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8472" windowHeight="10476" tabRatio="931" firstSheet="52" activeTab="6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8" sheetId="22" r:id="rId41"/>
    <sheet name="Gràfics 18" sheetId="66" r:id="rId42"/>
    <sheet name="DCap 06" sheetId="28" r:id="rId43"/>
    <sheet name="Gràfics 19" sheetId="65" r:id="rId44"/>
    <sheet name="DCap 0601" sheetId="79" r:id="rId45"/>
    <sheet name="G.0601" sheetId="89" r:id="rId46"/>
    <sheet name="DCap 0602" sheetId="80" r:id="rId47"/>
    <sheet name="G.0602" sheetId="90" r:id="rId48"/>
    <sheet name="DCap 0603" sheetId="81" r:id="rId49"/>
    <sheet name="G.0603" sheetId="91" r:id="rId50"/>
    <sheet name="DCap 0604" sheetId="84" r:id="rId51"/>
    <sheet name="G.0604" sheetId="92" r:id="rId52"/>
    <sheet name="DCap 0605" sheetId="83" r:id="rId53"/>
    <sheet name="G.0605" sheetId="93" r:id="rId54"/>
    <sheet name="DCap 0606" sheetId="86" r:id="rId55"/>
    <sheet name="G.0606" sheetId="94" r:id="rId56"/>
    <sheet name="DCap 0607" sheetId="85" r:id="rId57"/>
    <sheet name="G.0607" sheetId="95" r:id="rId58"/>
    <sheet name="DCap 0608" sheetId="82" r:id="rId59"/>
    <sheet name="G.0608" sheetId="96" r:id="rId60"/>
    <sheet name="DCap 0609" sheetId="88" r:id="rId61"/>
    <sheet name="G.0609" sheetId="97" r:id="rId62"/>
    <sheet name="DCap 0610" sheetId="87" r:id="rId63"/>
    <sheet name="G.0610" sheetId="98" r:id="rId64"/>
    <sheet name="Full de control" sheetId="42" r:id="rId65"/>
  </sheets>
  <definedNames>
    <definedName name="__FPMExcelClient_CellBasedFunctionStatus" localSheetId="7" hidden="1">"1_1_2_2_1"</definedName>
    <definedName name="__FPMExcelClient_CellBasedFunctionStatus" localSheetId="18" hidden="1">"1_1_2_2_1"</definedName>
    <definedName name="__FPMExcelClient_CellBasedFunctionStatus" localSheetId="20" hidden="1">"1_1_2_2_1"</definedName>
    <definedName name="__FPMExcelClient_CellBasedFunctionStatus" localSheetId="22" hidden="1">"1_1_2_2_1"</definedName>
    <definedName name="__FPMExcelClient_CellBasedFunctionStatus" localSheetId="24" hidden="1">"1_1_2_2_1"</definedName>
    <definedName name="__FPMExcelClient_CellBasedFunctionStatus" localSheetId="26" hidden="1">"1_1_2_2_1"</definedName>
    <definedName name="__FPMExcelClient_CellBasedFunctionStatus" localSheetId="28" hidden="1">"1_1_2_2_1"</definedName>
    <definedName name="__FPMExcelClient_CellBasedFunctionStatus" localSheetId="30" hidden="1">"1_1_2_2_1"</definedName>
    <definedName name="__FPMExcelClient_CellBasedFunctionStatus" localSheetId="32" hidden="1">"1_1_2_2_1"</definedName>
    <definedName name="__FPMExcelClient_CellBasedFunctionStatus" localSheetId="42" hidden="1">"1_1_2_2_1"</definedName>
    <definedName name="__FPMExcelClient_CellBasedFunctionStatus" localSheetId="44" hidden="1">"1_1_2_2_1"</definedName>
    <definedName name="__FPMExcelClient_CellBasedFunctionStatus" localSheetId="46" hidden="1">"1_1_2_2_1"</definedName>
    <definedName name="__FPMExcelClient_CellBasedFunctionStatus" localSheetId="48" hidden="1">"1_1_2_2_1"</definedName>
    <definedName name="__FPMExcelClient_CellBasedFunctionStatus" localSheetId="50" hidden="1">"1_1_2_2_1"</definedName>
    <definedName name="__FPMExcelClient_CellBasedFunctionStatus" localSheetId="52" hidden="1">"1_1_2_2_1"</definedName>
    <definedName name="__FPMExcelClient_CellBasedFunctionStatus" localSheetId="54" hidden="1">"1_1_2_2_1"</definedName>
    <definedName name="__FPMExcelClient_CellBasedFunctionStatus" localSheetId="56" hidden="1">"1_1_2_2_1"</definedName>
    <definedName name="__FPMExcelClient_CellBasedFunctionStatus" localSheetId="58" hidden="1">"1_1_2_2_1"</definedName>
    <definedName name="__FPMExcelClient_CellBasedFunctionStatus" localSheetId="60" hidden="1">"1_1_2_2_1"</definedName>
    <definedName name="__FPMExcelClient_CellBasedFunctionStatus" localSheetId="62" hidden="1">"1_1_2_2_1"</definedName>
    <definedName name="__FPMExcelClient_CellBasedFunctionStatus" localSheetId="34" hidden="1">"1_1_2_2_1"</definedName>
    <definedName name="__FPMExcelClient_CellBasedFunctionStatus" localSheetId="36" hidden="1">"1_1_2_2_1"</definedName>
    <definedName name="__FPMExcelClient_CellBasedFunctionStatus" localSheetId="38" hidden="1">"1_1_2_2_1"</definedName>
    <definedName name="__FPMExcelClient_CellBasedFunctionStatus" localSheetId="40" hidden="1">"1_1_2_2_1"</definedName>
    <definedName name="__FPMExcelClient_CellBasedFunctionStatus" localSheetId="12" hidden="1">"1_1_2_2_1"</definedName>
    <definedName name="__FPMExcelClient_CellBasedFunctionStatus" localSheetId="9" hidden="1">"1_1_2_2_1"</definedName>
    <definedName name="__FPMExcelClient_CellBasedFunctionStatus" localSheetId="14" hidden="1">"1_1_2_2_1"</definedName>
    <definedName name="__FPMExcelClient_CellBasedFunctionStatus" localSheetId="11" hidden="1">"1_1_2_2_1"</definedName>
    <definedName name="__FPMExcelClient_CellBasedFunctionStatus" localSheetId="64" hidden="1">"1_1_2_2_1"</definedName>
    <definedName name="__FPMExcelClient_CellBasedFunctionStatus" localSheetId="45" hidden="1">"1_1_2_2_1"</definedName>
    <definedName name="__FPMExcelClient_CellBasedFunctionStatus" localSheetId="47" hidden="1">"1_1_2_2_1"</definedName>
    <definedName name="__FPMExcelClient_CellBasedFunctionStatus" localSheetId="49" hidden="1">"1_1_2_2_1"</definedName>
    <definedName name="__FPMExcelClient_CellBasedFunctionStatus" localSheetId="51" hidden="1">"1_1_2_2_1"</definedName>
    <definedName name="__FPMExcelClient_CellBasedFunctionStatus" localSheetId="53" hidden="1">"1_1_2_2_1"</definedName>
    <definedName name="__FPMExcelClient_CellBasedFunctionStatus" localSheetId="55" hidden="1">"1_1_2_2_1"</definedName>
    <definedName name="__FPMExcelClient_CellBasedFunctionStatus" localSheetId="57" hidden="1">"1_1_2_2_1"</definedName>
    <definedName name="__FPMExcelClient_CellBasedFunctionStatus" localSheetId="59" hidden="1">"1_1_2_2_1"</definedName>
    <definedName name="__FPMExcelClient_CellBasedFunctionStatus" localSheetId="61" hidden="1">"1_1_2_2_1"</definedName>
    <definedName name="__FPMExcelClient_CellBasedFunctionStatus" localSheetId="63" hidden="1">"1_1_2_2_1"</definedName>
    <definedName name="__FPMExcelClient_CellBasedFunctionStatus" localSheetId="2" hidden="1">"1_1_2_2_1"</definedName>
    <definedName name="__FPMExcelClient_CellBasedFunctionStatus" localSheetId="25" hidden="1">"1_1_2_2_1"</definedName>
    <definedName name="__FPMExcelClient_CellBasedFunctionStatus" localSheetId="27" hidden="1">"1_1_2_2_1"</definedName>
    <definedName name="__FPMExcelClient_CellBasedFunctionStatus" localSheetId="29" hidden="1">"1_1_2_2_1"</definedName>
    <definedName name="__FPMExcelClient_CellBasedFunctionStatus" localSheetId="31" hidden="1">"1_1_2_2_1"</definedName>
    <definedName name="__FPMExcelClient_CellBasedFunctionStatus" localSheetId="33" hidden="1">"1_1_2_2_1"</definedName>
    <definedName name="__FPMExcelClient_CellBasedFunctionStatus" localSheetId="35" hidden="1">"1_1_2_2_1"</definedName>
    <definedName name="__FPMExcelClient_CellBasedFunctionStatus" localSheetId="37" hidden="1">"1_1_2_2_1"</definedName>
    <definedName name="__FPMExcelClient_CellBasedFunctionStatus" localSheetId="39" hidden="1">"1_1_2_2_1"</definedName>
    <definedName name="__FPMExcelClient_CellBasedFunctionStatus" localSheetId="41" hidden="1">"1_1_2_2_1"</definedName>
    <definedName name="__FPMExcelClient_CellBasedFunctionStatus" localSheetId="43" hidden="1">"1_1_2_2_1"</definedName>
    <definedName name="__FPMExcelClient_CellBasedFunctionStatus" localSheetId="4" hidden="1">"1_1_2_2_1"</definedName>
    <definedName name="__FPMExcelClient_CellBasedFunctionStatus" localSheetId="6" hidden="1">"1_1_2_2_1"</definedName>
    <definedName name="__FPMExcelClient_CellBasedFunctionStatus" localSheetId="8" hidden="1">"1_1_2_2_1"</definedName>
    <definedName name="__FPMExcelClient_CellBasedFunctionStatus" localSheetId="10" hidden="1">"1_1_2_2_1"</definedName>
    <definedName name="__FPMExcelClient_CellBasedFunctionStatus" localSheetId="13" hidden="1">"1_1_2_2_1"</definedName>
    <definedName name="__FPMExcelClient_CellBasedFunctionStatus" localSheetId="15" hidden="1">"1_1_2_2_1"</definedName>
    <definedName name="__FPMExcelClient_CellBasedFunctionStatus" localSheetId="19" hidden="1">"1_1_2_2_1"</definedName>
    <definedName name="__FPMExcelClient_CellBasedFunctionStatus" localSheetId="21" hidden="1">"1_1_2_2_1"</definedName>
    <definedName name="__FPMExcelClient_CellBasedFunctionStatus" localSheetId="1" hidden="1">"1_1_2_2_1"</definedName>
    <definedName name="__FPMExcelClient_CellBasedFunctionStatus" localSheetId="5" hidden="1">"1_1_2_2_1"</definedName>
    <definedName name="__FPMExcelClient_CellBasedFunctionStatus" localSheetId="3" hidden="1">"1_1_2_2_1"</definedName>
    <definedName name="__FPMExcelClient_CellBasedFunctionStatus" localSheetId="0" hidden="1">"1_1_2_2_1"</definedName>
    <definedName name="_xlnm.Print_Area" localSheetId="42">'DCap 06'!$A$1:$P$17</definedName>
    <definedName name="_xlnm.Print_Area" localSheetId="12">DCProg!$A$1:$P$212</definedName>
    <definedName name="_xlnm.Print_Area" localSheetId="9">DDetallCorrent!$A$1:$P$141</definedName>
    <definedName name="_xlnm.Print_Area" localSheetId="14">DOrg!$A$1:$P$61</definedName>
    <definedName name="_xlnm.Print_Area" localSheetId="16">Dsectors!$A$1:$P$17</definedName>
    <definedName name="_xlnm.Print_Area" localSheetId="11">DTProg!$A$1:$P$214</definedName>
    <definedName name="_xlnm.Print_Area" localSheetId="64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2">#REF!</definedName>
    <definedName name="DATA1" localSheetId="32">#REF!</definedName>
    <definedName name="DATA1" localSheetId="44">#REF!</definedName>
    <definedName name="DATA1" localSheetId="48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1">#REF!</definedName>
    <definedName name="DATA1" localSheetId="43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4">#REF!</definedName>
    <definedName name="DATA10" localSheetId="48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1">#REF!</definedName>
    <definedName name="DATA10" localSheetId="43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4">#REF!</definedName>
    <definedName name="DATA11" localSheetId="48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1">#REF!</definedName>
    <definedName name="DATA11" localSheetId="43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4">#REF!</definedName>
    <definedName name="DATA12" localSheetId="48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1">#REF!</definedName>
    <definedName name="DATA12" localSheetId="43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4">#REF!</definedName>
    <definedName name="DATA13" localSheetId="48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1">#REF!</definedName>
    <definedName name="DATA13" localSheetId="43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4">#REF!</definedName>
    <definedName name="DATA14" localSheetId="48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1">#REF!</definedName>
    <definedName name="DATA14" localSheetId="43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4">#REF!</definedName>
    <definedName name="DATA2" localSheetId="48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1">#REF!</definedName>
    <definedName name="DATA2" localSheetId="43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4">#REF!</definedName>
    <definedName name="DATA3" localSheetId="48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1">#REF!</definedName>
    <definedName name="DATA3" localSheetId="43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4">#REF!</definedName>
    <definedName name="DATA4" localSheetId="48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1">#REF!</definedName>
    <definedName name="DATA4" localSheetId="43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4">#REF!</definedName>
    <definedName name="DATA5" localSheetId="48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1">#REF!</definedName>
    <definedName name="DATA5" localSheetId="43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4">#REF!</definedName>
    <definedName name="DATA6" localSheetId="48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1">#REF!</definedName>
    <definedName name="DATA6" localSheetId="43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4">#REF!</definedName>
    <definedName name="DATA7" localSheetId="48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1">#REF!</definedName>
    <definedName name="DATA7" localSheetId="43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4">#REF!</definedName>
    <definedName name="DATA8" localSheetId="48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1">#REF!</definedName>
    <definedName name="DATA8" localSheetId="43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4">#REF!</definedName>
    <definedName name="DATA9" localSheetId="48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1">#REF!</definedName>
    <definedName name="DATA9" localSheetId="43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4">#REF!</definedName>
    <definedName name="DATAA" localSheetId="48">#REF!</definedName>
    <definedName name="DATAA" localSheetId="12">#REF!</definedName>
    <definedName name="DATAA">#REF!</definedName>
    <definedName name="DATAA10" localSheetId="22">#REF!</definedName>
    <definedName name="DATAA10" localSheetId="44">#REF!</definedName>
    <definedName name="DATAA10" localSheetId="48">#REF!</definedName>
    <definedName name="DATAA10" localSheetId="12">#REF!</definedName>
    <definedName name="DATAA10">#REF!</definedName>
    <definedName name="DATAA111" localSheetId="22">#REF!</definedName>
    <definedName name="DATAA111" localSheetId="44">#REF!</definedName>
    <definedName name="DATAA111" localSheetId="48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DCProg!$A$81:$P$213</definedName>
    <definedName name="Print_Area" localSheetId="9">DDetallCorrent!$A$1:$P$141</definedName>
    <definedName name="Print_Area" localSheetId="11">DTProg!$A$1:$P$296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4">#REF!</definedName>
    <definedName name="TEST0" localSheetId="48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1">#REF!</definedName>
    <definedName name="TEST0" localSheetId="43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4">#REF!</definedName>
    <definedName name="TESTHKEY" localSheetId="48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1">#REF!</definedName>
    <definedName name="TESTHKEY" localSheetId="43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4">#REF!</definedName>
    <definedName name="TESTKEYS" localSheetId="48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1">#REF!</definedName>
    <definedName name="TESTKEYS" localSheetId="43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4">#REF!</definedName>
    <definedName name="TESTVKEY" localSheetId="48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1">#REF!</definedName>
    <definedName name="TESTVKEY" localSheetId="43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E14" i="15" l="1"/>
  <c r="F26" i="44" l="1"/>
  <c r="F27" i="44"/>
  <c r="F66" i="43"/>
  <c r="H9" i="43"/>
  <c r="J81" i="45"/>
  <c r="H81" i="45"/>
  <c r="F81" i="45"/>
  <c r="D59" i="13" l="1"/>
  <c r="E59" i="13"/>
  <c r="N211" i="78"/>
  <c r="N27" i="16" l="1"/>
  <c r="P85" i="45"/>
  <c r="O29" i="1"/>
  <c r="O30" i="1"/>
  <c r="O28" i="1"/>
  <c r="O23" i="1"/>
  <c r="O24" i="1"/>
  <c r="O25" i="1"/>
  <c r="O26" i="1"/>
  <c r="O27" i="1"/>
  <c r="O22" i="1"/>
  <c r="K12" i="44"/>
  <c r="K28" i="44"/>
  <c r="K35" i="43"/>
  <c r="K53" i="43"/>
  <c r="K52" i="43"/>
  <c r="K58" i="43"/>
  <c r="K57" i="43"/>
  <c r="K14" i="15" l="1"/>
  <c r="P8" i="20" l="1"/>
  <c r="F11" i="74" l="1"/>
  <c r="J12" i="24"/>
  <c r="H12" i="24"/>
  <c r="F12" i="24"/>
  <c r="H11" i="20"/>
  <c r="F11" i="20"/>
  <c r="H12" i="44" l="1"/>
  <c r="F44" i="43" l="1"/>
  <c r="P11" i="86" l="1"/>
  <c r="P11" i="81"/>
  <c r="M10" i="22" l="1"/>
  <c r="P10" i="74"/>
  <c r="M10" i="74"/>
  <c r="M11" i="27" l="1"/>
  <c r="P10" i="26"/>
  <c r="P11" i="24"/>
  <c r="M11" i="24"/>
  <c r="P161" i="78" l="1"/>
  <c r="P160" i="16"/>
  <c r="K86" i="16" l="1"/>
  <c r="P101" i="45" l="1"/>
  <c r="H11" i="86" l="1"/>
  <c r="P8" i="26"/>
  <c r="J11" i="24"/>
  <c r="D11" i="45" l="1"/>
  <c r="K14" i="44"/>
  <c r="H66" i="43" l="1"/>
  <c r="H58" i="43"/>
  <c r="M11" i="86" l="1"/>
  <c r="K10" i="83" l="1"/>
  <c r="M11" i="81"/>
  <c r="N12" i="74" l="1"/>
  <c r="K12" i="74"/>
  <c r="P158" i="78" l="1"/>
  <c r="P159" i="78"/>
  <c r="N65" i="78"/>
  <c r="P41" i="78" l="1"/>
  <c r="P157" i="16"/>
  <c r="P158" i="16"/>
  <c r="N148" i="16" l="1"/>
  <c r="P145" i="16"/>
  <c r="K148" i="16"/>
  <c r="P137" i="16"/>
  <c r="M137" i="16"/>
  <c r="N121" i="16"/>
  <c r="P41" i="16" l="1"/>
  <c r="P128" i="45" l="1"/>
  <c r="P135" i="45"/>
  <c r="N106" i="45"/>
  <c r="K106" i="45"/>
  <c r="M103" i="45"/>
  <c r="P90" i="45"/>
  <c r="M90" i="45"/>
  <c r="P64" i="45"/>
  <c r="M64" i="45"/>
  <c r="M37" i="45"/>
  <c r="K9" i="44" l="1"/>
  <c r="H7" i="44"/>
  <c r="J12" i="85" l="1"/>
  <c r="H12" i="85"/>
  <c r="F12" i="85"/>
  <c r="J11" i="84"/>
  <c r="H11" i="84"/>
  <c r="F11" i="84"/>
  <c r="J11" i="81"/>
  <c r="H11" i="81"/>
  <c r="F11" i="81"/>
  <c r="J11" i="80"/>
  <c r="H11" i="80"/>
  <c r="J12" i="28"/>
  <c r="H12" i="28"/>
  <c r="F12" i="28"/>
  <c r="P130" i="45" l="1"/>
  <c r="P129" i="45"/>
  <c r="J116" i="45"/>
  <c r="H116" i="45"/>
  <c r="M112" i="45"/>
  <c r="M101" i="45"/>
  <c r="I106" i="45"/>
  <c r="P77" i="45"/>
  <c r="K13" i="44" l="1"/>
  <c r="H59" i="43" l="1"/>
  <c r="K21" i="43"/>
  <c r="K44" i="43"/>
  <c r="H44" i="43"/>
  <c r="H28" i="43"/>
  <c r="H21" i="43"/>
  <c r="P166" i="78" l="1"/>
  <c r="P165" i="16"/>
  <c r="P11" i="88"/>
  <c r="P11" i="85"/>
  <c r="P11" i="80"/>
  <c r="M11" i="80"/>
  <c r="P11" i="79"/>
  <c r="M11" i="79"/>
  <c r="S14" i="1" l="1"/>
  <c r="S12" i="1"/>
  <c r="P11" i="22"/>
  <c r="P12" i="23"/>
  <c r="P10" i="25"/>
  <c r="P10" i="27"/>
  <c r="N6" i="16"/>
  <c r="P24" i="45"/>
  <c r="P19" i="45"/>
  <c r="N12" i="15"/>
  <c r="K24" i="44" l="1"/>
  <c r="K23" i="44"/>
  <c r="K7" i="44"/>
  <c r="K5" i="44"/>
  <c r="N14" i="15"/>
  <c r="P14" i="103" l="1"/>
  <c r="P12" i="103"/>
  <c r="P11" i="87" l="1"/>
  <c r="M11" i="87"/>
  <c r="M11" i="88"/>
  <c r="M11" i="85"/>
  <c r="P11" i="83"/>
  <c r="M11" i="83"/>
  <c r="M11" i="22"/>
  <c r="P14" i="23"/>
  <c r="M11" i="47"/>
  <c r="M10" i="47"/>
  <c r="P6" i="46"/>
  <c r="M11" i="25"/>
  <c r="P203" i="78"/>
  <c r="M176" i="78"/>
  <c r="P176" i="78"/>
  <c r="P156" i="78"/>
  <c r="P157" i="78"/>
  <c r="P162" i="78"/>
  <c r="P163" i="78"/>
  <c r="P164" i="78"/>
  <c r="P165" i="78"/>
  <c r="P167" i="78"/>
  <c r="P169" i="78"/>
  <c r="P170" i="78"/>
  <c r="P171" i="78"/>
  <c r="P172" i="78"/>
  <c r="P117" i="78"/>
  <c r="P109" i="78"/>
  <c r="P110" i="78"/>
  <c r="M63" i="78"/>
  <c r="P63" i="78"/>
  <c r="P39" i="78"/>
  <c r="P24" i="78"/>
  <c r="P18" i="78"/>
  <c r="M24" i="78"/>
  <c r="M18" i="78"/>
  <c r="N213" i="16" l="1"/>
  <c r="P175" i="16"/>
  <c r="M175" i="16"/>
  <c r="P152" i="16"/>
  <c r="P153" i="16"/>
  <c r="P155" i="16"/>
  <c r="P156" i="16"/>
  <c r="P161" i="16"/>
  <c r="P162" i="16"/>
  <c r="P163" i="16"/>
  <c r="P164" i="16"/>
  <c r="P166" i="16"/>
  <c r="P168" i="16"/>
  <c r="P169" i="16"/>
  <c r="P170" i="16"/>
  <c r="P171" i="16"/>
  <c r="P101" i="16"/>
  <c r="P102" i="16"/>
  <c r="P103" i="16"/>
  <c r="P104" i="16"/>
  <c r="P105" i="16"/>
  <c r="P106" i="16"/>
  <c r="P108" i="16"/>
  <c r="P109" i="16"/>
  <c r="P110" i="16"/>
  <c r="P111" i="16"/>
  <c r="P112" i="16"/>
  <c r="P113" i="16"/>
  <c r="P115" i="16"/>
  <c r="P116" i="16"/>
  <c r="P117" i="16"/>
  <c r="P118" i="16"/>
  <c r="P119" i="16"/>
  <c r="P120" i="16"/>
  <c r="M108" i="16"/>
  <c r="M109" i="16"/>
  <c r="M110" i="16"/>
  <c r="M111" i="16"/>
  <c r="M112" i="16"/>
  <c r="M113" i="16"/>
  <c r="P38" i="16" l="1"/>
  <c r="P39" i="16"/>
  <c r="P40" i="16"/>
  <c r="P42" i="16"/>
  <c r="P43" i="16"/>
  <c r="P44" i="16"/>
  <c r="P45" i="16"/>
  <c r="P46" i="16"/>
  <c r="P48" i="16"/>
  <c r="P24" i="16" l="1"/>
  <c r="P18" i="16"/>
  <c r="M116" i="45"/>
  <c r="M111" i="45"/>
  <c r="P91" i="45"/>
  <c r="P92" i="45"/>
  <c r="P95" i="45"/>
  <c r="P84" i="45"/>
  <c r="P72" i="45"/>
  <c r="P73" i="45"/>
  <c r="P74" i="45"/>
  <c r="P75" i="45"/>
  <c r="P76" i="45"/>
  <c r="P78" i="45"/>
  <c r="P79" i="45"/>
  <c r="M76" i="45"/>
  <c r="M77" i="45"/>
  <c r="P49" i="45"/>
  <c r="P50" i="45"/>
  <c r="P52" i="45"/>
  <c r="P53" i="45"/>
  <c r="P54" i="45"/>
  <c r="P55" i="45"/>
  <c r="P56" i="45"/>
  <c r="P57" i="45"/>
  <c r="P58" i="45"/>
  <c r="P59" i="45"/>
  <c r="P38" i="45"/>
  <c r="P35" i="45"/>
  <c r="P36" i="45"/>
  <c r="P18" i="45"/>
  <c r="P17" i="45"/>
  <c r="P14" i="1"/>
  <c r="F149" i="16" l="1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H52" i="45" l="1"/>
  <c r="H53" i="45"/>
  <c r="H54" i="45"/>
  <c r="H55" i="45"/>
  <c r="H56" i="45"/>
  <c r="H57" i="45"/>
  <c r="H58" i="45"/>
  <c r="H59" i="45"/>
  <c r="P15" i="103" l="1"/>
  <c r="P7" i="103"/>
  <c r="M15" i="103"/>
  <c r="M14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I22" i="103" s="1"/>
  <c r="G10" i="103"/>
  <c r="G22" i="103" s="1"/>
  <c r="E10" i="103"/>
  <c r="E22" i="103" s="1"/>
  <c r="D10" i="103"/>
  <c r="D22" i="103" s="1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H5" i="103"/>
  <c r="F5" i="103"/>
  <c r="N22" i="103" l="1"/>
  <c r="J22" i="103"/>
  <c r="G17" i="103"/>
  <c r="G21" i="103" s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F22" i="103" s="1"/>
  <c r="H10" i="103"/>
  <c r="H22" i="103" s="1"/>
  <c r="H13" i="103"/>
  <c r="E17" i="103"/>
  <c r="E21" i="103" s="1"/>
  <c r="I17" i="103"/>
  <c r="I21" i="103" s="1"/>
  <c r="J10" i="103"/>
  <c r="J13" i="103"/>
  <c r="H5" i="44"/>
  <c r="H13" i="44"/>
  <c r="P22" i="103" l="1"/>
  <c r="O22" i="103"/>
  <c r="N21" i="103"/>
  <c r="H17" i="103"/>
  <c r="H21" i="103" s="1"/>
  <c r="D21" i="103"/>
  <c r="J21" i="103" s="1"/>
  <c r="F17" i="103"/>
  <c r="F21" i="103" s="1"/>
  <c r="M17" i="103"/>
  <c r="P17" i="103"/>
  <c r="J17" i="103"/>
  <c r="J11" i="88"/>
  <c r="H11" i="88"/>
  <c r="F11" i="88"/>
  <c r="P11" i="82"/>
  <c r="M11" i="82"/>
  <c r="J11" i="86"/>
  <c r="F11" i="86"/>
  <c r="M11" i="84"/>
  <c r="P11" i="84"/>
  <c r="F11" i="80"/>
  <c r="P11" i="28"/>
  <c r="M11" i="28"/>
  <c r="M14" i="23"/>
  <c r="M12" i="23"/>
  <c r="P10" i="76"/>
  <c r="M10" i="76"/>
  <c r="P6" i="76"/>
  <c r="N9" i="74"/>
  <c r="P10" i="47"/>
  <c r="P6" i="47"/>
  <c r="H8" i="46"/>
  <c r="M10" i="25"/>
  <c r="P6" i="25"/>
  <c r="P8" i="25"/>
  <c r="M8" i="25"/>
  <c r="M10" i="27"/>
  <c r="H11" i="24"/>
  <c r="M10" i="20"/>
  <c r="P10" i="20"/>
  <c r="P21" i="103" l="1"/>
  <c r="O21" i="103"/>
  <c r="N190" i="78"/>
  <c r="P182" i="78"/>
  <c r="P183" i="78"/>
  <c r="P184" i="78"/>
  <c r="P185" i="78"/>
  <c r="P186" i="78"/>
  <c r="P187" i="78"/>
  <c r="P188" i="78"/>
  <c r="P189" i="78"/>
  <c r="M182" i="78"/>
  <c r="M183" i="78"/>
  <c r="M184" i="78"/>
  <c r="M185" i="78"/>
  <c r="M186" i="78"/>
  <c r="M187" i="78"/>
  <c r="M188" i="78"/>
  <c r="M189" i="78"/>
  <c r="P151" i="78"/>
  <c r="P153" i="78"/>
  <c r="P154" i="78"/>
  <c r="P148" i="78"/>
  <c r="P143" i="78"/>
  <c r="P135" i="78"/>
  <c r="P127" i="78"/>
  <c r="P128" i="78"/>
  <c r="P108" i="78"/>
  <c r="P116" i="78"/>
  <c r="P118" i="78"/>
  <c r="P119" i="78"/>
  <c r="P120" i="78"/>
  <c r="M109" i="78"/>
  <c r="M110" i="78"/>
  <c r="M111" i="78"/>
  <c r="M112" i="78"/>
  <c r="M113" i="78"/>
  <c r="M115" i="78"/>
  <c r="M116" i="78"/>
  <c r="M117" i="78"/>
  <c r="M118" i="78"/>
  <c r="M119" i="78"/>
  <c r="M120" i="78"/>
  <c r="P104" i="78"/>
  <c r="P105" i="78"/>
  <c r="P106" i="78"/>
  <c r="P101" i="78"/>
  <c r="P102" i="78"/>
  <c r="F106" i="78" l="1"/>
  <c r="F107" i="78"/>
  <c r="H106" i="78"/>
  <c r="H107" i="78"/>
  <c r="J106" i="78"/>
  <c r="J107" i="78"/>
  <c r="N57" i="78"/>
  <c r="P72" i="78"/>
  <c r="P55" i="78"/>
  <c r="P37" i="78" l="1"/>
  <c r="P38" i="78"/>
  <c r="P40" i="78"/>
  <c r="P42" i="78"/>
  <c r="P43" i="78"/>
  <c r="P44" i="78"/>
  <c r="P45" i="78"/>
  <c r="P26" i="78"/>
  <c r="P25" i="78"/>
  <c r="P23" i="78"/>
  <c r="P15" i="78"/>
  <c r="P16" i="78"/>
  <c r="P17" i="78"/>
  <c r="H6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P205" i="16"/>
  <c r="M190" i="16" l="1"/>
  <c r="P190" i="16"/>
  <c r="M188" i="16"/>
  <c r="M186" i="16"/>
  <c r="P188" i="16"/>
  <c r="P186" i="16"/>
  <c r="M179" i="16"/>
  <c r="P179" i="16"/>
  <c r="M115" i="16"/>
  <c r="M116" i="16"/>
  <c r="M117" i="16"/>
  <c r="M118" i="16"/>
  <c r="M119" i="16"/>
  <c r="M120" i="16"/>
  <c r="P143" i="16"/>
  <c r="P135" i="16"/>
  <c r="P127" i="16"/>
  <c r="J190" i="16" l="1"/>
  <c r="H190" i="16"/>
  <c r="F190" i="16"/>
  <c r="F165" i="16"/>
  <c r="P72" i="16" l="1"/>
  <c r="P63" i="16"/>
  <c r="M63" i="16"/>
  <c r="P55" i="16"/>
  <c r="P37" i="16"/>
  <c r="P26" i="16"/>
  <c r="P25" i="16"/>
  <c r="M24" i="16"/>
  <c r="P23" i="16"/>
  <c r="M18" i="16"/>
  <c r="P17" i="16"/>
  <c r="P15" i="16"/>
  <c r="M34" i="16"/>
  <c r="M35" i="16"/>
  <c r="M37" i="16"/>
  <c r="M38" i="16"/>
  <c r="M39" i="16"/>
  <c r="M40" i="16"/>
  <c r="M41" i="16"/>
  <c r="M42" i="16"/>
  <c r="M43" i="16"/>
  <c r="M44" i="16"/>
  <c r="M45" i="16"/>
  <c r="M46" i="16"/>
  <c r="M47" i="16"/>
  <c r="K33" i="16"/>
  <c r="J83" i="45" l="1"/>
  <c r="H83" i="45"/>
  <c r="F83" i="45"/>
  <c r="P137" i="45"/>
  <c r="M137" i="45"/>
  <c r="M135" i="45"/>
  <c r="P131" i="45"/>
  <c r="M130" i="45"/>
  <c r="M129" i="45"/>
  <c r="M128" i="45"/>
  <c r="P123" i="45"/>
  <c r="M124" i="45"/>
  <c r="P121" i="45"/>
  <c r="P116" i="45"/>
  <c r="P111" i="45"/>
  <c r="P104" i="45"/>
  <c r="M104" i="45"/>
  <c r="M91" i="45"/>
  <c r="M92" i="45"/>
  <c r="P88" i="45"/>
  <c r="M88" i="45"/>
  <c r="M87" i="45"/>
  <c r="P87" i="45"/>
  <c r="P86" i="45"/>
  <c r="M86" i="45"/>
  <c r="M84" i="45"/>
  <c r="M72" i="45"/>
  <c r="M42" i="45"/>
  <c r="M40" i="45"/>
  <c r="M36" i="45"/>
  <c r="M24" i="45"/>
  <c r="M17" i="45"/>
  <c r="M18" i="45"/>
  <c r="M55" i="45"/>
  <c r="M54" i="45"/>
  <c r="M49" i="45"/>
  <c r="M50" i="45"/>
  <c r="M52" i="45"/>
  <c r="P48" i="45"/>
  <c r="P47" i="45"/>
  <c r="P42" i="45"/>
  <c r="P40" i="45"/>
  <c r="P39" i="45"/>
  <c r="P34" i="45"/>
  <c r="P33" i="45"/>
  <c r="P31" i="45"/>
  <c r="P27" i="45"/>
  <c r="P23" i="45"/>
  <c r="P15" i="45"/>
  <c r="P16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P21" i="45"/>
  <c r="M22" i="45"/>
  <c r="P22" i="45"/>
  <c r="M23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P32" i="45"/>
  <c r="M33" i="45"/>
  <c r="M34" i="45"/>
  <c r="M35" i="45"/>
  <c r="M38" i="45"/>
  <c r="M39" i="45"/>
  <c r="M41" i="45"/>
  <c r="P41" i="45"/>
  <c r="M47" i="45"/>
  <c r="M48" i="45"/>
  <c r="M53" i="45"/>
  <c r="M56" i="45"/>
  <c r="H36" i="43"/>
  <c r="C38" i="43"/>
  <c r="D38" i="43"/>
  <c r="I38" i="43"/>
  <c r="K59" i="43" l="1"/>
  <c r="K48" i="43"/>
  <c r="K56" i="43"/>
  <c r="H43" i="43"/>
  <c r="H52" i="43"/>
  <c r="H18" i="43" l="1"/>
  <c r="H13" i="43"/>
  <c r="H12" i="43"/>
  <c r="P12" i="1" l="1"/>
  <c r="N11" i="15" l="1"/>
  <c r="H87" i="78" l="1"/>
  <c r="H88" i="78"/>
  <c r="H89" i="78"/>
  <c r="P94" i="78"/>
  <c r="P93" i="78"/>
  <c r="P92" i="78"/>
  <c r="P91" i="78"/>
  <c r="M94" i="78"/>
  <c r="M93" i="78"/>
  <c r="M92" i="78"/>
  <c r="M91" i="78"/>
  <c r="F17" i="43" l="1"/>
  <c r="F16" i="43"/>
  <c r="F15" i="43"/>
  <c r="F27" i="43"/>
  <c r="F35" i="43"/>
  <c r="F34" i="43"/>
  <c r="N10" i="28" l="1"/>
  <c r="N21" i="28" s="1"/>
  <c r="O21" i="28" s="1"/>
  <c r="K10" i="28"/>
  <c r="G10" i="28"/>
  <c r="G21" i="28" s="1"/>
  <c r="E10" i="28"/>
  <c r="E21" i="28" s="1"/>
  <c r="D10" i="28"/>
  <c r="D21" i="28" s="1"/>
  <c r="C10" i="28"/>
  <c r="I10" i="28" l="1"/>
  <c r="I21" i="28" s="1"/>
  <c r="P21" i="28" s="1"/>
  <c r="F8" i="46"/>
  <c r="J21" i="28" l="1"/>
  <c r="N16" i="100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K17" i="100" s="1"/>
  <c r="I10" i="100"/>
  <c r="G10" i="100"/>
  <c r="E10" i="100"/>
  <c r="D10" i="100"/>
  <c r="C10" i="100"/>
  <c r="J8" i="100"/>
  <c r="H8" i="100"/>
  <c r="F8" i="100"/>
  <c r="J6" i="100"/>
  <c r="H6" i="100"/>
  <c r="F6" i="100"/>
  <c r="J5" i="100"/>
  <c r="H5" i="100"/>
  <c r="F5" i="100"/>
  <c r="C17" i="100" l="1"/>
  <c r="F10" i="100"/>
  <c r="N17" i="100"/>
  <c r="I17" i="100"/>
  <c r="D17" i="100"/>
  <c r="E17" i="100"/>
  <c r="J10" i="100"/>
  <c r="G17" i="100"/>
  <c r="H10" i="100"/>
  <c r="J17" i="100" l="1"/>
  <c r="F17" i="100"/>
  <c r="H17" i="100"/>
  <c r="J38" i="13"/>
  <c r="H38" i="13"/>
  <c r="F38" i="13"/>
  <c r="J7" i="13"/>
  <c r="H7" i="13"/>
  <c r="F7" i="13"/>
  <c r="J107" i="16" l="1"/>
  <c r="H107" i="16"/>
  <c r="F107" i="16"/>
  <c r="I65" i="16" l="1"/>
  <c r="G65" i="16"/>
  <c r="D65" i="16"/>
  <c r="E65" i="16"/>
  <c r="C65" i="16"/>
  <c r="K27" i="16"/>
  <c r="K57" i="16"/>
  <c r="N57" i="16"/>
  <c r="I57" i="16"/>
  <c r="N33" i="16"/>
  <c r="G57" i="16"/>
  <c r="E57" i="16"/>
  <c r="D57" i="16"/>
  <c r="C57" i="16"/>
  <c r="I27" i="16"/>
  <c r="G27" i="16"/>
  <c r="D27" i="16"/>
  <c r="C27" i="16"/>
  <c r="F6" i="43" l="1"/>
  <c r="F5" i="43"/>
  <c r="D139" i="45"/>
  <c r="C139" i="45"/>
  <c r="C106" i="45"/>
  <c r="F89" i="45"/>
  <c r="J89" i="45"/>
  <c r="H89" i="45"/>
  <c r="J80" i="45"/>
  <c r="H80" i="45"/>
  <c r="F80" i="45"/>
  <c r="F47" i="45"/>
  <c r="F48" i="45"/>
  <c r="F49" i="45"/>
  <c r="F50" i="45"/>
  <c r="P6" i="22" l="1"/>
  <c r="M6" i="22"/>
  <c r="N16" i="1" l="1"/>
  <c r="N13" i="1"/>
  <c r="N10" i="1"/>
  <c r="N17" i="1" l="1"/>
  <c r="C192" i="16"/>
  <c r="C148" i="16"/>
  <c r="D7" i="14" l="1"/>
  <c r="D10" i="14" s="1"/>
  <c r="D13" i="14" s="1"/>
  <c r="C7" i="14"/>
  <c r="C10" i="14" s="1"/>
  <c r="C13" i="14" s="1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H48" i="43"/>
  <c r="N9" i="47" l="1"/>
  <c r="N15" i="47"/>
  <c r="N12" i="47"/>
  <c r="K9" i="47"/>
  <c r="K12" i="47"/>
  <c r="N16" i="47" l="1"/>
  <c r="K16" i="47"/>
  <c r="J152" i="78" l="1"/>
  <c r="H152" i="78"/>
  <c r="F152" i="78"/>
  <c r="J36" i="78"/>
  <c r="H36" i="78"/>
  <c r="F36" i="78"/>
  <c r="J36" i="16"/>
  <c r="H36" i="16"/>
  <c r="F36" i="16"/>
  <c r="J151" i="16"/>
  <c r="H151" i="16"/>
  <c r="D192" i="16"/>
  <c r="E192" i="16"/>
  <c r="D173" i="16"/>
  <c r="E173" i="16"/>
  <c r="F87" i="45" l="1"/>
  <c r="H87" i="45"/>
  <c r="J87" i="45"/>
  <c r="F88" i="45"/>
  <c r="H88" i="45"/>
  <c r="J88" i="45"/>
  <c r="F90" i="45"/>
  <c r="H90" i="45"/>
  <c r="J90" i="45"/>
  <c r="F91" i="45"/>
  <c r="H91" i="45"/>
  <c r="J91" i="45"/>
  <c r="F92" i="45"/>
  <c r="H92" i="45"/>
  <c r="J92" i="45"/>
  <c r="F95" i="45"/>
  <c r="H95" i="45"/>
  <c r="J95" i="45"/>
  <c r="F100" i="45"/>
  <c r="H100" i="45"/>
  <c r="J100" i="45"/>
  <c r="F101" i="45"/>
  <c r="H101" i="45"/>
  <c r="J101" i="45"/>
  <c r="F103" i="45"/>
  <c r="H103" i="45"/>
  <c r="J103" i="45"/>
  <c r="F104" i="45"/>
  <c r="H104" i="45"/>
  <c r="J104" i="45"/>
  <c r="D106" i="45"/>
  <c r="E106" i="45"/>
  <c r="G106" i="45"/>
  <c r="E8" i="44"/>
  <c r="D60" i="43"/>
  <c r="I11" i="15"/>
  <c r="H5" i="1"/>
  <c r="F106" i="45" l="1"/>
  <c r="J106" i="45"/>
  <c r="H106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6" i="23"/>
  <c r="K13" i="23"/>
  <c r="K10" i="23"/>
  <c r="N15" i="46"/>
  <c r="N12" i="46"/>
  <c r="N9" i="46"/>
  <c r="N16" i="46" s="1"/>
  <c r="N17" i="28" l="1"/>
  <c r="N20" i="28" s="1"/>
  <c r="O20" i="28" s="1"/>
  <c r="N16" i="22"/>
  <c r="N17" i="23"/>
  <c r="K17" i="28"/>
  <c r="K16" i="22"/>
  <c r="K17" i="23"/>
  <c r="K15" i="46"/>
  <c r="K12" i="46"/>
  <c r="K9" i="46"/>
  <c r="K16" i="46" s="1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N16" i="25" l="1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8" i="13"/>
  <c r="N17" i="13"/>
  <c r="K28" i="13"/>
  <c r="K17" i="13"/>
  <c r="K192" i="16"/>
  <c r="K61" i="45"/>
  <c r="N11" i="45"/>
  <c r="K11" i="45"/>
  <c r="Q16" i="1"/>
  <c r="Q13" i="1"/>
  <c r="Q10" i="1"/>
  <c r="I31" i="44"/>
  <c r="I16" i="44"/>
  <c r="I8" i="44"/>
  <c r="K8" i="44" s="1"/>
  <c r="I67" i="43"/>
  <c r="I60" i="43"/>
  <c r="I14" i="43"/>
  <c r="I11" i="43"/>
  <c r="L16" i="15"/>
  <c r="L13" i="15"/>
  <c r="L10" i="15"/>
  <c r="K29" i="13" l="1"/>
  <c r="N16" i="20"/>
  <c r="N29" i="13"/>
  <c r="Q17" i="1"/>
  <c r="I17" i="44"/>
  <c r="L18" i="15"/>
  <c r="I68" i="43"/>
  <c r="K16" i="20"/>
  <c r="F181" i="78" l="1"/>
  <c r="H181" i="78"/>
  <c r="J181" i="78"/>
  <c r="F182" i="78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M96" i="78"/>
  <c r="M203" i="16"/>
  <c r="M204" i="16"/>
  <c r="M205" i="16"/>
  <c r="M207" i="16"/>
  <c r="M208" i="16"/>
  <c r="M209" i="16"/>
  <c r="M210" i="16"/>
  <c r="M211" i="16"/>
  <c r="M212" i="16"/>
  <c r="M194" i="16"/>
  <c r="P185" i="16"/>
  <c r="P187" i="16"/>
  <c r="P191" i="16"/>
  <c r="M187" i="16"/>
  <c r="M191" i="16"/>
  <c r="M185" i="16"/>
  <c r="M184" i="16"/>
  <c r="K57" i="78"/>
  <c r="K6" i="78"/>
  <c r="K6" i="16"/>
  <c r="N61" i="45"/>
  <c r="N139" i="45"/>
  <c r="K139" i="45"/>
  <c r="N65" i="45"/>
  <c r="K65" i="45"/>
  <c r="N140" i="45" l="1"/>
  <c r="N141" i="45" s="1"/>
  <c r="K140" i="45"/>
  <c r="K141" i="45" s="1"/>
  <c r="P5" i="76" l="1"/>
  <c r="P8" i="76"/>
  <c r="K33" i="78"/>
  <c r="N137" i="14" l="1"/>
  <c r="M9" i="1" l="1"/>
  <c r="J9" i="1"/>
  <c r="H9" i="1"/>
  <c r="C57" i="78" l="1"/>
  <c r="C79" i="78"/>
  <c r="C65" i="78"/>
  <c r="C33" i="78"/>
  <c r="C27" i="78"/>
  <c r="C6" i="78"/>
  <c r="C79" i="16"/>
  <c r="C33" i="16"/>
  <c r="C6" i="16"/>
  <c r="C80" i="16" l="1"/>
  <c r="C80" i="78"/>
  <c r="C214" i="16" l="1"/>
  <c r="J48" i="45"/>
  <c r="J49" i="45"/>
  <c r="J50" i="45"/>
  <c r="J52" i="45"/>
  <c r="H48" i="45"/>
  <c r="H49" i="45"/>
  <c r="H50" i="45"/>
  <c r="F52" i="45"/>
  <c r="J135" i="45" l="1"/>
  <c r="H135" i="45"/>
  <c r="F135" i="45"/>
  <c r="J130" i="45"/>
  <c r="J131" i="45"/>
  <c r="J132" i="45"/>
  <c r="J133" i="45"/>
  <c r="H130" i="45"/>
  <c r="H131" i="45"/>
  <c r="H132" i="45"/>
  <c r="H133" i="45"/>
  <c r="F130" i="45"/>
  <c r="F131" i="45"/>
  <c r="F132" i="45"/>
  <c r="F133" i="45"/>
  <c r="J127" i="45"/>
  <c r="H127" i="45"/>
  <c r="F127" i="45"/>
  <c r="J124" i="45"/>
  <c r="H124" i="45"/>
  <c r="F124" i="45"/>
  <c r="J112" i="45"/>
  <c r="H112" i="45"/>
  <c r="F112" i="45"/>
  <c r="J84" i="45"/>
  <c r="J86" i="45"/>
  <c r="H84" i="45"/>
  <c r="H85" i="45"/>
  <c r="H86" i="45"/>
  <c r="F84" i="45"/>
  <c r="F85" i="45"/>
  <c r="F86" i="45"/>
  <c r="J75" i="45"/>
  <c r="J72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0" i="78"/>
  <c r="H198" i="78"/>
  <c r="H199" i="78"/>
  <c r="H200" i="78"/>
  <c r="H201" i="78"/>
  <c r="H202" i="78"/>
  <c r="F198" i="78"/>
  <c r="F199" i="78"/>
  <c r="F200" i="78"/>
  <c r="H175" i="78"/>
  <c r="F175" i="78"/>
  <c r="F143" i="78"/>
  <c r="H142" i="78"/>
  <c r="J140" i="78"/>
  <c r="J125" i="78"/>
  <c r="J130" i="78"/>
  <c r="J129" i="78"/>
  <c r="J128" i="78"/>
  <c r="J127" i="78"/>
  <c r="J126" i="78"/>
  <c r="J124" i="78"/>
  <c r="J123" i="78"/>
  <c r="J122" i="78"/>
  <c r="H130" i="78"/>
  <c r="H129" i="78"/>
  <c r="H128" i="78"/>
  <c r="H127" i="78"/>
  <c r="H126" i="78"/>
  <c r="H125" i="78"/>
  <c r="H124" i="78"/>
  <c r="H123" i="78"/>
  <c r="H122" i="78"/>
  <c r="F123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8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J87" i="78"/>
  <c r="H90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8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F88" i="78"/>
  <c r="J85" i="78"/>
  <c r="H85" i="78"/>
  <c r="F85" i="78"/>
  <c r="C190" i="78"/>
  <c r="D190" i="78"/>
  <c r="I149" i="78"/>
  <c r="G149" i="78"/>
  <c r="E149" i="78"/>
  <c r="D149" i="78"/>
  <c r="C149" i="78"/>
  <c r="D79" i="78"/>
  <c r="D65" i="78"/>
  <c r="I57" i="78"/>
  <c r="G57" i="78"/>
  <c r="E57" i="78"/>
  <c r="D57" i="78"/>
  <c r="J64" i="78"/>
  <c r="H59" i="78"/>
  <c r="H60" i="78"/>
  <c r="H61" i="78"/>
  <c r="H62" i="78"/>
  <c r="H63" i="78"/>
  <c r="H64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7" i="78"/>
  <c r="F68" i="78"/>
  <c r="F69" i="78"/>
  <c r="F70" i="78"/>
  <c r="F71" i="78"/>
  <c r="F72" i="78"/>
  <c r="F73" i="78"/>
  <c r="F74" i="78"/>
  <c r="F75" i="78"/>
  <c r="F76" i="78"/>
  <c r="F77" i="78"/>
  <c r="F78" i="78"/>
  <c r="F66" i="78"/>
  <c r="F59" i="78"/>
  <c r="F60" i="78"/>
  <c r="F61" i="78"/>
  <c r="F62" i="78"/>
  <c r="F63" i="78"/>
  <c r="F64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6" i="78"/>
  <c r="M181" i="78"/>
  <c r="H135" i="78"/>
  <c r="J135" i="78"/>
  <c r="H136" i="78"/>
  <c r="J136" i="78"/>
  <c r="H137" i="78"/>
  <c r="J137" i="78"/>
  <c r="H138" i="78"/>
  <c r="J138" i="78"/>
  <c r="H139" i="78"/>
  <c r="J139" i="78"/>
  <c r="H140" i="78"/>
  <c r="H141" i="78"/>
  <c r="J141" i="78"/>
  <c r="J142" i="78"/>
  <c r="H143" i="78"/>
  <c r="J143" i="78"/>
  <c r="H144" i="78"/>
  <c r="J144" i="78"/>
  <c r="H146" i="78"/>
  <c r="J146" i="78"/>
  <c r="H147" i="78"/>
  <c r="J147" i="78"/>
  <c r="H148" i="78"/>
  <c r="J148" i="78"/>
  <c r="M7" i="78"/>
  <c r="H57" i="78" l="1"/>
  <c r="K16" i="74"/>
  <c r="F57" i="78"/>
  <c r="J192" i="78"/>
  <c r="J193" i="78"/>
  <c r="J194" i="78"/>
  <c r="J195" i="78"/>
  <c r="J196" i="78"/>
  <c r="J198" i="78"/>
  <c r="J199" i="78"/>
  <c r="J201" i="78"/>
  <c r="J202" i="78"/>
  <c r="J203" i="78"/>
  <c r="J204" i="78"/>
  <c r="J205" i="78"/>
  <c r="J206" i="78"/>
  <c r="J207" i="78"/>
  <c r="J208" i="78"/>
  <c r="J209" i="78"/>
  <c r="J210" i="78"/>
  <c r="H192" i="78"/>
  <c r="H193" i="78"/>
  <c r="H194" i="78"/>
  <c r="H195" i="78"/>
  <c r="H196" i="78"/>
  <c r="H203" i="78"/>
  <c r="H204" i="78"/>
  <c r="H205" i="78"/>
  <c r="H206" i="78"/>
  <c r="H207" i="78"/>
  <c r="H208" i="78"/>
  <c r="H209" i="78"/>
  <c r="H210" i="78"/>
  <c r="F192" i="78"/>
  <c r="F193" i="78"/>
  <c r="F194" i="78"/>
  <c r="F195" i="78"/>
  <c r="F196" i="78"/>
  <c r="F201" i="78"/>
  <c r="F202" i="78"/>
  <c r="F203" i="78"/>
  <c r="F204" i="78"/>
  <c r="F205" i="78"/>
  <c r="F206" i="78"/>
  <c r="F207" i="78"/>
  <c r="F208" i="78"/>
  <c r="F209" i="78"/>
  <c r="F210" i="78"/>
  <c r="J187" i="78"/>
  <c r="J188" i="78"/>
  <c r="J189" i="78"/>
  <c r="H187" i="78"/>
  <c r="H188" i="78"/>
  <c r="H189" i="78"/>
  <c r="F187" i="78"/>
  <c r="F188" i="78"/>
  <c r="F189" i="78"/>
  <c r="I214" i="16" l="1"/>
  <c r="G214" i="16"/>
  <c r="E214" i="16"/>
  <c r="D214" i="16"/>
  <c r="D213" i="16"/>
  <c r="I192" i="16"/>
  <c r="G192" i="16"/>
  <c r="I148" i="16"/>
  <c r="G148" i="16"/>
  <c r="E148" i="16"/>
  <c r="D148" i="16"/>
  <c r="J138" i="45" l="1"/>
  <c r="H138" i="45"/>
  <c r="F138" i="45"/>
  <c r="F7" i="44" l="1"/>
  <c r="G14" i="43"/>
  <c r="E14" i="43"/>
  <c r="D14" i="43"/>
  <c r="H14" i="43" l="1"/>
  <c r="F14" i="43"/>
  <c r="E16" i="15"/>
  <c r="I10" i="79" l="1"/>
  <c r="K149" i="78"/>
  <c r="J50" i="78" l="1"/>
  <c r="M50" i="78"/>
  <c r="P50" i="78"/>
  <c r="J51" i="78"/>
  <c r="M51" i="78"/>
  <c r="J52" i="78"/>
  <c r="M52" i="78"/>
  <c r="P52" i="78"/>
  <c r="J53" i="78"/>
  <c r="M53" i="78"/>
  <c r="P53" i="78"/>
  <c r="N79" i="78" l="1"/>
  <c r="K79" i="78"/>
  <c r="I79" i="78"/>
  <c r="G79" i="78"/>
  <c r="E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P73" i="78"/>
  <c r="M73" i="78"/>
  <c r="J73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P66" i="78"/>
  <c r="M66" i="78"/>
  <c r="J66" i="78"/>
  <c r="K65" i="78"/>
  <c r="I65" i="78"/>
  <c r="G65" i="78"/>
  <c r="E65" i="78"/>
  <c r="P64" i="78"/>
  <c r="M64" i="78"/>
  <c r="J63" i="78"/>
  <c r="P62" i="78"/>
  <c r="M62" i="78"/>
  <c r="P61" i="78"/>
  <c r="M61" i="78"/>
  <c r="J61" i="78"/>
  <c r="P60" i="78"/>
  <c r="M60" i="78"/>
  <c r="J60" i="78"/>
  <c r="P59" i="78"/>
  <c r="M59" i="78"/>
  <c r="J59" i="78"/>
  <c r="P58" i="78"/>
  <c r="M58" i="78"/>
  <c r="J58" i="78"/>
  <c r="M57" i="78"/>
  <c r="M56" i="78"/>
  <c r="J56" i="78"/>
  <c r="M55" i="78"/>
  <c r="J55" i="78"/>
  <c r="P54" i="78"/>
  <c r="M54" i="78"/>
  <c r="J54" i="78"/>
  <c r="M45" i="78"/>
  <c r="M44" i="78"/>
  <c r="M43" i="78"/>
  <c r="M42" i="78"/>
  <c r="M41" i="78"/>
  <c r="M40" i="78"/>
  <c r="M39" i="78"/>
  <c r="M38" i="78"/>
  <c r="M37" i="78"/>
  <c r="P35" i="78"/>
  <c r="M35" i="78"/>
  <c r="P34" i="78"/>
  <c r="M34" i="78"/>
  <c r="N33" i="78"/>
  <c r="I33" i="78"/>
  <c r="G33" i="78"/>
  <c r="E33" i="78"/>
  <c r="D33" i="78"/>
  <c r="P32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5" i="16"/>
  <c r="H85" i="16"/>
  <c r="J85" i="16"/>
  <c r="M85" i="16"/>
  <c r="P85" i="16"/>
  <c r="C86" i="16"/>
  <c r="D86" i="16"/>
  <c r="E86" i="16"/>
  <c r="G86" i="16"/>
  <c r="I86" i="16"/>
  <c r="N86" i="16"/>
  <c r="F87" i="16"/>
  <c r="H87" i="16"/>
  <c r="J87" i="16"/>
  <c r="M87" i="16"/>
  <c r="P87" i="16"/>
  <c r="F88" i="16"/>
  <c r="H88" i="16"/>
  <c r="J88" i="16"/>
  <c r="M88" i="16"/>
  <c r="P88" i="16"/>
  <c r="F89" i="16"/>
  <c r="H89" i="16"/>
  <c r="J89" i="16"/>
  <c r="M89" i="16"/>
  <c r="P89" i="16"/>
  <c r="F90" i="16"/>
  <c r="H90" i="16"/>
  <c r="J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M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8" i="16"/>
  <c r="H108" i="16"/>
  <c r="J108" i="16"/>
  <c r="F109" i="16"/>
  <c r="H109" i="16"/>
  <c r="J109" i="16"/>
  <c r="F110" i="16"/>
  <c r="H110" i="16"/>
  <c r="J110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C121" i="16"/>
  <c r="D121" i="16"/>
  <c r="E121" i="16"/>
  <c r="G121" i="16"/>
  <c r="I121" i="16"/>
  <c r="K121" i="16"/>
  <c r="F122" i="16"/>
  <c r="H122" i="16"/>
  <c r="J122" i="16"/>
  <c r="M122" i="16"/>
  <c r="P122" i="16"/>
  <c r="F123" i="16"/>
  <c r="H123" i="16"/>
  <c r="J123" i="16"/>
  <c r="M123" i="16"/>
  <c r="P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P130" i="16"/>
  <c r="F135" i="16"/>
  <c r="H135" i="16"/>
  <c r="J135" i="16"/>
  <c r="M135" i="16"/>
  <c r="F136" i="16"/>
  <c r="H136" i="16"/>
  <c r="J136" i="16"/>
  <c r="M136" i="16"/>
  <c r="P136" i="16"/>
  <c r="F137" i="16"/>
  <c r="H137" i="16"/>
  <c r="J137" i="16"/>
  <c r="F138" i="16"/>
  <c r="H138" i="16"/>
  <c r="J138" i="16"/>
  <c r="M138" i="16"/>
  <c r="P138" i="16"/>
  <c r="F139" i="16"/>
  <c r="H139" i="16"/>
  <c r="J139" i="16"/>
  <c r="M139" i="16"/>
  <c r="P139" i="16"/>
  <c r="F140" i="16"/>
  <c r="H140" i="16"/>
  <c r="J140" i="16"/>
  <c r="M140" i="16"/>
  <c r="P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P146" i="16"/>
  <c r="F147" i="16"/>
  <c r="H147" i="16"/>
  <c r="J147" i="16"/>
  <c r="M147" i="16"/>
  <c r="P147" i="16"/>
  <c r="H149" i="16"/>
  <c r="J149" i="16"/>
  <c r="M149" i="16"/>
  <c r="P149" i="16"/>
  <c r="H150" i="16"/>
  <c r="J150" i="16"/>
  <c r="M150" i="16"/>
  <c r="P150" i="16"/>
  <c r="H152" i="16"/>
  <c r="J152" i="16"/>
  <c r="M152" i="16"/>
  <c r="H153" i="16"/>
  <c r="J153" i="16"/>
  <c r="M153" i="16"/>
  <c r="H154" i="16"/>
  <c r="J154" i="16"/>
  <c r="M154" i="16"/>
  <c r="H155" i="16"/>
  <c r="J155" i="16"/>
  <c r="M155" i="16"/>
  <c r="H156" i="16"/>
  <c r="J156" i="16"/>
  <c r="M156" i="16"/>
  <c r="H157" i="16"/>
  <c r="J157" i="16"/>
  <c r="M157" i="16"/>
  <c r="H158" i="16"/>
  <c r="J158" i="16"/>
  <c r="M158" i="16"/>
  <c r="H159" i="16"/>
  <c r="J159" i="16"/>
  <c r="M159" i="16"/>
  <c r="H160" i="16"/>
  <c r="J160" i="16"/>
  <c r="M160" i="16"/>
  <c r="H161" i="16"/>
  <c r="J161" i="16"/>
  <c r="M161" i="16"/>
  <c r="H162" i="16"/>
  <c r="J162" i="16"/>
  <c r="M162" i="16"/>
  <c r="H163" i="16"/>
  <c r="J163" i="16"/>
  <c r="M163" i="16"/>
  <c r="H164" i="16"/>
  <c r="J164" i="16"/>
  <c r="M164" i="16"/>
  <c r="H165" i="16"/>
  <c r="J165" i="16"/>
  <c r="M165" i="16"/>
  <c r="F166" i="16"/>
  <c r="H166" i="16"/>
  <c r="J166" i="16"/>
  <c r="M166" i="16"/>
  <c r="F167" i="16"/>
  <c r="H167" i="16"/>
  <c r="J167" i="16"/>
  <c r="M167" i="16"/>
  <c r="F168" i="16"/>
  <c r="H168" i="16"/>
  <c r="J168" i="16"/>
  <c r="M168" i="16"/>
  <c r="F169" i="16"/>
  <c r="H169" i="16"/>
  <c r="J169" i="16"/>
  <c r="M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C173" i="16"/>
  <c r="F173" i="16"/>
  <c r="G173" i="16"/>
  <c r="H173" i="16" s="1"/>
  <c r="I173" i="16"/>
  <c r="J173" i="16" s="1"/>
  <c r="K173" i="16"/>
  <c r="N173" i="16"/>
  <c r="F174" i="16"/>
  <c r="H174" i="16"/>
  <c r="J174" i="16"/>
  <c r="M174" i="16"/>
  <c r="P174" i="16"/>
  <c r="F175" i="16"/>
  <c r="H175" i="16"/>
  <c r="J175" i="16"/>
  <c r="F176" i="16"/>
  <c r="H176" i="16"/>
  <c r="J176" i="16"/>
  <c r="M176" i="16"/>
  <c r="P176" i="16"/>
  <c r="F177" i="16"/>
  <c r="H177" i="16"/>
  <c r="J177" i="16"/>
  <c r="M177" i="16"/>
  <c r="P177" i="16"/>
  <c r="F178" i="16"/>
  <c r="H178" i="16"/>
  <c r="J178" i="16"/>
  <c r="M178" i="16"/>
  <c r="P178" i="16"/>
  <c r="F179" i="16"/>
  <c r="H179" i="16"/>
  <c r="J179" i="16"/>
  <c r="F184" i="16"/>
  <c r="H184" i="16"/>
  <c r="J184" i="16"/>
  <c r="P184" i="16"/>
  <c r="F185" i="16"/>
  <c r="H185" i="16"/>
  <c r="J185" i="16"/>
  <c r="F186" i="16"/>
  <c r="H186" i="16"/>
  <c r="J186" i="16"/>
  <c r="F187" i="16"/>
  <c r="H187" i="16"/>
  <c r="J187" i="16"/>
  <c r="F188" i="16"/>
  <c r="H188" i="16"/>
  <c r="J188" i="16"/>
  <c r="F191" i="16"/>
  <c r="H191" i="16"/>
  <c r="J191" i="16"/>
  <c r="N192" i="16"/>
  <c r="F193" i="16"/>
  <c r="H193" i="16"/>
  <c r="J193" i="16"/>
  <c r="M193" i="16"/>
  <c r="P193" i="16"/>
  <c r="F194" i="16"/>
  <c r="H194" i="16"/>
  <c r="J194" i="16"/>
  <c r="P194" i="16"/>
  <c r="F195" i="16"/>
  <c r="H195" i="16"/>
  <c r="J195" i="16"/>
  <c r="M195" i="16"/>
  <c r="P195" i="16"/>
  <c r="F196" i="16"/>
  <c r="H196" i="16"/>
  <c r="J196" i="16"/>
  <c r="M196" i="16"/>
  <c r="P196" i="16"/>
  <c r="F197" i="16"/>
  <c r="H197" i="16"/>
  <c r="J197" i="16"/>
  <c r="M197" i="16"/>
  <c r="P197" i="16"/>
  <c r="F198" i="16"/>
  <c r="H198" i="16"/>
  <c r="J198" i="16"/>
  <c r="M198" i="16"/>
  <c r="P198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F203" i="16"/>
  <c r="H203" i="16"/>
  <c r="J203" i="16"/>
  <c r="P203" i="16"/>
  <c r="F204" i="16"/>
  <c r="H204" i="16"/>
  <c r="J204" i="16"/>
  <c r="P204" i="16"/>
  <c r="F205" i="16"/>
  <c r="H205" i="16"/>
  <c r="J205" i="16"/>
  <c r="F206" i="16"/>
  <c r="H206" i="16"/>
  <c r="J206" i="16"/>
  <c r="F207" i="16"/>
  <c r="H207" i="16"/>
  <c r="J207" i="16"/>
  <c r="P207" i="16"/>
  <c r="F208" i="16"/>
  <c r="H208" i="16"/>
  <c r="J208" i="16"/>
  <c r="P208" i="16"/>
  <c r="F209" i="16"/>
  <c r="H209" i="16"/>
  <c r="J209" i="16"/>
  <c r="P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C213" i="16"/>
  <c r="E213" i="16"/>
  <c r="F213" i="16" s="1"/>
  <c r="G213" i="16"/>
  <c r="H213" i="16" s="1"/>
  <c r="I213" i="16"/>
  <c r="J213" i="16" s="1"/>
  <c r="K213" i="16"/>
  <c r="H6" i="78" l="1"/>
  <c r="H27" i="78"/>
  <c r="M33" i="78"/>
  <c r="H33" i="78"/>
  <c r="P79" i="78"/>
  <c r="H121" i="16"/>
  <c r="J86" i="16"/>
  <c r="H86" i="16"/>
  <c r="P27" i="78"/>
  <c r="M27" i="78"/>
  <c r="G80" i="78"/>
  <c r="D80" i="78"/>
  <c r="M79" i="78"/>
  <c r="H79" i="78"/>
  <c r="M65" i="78"/>
  <c r="H65" i="78"/>
  <c r="P33" i="78"/>
  <c r="N80" i="78"/>
  <c r="K80" i="78"/>
  <c r="E80" i="78"/>
  <c r="P6" i="78"/>
  <c r="I80" i="78"/>
  <c r="J6" i="78"/>
  <c r="P65" i="78"/>
  <c r="P57" i="78"/>
  <c r="M6" i="78"/>
  <c r="F65" i="78"/>
  <c r="J27" i="78"/>
  <c r="J121" i="16"/>
  <c r="K214" i="16"/>
  <c r="M214" i="16" s="1"/>
  <c r="N214" i="16"/>
  <c r="P214" i="16" s="1"/>
  <c r="F121" i="16"/>
  <c r="H192" i="16"/>
  <c r="H148" i="16"/>
  <c r="J214" i="16"/>
  <c r="F214" i="16"/>
  <c r="J148" i="16"/>
  <c r="F148" i="16"/>
  <c r="H214" i="16"/>
  <c r="F6" i="78"/>
  <c r="F79" i="78"/>
  <c r="F33" i="78"/>
  <c r="J192" i="16"/>
  <c r="F192" i="16"/>
  <c r="P173" i="16"/>
  <c r="M173" i="16"/>
  <c r="F27" i="78"/>
  <c r="F86" i="16"/>
  <c r="J33" i="78"/>
  <c r="J57" i="78"/>
  <c r="J65" i="78"/>
  <c r="J79" i="78"/>
  <c r="P213" i="16"/>
  <c r="M213" i="16"/>
  <c r="P192" i="16"/>
  <c r="M192" i="16"/>
  <c r="P148" i="16"/>
  <c r="M148" i="16"/>
  <c r="P121" i="16"/>
  <c r="M121" i="16"/>
  <c r="P86" i="16"/>
  <c r="M86" i="16"/>
  <c r="N16" i="87"/>
  <c r="K16" i="87"/>
  <c r="I16" i="87"/>
  <c r="G16" i="87"/>
  <c r="E16" i="87"/>
  <c r="D16" i="87"/>
  <c r="C16" i="87"/>
  <c r="N13" i="87"/>
  <c r="K13" i="87"/>
  <c r="I13" i="87"/>
  <c r="G13" i="87"/>
  <c r="E13" i="87"/>
  <c r="D13" i="87"/>
  <c r="C13" i="87"/>
  <c r="J11" i="87"/>
  <c r="H11" i="87"/>
  <c r="F11" i="87"/>
  <c r="N10" i="87"/>
  <c r="K10" i="87"/>
  <c r="I10" i="87"/>
  <c r="G10" i="87"/>
  <c r="E10" i="87"/>
  <c r="D10" i="87"/>
  <c r="C10" i="87"/>
  <c r="P8" i="87"/>
  <c r="M8" i="87"/>
  <c r="J8" i="87"/>
  <c r="H8" i="87"/>
  <c r="F8" i="87"/>
  <c r="P6" i="87"/>
  <c r="M6" i="87"/>
  <c r="J6" i="87"/>
  <c r="H6" i="87"/>
  <c r="F6" i="87"/>
  <c r="P5" i="87"/>
  <c r="M5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P6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P13" i="87"/>
  <c r="M13" i="87"/>
  <c r="M13" i="86"/>
  <c r="J13" i="84"/>
  <c r="M13" i="84"/>
  <c r="P13" i="88"/>
  <c r="M13" i="88"/>
  <c r="D17" i="82"/>
  <c r="P13" i="85"/>
  <c r="N17" i="86"/>
  <c r="K17" i="86"/>
  <c r="J13" i="86"/>
  <c r="H13" i="86"/>
  <c r="P13" i="83"/>
  <c r="F13" i="84"/>
  <c r="P13" i="82"/>
  <c r="P13" i="84"/>
  <c r="N17" i="88"/>
  <c r="K17" i="88"/>
  <c r="D17" i="88"/>
  <c r="M13" i="82"/>
  <c r="M13" i="85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7"/>
  <c r="M10" i="87"/>
  <c r="P10" i="88"/>
  <c r="M10" i="88"/>
  <c r="P10" i="82"/>
  <c r="M10" i="82"/>
  <c r="P10" i="85"/>
  <c r="M10" i="85"/>
  <c r="P10" i="86"/>
  <c r="M10" i="86"/>
  <c r="P10" i="83"/>
  <c r="M10" i="83"/>
  <c r="P10" i="84"/>
  <c r="M10" i="84"/>
  <c r="H80" i="78"/>
  <c r="F80" i="78"/>
  <c r="F13" i="82"/>
  <c r="F10" i="82"/>
  <c r="F13" i="85"/>
  <c r="F10" i="85"/>
  <c r="F13" i="83"/>
  <c r="F10" i="83"/>
  <c r="D17" i="87"/>
  <c r="K17" i="87"/>
  <c r="F13" i="87"/>
  <c r="F10" i="87"/>
  <c r="M80" i="78"/>
  <c r="P80" i="78"/>
  <c r="J80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C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C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F17" i="88" l="1"/>
  <c r="K17" i="81"/>
  <c r="M13" i="81"/>
  <c r="F17" i="82"/>
  <c r="F17" i="84"/>
  <c r="N17" i="81"/>
  <c r="F17" i="85"/>
  <c r="F13" i="81"/>
  <c r="P13" i="80"/>
  <c r="M13" i="80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I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M8" i="79"/>
  <c r="J8" i="79"/>
  <c r="H8" i="79"/>
  <c r="F8" i="79"/>
  <c r="P6" i="79"/>
  <c r="M6" i="79"/>
  <c r="J6" i="79"/>
  <c r="H6" i="79"/>
  <c r="F6" i="79"/>
  <c r="P5" i="79"/>
  <c r="M5" i="79"/>
  <c r="J5" i="79"/>
  <c r="H5" i="79"/>
  <c r="F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7" i="78"/>
  <c r="H177" i="78"/>
  <c r="F177" i="78"/>
  <c r="J166" i="78"/>
  <c r="J160" i="78"/>
  <c r="J161" i="78"/>
  <c r="J158" i="78"/>
  <c r="J155" i="78"/>
  <c r="H166" i="78"/>
  <c r="H160" i="78"/>
  <c r="H161" i="78"/>
  <c r="H158" i="78"/>
  <c r="H155" i="78"/>
  <c r="F166" i="78"/>
  <c r="F160" i="78"/>
  <c r="F161" i="78"/>
  <c r="F158" i="78"/>
  <c r="F155" i="78"/>
  <c r="F140" i="78"/>
  <c r="F141" i="78"/>
  <c r="F142" i="78"/>
  <c r="F144" i="78"/>
  <c r="F146" i="78"/>
  <c r="F147" i="78"/>
  <c r="F124" i="78"/>
  <c r="F125" i="78"/>
  <c r="F126" i="78"/>
  <c r="F127" i="78"/>
  <c r="F128" i="78"/>
  <c r="F129" i="78"/>
  <c r="F130" i="78"/>
  <c r="F135" i="78"/>
  <c r="F136" i="78"/>
  <c r="F137" i="78"/>
  <c r="F138" i="78"/>
  <c r="F119" i="78"/>
  <c r="F111" i="78"/>
  <c r="F112" i="78"/>
  <c r="F104" i="78"/>
  <c r="F105" i="78"/>
  <c r="F102" i="78"/>
  <c r="F96" i="78"/>
  <c r="F97" i="78"/>
  <c r="F98" i="78"/>
  <c r="F99" i="78"/>
  <c r="F100" i="78"/>
  <c r="F89" i="78"/>
  <c r="I79" i="16"/>
  <c r="G79" i="16"/>
  <c r="E79" i="16"/>
  <c r="D79" i="16"/>
  <c r="F58" i="43" l="1"/>
  <c r="H33" i="43"/>
  <c r="M8" i="28" l="1"/>
  <c r="M6" i="28"/>
  <c r="M5" i="28"/>
  <c r="M8" i="22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10" i="26"/>
  <c r="M8" i="26"/>
  <c r="M6" i="26"/>
  <c r="M5" i="26"/>
  <c r="M8" i="24"/>
  <c r="M6" i="24"/>
  <c r="M5" i="24"/>
  <c r="M8" i="20"/>
  <c r="M6" i="20"/>
  <c r="M5" i="20"/>
  <c r="M58" i="13"/>
  <c r="M57" i="13"/>
  <c r="M56" i="13"/>
  <c r="M55" i="13"/>
  <c r="M54" i="13"/>
  <c r="M53" i="13"/>
  <c r="M52" i="13"/>
  <c r="M51" i="13"/>
  <c r="M50" i="13"/>
  <c r="M49" i="13"/>
  <c r="M47" i="13"/>
  <c r="M46" i="13"/>
  <c r="M45" i="13"/>
  <c r="M44" i="13"/>
  <c r="M43" i="13"/>
  <c r="M42" i="13"/>
  <c r="M41" i="13"/>
  <c r="M40" i="13"/>
  <c r="M39" i="13"/>
  <c r="M37" i="13"/>
  <c r="M36" i="13"/>
  <c r="M27" i="13"/>
  <c r="M26" i="13"/>
  <c r="M25" i="13"/>
  <c r="M24" i="13"/>
  <c r="M23" i="13"/>
  <c r="M22" i="13"/>
  <c r="M21" i="13"/>
  <c r="M20" i="13"/>
  <c r="M19" i="13"/>
  <c r="M18" i="13"/>
  <c r="M16" i="13"/>
  <c r="M15" i="13"/>
  <c r="M14" i="13"/>
  <c r="M13" i="13"/>
  <c r="M12" i="13"/>
  <c r="M11" i="13"/>
  <c r="M10" i="13"/>
  <c r="M9" i="13"/>
  <c r="M8" i="13"/>
  <c r="M6" i="13"/>
  <c r="M5" i="13"/>
  <c r="K59" i="13"/>
  <c r="K48" i="13"/>
  <c r="K16" i="76" l="1"/>
  <c r="K60" i="13"/>
  <c r="K211" i="78"/>
  <c r="P205" i="78"/>
  <c r="P202" i="78"/>
  <c r="P198" i="78"/>
  <c r="P195" i="78"/>
  <c r="P194" i="78"/>
  <c r="P192" i="78"/>
  <c r="K190" i="78"/>
  <c r="P177" i="78"/>
  <c r="N174" i="78" l="1"/>
  <c r="K174" i="78"/>
  <c r="N149" i="78"/>
  <c r="P149" i="78" s="1"/>
  <c r="P147" i="78"/>
  <c r="P146" i="78"/>
  <c r="P144" i="78"/>
  <c r="P142" i="78"/>
  <c r="P141" i="78"/>
  <c r="P140" i="78"/>
  <c r="P138" i="78"/>
  <c r="P136" i="78"/>
  <c r="P130" i="78"/>
  <c r="P129" i="78"/>
  <c r="P125" i="78"/>
  <c r="P124" i="78"/>
  <c r="K121" i="78"/>
  <c r="N121" i="78"/>
  <c r="P112" i="78"/>
  <c r="P96" i="78"/>
  <c r="P97" i="78"/>
  <c r="P98" i="78"/>
  <c r="P99" i="78"/>
  <c r="P100" i="78"/>
  <c r="P89" i="78"/>
  <c r="K86" i="78"/>
  <c r="M210" i="78"/>
  <c r="M209" i="78"/>
  <c r="M208" i="78"/>
  <c r="M207" i="78"/>
  <c r="M206" i="78"/>
  <c r="M205" i="78"/>
  <c r="M203" i="78"/>
  <c r="M202" i="78"/>
  <c r="M201" i="78"/>
  <c r="M199" i="78"/>
  <c r="M198" i="78"/>
  <c r="M195" i="78"/>
  <c r="M194" i="78"/>
  <c r="M193" i="78"/>
  <c r="M192" i="78"/>
  <c r="M191" i="78"/>
  <c r="M178" i="78"/>
  <c r="M177" i="78"/>
  <c r="M175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1" i="78"/>
  <c r="M150" i="78"/>
  <c r="M148" i="78"/>
  <c r="M147" i="78"/>
  <c r="M146" i="78"/>
  <c r="M144" i="78"/>
  <c r="M143" i="78"/>
  <c r="M142" i="78"/>
  <c r="M141" i="78"/>
  <c r="M140" i="78"/>
  <c r="M139" i="78"/>
  <c r="M138" i="78"/>
  <c r="M136" i="78"/>
  <c r="M135" i="78"/>
  <c r="M130" i="78"/>
  <c r="M129" i="78"/>
  <c r="M128" i="78"/>
  <c r="M127" i="78"/>
  <c r="M126" i="78"/>
  <c r="M125" i="78"/>
  <c r="M124" i="78"/>
  <c r="M123" i="78"/>
  <c r="M122" i="78"/>
  <c r="M108" i="78"/>
  <c r="M106" i="78"/>
  <c r="M105" i="78"/>
  <c r="M104" i="78"/>
  <c r="M103" i="78"/>
  <c r="M102" i="78"/>
  <c r="M101" i="78"/>
  <c r="M100" i="78"/>
  <c r="M99" i="78"/>
  <c r="M98" i="78"/>
  <c r="M97" i="78"/>
  <c r="M95" i="78"/>
  <c r="M89" i="78"/>
  <c r="M88" i="78"/>
  <c r="M87" i="78"/>
  <c r="M85" i="78"/>
  <c r="K212" i="78" l="1"/>
  <c r="M78" i="16"/>
  <c r="M77" i="16"/>
  <c r="M76" i="16"/>
  <c r="M75" i="16"/>
  <c r="M74" i="16"/>
  <c r="M73" i="16"/>
  <c r="M72" i="16"/>
  <c r="M71" i="16"/>
  <c r="M70" i="16"/>
  <c r="M69" i="16"/>
  <c r="M68" i="16"/>
  <c r="M67" i="16"/>
  <c r="M66" i="16"/>
  <c r="M64" i="16"/>
  <c r="M62" i="16"/>
  <c r="M61" i="16"/>
  <c r="M60" i="16"/>
  <c r="M59" i="16"/>
  <c r="M58" i="16"/>
  <c r="M56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79" i="16"/>
  <c r="M79" i="16" s="1"/>
  <c r="N79" i="16"/>
  <c r="K65" i="16"/>
  <c r="M136" i="45"/>
  <c r="M134" i="45"/>
  <c r="M133" i="45"/>
  <c r="M132" i="45"/>
  <c r="M131" i="45"/>
  <c r="M127" i="45"/>
  <c r="M125" i="45"/>
  <c r="M123" i="45"/>
  <c r="M121" i="45"/>
  <c r="M120" i="45"/>
  <c r="M118" i="45"/>
  <c r="M117" i="45"/>
  <c r="M95" i="45"/>
  <c r="M85" i="45"/>
  <c r="M82" i="45"/>
  <c r="M79" i="45"/>
  <c r="M78" i="45"/>
  <c r="M75" i="45"/>
  <c r="M74" i="45"/>
  <c r="M73" i="45"/>
  <c r="M71" i="45"/>
  <c r="M63" i="45"/>
  <c r="M62" i="45"/>
  <c r="M57" i="45"/>
  <c r="M58" i="45"/>
  <c r="M59" i="45"/>
  <c r="M6" i="45"/>
  <c r="M7" i="45"/>
  <c r="M8" i="45"/>
  <c r="M9" i="45"/>
  <c r="M10" i="45"/>
  <c r="M5" i="45"/>
  <c r="K80" i="16" l="1"/>
  <c r="P15" i="1"/>
  <c r="P11" i="1"/>
  <c r="P6" i="1"/>
  <c r="P7" i="1"/>
  <c r="P8" i="1"/>
  <c r="P5" i="1"/>
  <c r="D211" i="78" l="1"/>
  <c r="E211" i="78"/>
  <c r="G211" i="78"/>
  <c r="M211" i="78" s="1"/>
  <c r="I211" i="78"/>
  <c r="E190" i="78"/>
  <c r="I190" i="78"/>
  <c r="G190" i="78"/>
  <c r="I174" i="78"/>
  <c r="P174" i="78" s="1"/>
  <c r="E174" i="78"/>
  <c r="G174" i="78"/>
  <c r="M174" i="78" s="1"/>
  <c r="D174" i="78"/>
  <c r="M149" i="78"/>
  <c r="I121" i="78"/>
  <c r="G121" i="78"/>
  <c r="M121" i="78" s="1"/>
  <c r="E121" i="78"/>
  <c r="D121" i="78"/>
  <c r="C211" i="78"/>
  <c r="P210" i="78"/>
  <c r="P209" i="78"/>
  <c r="P208" i="78"/>
  <c r="P207" i="78"/>
  <c r="P206" i="78"/>
  <c r="P201" i="78"/>
  <c r="P199" i="78"/>
  <c r="P196" i="78"/>
  <c r="P193" i="78"/>
  <c r="P191" i="78"/>
  <c r="J191" i="78"/>
  <c r="H191" i="78"/>
  <c r="F191" i="78"/>
  <c r="P181" i="78"/>
  <c r="P178" i="78"/>
  <c r="J178" i="78"/>
  <c r="H178" i="78"/>
  <c r="F178" i="78"/>
  <c r="J176" i="78"/>
  <c r="H176" i="78"/>
  <c r="F176" i="78"/>
  <c r="P175" i="78"/>
  <c r="J175" i="78"/>
  <c r="C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7" i="78"/>
  <c r="H167" i="78"/>
  <c r="F167" i="78"/>
  <c r="J165" i="78"/>
  <c r="H165" i="78"/>
  <c r="F165" i="78"/>
  <c r="J164" i="78"/>
  <c r="H164" i="78"/>
  <c r="F164" i="78"/>
  <c r="J163" i="78"/>
  <c r="H163" i="78"/>
  <c r="F163" i="78"/>
  <c r="J162" i="78"/>
  <c r="H162" i="78"/>
  <c r="F162" i="78"/>
  <c r="J159" i="78"/>
  <c r="H159" i="78"/>
  <c r="F159" i="78"/>
  <c r="J157" i="78"/>
  <c r="H157" i="78"/>
  <c r="F157" i="78"/>
  <c r="J156" i="78"/>
  <c r="H156" i="78"/>
  <c r="F156" i="78"/>
  <c r="J154" i="78"/>
  <c r="H154" i="78"/>
  <c r="F154" i="78"/>
  <c r="J153" i="78"/>
  <c r="H153" i="78"/>
  <c r="F153" i="78"/>
  <c r="J151" i="78"/>
  <c r="H151" i="78"/>
  <c r="F151" i="78"/>
  <c r="P150" i="78"/>
  <c r="J150" i="78"/>
  <c r="H150" i="78"/>
  <c r="F150" i="78"/>
  <c r="F148" i="78"/>
  <c r="P139" i="78"/>
  <c r="F139" i="78"/>
  <c r="P126" i="78"/>
  <c r="P123" i="78"/>
  <c r="P122" i="78"/>
  <c r="F122" i="78"/>
  <c r="C121" i="78"/>
  <c r="F120" i="78"/>
  <c r="F118" i="78"/>
  <c r="F117" i="78"/>
  <c r="F116" i="78"/>
  <c r="P115" i="78"/>
  <c r="F115" i="78"/>
  <c r="F114" i="78"/>
  <c r="P113" i="78"/>
  <c r="F113" i="78"/>
  <c r="F110" i="78"/>
  <c r="F109" i="78"/>
  <c r="F108" i="78"/>
  <c r="P103" i="78"/>
  <c r="F103" i="78"/>
  <c r="F101" i="78"/>
  <c r="P95" i="78"/>
  <c r="F95" i="78"/>
  <c r="F94" i="78"/>
  <c r="F93" i="78"/>
  <c r="F92" i="78"/>
  <c r="F91" i="78"/>
  <c r="F90" i="78"/>
  <c r="P88" i="78"/>
  <c r="P87" i="78"/>
  <c r="F87" i="78"/>
  <c r="P78" i="16"/>
  <c r="J78" i="16"/>
  <c r="H78" i="16"/>
  <c r="F78" i="16"/>
  <c r="P77" i="16"/>
  <c r="J77" i="16"/>
  <c r="H77" i="16"/>
  <c r="F77" i="16"/>
  <c r="P76" i="16"/>
  <c r="J76" i="16"/>
  <c r="H76" i="16"/>
  <c r="F76" i="16"/>
  <c r="P75" i="16"/>
  <c r="J75" i="16"/>
  <c r="H75" i="16"/>
  <c r="F75" i="16"/>
  <c r="P74" i="16"/>
  <c r="J74" i="16"/>
  <c r="H74" i="16"/>
  <c r="F74" i="16"/>
  <c r="P73" i="16"/>
  <c r="J73" i="16"/>
  <c r="H73" i="16"/>
  <c r="F73" i="16"/>
  <c r="J72" i="16"/>
  <c r="H72" i="16"/>
  <c r="F72" i="16"/>
  <c r="P71" i="16"/>
  <c r="J71" i="16"/>
  <c r="H71" i="16"/>
  <c r="F71" i="16"/>
  <c r="P70" i="16"/>
  <c r="J70" i="16"/>
  <c r="H70" i="16"/>
  <c r="F70" i="16"/>
  <c r="P69" i="16"/>
  <c r="J69" i="16"/>
  <c r="H69" i="16"/>
  <c r="F69" i="16"/>
  <c r="P68" i="16"/>
  <c r="J68" i="16"/>
  <c r="H68" i="16"/>
  <c r="F68" i="16"/>
  <c r="P67" i="16"/>
  <c r="J67" i="16"/>
  <c r="H67" i="16"/>
  <c r="F67" i="16"/>
  <c r="P66" i="16"/>
  <c r="J66" i="16"/>
  <c r="H66" i="16"/>
  <c r="F66" i="16"/>
  <c r="H190" i="78" l="1"/>
  <c r="J190" i="78"/>
  <c r="F190" i="78"/>
  <c r="M190" i="78"/>
  <c r="P211" i="78"/>
  <c r="F211" i="78"/>
  <c r="P190" i="78"/>
  <c r="N86" i="78"/>
  <c r="N212" i="78" s="1"/>
  <c r="I86" i="78"/>
  <c r="G86" i="78"/>
  <c r="M86" i="78" s="1"/>
  <c r="E86" i="78"/>
  <c r="D86" i="78"/>
  <c r="D212" i="78" s="1"/>
  <c r="C86" i="78"/>
  <c r="C212" i="78" s="1"/>
  <c r="P85" i="78"/>
  <c r="I212" i="78" l="1"/>
  <c r="J86" i="78"/>
  <c r="E212" i="78"/>
  <c r="F212" i="78" s="1"/>
  <c r="F86" i="78"/>
  <c r="G212" i="78"/>
  <c r="M212" i="78" s="1"/>
  <c r="J149" i="78"/>
  <c r="J121" i="78"/>
  <c r="P121" i="78"/>
  <c r="P86" i="78"/>
  <c r="F174" i="78"/>
  <c r="H86" i="78"/>
  <c r="H174" i="78"/>
  <c r="H211" i="78"/>
  <c r="F121" i="78"/>
  <c r="H121" i="78"/>
  <c r="F149" i="78"/>
  <c r="H149" i="78"/>
  <c r="J174" i="78"/>
  <c r="J211" i="78"/>
  <c r="J10" i="22"/>
  <c r="H10" i="22"/>
  <c r="J10" i="74"/>
  <c r="H10" i="74"/>
  <c r="F10" i="74"/>
  <c r="H212" i="78" l="1"/>
  <c r="P212" i="78"/>
  <c r="J212" i="78"/>
  <c r="M65" i="16"/>
  <c r="N65" i="16"/>
  <c r="N80" i="16" s="1"/>
  <c r="M57" i="16"/>
  <c r="E27" i="16"/>
  <c r="E33" i="16"/>
  <c r="D33" i="16"/>
  <c r="I33" i="16"/>
  <c r="G33" i="16"/>
  <c r="M33" i="16" s="1"/>
  <c r="M27" i="16"/>
  <c r="H21" i="45"/>
  <c r="H22" i="45"/>
  <c r="N59" i="13" l="1"/>
  <c r="F10" i="22" l="1"/>
  <c r="J8" i="20" l="1"/>
  <c r="H8" i="20"/>
  <c r="F8" i="20"/>
  <c r="J111" i="45" l="1"/>
  <c r="H28" i="44" l="1"/>
  <c r="K12" i="15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P13" i="24" s="1"/>
  <c r="G13" i="24"/>
  <c r="M13" i="24" s="1"/>
  <c r="E13" i="24"/>
  <c r="D13" i="24"/>
  <c r="F11" i="24"/>
  <c r="F5" i="24"/>
  <c r="F6" i="24"/>
  <c r="F8" i="24"/>
  <c r="H13" i="24" l="1"/>
  <c r="F13" i="24"/>
  <c r="J13" i="24"/>
  <c r="P19" i="13"/>
  <c r="P50" i="13"/>
  <c r="P49" i="13"/>
  <c r="P42" i="13"/>
  <c r="P41" i="13"/>
  <c r="P40" i="13"/>
  <c r="P39" i="13"/>
  <c r="P37" i="13"/>
  <c r="P36" i="13"/>
  <c r="P47" i="13"/>
  <c r="P46" i="13"/>
  <c r="P44" i="13"/>
  <c r="P45" i="13"/>
  <c r="P43" i="13"/>
  <c r="G48" i="13"/>
  <c r="M48" i="13" s="1"/>
  <c r="P53" i="16" l="1"/>
  <c r="P54" i="16"/>
  <c r="J21" i="16"/>
  <c r="J22" i="16"/>
  <c r="H21" i="16"/>
  <c r="F21" i="16"/>
  <c r="J9" i="16"/>
  <c r="H9" i="16"/>
  <c r="F9" i="16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48" i="13" l="1"/>
  <c r="E48" i="13"/>
  <c r="D48" i="13"/>
  <c r="C48" i="13"/>
  <c r="J46" i="13"/>
  <c r="H46" i="13"/>
  <c r="F46" i="13"/>
  <c r="F30" i="44" l="1"/>
  <c r="F6" i="44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M12" i="76" s="1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G9" i="74"/>
  <c r="M9" i="74" s="1"/>
  <c r="E9" i="74"/>
  <c r="D9" i="74"/>
  <c r="C9" i="74"/>
  <c r="P8" i="74"/>
  <c r="P6" i="74"/>
  <c r="P5" i="74"/>
  <c r="P12" i="76" l="1"/>
  <c r="E16" i="76"/>
  <c r="D16" i="76"/>
  <c r="P9" i="76"/>
  <c r="F12" i="74"/>
  <c r="H12" i="74"/>
  <c r="J12" i="74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16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F23" i="44" l="1"/>
  <c r="G8" i="44"/>
  <c r="H8" i="44" s="1"/>
  <c r="D8" i="44"/>
  <c r="F8" i="44" l="1"/>
  <c r="P11" i="23" l="1"/>
  <c r="P6" i="23"/>
  <c r="H8" i="27" l="1"/>
  <c r="I14" i="15" l="1"/>
  <c r="P8" i="27" l="1"/>
  <c r="P35" i="16" l="1"/>
  <c r="J55" i="16" l="1"/>
  <c r="J48" i="16"/>
  <c r="J40" i="16"/>
  <c r="J41" i="16"/>
  <c r="J42" i="16"/>
  <c r="J123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H15" i="15" s="1"/>
  <c r="K13" i="15"/>
  <c r="J18" i="15"/>
  <c r="K16" i="15"/>
  <c r="K10" i="15"/>
  <c r="I16" i="15"/>
  <c r="I13" i="15"/>
  <c r="N10" i="15"/>
  <c r="H6" i="15" l="1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4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127" i="45" l="1"/>
  <c r="P82" i="45"/>
  <c r="P63" i="45"/>
  <c r="K43" i="43"/>
  <c r="J8" i="24" l="1"/>
  <c r="H8" i="24"/>
  <c r="F134" i="45" l="1"/>
  <c r="H123" i="45"/>
  <c r="H125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E17" i="13"/>
  <c r="G13" i="1"/>
  <c r="G10" i="1"/>
  <c r="E6" i="16"/>
  <c r="E80" i="16" s="1"/>
  <c r="J17" i="16"/>
  <c r="H17" i="16"/>
  <c r="F17" i="16"/>
  <c r="F55" i="16"/>
  <c r="F48" i="16"/>
  <c r="H55" i="16"/>
  <c r="H48" i="16"/>
  <c r="H40" i="16"/>
  <c r="H41" i="16"/>
  <c r="H42" i="16"/>
  <c r="F40" i="16"/>
  <c r="F41" i="16"/>
  <c r="F42" i="16"/>
  <c r="J34" i="16" l="1"/>
  <c r="H34" i="16"/>
  <c r="F34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61" i="16" l="1"/>
  <c r="H61" i="16"/>
  <c r="J61" i="16"/>
  <c r="P61" i="16"/>
  <c r="F46" i="16"/>
  <c r="H46" i="16"/>
  <c r="J46" i="16"/>
  <c r="F39" i="16"/>
  <c r="H39" i="16"/>
  <c r="J39" i="16"/>
  <c r="F43" i="16"/>
  <c r="H43" i="16"/>
  <c r="J43" i="16"/>
  <c r="F37" i="16"/>
  <c r="H37" i="16"/>
  <c r="J37" i="16"/>
  <c r="H57" i="16" l="1"/>
  <c r="J57" i="16"/>
  <c r="F57" i="16"/>
  <c r="P57" i="16"/>
  <c r="F123" i="45" l="1"/>
  <c r="J22" i="45" l="1"/>
  <c r="D27" i="1"/>
  <c r="C27" i="1"/>
  <c r="F7" i="14" l="1"/>
  <c r="F10" i="14" s="1"/>
  <c r="F13" i="14" s="1"/>
  <c r="G9" i="20" l="1"/>
  <c r="M9" i="20" s="1"/>
  <c r="P5" i="47" l="1"/>
  <c r="P12" i="13"/>
  <c r="P125" i="45" l="1"/>
  <c r="J117" i="45"/>
  <c r="J118" i="45"/>
  <c r="J120" i="45"/>
  <c r="J121" i="45"/>
  <c r="I27" i="1" l="1"/>
  <c r="E27" i="1"/>
  <c r="G27" i="1"/>
  <c r="J5" i="20" l="1"/>
  <c r="J6" i="20"/>
  <c r="J10" i="20"/>
  <c r="H10" i="20" l="1"/>
  <c r="J39" i="45"/>
  <c r="J40" i="45"/>
  <c r="H39" i="45"/>
  <c r="H40" i="45"/>
  <c r="P133" i="45" l="1"/>
  <c r="P58" i="16" l="1"/>
  <c r="P32" i="16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59" i="13"/>
  <c r="E139" i="45"/>
  <c r="I139" i="45"/>
  <c r="G139" i="45"/>
  <c r="M139" i="45" s="1"/>
  <c r="G6" i="14"/>
  <c r="G7" i="14" s="1"/>
  <c r="D140" i="45" l="1"/>
  <c r="F139" i="45"/>
  <c r="C60" i="13"/>
  <c r="I10" i="1" l="1"/>
  <c r="P10" i="1" s="1"/>
  <c r="P64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3" i="16" l="1"/>
  <c r="H63" i="16"/>
  <c r="F63" i="16"/>
  <c r="P13" i="16" l="1"/>
  <c r="P5" i="25" l="1"/>
  <c r="K5" i="43" l="1"/>
  <c r="D67" i="43" l="1"/>
  <c r="E67" i="43"/>
  <c r="E38" i="43"/>
  <c r="K38" i="43" s="1"/>
  <c r="H29" i="43"/>
  <c r="E11" i="43"/>
  <c r="K11" i="43" l="1"/>
  <c r="F11" i="43"/>
  <c r="H111" i="45"/>
  <c r="F111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3" i="13"/>
  <c r="H43" i="13"/>
  <c r="F43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s="1"/>
  <c r="P9" i="47" l="1"/>
  <c r="F12" i="47"/>
  <c r="J12" i="47"/>
  <c r="H12" i="47"/>
  <c r="G16" i="47"/>
  <c r="M16" i="47" s="1"/>
  <c r="E16" i="47"/>
  <c r="I16" i="47"/>
  <c r="J9" i="47"/>
  <c r="D16" i="47"/>
  <c r="F9" i="47"/>
  <c r="H9" i="47"/>
  <c r="H39" i="13"/>
  <c r="P16" i="47" l="1"/>
  <c r="F16" i="47"/>
  <c r="J16" i="47"/>
  <c r="H16" i="47"/>
  <c r="H37" i="13" l="1"/>
  <c r="H32" i="45" l="1"/>
  <c r="L33" i="1" l="1"/>
  <c r="L34" i="1" l="1"/>
  <c r="G6" i="16" l="1"/>
  <c r="G80" i="16" s="1"/>
  <c r="M80" i="16" l="1"/>
  <c r="M6" i="16"/>
  <c r="H8" i="28" l="1"/>
  <c r="P15" i="23" l="1"/>
  <c r="P6" i="24"/>
  <c r="P10" i="13"/>
  <c r="K24" i="43"/>
  <c r="J11" i="27" l="1"/>
  <c r="H11" i="27"/>
  <c r="F11" i="27"/>
  <c r="S15" i="1" l="1"/>
  <c r="J42" i="13" l="1"/>
  <c r="H42" i="13"/>
  <c r="F42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F58" i="16"/>
  <c r="J56" i="16"/>
  <c r="H56" i="16"/>
  <c r="F56" i="16"/>
  <c r="J47" i="16"/>
  <c r="H47" i="16"/>
  <c r="F47" i="16"/>
  <c r="J38" i="16"/>
  <c r="H38" i="16"/>
  <c r="F38" i="16"/>
  <c r="J32" i="16"/>
  <c r="H32" i="16"/>
  <c r="F32" i="16"/>
  <c r="F33" i="16" l="1"/>
  <c r="H33" i="16"/>
  <c r="J33" i="16"/>
  <c r="J5" i="16" l="1"/>
  <c r="J7" i="16"/>
  <c r="J8" i="16"/>
  <c r="J13" i="16"/>
  <c r="J14" i="16"/>
  <c r="J16" i="16"/>
  <c r="J18" i="16"/>
  <c r="J19" i="16"/>
  <c r="J20" i="16"/>
  <c r="J53" i="16" l="1"/>
  <c r="H53" i="16"/>
  <c r="F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P118" i="45" l="1"/>
  <c r="J10" i="26" l="1"/>
  <c r="H10" i="26"/>
  <c r="F10" i="26"/>
  <c r="F64" i="45" l="1"/>
  <c r="P71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D20" i="28" s="1"/>
  <c r="P16" i="23"/>
  <c r="F10" i="28"/>
  <c r="F21" i="28" s="1"/>
  <c r="P10" i="28"/>
  <c r="J13" i="28"/>
  <c r="I17" i="28"/>
  <c r="F13" i="28"/>
  <c r="H13" i="28"/>
  <c r="H10" i="28"/>
  <c r="H21" i="28" s="1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I20" i="28"/>
  <c r="P20" i="28" s="1"/>
  <c r="M17" i="28"/>
  <c r="G20" i="28"/>
  <c r="H17" i="28"/>
  <c r="H20" i="28" s="1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P12" i="22" s="1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P6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P12" i="25" s="1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59" i="13"/>
  <c r="G59" i="13"/>
  <c r="M59" i="13" s="1"/>
  <c r="J20" i="28" l="1"/>
  <c r="F14" i="42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59" i="13"/>
  <c r="P59" i="13"/>
  <c r="F12" i="20"/>
  <c r="I16" i="26"/>
  <c r="J16" i="26" s="1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59" i="13"/>
  <c r="H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P52" i="13"/>
  <c r="J52" i="13"/>
  <c r="H52" i="13"/>
  <c r="F52" i="13"/>
  <c r="P51" i="13"/>
  <c r="J51" i="13"/>
  <c r="H51" i="13"/>
  <c r="F51" i="13"/>
  <c r="J50" i="13"/>
  <c r="H50" i="13"/>
  <c r="F50" i="13"/>
  <c r="J49" i="13"/>
  <c r="H49" i="13"/>
  <c r="F49" i="13"/>
  <c r="I60" i="13"/>
  <c r="G60" i="13"/>
  <c r="M60" i="13" s="1"/>
  <c r="D60" i="13"/>
  <c r="J45" i="13"/>
  <c r="H45" i="13"/>
  <c r="F45" i="13"/>
  <c r="J47" i="13"/>
  <c r="H47" i="13"/>
  <c r="F47" i="13"/>
  <c r="J44" i="13"/>
  <c r="H44" i="13"/>
  <c r="F44" i="13"/>
  <c r="J40" i="13"/>
  <c r="H40" i="13"/>
  <c r="F40" i="13"/>
  <c r="J39" i="13"/>
  <c r="F39" i="13"/>
  <c r="J41" i="13"/>
  <c r="H41" i="13"/>
  <c r="F41" i="13"/>
  <c r="J37" i="13"/>
  <c r="F37" i="13"/>
  <c r="J36" i="13"/>
  <c r="H36" i="13"/>
  <c r="F36" i="13"/>
  <c r="I28" i="13"/>
  <c r="G28" i="13"/>
  <c r="E28" i="13"/>
  <c r="D28" i="13"/>
  <c r="C15" i="42" s="1"/>
  <c r="C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P20" i="13"/>
  <c r="J20" i="13"/>
  <c r="H20" i="13"/>
  <c r="F20" i="13"/>
  <c r="J19" i="13"/>
  <c r="H19" i="13"/>
  <c r="F19" i="13"/>
  <c r="P18" i="13"/>
  <c r="J18" i="13"/>
  <c r="H18" i="13"/>
  <c r="F18" i="13"/>
  <c r="I17" i="13"/>
  <c r="G17" i="13"/>
  <c r="M17" i="13" s="1"/>
  <c r="E29" i="13"/>
  <c r="D17" i="13"/>
  <c r="C17" i="13"/>
  <c r="J14" i="13"/>
  <c r="H14" i="13"/>
  <c r="F14" i="13"/>
  <c r="J16" i="13"/>
  <c r="H16" i="13"/>
  <c r="F16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F15" i="42" l="1"/>
  <c r="M28" i="13"/>
  <c r="F16" i="20"/>
  <c r="J17" i="13"/>
  <c r="C10" i="42"/>
  <c r="H10" i="42"/>
  <c r="D7" i="42"/>
  <c r="F7" i="42"/>
  <c r="P16" i="20"/>
  <c r="F16" i="26"/>
  <c r="F48" i="13"/>
  <c r="P16" i="26"/>
  <c r="I29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7" i="13"/>
  <c r="G29" i="13"/>
  <c r="M29" i="13" s="1"/>
  <c r="J60" i="13"/>
  <c r="H60" i="13"/>
  <c r="H48" i="13"/>
  <c r="J48" i="13"/>
  <c r="F28" i="13"/>
  <c r="H28" i="13"/>
  <c r="J28" i="13"/>
  <c r="D29" i="13"/>
  <c r="F17" i="13"/>
  <c r="H17" i="13"/>
  <c r="P29" i="13" l="1"/>
  <c r="N48" i="13"/>
  <c r="C29" i="13"/>
  <c r="J29" i="13"/>
  <c r="H29" i="13"/>
  <c r="F29" i="13"/>
  <c r="J64" i="16"/>
  <c r="H64" i="16"/>
  <c r="F64" i="16"/>
  <c r="P62" i="16"/>
  <c r="J62" i="16"/>
  <c r="H62" i="16"/>
  <c r="F62" i="16"/>
  <c r="P60" i="16"/>
  <c r="J60" i="16"/>
  <c r="H60" i="16"/>
  <c r="F60" i="16"/>
  <c r="P59" i="16"/>
  <c r="J59" i="16"/>
  <c r="H59" i="16"/>
  <c r="F59" i="16"/>
  <c r="J54" i="16"/>
  <c r="H54" i="16"/>
  <c r="F54" i="16"/>
  <c r="J45" i="16"/>
  <c r="H45" i="16"/>
  <c r="F45" i="16"/>
  <c r="J44" i="16"/>
  <c r="H44" i="16"/>
  <c r="F44" i="16"/>
  <c r="J35" i="16"/>
  <c r="H35" i="16"/>
  <c r="F35" i="16"/>
  <c r="P31" i="16"/>
  <c r="J31" i="16"/>
  <c r="H31" i="16"/>
  <c r="F31" i="16"/>
  <c r="P30" i="16"/>
  <c r="J30" i="16"/>
  <c r="H30" i="16"/>
  <c r="F30" i="16"/>
  <c r="P29" i="16"/>
  <c r="J29" i="16"/>
  <c r="H29" i="16"/>
  <c r="F29" i="16"/>
  <c r="P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H22" i="16"/>
  <c r="F22" i="16"/>
  <c r="H20" i="16"/>
  <c r="F20" i="16"/>
  <c r="H19" i="16"/>
  <c r="F19" i="16"/>
  <c r="H18" i="16"/>
  <c r="F18" i="16"/>
  <c r="P16" i="16"/>
  <c r="H16" i="16"/>
  <c r="F16" i="16"/>
  <c r="P14" i="16"/>
  <c r="H14" i="16"/>
  <c r="F14" i="16"/>
  <c r="H13" i="16"/>
  <c r="F13" i="16"/>
  <c r="H11" i="16"/>
  <c r="F11" i="16"/>
  <c r="P8" i="16"/>
  <c r="H8" i="16"/>
  <c r="F8" i="16"/>
  <c r="P7" i="16"/>
  <c r="H7" i="16"/>
  <c r="F7" i="16"/>
  <c r="I6" i="16"/>
  <c r="I80" i="16" s="1"/>
  <c r="D6" i="16"/>
  <c r="D80" i="16" s="1"/>
  <c r="P5" i="16"/>
  <c r="H5" i="16"/>
  <c r="F5" i="16"/>
  <c r="P80" i="16" l="1"/>
  <c r="N60" i="13"/>
  <c r="P60" i="13" s="1"/>
  <c r="J6" i="16"/>
  <c r="F79" i="16"/>
  <c r="P28" i="13"/>
  <c r="P48" i="13"/>
  <c r="F27" i="16"/>
  <c r="F6" i="16"/>
  <c r="P6" i="16"/>
  <c r="P27" i="16"/>
  <c r="J79" i="16"/>
  <c r="J65" i="16"/>
  <c r="P65" i="16"/>
  <c r="P33" i="16"/>
  <c r="J27" i="16"/>
  <c r="H79" i="16"/>
  <c r="F65" i="16"/>
  <c r="H65" i="16"/>
  <c r="H27" i="16"/>
  <c r="H6" i="16"/>
  <c r="J137" i="45"/>
  <c r="H137" i="45"/>
  <c r="F137" i="45"/>
  <c r="P136" i="45"/>
  <c r="J136" i="45"/>
  <c r="H136" i="45"/>
  <c r="F136" i="45"/>
  <c r="P134" i="45"/>
  <c r="J134" i="45"/>
  <c r="H134" i="45"/>
  <c r="J128" i="45"/>
  <c r="H128" i="45"/>
  <c r="F128" i="45"/>
  <c r="J129" i="45"/>
  <c r="H129" i="45"/>
  <c r="F129" i="45"/>
  <c r="J125" i="45"/>
  <c r="F125" i="45"/>
  <c r="P132" i="45"/>
  <c r="H121" i="45"/>
  <c r="F121" i="45"/>
  <c r="P120" i="45"/>
  <c r="H120" i="45"/>
  <c r="F120" i="45"/>
  <c r="H118" i="45"/>
  <c r="F118" i="45"/>
  <c r="H117" i="45"/>
  <c r="F117" i="45"/>
  <c r="F80" i="16" l="1"/>
  <c r="J80" i="16"/>
  <c r="H80" i="16"/>
  <c r="P79" i="16"/>
  <c r="P139" i="45"/>
  <c r="J139" i="45"/>
  <c r="H139" i="45"/>
  <c r="E140" i="45" l="1"/>
  <c r="F140" i="45" s="1"/>
  <c r="C140" i="45"/>
  <c r="G140" i="45" l="1"/>
  <c r="M140" i="45" s="1"/>
  <c r="M106" i="45"/>
  <c r="I140" i="45"/>
  <c r="P106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0" i="45" l="1"/>
  <c r="P140" i="45"/>
  <c r="J140" i="45"/>
  <c r="I65" i="45"/>
  <c r="P65" i="45" s="1"/>
  <c r="G65" i="45"/>
  <c r="M65" i="45" s="1"/>
  <c r="E65" i="45"/>
  <c r="D65" i="45"/>
  <c r="C65" i="45"/>
  <c r="C141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1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1" i="45"/>
  <c r="S16" i="1"/>
  <c r="E17" i="1"/>
  <c r="C4" i="42" s="1"/>
  <c r="H16" i="1"/>
  <c r="H13" i="1"/>
  <c r="G141" i="45"/>
  <c r="M141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L13" i="1" l="1"/>
  <c r="L9" i="1"/>
  <c r="F8" i="1"/>
  <c r="F9" i="1"/>
  <c r="F5" i="42"/>
  <c r="P17" i="1"/>
  <c r="C6" i="42"/>
  <c r="L16" i="1"/>
  <c r="D5" i="1"/>
  <c r="D7" i="1"/>
  <c r="D6" i="1"/>
  <c r="D8" i="1"/>
  <c r="H141" i="45"/>
  <c r="F141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12" i="1"/>
  <c r="F7" i="1"/>
  <c r="F5" i="1"/>
  <c r="F15" i="1"/>
  <c r="F11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H17" i="44" l="1"/>
  <c r="K17" i="44"/>
  <c r="F17" i="44"/>
  <c r="K60" i="43"/>
  <c r="H67" i="43"/>
  <c r="F67" i="43"/>
  <c r="F60" i="43"/>
  <c r="H60" i="43"/>
  <c r="G38" i="43" l="1"/>
  <c r="C68" i="43" l="1"/>
  <c r="K37" i="43"/>
  <c r="H37" i="43"/>
  <c r="F37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K13" i="43"/>
  <c r="F13" i="43"/>
  <c r="K12" i="43"/>
  <c r="F12" i="43"/>
  <c r="G11" i="43"/>
  <c r="H11" i="43" s="1"/>
  <c r="D68" i="43"/>
  <c r="F10" i="43"/>
  <c r="F8" i="43"/>
  <c r="K7" i="43"/>
  <c r="F7" i="43"/>
  <c r="K6" i="43"/>
  <c r="K68" i="43" l="1"/>
  <c r="G68" i="43"/>
  <c r="H68" i="43" s="1"/>
  <c r="K14" i="43"/>
  <c r="F68" i="43"/>
  <c r="H11" i="14"/>
  <c r="J11" i="14" s="1"/>
  <c r="H5" i="14" l="1"/>
  <c r="H7" i="14" s="1"/>
  <c r="H17" i="14" l="1"/>
  <c r="H10" i="14"/>
  <c r="J5" i="14"/>
  <c r="J7" i="14"/>
  <c r="F17" i="14"/>
  <c r="H18" i="14" l="1"/>
  <c r="E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C18" i="14" l="1"/>
  <c r="H15" i="42"/>
  <c r="B4" i="42"/>
  <c r="D34" i="1" l="1"/>
  <c r="E34" i="1"/>
  <c r="C34" i="1"/>
  <c r="I34" i="1"/>
  <c r="I141" i="45" l="1"/>
  <c r="J141" i="45" l="1"/>
  <c r="P141" i="45"/>
  <c r="D5" i="42"/>
  <c r="H5" i="42" l="1"/>
  <c r="E60" i="13" l="1"/>
  <c r="D17" i="24"/>
  <c r="C8" i="42" s="1"/>
  <c r="I17" i="24"/>
  <c r="G17" i="24"/>
  <c r="M17" i="24" s="1"/>
  <c r="C17" i="24"/>
  <c r="B8" i="42" s="1"/>
  <c r="F8" i="42" l="1"/>
  <c r="D8" i="42"/>
  <c r="F60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E20" i="28" s="1"/>
  <c r="H16" i="22" l="1"/>
  <c r="M16" i="22"/>
  <c r="D15" i="42"/>
  <c r="H13" i="42"/>
  <c r="F13" i="42"/>
  <c r="F17" i="28"/>
  <c r="F20" i="28" s="1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3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<sst xmlns="http://schemas.openxmlformats.org/spreadsheetml/2006/main" count="3935" uniqueCount="788">
  <si>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</si>
  <si>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</si>
  <si>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</si>
  <si>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</si>
  <si>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</si>
  <si>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</si>
  <si>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</si>
  <si>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</si>
  <si>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</si>
  <si>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</si>
  <si>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</si>
  <si>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</si>
  <si>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</si>
  <si>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</si>
  <si>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</si>
  <si>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</si>
  <si>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</si>
  <si>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</si>
  <si>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</si>
  <si>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</si>
  <si>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</si>
  <si>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</si>
  <si>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</si>
  <si>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</si>
  <si>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</si>
  <si>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</si>
  <si>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</si>
  <si>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</si>
  <si>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</si>
  <si>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</si>
  <si>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</si>
  <si>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</si>
  <si>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</si>
  <si>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</si>
  <si>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</si>
  <si>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</si>
  <si>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</si>
  <si>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</si>
  <si>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</si>
  <si>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</si>
  <si>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</si>
  <si>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</si>
  <si>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</si>
  <si>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</si>
  <si>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</si>
  <si>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</si>
  <si>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</si>
  <si>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</si>
  <si>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</si>
  <si>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</si>
  <si>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</si>
  <si>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</si>
  <si>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</si>
  <si>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</si>
  <si>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</si>
  <si>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</si>
  <si>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</si>
  <si>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</si>
  <si>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</si>
  <si>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</si>
  <si>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</si>
  <si>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</si>
  <si>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</si>
  <si>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</si>
  <si>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</si>
  <si>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</si>
  <si>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</si>
  <si>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</si>
  <si>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</si>
  <si>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</si>
  <si>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</si>
  <si>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</si>
  <si>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</si>
  <si>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</si>
  <si>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</si>
  <si>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</si>
  <si>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</si>
  <si>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</si>
  <si>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</si>
  <si>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</si>
  <si>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</si>
  <si>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</si>
  <si>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</si>
  <si>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</si>
  <si>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</si>
  <si>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</si>
  <si>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</si>
  <si>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</si>
  <si>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</si>
  <si>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</si>
  <si>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</si>
  <si>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</si>
  <si>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</si>
  <si>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</si>
  <si>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</si>
  <si>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</si>
  <si>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</si>
  <si>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</si>
  <si>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</si>
  <si>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</si>
  <si>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</si>
  <si>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</si>
  <si>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</si>
  <si>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</si>
  <si>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</si>
  <si>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</si>
  <si>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</si>
  <si>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</si>
  <si>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</si>
  <si>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</si>
  <si>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</si>
  <si>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</si>
  <si>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</si>
  <si>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</si>
  <si>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</si>
  <si>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</si>
  <si>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</si>
  <si>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</si>
  <si>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</si>
  <si>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</si>
  <si>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</si>
  <si>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</si>
  <si>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</si>
  <si>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</si>
  <si>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</si>
  <si>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</si>
  <si>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</si>
  <si>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</si>
  <si>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</si>
  <si>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</si>
  <si>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</si>
  <si>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</si>
  <si>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</si>
  <si>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</si>
  <si>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</si>
  <si>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</si>
  <si>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</si>
  <si>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</si>
  <si>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</si>
  <si>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</si>
  <si>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</si>
  <si>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</si>
  <si>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</si>
  <si>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</si>
  <si>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</si>
  <si>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</si>
  <si>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</si>
  <si>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</si>
  <si>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</si>
  <si>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</si>
  <si>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</si>
  <si>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</si>
  <si>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</si>
  <si>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</si>
  <si>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</si>
  <si>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</si>
  <si>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</si>
  <si>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</si>
  <si>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</si>
  <si>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</si>
  <si>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</si>
  <si>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</si>
  <si>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</si>
  <si>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</si>
  <si>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</si>
  <si>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</si>
  <si>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</si>
  <si>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</si>
  <si>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</si>
  <si>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</si>
  <si>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</si>
  <si>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</si>
  <si>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</si>
  <si>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</si>
  <si>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</si>
  <si>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</si>
  <si>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</si>
  <si>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</si>
  <si>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</si>
  <si>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</si>
  <si>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</si>
  <si>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</si>
  <si>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</si>
  <si>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</si>
  <si>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</si>
  <si>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</si>
  <si>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</si>
  <si>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</si>
  <si>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</si>
  <si>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</si>
  <si>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</si>
  <si>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</si>
  <si>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</si>
  <si>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</si>
  <si>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</si>
  <si>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</si>
  <si>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</si>
  <si>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</si>
  <si>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</si>
  <si>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</si>
  <si>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</si>
  <si>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</si>
  <si>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</si>
  <si>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</si>
  <si>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</si>
  <si>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</si>
  <si>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</si>
  <si>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</si>
  <si>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</si>
  <si>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</si>
  <si>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</si>
  <si>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</si>
  <si>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</si>
  <si>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</si>
  <si>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</si>
  <si>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</si>
  <si>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</si>
  <si>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</si>
  <si>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</si>
  <si>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</si>
  <si>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</si>
  <si>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</si>
  <si>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</si>
  <si>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</si>
  <si>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</si>
  <si>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</si>
  <si>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</si>
  <si>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</si>
  <si>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</si>
  <si>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</si>
  <si>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</si>
  <si>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</si>
  <si>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</si>
  <si>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</si>
  <si>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</si>
  <si>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</si>
  <si>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</si>
  <si>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</si>
  <si>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</si>
  <si>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</si>
  <si>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</si>
  <si>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</si>
  <si>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</si>
  <si>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</si>
  <si>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</si>
  <si>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</si>
  <si>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</si>
  <si>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</si>
  <si>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</si>
  <si>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</si>
  <si>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</si>
  <si>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</si>
  <si>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</si>
  <si>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</si>
  <si>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</si>
  <si>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</si>
  <si>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</si>
  <si>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</si>
  <si>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</si>
  <si>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</si>
  <si>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</si>
  <si>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</si>
  <si>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</si>
  <si>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</si>
  <si>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</si>
  <si>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</si>
  <si>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</si>
  <si>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</si>
  <si>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</si>
  <si>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</si>
  <si>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</si>
  <si>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</si>
  <si>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</si>
  <si>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</si>
  <si>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</si>
  <si>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</si>
  <si>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</si>
  <si>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</si>
  <si>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</si>
  <si>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</si>
  <si>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</si>
  <si>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</si>
  <si>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</si>
  <si>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</si>
  <si>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</si>
  <si>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</si>
  <si>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</si>
  <si>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</si>
  <si>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</si>
  <si>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</si>
  <si>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</si>
  <si>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</si>
  <si>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</si>
  <si>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</si>
  <si>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</si>
  <si>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</si>
  <si>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</si>
  <si>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</si>
  <si>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</si>
  <si>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</si>
  <si>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</si>
  <si>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</si>
  <si>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</si>
  <si>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</si>
  <si>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</si>
  <si>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</si>
  <si>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</si>
  <si>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</si>
  <si>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</si>
  <si>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</si>
  <si>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</si>
  <si>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</si>
  <si>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</si>
  <si>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</si>
  <si>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</si>
  <si>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</si>
  <si>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</si>
  <si>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</si>
  <si>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</si>
  <si>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</si>
  <si>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</si>
  <si>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</si>
  <si>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</si>
  <si>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</si>
  <si>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</si>
  <si>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</si>
  <si>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</si>
  <si>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</si>
  <si>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</si>
  <si>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</si>
  <si>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</si>
  <si>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</si>
  <si>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</si>
  <si>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</si>
  <si>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</si>
  <si>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</si>
  <si>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</si>
  <si>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</si>
  <si>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</si>
  <si>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</si>
  <si>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</si>
  <si>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</si>
  <si>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</si>
  <si>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</si>
  <si>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</si>
  <si>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</si>
  <si>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</si>
  <si>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</si>
  <si>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</si>
  <si>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</si>
  <si>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</si>
  <si>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</si>
  <si>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</si>
  <si>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</si>
  <si>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</si>
  <si>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</si>
  <si>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</si>
  <si>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</si>
  <si>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</si>
  <si>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</si>
  <si>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</si>
  <si>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</si>
  <si>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</si>
  <si>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</si>
  <si>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</si>
  <si>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</si>
  <si>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</si>
  <si>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</si>
  <si>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</si>
  <si>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</si>
  <si>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</si>
  <si>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</si>
  <si>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</si>
  <si>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</si>
  <si>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</si>
  <si>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</si>
  <si>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</si>
  <si>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</si>
  <si>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</si>
  <si>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</si>
  <si>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</si>
  <si>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</si>
  <si>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</si>
  <si>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</si>
  <si>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</si>
  <si>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</si>
  <si>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</si>
  <si>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</si>
  <si>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</si>
  <si>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</si>
  <si>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</si>
  <si>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</si>
  <si>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</si>
  <si>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</si>
  <si>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</si>
  <si>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</si>
  <si>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</si>
  <si>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</si>
  <si>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</si>
  <si>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</si>
  <si>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</si>
  <si>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</si>
  <si>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</si>
  <si>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</si>
  <si>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</si>
  <si>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</si>
  <si>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</si>
  <si>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</si>
  <si>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</si>
  <si>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</si>
  <si>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</si>
  <si>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</si>
  <si>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</si>
  <si>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</si>
  <si>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</si>
  <si>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</si>
  <si>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</si>
  <si>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</si>
  <si>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</si>
  <si>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</si>
  <si>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</si>
  <si>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</si>
  <si>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</si>
  <si>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</si>
  <si>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</si>
  <si>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</si>
  <si>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</si>
  <si>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</si>
  <si>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</si>
  <si>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</si>
  <si>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</si>
  <si>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</si>
  <si>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</si>
  <si>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</si>
  <si>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</si>
  <si>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</si>
  <si>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</si>
  <si>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</si>
  <si>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</si>
  <si>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</si>
  <si>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</si>
  <si>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</si>
  <si>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</si>
  <si>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</si>
  <si>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</si>
  <si>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</si>
  <si>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</si>
  <si>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</si>
  <si>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</si>
  <si>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</si>
  <si>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</si>
  <si>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</si>
  <si>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</si>
  <si>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</si>
  <si>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</si>
  <si>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</si>
  <si>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</si>
  <si>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</si>
  <si>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</si>
  <si>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</si>
  <si>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</si>
  <si>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</si>
  <si>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</si>
  <si>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</si>
  <si>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</si>
  <si>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</si>
  <si>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</si>
  <si>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</si>
  <si>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</si>
  <si>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</si>
  <si>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</si>
  <si>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</si>
  <si>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</si>
  <si>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</si>
  <si>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</si>
  <si>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</si>
  <si>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</si>
  <si>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</si>
  <si>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</si>
  <si>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</si>
  <si>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</si>
  <si>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</si>
  <si>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</si>
  <si>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</si>
  <si>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</si>
  <si>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</si>
  <si>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</si>
  <si>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</si>
  <si>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</si>
  <si>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</si>
  <si>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</si>
  <si>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</si>
  <si>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</si>
  <si>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</si>
  <si>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</si>
  <si>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</si>
  <si>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</si>
  <si>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</si>
  <si>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</si>
  <si>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</si>
  <si>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2015 L</t>
  </si>
  <si>
    <t>Administració Marçal de la Seguretat i Mobilitat</t>
  </si>
  <si>
    <t>Administració Marçal de Cultura</t>
  </si>
  <si>
    <t>Rom.tresoreria per despeses Marçals</t>
  </si>
  <si>
    <t>41030-41031-41032</t>
  </si>
  <si>
    <t>Resum per orgànics i despesa corrent</t>
  </si>
  <si>
    <t xml:space="preserve">Contribucions especials </t>
  </si>
  <si>
    <t>2016 L</t>
  </si>
  <si>
    <t>Var. 16/15</t>
  </si>
  <si>
    <t>2016 P (2015P)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</si>
  <si>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</si>
  <si>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</si>
  <si>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</si>
  <si>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</si>
  <si>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</si>
  <si>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</si>
  <si>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</si>
  <si>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</si>
  <si>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</si>
  <si>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</si>
  <si>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</si>
  <si>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</si>
  <si>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</si>
  <si>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</si>
  <si>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</si>
  <si>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</si>
  <si>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</si>
  <si>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</si>
  <si>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</si>
  <si>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</si>
  <si>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</si>
  <si>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</si>
  <si>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</si>
  <si>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</si>
  <si>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</si>
  <si>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</si>
  <si>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</si>
  <si>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</si>
  <si>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</si>
  <si>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</si>
  <si>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</si>
  <si>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</si>
  <si>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</si>
  <si>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</si>
  <si>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</si>
  <si>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</si>
  <si>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</si>
  <si>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</si>
  <si>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</si>
  <si>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</si>
  <si>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</si>
  <si>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</si>
  <si>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</si>
  <si>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</si>
  <si>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</si>
  <si>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</si>
  <si>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</si>
  <si>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</si>
  <si>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</si>
  <si>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</si>
  <si>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</si>
  <si>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</si>
  <si>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</si>
  <si>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</si>
  <si>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</si>
  <si>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</si>
  <si>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</si>
  <si>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</si>
  <si>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</si>
  <si>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</si>
  <si>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</si>
  <si>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</si>
  <si>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</si>
  <si>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</si>
  <si>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</si>
  <si>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</si>
  <si>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</si>
  <si>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</si>
  <si>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</si>
  <si>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</si>
  <si>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</si>
  <si>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</si>
  <si>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</si>
  <si>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</si>
  <si>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</si>
  <si>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</si>
  <si>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</si>
  <si>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</si>
  <si>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</si>
  <si>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</si>
  <si>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</si>
  <si>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</si>
  <si>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</si>
  <si>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</si>
  <si>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</si>
  <si>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</si>
  <si>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</si>
  <si>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</si>
  <si>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</si>
  <si>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</si>
  <si>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</si>
  <si>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</si>
  <si>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</si>
  <si>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</si>
  <si>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</si>
  <si>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</si>
  <si>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</si>
  <si>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</si>
  <si>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</si>
  <si>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</si>
  <si>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</si>
  <si>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</si>
  <si>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</si>
  <si>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</si>
  <si>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</si>
  <si>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</si>
  <si>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</si>
  <si>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</si>
  <si>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</si>
  <si>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</si>
  <si>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</si>
  <si>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</si>
  <si>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</si>
  <si>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</si>
  <si>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</si>
  <si>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</si>
  <si>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</si>
  <si>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</si>
  <si>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</si>
  <si>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</si>
  <si>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</si>
  <si>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</si>
  <si>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</si>
  <si>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</si>
  <si>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</si>
  <si>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</si>
  <si>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</si>
  <si>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</si>
  <si>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</si>
  <si>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</si>
  <si>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</si>
  <si>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</si>
  <si>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</si>
  <si>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</si>
  <si>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</si>
  <si>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</si>
  <si>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</si>
  <si>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</si>
  <si>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</si>
  <si>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</si>
  <si>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</si>
  <si>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</si>
  <si>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</si>
  <si>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</si>
  <si>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</si>
  <si>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</si>
  <si>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</si>
  <si>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</si>
  <si>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</si>
  <si>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</si>
  <si>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</si>
  <si>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</si>
  <si>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</si>
  <si>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</si>
  <si>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</si>
  <si>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</si>
  <si>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</si>
  <si>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</si>
  <si>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</si>
  <si>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</si>
  <si>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</si>
  <si>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</si>
  <si>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</si>
  <si>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</si>
  <si>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</si>
  <si>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</si>
  <si>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</si>
  <si>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</si>
  <si>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</si>
  <si>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</si>
  <si>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</si>
  <si>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</si>
  <si>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</si>
  <si>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</si>
  <si>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</si>
  <si>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</si>
  <si>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</si>
  <si>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</si>
  <si>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</si>
  <si>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</si>
  <si>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</si>
  <si>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</si>
  <si>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</si>
  <si>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</si>
  <si>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</si>
  <si>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</si>
  <si>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</si>
  <si>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</si>
  <si>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</si>
  <si>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</si>
  <si>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</si>
  <si>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</si>
  <si>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</si>
  <si>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</si>
  <si>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</si>
  <si>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</si>
  <si>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</si>
  <si>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</si>
  <si>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</si>
  <si>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</si>
  <si>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</si>
  <si>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</si>
  <si>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</si>
  <si>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</si>
  <si>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</si>
  <si>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</si>
  <si>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</si>
  <si>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</si>
  <si>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</si>
  <si>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</si>
  <si>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</si>
  <si>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</si>
  <si>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</si>
  <si>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</si>
  <si>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</si>
  <si>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</si>
  <si>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</si>
  <si>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</si>
  <si>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</si>
  <si>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</si>
  <si>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</si>
  <si>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</si>
  <si>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</si>
  <si>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</si>
  <si>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</si>
  <si>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</si>
  <si>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</si>
  <si>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</si>
  <si>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</si>
  <si>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</si>
  <si>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</si>
  <si>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</si>
  <si>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</si>
  <si>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</si>
  <si>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</si>
  <si>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</si>
  <si>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</si>
  <si>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</si>
  <si>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</si>
  <si>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</si>
  <si>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</si>
  <si>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</si>
  <si>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</si>
  <si>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</si>
  <si>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</si>
  <si>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</si>
  <si>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</si>
  <si>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</si>
  <si>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</si>
  <si>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</si>
  <si>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</si>
  <si>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</si>
  <si>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 xml:space="preserve">2017 P </t>
  </si>
  <si>
    <t>2017 L</t>
  </si>
  <si>
    <t>Var. 17/16</t>
  </si>
  <si>
    <t>2017 P</t>
  </si>
  <si>
    <t>Altres transf. A org. Autònoms</t>
  </si>
  <si>
    <t>Barcelona Activa - Far</t>
  </si>
  <si>
    <t>Pla de Barris</t>
  </si>
  <si>
    <t>Execució de despeses. Gerència Empresa Cultura i Innovació</t>
  </si>
  <si>
    <t>Execució de despeses. Gerència de Empresa Cultura i Innovació</t>
  </si>
  <si>
    <t>Gerència Empresa, Cultura i Innovació*</t>
  </si>
  <si>
    <t>*</t>
  </si>
  <si>
    <t>Nova Gerència per a l'exercici 2017. Aquesta Gerència gestiona programes que en el 2016 gestionaven les Gerències de Recursos, de Drets de Ciutadania, Participació i Transparència, de Presidència i Economia, d'Empresa, Ocupació i Turisme i tambe Serveis Centrals.</t>
  </si>
  <si>
    <t>Indemnitzacions Assegurances No de Vida</t>
  </si>
  <si>
    <t>ICUB (Memòria Històrica)</t>
  </si>
  <si>
    <t>Execució de despeses. Sectors</t>
  </si>
  <si>
    <t>sense cap.1</t>
  </si>
  <si>
    <t>Gerència de Política Econòmica i Desenvolupament Local</t>
  </si>
  <si>
    <t>Execució de despeses. Gerència de Política Econòmica i Desenvolupament Local</t>
  </si>
  <si>
    <t>44400-01-02-03-04-05-06-07-08-09</t>
  </si>
  <si>
    <t>Juliol 2017</t>
  </si>
  <si>
    <t>Juliol 2016</t>
  </si>
  <si>
    <t>A Juliol</t>
  </si>
  <si>
    <t>Juliol</t>
  </si>
  <si>
    <t xml:space="preserve">Juliol 2016 </t>
  </si>
  <si>
    <t>Anàlisi modificacions de crèdit per capítols Juliol 2017</t>
  </si>
  <si>
    <t>A l' Administració General de l' 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</si>
</sst>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6B5C"/>
        <bgColor rgb="FF000000"/>
      </patternFill>
    </fill>
  </fills>
  <borders count="20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 style="thin">
        <color indexed="64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/>
      <top style="hair">
        <color theme="3"/>
      </top>
      <bottom style="hair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theme="3"/>
      </top>
      <bottom style="thin">
        <color auto="1"/>
      </bottom>
      <diagonal/>
    </border>
    <border>
      <left/>
      <right style="thin">
        <color auto="1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thin">
        <color theme="3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hair">
        <color indexed="64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/>
      <top style="hair">
        <color rgb="FF696464"/>
      </top>
      <bottom style="hair">
        <color rgb="FF696464"/>
      </bottom>
      <diagonal/>
    </border>
    <border>
      <left/>
      <right/>
      <top/>
      <bottom style="hair">
        <color rgb="FF696464"/>
      </bottom>
      <diagonal/>
    </border>
    <border>
      <left/>
      <right/>
      <top style="hair">
        <color rgb="FF696464"/>
      </top>
      <bottom/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532">
    <xf numFmtId="0" fontId="0" fillId="0" borderId="0"/>
    <xf numFmtId="0" fontId="2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8" fillId="0" borderId="0"/>
    <xf numFmtId="0" fontId="44" fillId="0" borderId="0"/>
    <xf numFmtId="0" fontId="50" fillId="0" borderId="0"/>
    <xf numFmtId="0" fontId="44" fillId="0" borderId="0"/>
    <xf numFmtId="0" fontId="53" fillId="0" borderId="0" applyNumberFormat="0" applyFill="0" applyBorder="0" applyAlignment="0" applyProtection="0"/>
    <xf numFmtId="0" fontId="28" fillId="0" borderId="0"/>
    <xf numFmtId="0" fontId="69" fillId="0" borderId="107" applyNumberFormat="0" applyFill="0" applyAlignment="0" applyProtection="0"/>
    <xf numFmtId="0" fontId="70" fillId="0" borderId="108" applyNumberFormat="0" applyFill="0" applyAlignment="0" applyProtection="0"/>
    <xf numFmtId="0" fontId="29" fillId="0" borderId="109" applyNumberFormat="0" applyFill="0" applyAlignment="0" applyProtection="0"/>
    <xf numFmtId="0" fontId="71" fillId="4" borderId="0" applyNumberFormat="0" applyBorder="0" applyAlignment="0" applyProtection="0"/>
    <xf numFmtId="0" fontId="72" fillId="5" borderId="0" applyNumberFormat="0" applyBorder="0" applyAlignment="0" applyProtection="0"/>
    <xf numFmtId="0" fontId="73" fillId="6" borderId="0" applyNumberFormat="0" applyBorder="0" applyAlignment="0" applyProtection="0"/>
    <xf numFmtId="0" fontId="74" fillId="7" borderId="110" applyNumberFormat="0" applyAlignment="0" applyProtection="0"/>
    <xf numFmtId="0" fontId="75" fillId="8" borderId="111" applyNumberFormat="0" applyAlignment="0" applyProtection="0"/>
    <xf numFmtId="0" fontId="76" fillId="8" borderId="110" applyNumberFormat="0" applyAlignment="0" applyProtection="0"/>
    <xf numFmtId="0" fontId="77" fillId="0" borderId="112" applyNumberFormat="0" applyFill="0" applyAlignment="0" applyProtection="0"/>
    <xf numFmtId="0" fontId="30" fillId="9" borderId="113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9" fillId="0" borderId="115" applyNumberFormat="0" applyFill="0" applyAlignment="0" applyProtection="0"/>
    <xf numFmtId="0" fontId="3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1" fillId="34" borderId="0" applyNumberFormat="0" applyBorder="0" applyAlignment="0" applyProtection="0"/>
    <xf numFmtId="0" fontId="44" fillId="0" borderId="0"/>
    <xf numFmtId="0" fontId="38" fillId="10" borderId="114" applyNumberFormat="0" applyFont="0" applyAlignment="0" applyProtection="0"/>
    <xf numFmtId="0" fontId="44" fillId="0" borderId="0"/>
    <xf numFmtId="0" fontId="38" fillId="10" borderId="114" applyNumberFormat="0" applyFont="0" applyAlignment="0" applyProtection="0"/>
    <xf numFmtId="0" fontId="38" fillId="10" borderId="114" applyNumberFormat="0" applyFont="0" applyAlignment="0" applyProtection="0"/>
    <xf numFmtId="0" fontId="38" fillId="10" borderId="114" applyNumberFormat="0" applyFont="0" applyAlignment="0" applyProtection="0"/>
    <xf numFmtId="0" fontId="44" fillId="0" borderId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10" borderId="114" applyNumberFormat="0" applyFont="0" applyAlignment="0" applyProtection="0"/>
    <xf numFmtId="0" fontId="38" fillId="17" borderId="0" applyNumberFormat="0" applyBorder="0" applyAlignment="0" applyProtection="0"/>
    <xf numFmtId="0" fontId="38" fillId="10" borderId="114" applyNumberFormat="0" applyFont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2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3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3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10" borderId="114" applyNumberFormat="0" applyFont="0" applyAlignment="0" applyProtection="0"/>
    <xf numFmtId="0" fontId="44" fillId="0" borderId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114" applyNumberFormat="0" applyFont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6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8" fillId="10" borderId="114" applyNumberFormat="0" applyFont="0" applyAlignment="0" applyProtection="0"/>
    <xf numFmtId="0" fontId="54" fillId="0" borderId="107" applyNumberFormat="0" applyFill="0" applyAlignment="0" applyProtection="0"/>
    <xf numFmtId="0" fontId="55" fillId="0" borderId="108" applyNumberFormat="0" applyFill="0" applyAlignment="0" applyProtection="0"/>
    <xf numFmtId="0" fontId="56" fillId="0" borderId="109" applyNumberFormat="0" applyFill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7" borderId="110" applyNumberFormat="0" applyAlignment="0" applyProtection="0"/>
    <xf numFmtId="0" fontId="61" fillId="8" borderId="111" applyNumberFormat="0" applyAlignment="0" applyProtection="0"/>
    <xf numFmtId="0" fontId="62" fillId="8" borderId="110" applyNumberFormat="0" applyAlignment="0" applyProtection="0"/>
    <xf numFmtId="0" fontId="63" fillId="0" borderId="112" applyNumberFormat="0" applyFill="0" applyAlignment="0" applyProtection="0"/>
    <xf numFmtId="0" fontId="64" fillId="9" borderId="113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5" applyNumberFormat="0" applyFill="0" applyAlignment="0" applyProtection="0"/>
    <xf numFmtId="0" fontId="6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68" fillId="34" borderId="0" applyNumberFormat="0" applyBorder="0" applyAlignment="0" applyProtection="0"/>
    <xf numFmtId="0" fontId="27" fillId="0" borderId="0"/>
    <xf numFmtId="0" fontId="44" fillId="0" borderId="0"/>
    <xf numFmtId="0" fontId="27" fillId="10" borderId="114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50" fillId="0" borderId="0"/>
    <xf numFmtId="0" fontId="54" fillId="0" borderId="107" applyNumberFormat="0" applyFill="0" applyAlignment="0" applyProtection="0"/>
    <xf numFmtId="0" fontId="55" fillId="0" borderId="108" applyNumberFormat="0" applyFill="0" applyAlignment="0" applyProtection="0"/>
    <xf numFmtId="0" fontId="56" fillId="0" borderId="109" applyNumberFormat="0" applyFill="0" applyAlignment="0" applyProtection="0"/>
    <xf numFmtId="0" fontId="57" fillId="4" borderId="0" applyNumberFormat="0" applyBorder="0" applyAlignment="0" applyProtection="0"/>
    <xf numFmtId="0" fontId="58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7" borderId="110" applyNumberFormat="0" applyAlignment="0" applyProtection="0"/>
    <xf numFmtId="0" fontId="61" fillId="8" borderId="111" applyNumberFormat="0" applyAlignment="0" applyProtection="0"/>
    <xf numFmtId="0" fontId="62" fillId="8" borderId="110" applyNumberFormat="0" applyAlignment="0" applyProtection="0"/>
    <xf numFmtId="0" fontId="63" fillId="0" borderId="112" applyNumberFormat="0" applyFill="0" applyAlignment="0" applyProtection="0"/>
    <xf numFmtId="0" fontId="64" fillId="9" borderId="113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15" applyNumberFormat="0" applyFill="0" applyAlignment="0" applyProtection="0"/>
    <xf numFmtId="0" fontId="6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68" fillId="34" borderId="0" applyNumberFormat="0" applyBorder="0" applyAlignment="0" applyProtection="0"/>
    <xf numFmtId="0" fontId="26" fillId="0" borderId="0"/>
    <xf numFmtId="0" fontId="26" fillId="10" borderId="114" applyNumberFormat="0" applyFont="0" applyAlignment="0" applyProtection="0"/>
    <xf numFmtId="0" fontId="83" fillId="0" borderId="0"/>
    <xf numFmtId="0" fontId="44" fillId="0" borderId="0"/>
    <xf numFmtId="43" fontId="38" fillId="0" borderId="0" applyFont="0" applyFill="0" applyBorder="0" applyAlignment="0" applyProtection="0"/>
    <xf numFmtId="0" fontId="85" fillId="0" borderId="0"/>
    <xf numFmtId="0" fontId="25" fillId="10" borderId="114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6" fillId="0" borderId="0"/>
    <xf numFmtId="0" fontId="24" fillId="10" borderId="114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10" borderId="114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89" fillId="0" borderId="0"/>
    <xf numFmtId="9" fontId="22" fillId="0" borderId="0" applyFont="0" applyFill="0" applyBorder="0" applyAlignment="0" applyProtection="0"/>
    <xf numFmtId="0" fontId="22" fillId="10" borderId="114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90" fillId="0" borderId="0"/>
    <xf numFmtId="0" fontId="21" fillId="10" borderId="114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10" borderId="114" applyNumberFormat="0" applyFont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0" borderId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44" fillId="0" borderId="0"/>
    <xf numFmtId="0" fontId="20" fillId="0" borderId="0"/>
    <xf numFmtId="0" fontId="44" fillId="0" borderId="0"/>
    <xf numFmtId="0" fontId="44" fillId="0" borderId="0"/>
    <xf numFmtId="0" fontId="20" fillId="0" borderId="0"/>
    <xf numFmtId="0" fontId="38" fillId="0" borderId="0"/>
    <xf numFmtId="0" fontId="19" fillId="10" borderId="114" applyNumberFormat="0" applyFont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92" fillId="0" borderId="0"/>
    <xf numFmtId="0" fontId="18" fillId="0" borderId="0"/>
    <xf numFmtId="0" fontId="17" fillId="0" borderId="0"/>
    <xf numFmtId="0" fontId="16" fillId="0" borderId="0"/>
    <xf numFmtId="0" fontId="16" fillId="10" borderId="114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93" fillId="0" borderId="0"/>
    <xf numFmtId="0" fontId="14" fillId="0" borderId="0"/>
    <xf numFmtId="0" fontId="13" fillId="0" borderId="0"/>
    <xf numFmtId="0" fontId="13" fillId="10" borderId="114" applyNumberFormat="0" applyFont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0" borderId="0"/>
    <xf numFmtId="0" fontId="12" fillId="10" borderId="114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94" fillId="0" borderId="0"/>
    <xf numFmtId="0" fontId="11" fillId="10" borderId="114" applyNumberFormat="0" applyFont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9" fillId="10" borderId="114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114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95" fillId="0" borderId="0"/>
    <xf numFmtId="0" fontId="6" fillId="10" borderId="114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5" fillId="0" borderId="0"/>
    <xf numFmtId="0" fontId="5" fillId="0" borderId="0"/>
    <xf numFmtId="0" fontId="5" fillId="10" borderId="114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114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98" fillId="0" borderId="0"/>
    <xf numFmtId="0" fontId="3" fillId="0" borderId="0"/>
    <xf numFmtId="0" fontId="3" fillId="10" borderId="114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99" fillId="0" borderId="0"/>
    <xf numFmtId="0" fontId="100" fillId="0" borderId="0"/>
    <xf numFmtId="0" fontId="2" fillId="10" borderId="114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0" borderId="114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84">
    <xf numFmtId="0" fontId="0" fillId="0" borderId="0" xfId="0"/>
    <xf numFmtId="0" fontId="31" fillId="2" borderId="0" xfId="0" applyFont="1" applyFill="1"/>
    <xf numFmtId="0" fontId="30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 wrapText="1"/>
    </xf>
    <xf numFmtId="0" fontId="30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1"/>
    <xf numFmtId="0" fontId="32" fillId="0" borderId="0" xfId="1" applyFont="1"/>
    <xf numFmtId="0" fontId="31" fillId="2" borderId="0" xfId="0" applyFont="1" applyFill="1" applyAlignment="1">
      <alignment vertical="center"/>
    </xf>
    <xf numFmtId="164" fontId="30" fillId="2" borderId="0" xfId="0" applyNumberFormat="1" applyFont="1" applyFill="1" applyAlignment="1">
      <alignment vertical="center"/>
    </xf>
    <xf numFmtId="0" fontId="30" fillId="2" borderId="4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quotePrefix="1" applyFont="1" applyAlignment="1">
      <alignment horizontal="center" vertical="center"/>
    </xf>
    <xf numFmtId="0" fontId="34" fillId="0" borderId="5" xfId="0" quotePrefix="1" applyFont="1" applyBorder="1" applyAlignment="1">
      <alignment horizontal="center" vertical="center"/>
    </xf>
    <xf numFmtId="164" fontId="34" fillId="0" borderId="0" xfId="0" quotePrefix="1" applyNumberFormat="1" applyFont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3" fontId="36" fillId="2" borderId="0" xfId="0" applyNumberFormat="1" applyFont="1" applyFill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34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34" fillId="0" borderId="9" xfId="0" applyNumberFormat="1" applyFont="1" applyBorder="1" applyAlignment="1">
      <alignment horizontal="right" vertical="center"/>
    </xf>
    <xf numFmtId="0" fontId="34" fillId="0" borderId="8" xfId="0" quotePrefix="1" applyFont="1" applyBorder="1" applyAlignment="1">
      <alignment horizontal="center" vertical="center"/>
    </xf>
    <xf numFmtId="0" fontId="34" fillId="0" borderId="6" xfId="0" quotePrefix="1" applyFont="1" applyBorder="1" applyAlignment="1">
      <alignment horizontal="center" vertical="center"/>
    </xf>
    <xf numFmtId="0" fontId="34" fillId="0" borderId="9" xfId="0" quotePrefix="1" applyFont="1" applyBorder="1" applyAlignment="1">
      <alignment horizontal="center" vertical="center"/>
    </xf>
    <xf numFmtId="164" fontId="34" fillId="0" borderId="6" xfId="0" quotePrefix="1" applyNumberFormat="1" applyFont="1" applyBorder="1" applyAlignment="1">
      <alignment vertical="center"/>
    </xf>
    <xf numFmtId="3" fontId="34" fillId="0" borderId="6" xfId="0" applyNumberFormat="1" applyFont="1" applyBorder="1" applyAlignment="1">
      <alignment vertical="center"/>
    </xf>
    <xf numFmtId="164" fontId="34" fillId="0" borderId="8" xfId="0" quotePrefix="1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164" fontId="34" fillId="0" borderId="9" xfId="0" quotePrefix="1" applyNumberFormat="1" applyFont="1" applyBorder="1" applyAlignment="1">
      <alignment vertical="center"/>
    </xf>
    <xf numFmtId="3" fontId="34" fillId="0" borderId="9" xfId="0" applyNumberFormat="1" applyFont="1" applyBorder="1" applyAlignment="1">
      <alignment vertical="center"/>
    </xf>
    <xf numFmtId="164" fontId="34" fillId="0" borderId="8" xfId="0" applyNumberFormat="1" applyFont="1" applyBorder="1" applyAlignment="1">
      <alignment vertical="center"/>
    </xf>
    <xf numFmtId="164" fontId="34" fillId="0" borderId="9" xfId="0" applyNumberFormat="1" applyFont="1" applyBorder="1" applyAlignment="1">
      <alignment vertical="center"/>
    </xf>
    <xf numFmtId="164" fontId="34" fillId="0" borderId="6" xfId="0" quotePrefix="1" applyNumberFormat="1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164" fontId="34" fillId="0" borderId="8" xfId="0" quotePrefix="1" applyNumberFormat="1" applyFont="1" applyBorder="1" applyAlignment="1">
      <alignment horizontal="center" vertical="center"/>
    </xf>
    <xf numFmtId="0" fontId="33" fillId="0" borderId="8" xfId="0" applyFont="1" applyBorder="1" applyAlignment="1">
      <alignment vertical="center"/>
    </xf>
    <xf numFmtId="164" fontId="34" fillId="0" borderId="9" xfId="0" quotePrefix="1" applyNumberFormat="1" applyFont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165" fontId="36" fillId="2" borderId="5" xfId="2" applyNumberFormat="1" applyFont="1" applyFill="1" applyBorder="1" applyAlignment="1">
      <alignment horizontal="center" vertical="center" wrapText="1"/>
    </xf>
    <xf numFmtId="165" fontId="36" fillId="2" borderId="0" xfId="2" applyNumberFormat="1" applyFont="1" applyFill="1" applyAlignment="1">
      <alignment horizontal="center" vertical="center" wrapText="1"/>
    </xf>
    <xf numFmtId="165" fontId="36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0" fillId="2" borderId="0" xfId="0" applyNumberFormat="1" applyFont="1" applyFill="1" applyAlignment="1">
      <alignment horizontal="center" vertical="center" wrapText="1"/>
    </xf>
    <xf numFmtId="165" fontId="34" fillId="0" borderId="6" xfId="2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41" fillId="0" borderId="8" xfId="0" applyFont="1" applyBorder="1" applyAlignment="1">
      <alignment vertical="center"/>
    </xf>
    <xf numFmtId="0" fontId="39" fillId="0" borderId="0" xfId="0" applyFont="1"/>
    <xf numFmtId="165" fontId="34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2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4" fillId="0" borderId="0" xfId="0" applyNumberFormat="1" applyFont="1" applyBorder="1" applyAlignment="1">
      <alignment horizontal="right" vertical="center"/>
    </xf>
    <xf numFmtId="165" fontId="34" fillId="0" borderId="5" xfId="2" applyNumberFormat="1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0" fontId="34" fillId="0" borderId="0" xfId="0" quotePrefix="1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4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4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4" fillId="0" borderId="16" xfId="0" applyNumberFormat="1" applyFont="1" applyBorder="1" applyAlignment="1">
      <alignment horizontal="right" vertical="center"/>
    </xf>
    <xf numFmtId="165" fontId="34" fillId="0" borderId="15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34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4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4" fillId="0" borderId="20" xfId="0" applyNumberFormat="1" applyFont="1" applyBorder="1" applyAlignment="1">
      <alignment horizontal="right" vertical="center"/>
    </xf>
    <xf numFmtId="0" fontId="43" fillId="0" borderId="19" xfId="3" applyBorder="1" applyAlignment="1" applyProtection="1">
      <alignment vertical="center"/>
    </xf>
    <xf numFmtId="0" fontId="44" fillId="3" borderId="14" xfId="0" applyFont="1" applyFill="1" applyBorder="1" applyAlignment="1">
      <alignment vertical="center"/>
    </xf>
    <xf numFmtId="0" fontId="45" fillId="3" borderId="14" xfId="0" applyFont="1" applyFill="1" applyBorder="1" applyAlignment="1">
      <alignment vertical="center"/>
    </xf>
    <xf numFmtId="3" fontId="46" fillId="3" borderId="14" xfId="0" applyNumberFormat="1" applyFont="1" applyFill="1" applyBorder="1" applyAlignment="1">
      <alignment horizontal="right" vertical="center" wrapText="1"/>
    </xf>
    <xf numFmtId="165" fontId="34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4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4" fillId="0" borderId="22" xfId="0" applyNumberFormat="1" applyFont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right" vertical="center" wrapText="1"/>
    </xf>
    <xf numFmtId="165" fontId="36" fillId="2" borderId="0" xfId="2" applyNumberFormat="1" applyFont="1" applyFill="1" applyBorder="1" applyAlignment="1">
      <alignment horizontal="right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quotePrefix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165" fontId="36" fillId="2" borderId="0" xfId="2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34" fillId="0" borderId="24" xfId="0" quotePrefix="1" applyFont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 wrapText="1"/>
    </xf>
    <xf numFmtId="165" fontId="34" fillId="0" borderId="25" xfId="2" quotePrefix="1" applyNumberFormat="1" applyFont="1" applyBorder="1" applyAlignment="1">
      <alignment horizontal="center" vertical="center"/>
    </xf>
    <xf numFmtId="165" fontId="36" fillId="2" borderId="26" xfId="2" applyNumberFormat="1" applyFont="1" applyFill="1" applyBorder="1" applyAlignment="1">
      <alignment horizontal="center" vertical="center" wrapText="1"/>
    </xf>
    <xf numFmtId="3" fontId="34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4" fillId="0" borderId="27" xfId="2" applyNumberFormat="1" applyFont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5" fillId="0" borderId="4" xfId="0" applyFont="1" applyBorder="1" applyAlignment="1"/>
    <xf numFmtId="0" fontId="34" fillId="0" borderId="5" xfId="0" applyFont="1" applyBorder="1" applyAlignment="1">
      <alignment horizontal="center" vertical="center" wrapText="1"/>
    </xf>
    <xf numFmtId="3" fontId="33" fillId="0" borderId="0" xfId="0" applyNumberFormat="1" applyFont="1" applyAlignment="1">
      <alignment vertical="center"/>
    </xf>
    <xf numFmtId="3" fontId="33" fillId="0" borderId="4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37" fillId="2" borderId="0" xfId="0" applyNumberFormat="1" applyFont="1" applyFill="1" applyAlignment="1">
      <alignment horizontal="right" vertical="center" wrapText="1"/>
    </xf>
    <xf numFmtId="3" fontId="37" fillId="2" borderId="4" xfId="0" applyNumberFormat="1" applyFont="1" applyFill="1" applyBorder="1" applyAlignment="1">
      <alignment horizontal="right" vertical="center" wrapText="1"/>
    </xf>
    <xf numFmtId="3" fontId="37" fillId="2" borderId="0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3" fontId="37" fillId="2" borderId="30" xfId="0" applyNumberFormat="1" applyFont="1" applyFill="1" applyBorder="1" applyAlignment="1">
      <alignment horizontal="right" vertical="center" wrapText="1"/>
    </xf>
    <xf numFmtId="3" fontId="37" fillId="2" borderId="31" xfId="0" applyNumberFormat="1" applyFont="1" applyFill="1" applyBorder="1" applyAlignment="1">
      <alignment horizontal="right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165" fontId="33" fillId="0" borderId="0" xfId="2" applyNumberFormat="1" applyFont="1" applyAlignment="1">
      <alignment horizontal="center"/>
    </xf>
    <xf numFmtId="165" fontId="33" fillId="0" borderId="35" xfId="2" applyNumberFormat="1" applyFont="1" applyBorder="1" applyAlignment="1">
      <alignment horizontal="center"/>
    </xf>
    <xf numFmtId="165" fontId="33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3" fillId="0" borderId="0" xfId="2" applyNumberFormat="1" applyFont="1" applyAlignment="1">
      <alignment horizontal="center" vertical="center"/>
    </xf>
    <xf numFmtId="165" fontId="33" fillId="0" borderId="37" xfId="2" applyNumberFormat="1" applyFont="1" applyBorder="1" applyAlignment="1">
      <alignment horizontal="center" vertical="center"/>
    </xf>
    <xf numFmtId="165" fontId="33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4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6" fillId="2" borderId="0" xfId="2" applyNumberFormat="1" applyFont="1" applyFill="1" applyBorder="1" applyAlignment="1">
      <alignment horizontal="center" vertical="center" wrapText="1"/>
    </xf>
    <xf numFmtId="3" fontId="40" fillId="0" borderId="6" xfId="0" applyNumberFormat="1" applyFont="1" applyFill="1" applyBorder="1" applyAlignment="1">
      <alignment horizontal="right" vertical="center"/>
    </xf>
    <xf numFmtId="0" fontId="44" fillId="3" borderId="0" xfId="0" applyFont="1" applyFill="1" applyBorder="1" applyAlignment="1">
      <alignment vertical="center"/>
    </xf>
    <xf numFmtId="3" fontId="46" fillId="3" borderId="0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35" fillId="0" borderId="0" xfId="0" applyFont="1" applyFill="1" applyBorder="1" applyAlignment="1"/>
    <xf numFmtId="165" fontId="34" fillId="0" borderId="19" xfId="2" applyNumberFormat="1" applyFont="1" applyBorder="1" applyAlignment="1">
      <alignment horizontal="center" vertical="center"/>
    </xf>
    <xf numFmtId="164" fontId="34" fillId="0" borderId="8" xfId="0" quotePrefix="1" applyNumberFormat="1" applyFont="1" applyBorder="1" applyAlignment="1">
      <alignment horizontal="right" vertical="center"/>
    </xf>
    <xf numFmtId="3" fontId="40" fillId="0" borderId="8" xfId="0" applyNumberFormat="1" applyFont="1" applyBorder="1" applyAlignment="1">
      <alignment horizontal="right" vertical="center"/>
    </xf>
    <xf numFmtId="3" fontId="34" fillId="0" borderId="8" xfId="0" applyNumberFormat="1" applyFont="1" applyBorder="1" applyAlignment="1">
      <alignment horizontal="right" vertical="center"/>
    </xf>
    <xf numFmtId="165" fontId="34" fillId="0" borderId="6" xfId="2" applyNumberFormat="1" applyFont="1" applyBorder="1" applyAlignment="1">
      <alignment vertical="center"/>
    </xf>
    <xf numFmtId="165" fontId="34" fillId="0" borderId="9" xfId="2" applyNumberFormat="1" applyFont="1" applyBorder="1" applyAlignment="1">
      <alignment vertical="center"/>
    </xf>
    <xf numFmtId="3" fontId="34" fillId="0" borderId="6" xfId="0" applyNumberFormat="1" applyFont="1" applyBorder="1" applyAlignment="1">
      <alignment horizontal="right" vertical="center"/>
    </xf>
    <xf numFmtId="3" fontId="34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4" fillId="0" borderId="41" xfId="0" quotePrefix="1" applyFont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 wrapText="1"/>
    </xf>
    <xf numFmtId="165" fontId="34" fillId="0" borderId="42" xfId="2" applyNumberFormat="1" applyFont="1" applyBorder="1" applyAlignment="1">
      <alignment horizontal="center" vertical="center"/>
    </xf>
    <xf numFmtId="165" fontId="34" fillId="0" borderId="43" xfId="2" applyNumberFormat="1" applyFont="1" applyBorder="1" applyAlignment="1">
      <alignment horizontal="center" vertical="center"/>
    </xf>
    <xf numFmtId="165" fontId="34" fillId="0" borderId="44" xfId="2" applyNumberFormat="1" applyFont="1" applyBorder="1" applyAlignment="1">
      <alignment horizontal="center" vertical="center"/>
    </xf>
    <xf numFmtId="165" fontId="36" fillId="2" borderId="41" xfId="2" applyNumberFormat="1" applyFont="1" applyFill="1" applyBorder="1" applyAlignment="1">
      <alignment horizontal="center" vertical="center" wrapText="1"/>
    </xf>
    <xf numFmtId="165" fontId="34" fillId="0" borderId="42" xfId="2" quotePrefix="1" applyNumberFormat="1" applyFont="1" applyBorder="1" applyAlignment="1">
      <alignment horizontal="center" vertical="center"/>
    </xf>
    <xf numFmtId="165" fontId="36" fillId="2" borderId="46" xfId="2" applyNumberFormat="1" applyFont="1" applyFill="1" applyBorder="1" applyAlignment="1">
      <alignment horizontal="center" vertical="center" wrapText="1"/>
    </xf>
    <xf numFmtId="3" fontId="36" fillId="2" borderId="48" xfId="0" applyNumberFormat="1" applyFont="1" applyFill="1" applyBorder="1" applyAlignment="1">
      <alignment horizontal="right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36" xfId="0" quotePrefix="1" applyFont="1" applyBorder="1" applyAlignment="1">
      <alignment horizontal="center" vertical="center"/>
    </xf>
    <xf numFmtId="3" fontId="34" fillId="0" borderId="50" xfId="0" applyNumberFormat="1" applyFont="1" applyBorder="1" applyAlignment="1">
      <alignment horizontal="right" vertical="center"/>
    </xf>
    <xf numFmtId="3" fontId="34" fillId="0" borderId="52" xfId="0" applyNumberFormat="1" applyFont="1" applyBorder="1" applyAlignment="1">
      <alignment horizontal="right" vertical="center"/>
    </xf>
    <xf numFmtId="3" fontId="36" fillId="2" borderId="35" xfId="0" applyNumberFormat="1" applyFont="1" applyFill="1" applyBorder="1" applyAlignment="1">
      <alignment horizontal="right" vertical="center" wrapText="1"/>
    </xf>
    <xf numFmtId="165" fontId="34" fillId="0" borderId="51" xfId="2" applyNumberFormat="1" applyFont="1" applyBorder="1" applyAlignment="1">
      <alignment horizontal="center" vertical="center"/>
    </xf>
    <xf numFmtId="3" fontId="36" fillId="2" borderId="56" xfId="0" applyNumberFormat="1" applyFont="1" applyFill="1" applyBorder="1" applyAlignment="1">
      <alignment horizontal="right" vertical="center" wrapText="1"/>
    </xf>
    <xf numFmtId="3" fontId="36" fillId="2" borderId="57" xfId="0" applyNumberFormat="1" applyFont="1" applyFill="1" applyBorder="1" applyAlignment="1">
      <alignment horizontal="right" vertical="center" wrapText="1"/>
    </xf>
    <xf numFmtId="165" fontId="36" fillId="2" borderId="57" xfId="2" applyNumberFormat="1" applyFont="1" applyFill="1" applyBorder="1" applyAlignment="1">
      <alignment horizontal="right" vertical="center" wrapText="1"/>
    </xf>
    <xf numFmtId="0" fontId="34" fillId="0" borderId="60" xfId="0" applyFont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 wrapText="1"/>
    </xf>
    <xf numFmtId="3" fontId="34" fillId="0" borderId="61" xfId="0" applyNumberFormat="1" applyFont="1" applyBorder="1" applyAlignment="1">
      <alignment horizontal="right" vertical="center"/>
    </xf>
    <xf numFmtId="3" fontId="34" fillId="0" borderId="62" xfId="0" applyNumberFormat="1" applyFont="1" applyBorder="1" applyAlignment="1">
      <alignment horizontal="right" vertical="center"/>
    </xf>
    <xf numFmtId="3" fontId="34" fillId="0" borderId="63" xfId="0" applyNumberFormat="1" applyFont="1" applyBorder="1" applyAlignment="1">
      <alignment horizontal="right" vertical="center"/>
    </xf>
    <xf numFmtId="3" fontId="36" fillId="2" borderId="60" xfId="0" applyNumberFormat="1" applyFont="1" applyFill="1" applyBorder="1" applyAlignment="1">
      <alignment horizontal="right" vertical="center" wrapText="1"/>
    </xf>
    <xf numFmtId="3" fontId="36" fillId="2" borderId="64" xfId="0" applyNumberFormat="1" applyFont="1" applyFill="1" applyBorder="1" applyAlignment="1">
      <alignment horizontal="right" vertical="center" wrapText="1"/>
    </xf>
    <xf numFmtId="0" fontId="41" fillId="0" borderId="59" xfId="0" applyFont="1" applyBorder="1" applyAlignment="1">
      <alignment horizontal="center"/>
    </xf>
    <xf numFmtId="165" fontId="34" fillId="0" borderId="41" xfId="2" applyNumberFormat="1" applyFont="1" applyBorder="1" applyAlignment="1">
      <alignment horizontal="center" vertical="center"/>
    </xf>
    <xf numFmtId="3" fontId="36" fillId="2" borderId="70" xfId="0" applyNumberFormat="1" applyFont="1" applyFill="1" applyBorder="1" applyAlignment="1">
      <alignment horizontal="right" vertical="center" wrapText="1"/>
    </xf>
    <xf numFmtId="3" fontId="34" fillId="0" borderId="71" xfId="0" applyNumberFormat="1" applyFont="1" applyBorder="1" applyAlignment="1">
      <alignment horizontal="right" vertical="center"/>
    </xf>
    <xf numFmtId="3" fontId="34" fillId="0" borderId="50" xfId="0" applyNumberFormat="1" applyFont="1" applyFill="1" applyBorder="1" applyAlignment="1">
      <alignment horizontal="right" vertical="center"/>
    </xf>
    <xf numFmtId="3" fontId="36" fillId="2" borderId="37" xfId="0" applyNumberFormat="1" applyFont="1" applyFill="1" applyBorder="1" applyAlignment="1">
      <alignment horizontal="right" vertical="center" wrapText="1"/>
    </xf>
    <xf numFmtId="165" fontId="36" fillId="2" borderId="36" xfId="2" applyNumberFormat="1" applyFont="1" applyFill="1" applyBorder="1" applyAlignment="1">
      <alignment horizontal="center" vertical="center" wrapText="1"/>
    </xf>
    <xf numFmtId="165" fontId="36" fillId="2" borderId="36" xfId="2" quotePrefix="1" applyNumberFormat="1" applyFont="1" applyFill="1" applyBorder="1" applyAlignment="1">
      <alignment horizontal="center" vertical="center" wrapText="1"/>
    </xf>
    <xf numFmtId="165" fontId="34" fillId="0" borderId="36" xfId="2" applyNumberFormat="1" applyFont="1" applyBorder="1" applyAlignment="1">
      <alignment horizontal="center" vertical="center"/>
    </xf>
    <xf numFmtId="165" fontId="36" fillId="2" borderId="58" xfId="2" applyNumberFormat="1" applyFont="1" applyFill="1" applyBorder="1" applyAlignment="1">
      <alignment horizontal="center" vertical="center" wrapText="1"/>
    </xf>
    <xf numFmtId="3" fontId="36" fillId="2" borderId="77" xfId="0" applyNumberFormat="1" applyFont="1" applyFill="1" applyBorder="1" applyAlignment="1">
      <alignment horizontal="right" vertical="center" wrapText="1"/>
    </xf>
    <xf numFmtId="165" fontId="36" fillId="2" borderId="38" xfId="2" applyNumberFormat="1" applyFont="1" applyFill="1" applyBorder="1" applyAlignment="1">
      <alignment horizontal="center" vertical="center" wrapText="1"/>
    </xf>
    <xf numFmtId="3" fontId="34" fillId="0" borderId="60" xfId="0" applyNumberFormat="1" applyFont="1" applyBorder="1" applyAlignment="1">
      <alignment horizontal="right" vertical="center"/>
    </xf>
    <xf numFmtId="3" fontId="34" fillId="0" borderId="78" xfId="0" applyNumberFormat="1" applyFont="1" applyBorder="1" applyAlignment="1">
      <alignment horizontal="right" vertical="center"/>
    </xf>
    <xf numFmtId="165" fontId="34" fillId="0" borderId="53" xfId="2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5" fontId="36" fillId="2" borderId="57" xfId="2" applyNumberFormat="1" applyFont="1" applyFill="1" applyBorder="1" applyAlignment="1">
      <alignment horizontal="center" vertical="center" wrapText="1"/>
    </xf>
    <xf numFmtId="165" fontId="36" fillId="2" borderId="83" xfId="2" applyNumberFormat="1" applyFont="1" applyFill="1" applyBorder="1" applyAlignment="1">
      <alignment horizontal="center" vertical="center" wrapText="1"/>
    </xf>
    <xf numFmtId="165" fontId="36" fillId="2" borderId="45" xfId="2" applyNumberFormat="1" applyFont="1" applyFill="1" applyBorder="1" applyAlignment="1">
      <alignment horizontal="center" vertical="center" wrapText="1"/>
    </xf>
    <xf numFmtId="3" fontId="34" fillId="0" borderId="85" xfId="0" applyNumberFormat="1" applyFont="1" applyBorder="1" applyAlignment="1">
      <alignment horizontal="right" vertical="center"/>
    </xf>
    <xf numFmtId="3" fontId="34" fillId="0" borderId="86" xfId="0" applyNumberFormat="1" applyFont="1" applyBorder="1" applyAlignment="1">
      <alignment horizontal="right" vertical="center"/>
    </xf>
    <xf numFmtId="3" fontId="34" fillId="0" borderId="87" xfId="0" applyNumberFormat="1" applyFont="1" applyBorder="1" applyAlignment="1">
      <alignment horizontal="right" vertical="center"/>
    </xf>
    <xf numFmtId="3" fontId="40" fillId="0" borderId="50" xfId="0" applyNumberFormat="1" applyFont="1" applyFill="1" applyBorder="1" applyAlignment="1">
      <alignment horizontal="right" vertical="center"/>
    </xf>
    <xf numFmtId="3" fontId="34" fillId="0" borderId="90" xfId="0" applyNumberFormat="1" applyFont="1" applyBorder="1" applyAlignment="1">
      <alignment horizontal="right" vertical="center"/>
    </xf>
    <xf numFmtId="3" fontId="34" fillId="0" borderId="92" xfId="0" applyNumberFormat="1" applyFont="1" applyBorder="1" applyAlignment="1">
      <alignment horizontal="right" vertical="center"/>
    </xf>
    <xf numFmtId="3" fontId="34" fillId="0" borderId="94" xfId="0" applyNumberFormat="1" applyFont="1" applyBorder="1" applyAlignment="1">
      <alignment horizontal="right" vertical="center"/>
    </xf>
    <xf numFmtId="3" fontId="34" fillId="0" borderId="96" xfId="0" applyNumberFormat="1" applyFont="1" applyBorder="1" applyAlignment="1">
      <alignment horizontal="right" vertical="center"/>
    </xf>
    <xf numFmtId="3" fontId="46" fillId="3" borderId="60" xfId="0" applyNumberFormat="1" applyFont="1" applyFill="1" applyBorder="1" applyAlignment="1">
      <alignment horizontal="right" vertical="center" wrapText="1"/>
    </xf>
    <xf numFmtId="3" fontId="46" fillId="3" borderId="69" xfId="0" applyNumberFormat="1" applyFont="1" applyFill="1" applyBorder="1" applyAlignment="1">
      <alignment horizontal="right" vertical="center" wrapText="1"/>
    </xf>
    <xf numFmtId="165" fontId="34" fillId="0" borderId="91" xfId="2" applyNumberFormat="1" applyFont="1" applyBorder="1" applyAlignment="1">
      <alignment horizontal="center" vertical="center"/>
    </xf>
    <xf numFmtId="165" fontId="34" fillId="0" borderId="97" xfId="2" applyNumberFormat="1" applyFont="1" applyBorder="1" applyAlignment="1">
      <alignment horizontal="center" vertical="center"/>
    </xf>
    <xf numFmtId="3" fontId="46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4" fillId="0" borderId="61" xfId="0" applyNumberFormat="1" applyFont="1" applyBorder="1" applyAlignment="1">
      <alignment vertical="center"/>
    </xf>
    <xf numFmtId="3" fontId="34" fillId="0" borderId="62" xfId="0" applyNumberFormat="1" applyFont="1" applyBorder="1" applyAlignment="1">
      <alignment vertical="center"/>
    </xf>
    <xf numFmtId="3" fontId="34" fillId="0" borderId="63" xfId="0" applyNumberFormat="1" applyFont="1" applyBorder="1" applyAlignment="1">
      <alignment vertical="center"/>
    </xf>
    <xf numFmtId="3" fontId="36" fillId="2" borderId="60" xfId="0" applyNumberFormat="1" applyFont="1" applyFill="1" applyBorder="1" applyAlignment="1">
      <alignment horizontal="center" vertical="center" wrapText="1"/>
    </xf>
    <xf numFmtId="3" fontId="36" fillId="2" borderId="64" xfId="0" applyNumberFormat="1" applyFont="1" applyFill="1" applyBorder="1" applyAlignment="1">
      <alignment horizontal="center" vertical="center" wrapText="1"/>
    </xf>
    <xf numFmtId="3" fontId="36" fillId="2" borderId="0" xfId="0" applyNumberFormat="1" applyFont="1" applyFill="1" applyBorder="1" applyAlignment="1">
      <alignment horizontal="center" vertical="center" wrapText="1"/>
    </xf>
    <xf numFmtId="3" fontId="34" fillId="0" borderId="50" xfId="0" applyNumberFormat="1" applyFont="1" applyBorder="1" applyAlignment="1">
      <alignment vertical="center"/>
    </xf>
    <xf numFmtId="3" fontId="34" fillId="0" borderId="52" xfId="0" applyNumberFormat="1" applyFont="1" applyBorder="1" applyAlignment="1">
      <alignment vertical="center"/>
    </xf>
    <xf numFmtId="3" fontId="34" fillId="0" borderId="54" xfId="0" applyNumberFormat="1" applyFont="1" applyBorder="1" applyAlignment="1">
      <alignment vertical="center"/>
    </xf>
    <xf numFmtId="3" fontId="36" fillId="2" borderId="35" xfId="0" applyNumberFormat="1" applyFont="1" applyFill="1" applyBorder="1" applyAlignment="1">
      <alignment horizontal="center" vertical="center" wrapText="1"/>
    </xf>
    <xf numFmtId="3" fontId="36" fillId="2" borderId="56" xfId="0" applyNumberFormat="1" applyFont="1" applyFill="1" applyBorder="1" applyAlignment="1">
      <alignment horizontal="center" vertical="center" wrapText="1"/>
    </xf>
    <xf numFmtId="3" fontId="36" fillId="2" borderId="57" xfId="0" applyNumberFormat="1" applyFont="1" applyFill="1" applyBorder="1" applyAlignment="1">
      <alignment horizontal="center" vertical="center" wrapText="1"/>
    </xf>
    <xf numFmtId="165" fontId="34" fillId="0" borderId="98" xfId="2" applyNumberFormat="1" applyFont="1" applyBorder="1" applyAlignment="1">
      <alignment horizontal="center" vertical="center"/>
    </xf>
    <xf numFmtId="165" fontId="34" fillId="0" borderId="99" xfId="2" applyNumberFormat="1" applyFont="1" applyBorder="1" applyAlignment="1">
      <alignment horizontal="center" vertical="center"/>
    </xf>
    <xf numFmtId="165" fontId="34" fillId="0" borderId="99" xfId="2" quotePrefix="1" applyNumberFormat="1" applyFont="1" applyBorder="1" applyAlignment="1">
      <alignment horizontal="center" vertical="center"/>
    </xf>
    <xf numFmtId="165" fontId="36" fillId="2" borderId="67" xfId="2" applyNumberFormat="1" applyFont="1" applyFill="1" applyBorder="1" applyAlignment="1">
      <alignment horizontal="center" vertical="center" wrapText="1"/>
    </xf>
    <xf numFmtId="0" fontId="34" fillId="0" borderId="98" xfId="0" quotePrefix="1" applyFont="1" applyBorder="1" applyAlignment="1">
      <alignment horizontal="center" vertical="center"/>
    </xf>
    <xf numFmtId="0" fontId="34" fillId="0" borderId="100" xfId="0" quotePrefix="1" applyFont="1" applyBorder="1" applyAlignment="1">
      <alignment horizontal="center" vertical="center"/>
    </xf>
    <xf numFmtId="0" fontId="36" fillId="2" borderId="67" xfId="0" quotePrefix="1" applyFont="1" applyFill="1" applyBorder="1" applyAlignment="1">
      <alignment horizontal="center" vertical="center" wrapText="1"/>
    </xf>
    <xf numFmtId="3" fontId="34" fillId="0" borderId="0" xfId="0" applyNumberFormat="1" applyFont="1" applyBorder="1" applyAlignment="1">
      <alignment horizontal="center" vertical="center"/>
    </xf>
    <xf numFmtId="3" fontId="30" fillId="2" borderId="0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center" vertical="center"/>
    </xf>
    <xf numFmtId="3" fontId="30" fillId="2" borderId="35" xfId="0" applyNumberFormat="1" applyFont="1" applyFill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6" fillId="2" borderId="36" xfId="0" applyFont="1" applyFill="1" applyBorder="1" applyAlignment="1">
      <alignment horizontal="center" vertical="center" wrapText="1"/>
    </xf>
    <xf numFmtId="165" fontId="34" fillId="0" borderId="98" xfId="2" quotePrefix="1" applyNumberFormat="1" applyFont="1" applyBorder="1" applyAlignment="1">
      <alignment horizontal="center" vertical="center"/>
    </xf>
    <xf numFmtId="165" fontId="36" fillId="2" borderId="67" xfId="2" quotePrefix="1" applyNumberFormat="1" applyFont="1" applyFill="1" applyBorder="1" applyAlignment="1">
      <alignment horizontal="center" vertical="center" wrapText="1"/>
    </xf>
    <xf numFmtId="0" fontId="34" fillId="0" borderId="51" xfId="0" quotePrefix="1" applyFont="1" applyBorder="1" applyAlignment="1">
      <alignment horizontal="center" vertical="center"/>
    </xf>
    <xf numFmtId="0" fontId="34" fillId="0" borderId="55" xfId="0" quotePrefix="1" applyFont="1" applyBorder="1" applyAlignment="1">
      <alignment horizontal="center" vertical="center"/>
    </xf>
    <xf numFmtId="0" fontId="36" fillId="2" borderId="0" xfId="0" quotePrefix="1" applyFont="1" applyFill="1" applyBorder="1" applyAlignment="1">
      <alignment horizontal="center" vertical="center" wrapText="1"/>
    </xf>
    <xf numFmtId="0" fontId="36" fillId="2" borderId="36" xfId="0" quotePrefix="1" applyFont="1" applyFill="1" applyBorder="1" applyAlignment="1">
      <alignment horizontal="center" vertical="center" wrapText="1"/>
    </xf>
    <xf numFmtId="0" fontId="34" fillId="0" borderId="53" xfId="0" quotePrefix="1" applyFont="1" applyBorder="1" applyAlignment="1">
      <alignment horizontal="center" vertical="center"/>
    </xf>
    <xf numFmtId="165" fontId="36" fillId="2" borderId="101" xfId="2" applyNumberFormat="1" applyFont="1" applyFill="1" applyBorder="1" applyAlignment="1">
      <alignment horizontal="center" vertical="center" wrapText="1"/>
    </xf>
    <xf numFmtId="9" fontId="36" fillId="2" borderId="0" xfId="2" applyFont="1" applyFill="1" applyBorder="1" applyAlignment="1">
      <alignment horizontal="center" vertical="center" wrapText="1"/>
    </xf>
    <xf numFmtId="0" fontId="47" fillId="0" borderId="91" xfId="6" applyFont="1" applyBorder="1"/>
    <xf numFmtId="0" fontId="44" fillId="0" borderId="95" xfId="10" applyFont="1" applyBorder="1"/>
    <xf numFmtId="0" fontId="0" fillId="0" borderId="106" xfId="0" applyBorder="1" applyAlignment="1">
      <alignment vertical="center"/>
    </xf>
    <xf numFmtId="3" fontId="34" fillId="0" borderId="105" xfId="0" applyNumberFormat="1" applyFont="1" applyBorder="1" applyAlignment="1">
      <alignment horizontal="right" vertical="center"/>
    </xf>
    <xf numFmtId="3" fontId="34" fillId="0" borderId="106" xfId="0" applyNumberFormat="1" applyFont="1" applyBorder="1" applyAlignment="1">
      <alignment horizontal="right" vertical="center"/>
    </xf>
    <xf numFmtId="165" fontId="34" fillId="0" borderId="17" xfId="2" quotePrefix="1" applyNumberFormat="1" applyFont="1" applyBorder="1" applyAlignment="1">
      <alignment horizontal="center" vertical="center"/>
    </xf>
    <xf numFmtId="165" fontId="34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40" fillId="0" borderId="22" xfId="2" applyNumberFormat="1" applyFont="1" applyFill="1" applyBorder="1" applyAlignment="1">
      <alignment horizontal="center" vertical="center" wrapText="1"/>
    </xf>
    <xf numFmtId="165" fontId="34" fillId="0" borderId="21" xfId="2" applyNumberFormat="1" applyFont="1" applyBorder="1" applyAlignment="1">
      <alignment horizontal="center" vertical="center"/>
    </xf>
    <xf numFmtId="165" fontId="34" fillId="0" borderId="25" xfId="2" applyNumberFormat="1" applyFont="1" applyBorder="1" applyAlignment="1">
      <alignment horizontal="center" vertical="center"/>
    </xf>
    <xf numFmtId="165" fontId="34" fillId="0" borderId="67" xfId="2" applyNumberFormat="1" applyFont="1" applyBorder="1" applyAlignment="1">
      <alignment horizontal="center" vertical="center"/>
    </xf>
    <xf numFmtId="165" fontId="36" fillId="2" borderId="32" xfId="2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30" fillId="2" borderId="60" xfId="0" applyFont="1" applyFill="1" applyBorder="1" applyAlignment="1">
      <alignment horizontal="center" vertical="center" shrinkToFit="1"/>
    </xf>
    <xf numFmtId="0" fontId="30" fillId="2" borderId="35" xfId="0" applyFont="1" applyFill="1" applyBorder="1" applyAlignment="1">
      <alignment horizontal="center" vertical="center" shrinkToFit="1"/>
    </xf>
    <xf numFmtId="164" fontId="34" fillId="0" borderId="0" xfId="0" quotePrefix="1" applyNumberFormat="1" applyFont="1" applyBorder="1" applyAlignment="1">
      <alignment horizontal="center" vertical="center"/>
    </xf>
    <xf numFmtId="3" fontId="36" fillId="2" borderId="64" xfId="0" applyNumberFormat="1" applyFont="1" applyFill="1" applyBorder="1" applyAlignment="1">
      <alignment vertical="center" wrapText="1"/>
    </xf>
    <xf numFmtId="165" fontId="34" fillId="0" borderId="5" xfId="2" applyNumberFormat="1" applyFont="1" applyBorder="1" applyAlignment="1">
      <alignment horizontal="center" vertical="center" shrinkToFit="1"/>
    </xf>
    <xf numFmtId="164" fontId="34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1" fillId="0" borderId="33" xfId="0" applyNumberFormat="1" applyFont="1" applyBorder="1" applyAlignment="1">
      <alignment horizontal="center"/>
    </xf>
    <xf numFmtId="165" fontId="34" fillId="0" borderId="35" xfId="0" applyNumberFormat="1" applyFont="1" applyBorder="1" applyAlignment="1">
      <alignment horizontal="center" vertical="center"/>
    </xf>
    <xf numFmtId="165" fontId="30" fillId="2" borderId="35" xfId="0" applyNumberFormat="1" applyFont="1" applyFill="1" applyBorder="1" applyAlignment="1">
      <alignment horizontal="center" vertical="center" wrapText="1"/>
    </xf>
    <xf numFmtId="165" fontId="36" fillId="2" borderId="35" xfId="0" applyNumberFormat="1" applyFont="1" applyFill="1" applyBorder="1" applyAlignment="1">
      <alignment horizontal="center" vertical="center" wrapText="1"/>
    </xf>
    <xf numFmtId="165" fontId="34" fillId="0" borderId="50" xfId="0" applyNumberFormat="1" applyFont="1" applyBorder="1" applyAlignment="1">
      <alignment horizontal="center" vertical="center"/>
    </xf>
    <xf numFmtId="165" fontId="34" fillId="0" borderId="54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>
      <alignment horizontal="center" vertical="center"/>
    </xf>
    <xf numFmtId="165" fontId="36" fillId="2" borderId="0" xfId="0" applyNumberFormat="1" applyFont="1" applyFill="1" applyBorder="1" applyAlignment="1">
      <alignment horizontal="center" vertical="center" wrapText="1"/>
    </xf>
    <xf numFmtId="165" fontId="34" fillId="0" borderId="9" xfId="0" applyNumberFormat="1" applyFont="1" applyBorder="1" applyAlignment="1">
      <alignment horizontal="center" vertical="center"/>
    </xf>
    <xf numFmtId="165" fontId="36" fillId="2" borderId="57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/>
    </xf>
    <xf numFmtId="0" fontId="39" fillId="0" borderId="59" xfId="0" quotePrefix="1" applyFont="1" applyBorder="1" applyAlignment="1">
      <alignment horizontal="center"/>
    </xf>
    <xf numFmtId="165" fontId="34" fillId="0" borderId="0" xfId="2" quotePrefix="1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165" fontId="46" fillId="0" borderId="0" xfId="2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Alignment="1">
      <alignment vertical="center"/>
    </xf>
    <xf numFmtId="3" fontId="44" fillId="0" borderId="0" xfId="0" applyNumberFormat="1" applyFont="1" applyFill="1"/>
    <xf numFmtId="4" fontId="34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6" fillId="2" borderId="36" xfId="2" applyFont="1" applyFill="1" applyBorder="1" applyAlignment="1">
      <alignment horizontal="center" vertical="center" wrapText="1"/>
    </xf>
    <xf numFmtId="165" fontId="34" fillId="0" borderId="95" xfId="2" quotePrefix="1" applyNumberFormat="1" applyFont="1" applyBorder="1" applyAlignment="1">
      <alignment horizontal="center" vertical="center"/>
    </xf>
    <xf numFmtId="4" fontId="34" fillId="0" borderId="0" xfId="0" applyNumberFormat="1" applyFont="1" applyFill="1" applyBorder="1" applyAlignment="1">
      <alignment vertical="center"/>
    </xf>
    <xf numFmtId="165" fontId="34" fillId="0" borderId="8" xfId="2" applyNumberFormat="1" applyFont="1" applyBorder="1" applyAlignment="1">
      <alignment horizontal="center" vertical="center"/>
    </xf>
    <xf numFmtId="0" fontId="44" fillId="0" borderId="6" xfId="0" applyFont="1" applyBorder="1" applyAlignment="1">
      <alignment vertical="center"/>
    </xf>
    <xf numFmtId="3" fontId="40" fillId="0" borderId="61" xfId="0" applyNumberFormat="1" applyFont="1" applyBorder="1" applyAlignment="1">
      <alignment horizontal="right" vertical="center"/>
    </xf>
    <xf numFmtId="3" fontId="40" fillId="0" borderId="50" xfId="0" applyNumberFormat="1" applyFont="1" applyBorder="1" applyAlignment="1">
      <alignment horizontal="right" vertical="center"/>
    </xf>
    <xf numFmtId="3" fontId="40" fillId="0" borderId="6" xfId="0" applyNumberFormat="1" applyFont="1" applyBorder="1" applyAlignment="1">
      <alignment horizontal="right" vertical="center"/>
    </xf>
    <xf numFmtId="165" fontId="40" fillId="0" borderId="42" xfId="2" applyNumberFormat="1" applyFont="1" applyBorder="1" applyAlignment="1">
      <alignment horizontal="center" vertical="center"/>
    </xf>
    <xf numFmtId="0" fontId="40" fillId="0" borderId="0" xfId="0" quotePrefix="1" applyFont="1" applyAlignment="1">
      <alignment horizontal="center"/>
    </xf>
    <xf numFmtId="0" fontId="44" fillId="0" borderId="0" xfId="0" applyFont="1"/>
    <xf numFmtId="0" fontId="44" fillId="0" borderId="8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44" fillId="0" borderId="9" xfId="0" applyFont="1" applyBorder="1" applyAlignment="1">
      <alignment vertical="center"/>
    </xf>
    <xf numFmtId="3" fontId="40" fillId="0" borderId="63" xfId="0" applyNumberFormat="1" applyFont="1" applyBorder="1" applyAlignment="1">
      <alignment horizontal="right" vertical="center"/>
    </xf>
    <xf numFmtId="3" fontId="40" fillId="0" borderId="54" xfId="0" applyNumberFormat="1" applyFont="1" applyBorder="1" applyAlignment="1">
      <alignment horizontal="right" vertical="center"/>
    </xf>
    <xf numFmtId="165" fontId="40" fillId="0" borderId="43" xfId="2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right" vertical="center"/>
    </xf>
    <xf numFmtId="165" fontId="40" fillId="0" borderId="44" xfId="2" applyNumberFormat="1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3" fontId="40" fillId="0" borderId="12" xfId="0" applyNumberFormat="1" applyFont="1" applyBorder="1" applyAlignment="1">
      <alignment horizontal="right" vertical="center"/>
    </xf>
    <xf numFmtId="165" fontId="40" fillId="0" borderId="65" xfId="2" applyNumberFormat="1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3" fontId="40" fillId="0" borderId="69" xfId="0" applyNumberFormat="1" applyFont="1" applyBorder="1" applyAlignment="1">
      <alignment horizontal="right" vertical="center"/>
    </xf>
    <xf numFmtId="3" fontId="40" fillId="0" borderId="72" xfId="0" applyNumberFormat="1" applyFont="1" applyBorder="1" applyAlignment="1">
      <alignment horizontal="right" vertical="center"/>
    </xf>
    <xf numFmtId="3" fontId="40" fillId="0" borderId="14" xfId="0" applyNumberFormat="1" applyFont="1" applyBorder="1" applyAlignment="1">
      <alignment horizontal="right" vertical="center"/>
    </xf>
    <xf numFmtId="165" fontId="40" fillId="0" borderId="74" xfId="2" applyNumberFormat="1" applyFont="1" applyBorder="1" applyAlignment="1">
      <alignment horizontal="center" vertical="center"/>
    </xf>
    <xf numFmtId="165" fontId="40" fillId="0" borderId="66" xfId="2" quotePrefix="1" applyNumberFormat="1" applyFont="1" applyBorder="1" applyAlignment="1">
      <alignment horizontal="center" vertical="center"/>
    </xf>
    <xf numFmtId="0" fontId="44" fillId="0" borderId="6" xfId="0" applyFont="1" applyFill="1" applyBorder="1" applyAlignment="1">
      <alignment vertical="center"/>
    </xf>
    <xf numFmtId="3" fontId="40" fillId="0" borderId="61" xfId="0" applyNumberFormat="1" applyFont="1" applyFill="1" applyBorder="1" applyAlignment="1">
      <alignment horizontal="right" vertical="center"/>
    </xf>
    <xf numFmtId="0" fontId="44" fillId="0" borderId="103" xfId="5" applyFont="1" applyFill="1" applyBorder="1"/>
    <xf numFmtId="165" fontId="40" fillId="0" borderId="6" xfId="2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0" fillId="0" borderId="106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165" fontId="40" fillId="0" borderId="41" xfId="2" applyNumberFormat="1" applyFont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165" fontId="40" fillId="0" borderId="51" xfId="2" applyNumberFormat="1" applyFont="1" applyFill="1" applyBorder="1" applyAlignment="1">
      <alignment horizontal="center" vertical="center"/>
    </xf>
    <xf numFmtId="0" fontId="40" fillId="0" borderId="0" xfId="0" quotePrefix="1" applyFont="1" applyFill="1" applyAlignment="1">
      <alignment horizontal="center" shrinkToFit="1"/>
    </xf>
    <xf numFmtId="165" fontId="40" fillId="0" borderId="6" xfId="2" quotePrefix="1" applyNumberFormat="1" applyFont="1" applyFill="1" applyBorder="1" applyAlignment="1">
      <alignment horizontal="center" vertical="center"/>
    </xf>
    <xf numFmtId="0" fontId="40" fillId="0" borderId="0" xfId="0" quotePrefix="1" applyFont="1" applyFill="1" applyAlignment="1">
      <alignment horizontal="center"/>
    </xf>
    <xf numFmtId="0" fontId="44" fillId="0" borderId="16" xfId="0" applyFont="1" applyBorder="1" applyAlignment="1">
      <alignment vertical="center"/>
    </xf>
    <xf numFmtId="3" fontId="40" fillId="0" borderId="16" xfId="0" applyNumberFormat="1" applyFont="1" applyFill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3" fontId="40" fillId="0" borderId="84" xfId="0" applyNumberFormat="1" applyFont="1" applyBorder="1" applyAlignment="1">
      <alignment horizontal="right" vertical="center"/>
    </xf>
    <xf numFmtId="3" fontId="40" fillId="0" borderId="88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horizontal="right" vertical="center"/>
    </xf>
    <xf numFmtId="3" fontId="40" fillId="0" borderId="75" xfId="0" applyNumberFormat="1" applyFont="1" applyBorder="1" applyAlignment="1">
      <alignment horizontal="right" vertical="center"/>
    </xf>
    <xf numFmtId="3" fontId="40" fillId="0" borderId="16" xfId="0" applyNumberFormat="1" applyFont="1" applyBorder="1" applyAlignment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165" fontId="40" fillId="0" borderId="8" xfId="2" applyNumberFormat="1" applyFont="1" applyBorder="1" applyAlignment="1">
      <alignment horizontal="center" vertical="center"/>
    </xf>
    <xf numFmtId="165" fontId="40" fillId="0" borderId="7" xfId="2" applyNumberFormat="1" applyFont="1" applyFill="1" applyBorder="1" applyAlignment="1">
      <alignment horizontal="center" vertical="center"/>
    </xf>
    <xf numFmtId="165" fontId="34" fillId="0" borderId="10" xfId="2" applyNumberFormat="1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1" fillId="0" borderId="0" xfId="0" quotePrefix="1" applyFont="1" applyAlignment="1">
      <alignment horizontal="center"/>
    </xf>
    <xf numFmtId="0" fontId="82" fillId="0" borderId="0" xfId="0" applyFont="1" applyAlignment="1">
      <alignment horizontal="center"/>
    </xf>
    <xf numFmtId="3" fontId="36" fillId="2" borderId="0" xfId="2" applyNumberFormat="1" applyFont="1" applyFill="1" applyBorder="1" applyAlignment="1">
      <alignment horizontal="right" vertical="center" wrapText="1"/>
    </xf>
    <xf numFmtId="3" fontId="36" fillId="2" borderId="116" xfId="0" applyNumberFormat="1" applyFont="1" applyFill="1" applyBorder="1" applyAlignment="1">
      <alignment horizontal="center" vertical="center" wrapText="1"/>
    </xf>
    <xf numFmtId="165" fontId="40" fillId="0" borderId="7" xfId="2" applyNumberFormat="1" applyFont="1" applyBorder="1" applyAlignment="1">
      <alignment horizontal="center" vertical="center"/>
    </xf>
    <xf numFmtId="165" fontId="40" fillId="0" borderId="18" xfId="2" applyNumberFormat="1" applyFont="1" applyBorder="1" applyAlignment="1">
      <alignment horizontal="center" vertical="center"/>
    </xf>
    <xf numFmtId="3" fontId="34" fillId="0" borderId="0" xfId="0" applyNumberFormat="1" applyFont="1" applyBorder="1"/>
    <xf numFmtId="3" fontId="34" fillId="0" borderId="0" xfId="0" applyNumberFormat="1" applyFont="1"/>
    <xf numFmtId="0" fontId="44" fillId="0" borderId="0" xfId="0" applyFont="1" applyBorder="1"/>
    <xf numFmtId="0" fontId="0" fillId="0" borderId="0" xfId="0" applyBorder="1"/>
    <xf numFmtId="3" fontId="40" fillId="0" borderId="117" xfId="0" applyNumberFormat="1" applyFont="1" applyBorder="1" applyAlignment="1">
      <alignment horizontal="right" vertical="center"/>
    </xf>
    <xf numFmtId="43" fontId="0" fillId="0" borderId="0" xfId="247" applyFont="1"/>
    <xf numFmtId="0" fontId="44" fillId="0" borderId="122" xfId="0" applyFont="1" applyBorder="1" applyAlignment="1">
      <alignment vertical="center"/>
    </xf>
    <xf numFmtId="0" fontId="44" fillId="0" borderId="123" xfId="0" applyFont="1" applyBorder="1" applyAlignment="1">
      <alignment vertical="center"/>
    </xf>
    <xf numFmtId="0" fontId="46" fillId="0" borderId="0" xfId="0" applyFont="1" applyFill="1" applyAlignment="1">
      <alignment horizontal="center"/>
    </xf>
    <xf numFmtId="165" fontId="84" fillId="2" borderId="50" xfId="0" applyNumberFormat="1" applyFont="1" applyFill="1" applyBorder="1" applyAlignment="1">
      <alignment horizontal="center" vertical="center"/>
    </xf>
    <xf numFmtId="165" fontId="40" fillId="0" borderId="12" xfId="2" quotePrefix="1" applyNumberFormat="1" applyFont="1" applyBorder="1" applyAlignment="1">
      <alignment horizontal="center" vertical="center"/>
    </xf>
    <xf numFmtId="165" fontId="34" fillId="0" borderId="51" xfId="2" quotePrefix="1" applyNumberFormat="1" applyFont="1" applyBorder="1" applyAlignment="1">
      <alignment horizontal="center" vertical="center"/>
    </xf>
    <xf numFmtId="43" fontId="34" fillId="0" borderId="0" xfId="247" applyFont="1"/>
    <xf numFmtId="166" fontId="34" fillId="0" borderId="0" xfId="247" applyNumberFormat="1" applyFont="1"/>
    <xf numFmtId="166" fontId="34" fillId="0" borderId="0" xfId="0" applyNumberFormat="1" applyFont="1"/>
    <xf numFmtId="43" fontId="0" fillId="0" borderId="0" xfId="0" applyNumberFormat="1"/>
    <xf numFmtId="9" fontId="34" fillId="0" borderId="22" xfId="2" applyNumberFormat="1" applyFont="1" applyBorder="1" applyAlignment="1">
      <alignment horizontal="center" vertical="center"/>
    </xf>
    <xf numFmtId="166" fontId="36" fillId="2" borderId="57" xfId="247" applyNumberFormat="1" applyFont="1" applyFill="1" applyBorder="1" applyAlignment="1">
      <alignment horizontal="right" vertical="center" wrapText="1"/>
    </xf>
    <xf numFmtId="165" fontId="40" fillId="0" borderId="51" xfId="2" quotePrefix="1" applyNumberFormat="1" applyFont="1" applyBorder="1" applyAlignment="1">
      <alignment horizontal="center" vertical="center"/>
    </xf>
    <xf numFmtId="165" fontId="40" fillId="0" borderId="36" xfId="2" quotePrefix="1" applyNumberFormat="1" applyFont="1" applyBorder="1" applyAlignment="1">
      <alignment horizontal="center" vertical="center"/>
    </xf>
    <xf numFmtId="4" fontId="34" fillId="0" borderId="0" xfId="0" applyNumberFormat="1" applyFont="1"/>
    <xf numFmtId="0" fontId="34" fillId="0" borderId="0" xfId="0" applyFont="1"/>
    <xf numFmtId="0" fontId="34" fillId="0" borderId="0" xfId="0" applyFont="1" applyAlignment="1">
      <alignment vertical="center"/>
    </xf>
    <xf numFmtId="165" fontId="34" fillId="0" borderId="52" xfId="0" applyNumberFormat="1" applyFont="1" applyBorder="1" applyAlignment="1">
      <alignment horizontal="center" vertical="center"/>
    </xf>
    <xf numFmtId="165" fontId="40" fillId="0" borderId="14" xfId="2" quotePrefix="1" applyNumberFormat="1" applyFont="1" applyBorder="1" applyAlignment="1">
      <alignment horizontal="center" vertical="center"/>
    </xf>
    <xf numFmtId="165" fontId="34" fillId="0" borderId="22" xfId="2" quotePrefix="1" applyNumberFormat="1" applyFont="1" applyBorder="1" applyAlignment="1">
      <alignment horizontal="center" vertical="center"/>
    </xf>
    <xf numFmtId="0" fontId="41" fillId="0" borderId="59" xfId="0" applyFont="1" applyFill="1" applyBorder="1" applyAlignment="1">
      <alignment horizontal="center"/>
    </xf>
    <xf numFmtId="165" fontId="40" fillId="0" borderId="51" xfId="2" applyNumberFormat="1" applyFont="1" applyBorder="1" applyAlignment="1">
      <alignment horizontal="center" vertical="center"/>
    </xf>
    <xf numFmtId="165" fontId="40" fillId="0" borderId="55" xfId="2" quotePrefix="1" applyNumberFormat="1" applyFont="1" applyBorder="1" applyAlignment="1">
      <alignment horizontal="center" vertical="center"/>
    </xf>
    <xf numFmtId="165" fontId="40" fillId="0" borderId="73" xfId="2" applyNumberFormat="1" applyFont="1" applyBorder="1" applyAlignment="1">
      <alignment horizontal="center" vertical="center"/>
    </xf>
    <xf numFmtId="165" fontId="40" fillId="0" borderId="36" xfId="2" quotePrefix="1" applyNumberFormat="1" applyFont="1" applyFill="1" applyBorder="1" applyAlignment="1">
      <alignment horizontal="center" vertical="center"/>
    </xf>
    <xf numFmtId="3" fontId="40" fillId="0" borderId="35" xfId="0" applyNumberFormat="1" applyFont="1" applyBorder="1" applyAlignment="1">
      <alignment horizontal="right" vertical="center"/>
    </xf>
    <xf numFmtId="3" fontId="40" fillId="0" borderId="12" xfId="0" applyNumberFormat="1" applyFont="1" applyFill="1" applyBorder="1" applyAlignment="1">
      <alignment horizontal="right" vertical="center"/>
    </xf>
    <xf numFmtId="3" fontId="40" fillId="0" borderId="124" xfId="0" applyNumberFormat="1" applyFont="1" applyFill="1" applyBorder="1" applyAlignment="1">
      <alignment horizontal="right" vertical="center"/>
    </xf>
    <xf numFmtId="165" fontId="40" fillId="0" borderId="76" xfId="2" applyNumberFormat="1" applyFont="1" applyFill="1" applyBorder="1" applyAlignment="1">
      <alignment horizontal="center" vertical="center"/>
    </xf>
    <xf numFmtId="165" fontId="40" fillId="0" borderId="6" xfId="2" applyNumberFormat="1" applyFont="1" applyBorder="1" applyAlignment="1">
      <alignment horizontal="center" vertical="center"/>
    </xf>
    <xf numFmtId="165" fontId="40" fillId="0" borderId="9" xfId="2" applyNumberFormat="1" applyFont="1" applyBorder="1" applyAlignment="1">
      <alignment horizontal="center" vertical="center"/>
    </xf>
    <xf numFmtId="165" fontId="40" fillId="0" borderId="6" xfId="2" quotePrefix="1" applyNumberFormat="1" applyFont="1" applyBorder="1" applyAlignment="1">
      <alignment horizontal="center" vertical="center"/>
    </xf>
    <xf numFmtId="165" fontId="40" fillId="0" borderId="117" xfId="2" quotePrefix="1" applyNumberFormat="1" applyFont="1" applyBorder="1" applyAlignment="1">
      <alignment horizontal="center" vertical="center"/>
    </xf>
    <xf numFmtId="165" fontId="40" fillId="0" borderId="0" xfId="2" quotePrefix="1" applyNumberFormat="1" applyFont="1" applyFill="1" applyBorder="1" applyAlignment="1">
      <alignment horizontal="center" vertical="center"/>
    </xf>
    <xf numFmtId="165" fontId="36" fillId="2" borderId="77" xfId="2" applyNumberFormat="1" applyFont="1" applyFill="1" applyBorder="1" applyAlignment="1">
      <alignment horizontal="center" vertical="center" wrapText="1"/>
    </xf>
    <xf numFmtId="165" fontId="40" fillId="0" borderId="16" xfId="2" applyNumberFormat="1" applyFont="1" applyFill="1" applyBorder="1" applyAlignment="1">
      <alignment horizontal="center" vertical="center"/>
    </xf>
    <xf numFmtId="165" fontId="40" fillId="0" borderId="17" xfId="2" quotePrefix="1" applyNumberFormat="1" applyFont="1" applyBorder="1" applyAlignment="1">
      <alignment horizontal="center" vertical="center"/>
    </xf>
    <xf numFmtId="165" fontId="40" fillId="0" borderId="16" xfId="2" quotePrefix="1" applyNumberFormat="1" applyFont="1" applyBorder="1" applyAlignment="1">
      <alignment horizontal="center" vertical="center"/>
    </xf>
    <xf numFmtId="165" fontId="40" fillId="0" borderId="0" xfId="2" quotePrefix="1" applyNumberFormat="1" applyFont="1" applyBorder="1" applyAlignment="1">
      <alignment horizontal="center" vertical="center"/>
    </xf>
    <xf numFmtId="165" fontId="80" fillId="0" borderId="0" xfId="2" applyNumberFormat="1" applyFont="1" applyFill="1" applyBorder="1" applyAlignment="1">
      <alignment horizontal="center" vertical="center"/>
    </xf>
    <xf numFmtId="165" fontId="34" fillId="0" borderId="16" xfId="2" applyNumberFormat="1" applyFont="1" applyBorder="1" applyAlignment="1">
      <alignment horizontal="center" vertical="center"/>
    </xf>
    <xf numFmtId="165" fontId="40" fillId="0" borderId="118" xfId="2" applyNumberFormat="1" applyFont="1" applyBorder="1" applyAlignment="1">
      <alignment horizontal="center" vertical="center"/>
    </xf>
    <xf numFmtId="165" fontId="40" fillId="0" borderId="119" xfId="2" applyNumberFormat="1" applyFont="1" applyBorder="1" applyAlignment="1">
      <alignment horizontal="center" vertical="center"/>
    </xf>
    <xf numFmtId="165" fontId="40" fillId="0" borderId="120" xfId="2" applyNumberFormat="1" applyFont="1" applyBorder="1" applyAlignment="1">
      <alignment horizontal="center" vertical="center"/>
    </xf>
    <xf numFmtId="165" fontId="40" fillId="0" borderId="79" xfId="2" applyNumberFormat="1" applyFont="1" applyBorder="1" applyAlignment="1">
      <alignment horizontal="center" vertical="center"/>
    </xf>
    <xf numFmtId="9" fontId="40" fillId="0" borderId="80" xfId="2" applyNumberFormat="1" applyFont="1" applyBorder="1" applyAlignment="1">
      <alignment horizontal="center" vertical="center"/>
    </xf>
    <xf numFmtId="3" fontId="34" fillId="0" borderId="75" xfId="0" applyNumberFormat="1" applyFont="1" applyFill="1" applyBorder="1" applyAlignment="1">
      <alignment horizontal="right" vertical="center"/>
    </xf>
    <xf numFmtId="165" fontId="34" fillId="0" borderId="9" xfId="2" applyNumberFormat="1" applyFont="1" applyBorder="1" applyAlignment="1">
      <alignment horizontal="center" vertical="center"/>
    </xf>
    <xf numFmtId="43" fontId="34" fillId="0" borderId="0" xfId="247" applyFont="1" applyAlignment="1">
      <alignment horizontal="center"/>
    </xf>
    <xf numFmtId="165" fontId="34" fillId="0" borderId="55" xfId="2" applyNumberFormat="1" applyFont="1" applyBorder="1" applyAlignment="1">
      <alignment horizontal="center" vertical="center"/>
    </xf>
    <xf numFmtId="3" fontId="40" fillId="0" borderId="125" xfId="0" applyNumberFormat="1" applyFont="1" applyBorder="1" applyAlignment="1">
      <alignment horizontal="right" vertical="center"/>
    </xf>
    <xf numFmtId="3" fontId="34" fillId="0" borderId="126" xfId="0" applyNumberFormat="1" applyFont="1" applyBorder="1" applyAlignment="1">
      <alignment horizontal="right" vertical="center"/>
    </xf>
    <xf numFmtId="3" fontId="34" fillId="0" borderId="127" xfId="0" applyNumberFormat="1" applyFont="1" applyBorder="1" applyAlignment="1">
      <alignment horizontal="right" vertical="center"/>
    </xf>
    <xf numFmtId="3" fontId="34" fillId="0" borderId="72" xfId="0" applyNumberFormat="1" applyFont="1" applyBorder="1" applyAlignment="1">
      <alignment horizontal="right" vertical="center"/>
    </xf>
    <xf numFmtId="3" fontId="34" fillId="0" borderId="104" xfId="0" applyNumberFormat="1" applyFont="1" applyBorder="1" applyAlignment="1">
      <alignment vertical="center"/>
    </xf>
    <xf numFmtId="3" fontId="34" fillId="0" borderId="106" xfId="0" applyNumberFormat="1" applyFont="1" applyBorder="1" applyAlignment="1">
      <alignment vertical="center"/>
    </xf>
    <xf numFmtId="3" fontId="40" fillId="0" borderId="9" xfId="0" applyNumberFormat="1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vertical="center"/>
    </xf>
    <xf numFmtId="165" fontId="40" fillId="0" borderId="102" xfId="2" applyNumberFormat="1" applyFont="1" applyBorder="1" applyAlignment="1">
      <alignment horizontal="center" vertical="center"/>
    </xf>
    <xf numFmtId="165" fontId="40" fillId="0" borderId="11" xfId="2" applyNumberFormat="1" applyFont="1" applyBorder="1" applyAlignment="1">
      <alignment horizontal="center" vertical="center"/>
    </xf>
    <xf numFmtId="165" fontId="40" fillId="0" borderId="13" xfId="2" applyNumberFormat="1" applyFont="1" applyBorder="1" applyAlignment="1">
      <alignment horizontal="center" vertical="center"/>
    </xf>
    <xf numFmtId="165" fontId="40" fillId="0" borderId="5" xfId="2" applyNumberFormat="1" applyFont="1" applyBorder="1" applyAlignment="1">
      <alignment horizontal="center" vertical="center"/>
    </xf>
    <xf numFmtId="165" fontId="40" fillId="0" borderId="15" xfId="2" applyNumberFormat="1" applyFont="1" applyBorder="1" applyAlignment="1">
      <alignment horizontal="center" vertical="center"/>
    </xf>
    <xf numFmtId="165" fontId="34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6" fillId="2" borderId="56" xfId="0" applyNumberFormat="1" applyFont="1" applyFill="1" applyBorder="1" applyAlignment="1">
      <alignment horizontal="center" vertical="center" wrapText="1"/>
    </xf>
    <xf numFmtId="3" fontId="34" fillId="0" borderId="9" xfId="0" applyNumberFormat="1" applyFont="1" applyBorder="1" applyAlignment="1">
      <alignment horizontal="center" vertical="center"/>
    </xf>
    <xf numFmtId="165" fontId="34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4" fillId="0" borderId="106" xfId="2" applyNumberFormat="1" applyFont="1" applyBorder="1" applyAlignment="1">
      <alignment horizontal="center" vertical="center"/>
    </xf>
    <xf numFmtId="165" fontId="34" fillId="0" borderId="20" xfId="2" applyNumberFormat="1" applyFont="1" applyBorder="1" applyAlignment="1">
      <alignment horizontal="center" vertical="center"/>
    </xf>
    <xf numFmtId="165" fontId="34" fillId="0" borderId="22" xfId="2" applyNumberFormat="1" applyFont="1" applyBorder="1" applyAlignment="1">
      <alignment horizontal="center" vertical="center"/>
    </xf>
    <xf numFmtId="165" fontId="34" fillId="0" borderId="17" xfId="2" applyNumberFormat="1" applyFont="1" applyBorder="1" applyAlignment="1">
      <alignment horizontal="center" vertical="center"/>
    </xf>
    <xf numFmtId="165" fontId="34" fillId="0" borderId="12" xfId="2" applyNumberFormat="1" applyFont="1" applyBorder="1" applyAlignment="1">
      <alignment horizontal="center" vertical="center"/>
    </xf>
    <xf numFmtId="165" fontId="34" fillId="0" borderId="6" xfId="2" quotePrefix="1" applyNumberFormat="1" applyFont="1" applyBorder="1" applyAlignment="1">
      <alignment horizontal="center" vertical="center"/>
    </xf>
    <xf numFmtId="165" fontId="34" fillId="0" borderId="8" xfId="2" quotePrefix="1" applyNumberFormat="1" applyFont="1" applyBorder="1" applyAlignment="1">
      <alignment horizontal="center" vertical="center"/>
    </xf>
    <xf numFmtId="165" fontId="34" fillId="0" borderId="16" xfId="2" quotePrefix="1" applyNumberFormat="1" applyFont="1" applyBorder="1" applyAlignment="1">
      <alignment horizontal="center" vertical="center"/>
    </xf>
    <xf numFmtId="165" fontId="34" fillId="0" borderId="19" xfId="2" quotePrefix="1" applyNumberFormat="1" applyFont="1" applyBorder="1" applyAlignment="1">
      <alignment horizontal="center" vertical="center"/>
    </xf>
    <xf numFmtId="165" fontId="34" fillId="0" borderId="20" xfId="2" quotePrefix="1" applyNumberFormat="1" applyFont="1" applyBorder="1" applyAlignment="1">
      <alignment horizontal="center" vertical="center"/>
    </xf>
    <xf numFmtId="165" fontId="34" fillId="0" borderId="12" xfId="2" quotePrefix="1" applyNumberFormat="1" applyFont="1" applyBorder="1" applyAlignment="1">
      <alignment horizontal="center" vertical="center"/>
    </xf>
    <xf numFmtId="165" fontId="34" fillId="0" borderId="14" xfId="2" quotePrefix="1" applyNumberFormat="1" applyFont="1" applyBorder="1" applyAlignment="1">
      <alignment horizontal="center" vertical="center"/>
    </xf>
    <xf numFmtId="165" fontId="46" fillId="3" borderId="14" xfId="2" applyNumberFormat="1" applyFont="1" applyFill="1" applyBorder="1" applyAlignment="1">
      <alignment horizontal="center" vertical="center" wrapText="1"/>
    </xf>
    <xf numFmtId="166" fontId="34" fillId="0" borderId="0" xfId="247" applyNumberFormat="1" applyFont="1" applyAlignment="1">
      <alignment horizontal="center"/>
    </xf>
    <xf numFmtId="165" fontId="46" fillId="3" borderId="0" xfId="2" applyNumberFormat="1" applyFont="1" applyFill="1" applyBorder="1" applyAlignment="1">
      <alignment horizontal="center" vertical="center" wrapText="1"/>
    </xf>
    <xf numFmtId="165" fontId="34" fillId="0" borderId="103" xfId="2" applyNumberFormat="1" applyFont="1" applyBorder="1" applyAlignment="1">
      <alignment horizontal="center" vertical="center"/>
    </xf>
    <xf numFmtId="165" fontId="34" fillId="0" borderId="73" xfId="2" applyNumberFormat="1" applyFont="1" applyBorder="1" applyAlignment="1">
      <alignment horizontal="center" vertical="center"/>
    </xf>
    <xf numFmtId="165" fontId="34" fillId="0" borderId="89" xfId="2" applyNumberFormat="1" applyFont="1" applyBorder="1" applyAlignment="1">
      <alignment horizontal="center" vertical="center"/>
    </xf>
    <xf numFmtId="165" fontId="34" fillId="0" borderId="93" xfId="2" applyNumberFormat="1" applyFont="1" applyBorder="1" applyAlignment="1">
      <alignment horizontal="center" vertical="center"/>
    </xf>
    <xf numFmtId="165" fontId="34" fillId="0" borderId="95" xfId="2" applyNumberFormat="1" applyFont="1" applyBorder="1" applyAlignment="1">
      <alignment horizontal="center" vertical="center"/>
    </xf>
    <xf numFmtId="165" fontId="34" fillId="0" borderId="53" xfId="2" quotePrefix="1" applyNumberFormat="1" applyFont="1" applyBorder="1" applyAlignment="1">
      <alignment horizontal="center" vertical="center"/>
    </xf>
    <xf numFmtId="165" fontId="34" fillId="0" borderId="76" xfId="2" quotePrefix="1" applyNumberFormat="1" applyFont="1" applyBorder="1" applyAlignment="1">
      <alignment horizontal="center" vertical="center"/>
    </xf>
    <xf numFmtId="165" fontId="34" fillId="0" borderId="91" xfId="2" quotePrefix="1" applyNumberFormat="1" applyFont="1" applyBorder="1" applyAlignment="1">
      <alignment horizontal="center" vertical="center"/>
    </xf>
    <xf numFmtId="165" fontId="34" fillId="0" borderId="93" xfId="2" quotePrefix="1" applyNumberFormat="1" applyFont="1" applyBorder="1" applyAlignment="1">
      <alignment horizontal="center" vertical="center"/>
    </xf>
    <xf numFmtId="165" fontId="46" fillId="3" borderId="36" xfId="2" applyNumberFormat="1" applyFont="1" applyFill="1" applyBorder="1" applyAlignment="1">
      <alignment horizontal="center" vertical="center" wrapText="1"/>
    </xf>
    <xf numFmtId="165" fontId="34" fillId="0" borderId="74" xfId="2" quotePrefix="1" applyNumberFormat="1" applyFont="1" applyBorder="1" applyAlignment="1">
      <alignment horizontal="center" vertical="center"/>
    </xf>
    <xf numFmtId="165" fontId="34" fillId="0" borderId="73" xfId="2" quotePrefix="1" applyNumberFormat="1" applyFont="1" applyBorder="1" applyAlignment="1">
      <alignment horizontal="center" vertical="center"/>
    </xf>
    <xf numFmtId="165" fontId="46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4" fillId="0" borderId="128" xfId="2" applyNumberFormat="1" applyFont="1" applyBorder="1" applyAlignment="1">
      <alignment horizontal="center" vertical="center"/>
    </xf>
    <xf numFmtId="3" fontId="44" fillId="0" borderId="0" xfId="0" applyNumberFormat="1" applyFont="1" applyBorder="1"/>
    <xf numFmtId="165" fontId="40" fillId="0" borderId="76" xfId="2" quotePrefix="1" applyNumberFormat="1" applyFont="1" applyBorder="1" applyAlignment="1">
      <alignment horizontal="center" vertical="center"/>
    </xf>
    <xf numFmtId="3" fontId="34" fillId="0" borderId="8" xfId="0" applyNumberFormat="1" applyFont="1" applyBorder="1"/>
    <xf numFmtId="0" fontId="0" fillId="0" borderId="53" xfId="0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65" fontId="36" fillId="0" borderId="0" xfId="2" applyNumberFormat="1" applyFont="1" applyFill="1" applyBorder="1" applyAlignment="1">
      <alignment horizontal="center" vertical="center" wrapText="1"/>
    </xf>
    <xf numFmtId="165" fontId="84" fillId="0" borderId="0" xfId="2" applyNumberFormat="1" applyFont="1" applyBorder="1" applyAlignment="1">
      <alignment vertical="center"/>
    </xf>
    <xf numFmtId="165" fontId="84" fillId="0" borderId="0" xfId="2" applyNumberFormat="1" applyFont="1" applyBorder="1" applyAlignment="1">
      <alignment horizontal="center" vertical="center"/>
    </xf>
    <xf numFmtId="0" fontId="44" fillId="0" borderId="121" xfId="0" applyFont="1" applyFill="1" applyBorder="1" applyAlignment="1">
      <alignment vertical="center"/>
    </xf>
    <xf numFmtId="0" fontId="87" fillId="0" borderId="0" xfId="1" applyFont="1"/>
    <xf numFmtId="0" fontId="29" fillId="0" borderId="0" xfId="1" applyFont="1"/>
    <xf numFmtId="0" fontId="88" fillId="0" borderId="0" xfId="0" applyFont="1"/>
    <xf numFmtId="165" fontId="40" fillId="0" borderId="73" xfId="2" applyNumberFormat="1" applyFont="1" applyFill="1" applyBorder="1" applyAlignment="1">
      <alignment horizontal="center" vertical="center"/>
    </xf>
    <xf numFmtId="3" fontId="34" fillId="0" borderId="94" xfId="0" applyNumberFormat="1" applyFont="1" applyFill="1" applyBorder="1" applyAlignment="1">
      <alignment horizontal="right" vertical="center"/>
    </xf>
    <xf numFmtId="3" fontId="34" fillId="0" borderId="8" xfId="0" applyNumberFormat="1" applyFont="1" applyBorder="1" applyAlignment="1"/>
    <xf numFmtId="3" fontId="34" fillId="0" borderId="0" xfId="0" applyNumberFormat="1" applyFont="1" applyAlignment="1"/>
    <xf numFmtId="3" fontId="36" fillId="2" borderId="0" xfId="2" applyNumberFormat="1" applyFont="1" applyFill="1" applyBorder="1" applyAlignment="1">
      <alignment vertical="center" wrapText="1"/>
    </xf>
    <xf numFmtId="3" fontId="36" fillId="2" borderId="0" xfId="0" applyNumberFormat="1" applyFont="1" applyFill="1" applyAlignment="1">
      <alignment vertical="center" wrapText="1"/>
    </xf>
    <xf numFmtId="165" fontId="36" fillId="2" borderId="0" xfId="2" applyNumberFormat="1" applyFont="1" applyFill="1" applyAlignment="1">
      <alignment vertical="center" wrapText="1"/>
    </xf>
    <xf numFmtId="3" fontId="36" fillId="2" borderId="0" xfId="0" applyNumberFormat="1" applyFont="1" applyFill="1" applyBorder="1" applyAlignment="1">
      <alignment vertical="center" wrapText="1"/>
    </xf>
    <xf numFmtId="3" fontId="36" fillId="2" borderId="1" xfId="2" applyNumberFormat="1" applyFont="1" applyFill="1" applyBorder="1" applyAlignment="1">
      <alignment horizontal="right" vertical="center" wrapText="1"/>
    </xf>
    <xf numFmtId="3" fontId="34" fillId="0" borderId="22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3" fontId="34" fillId="0" borderId="20" xfId="0" applyNumberFormat="1" applyFont="1" applyBorder="1" applyAlignment="1">
      <alignment vertical="center"/>
    </xf>
    <xf numFmtId="3" fontId="40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78" fillId="0" borderId="0" xfId="0" applyFont="1"/>
    <xf numFmtId="166" fontId="91" fillId="0" borderId="0" xfId="247" applyNumberFormat="1" applyFont="1"/>
    <xf numFmtId="3" fontId="78" fillId="0" borderId="0" xfId="0" applyNumberFormat="1" applyFont="1"/>
    <xf numFmtId="4" fontId="78" fillId="0" borderId="0" xfId="0" applyNumberFormat="1" applyFont="1"/>
    <xf numFmtId="3" fontId="34" fillId="0" borderId="60" xfId="189" applyNumberFormat="1" applyFont="1" applyBorder="1"/>
    <xf numFmtId="2" fontId="44" fillId="0" borderId="0" xfId="337" applyNumberFormat="1" applyFont="1" applyAlignment="1">
      <alignment horizontal="right"/>
    </xf>
    <xf numFmtId="2" fontId="90" fillId="0" borderId="0" xfId="304" applyNumberFormat="1" applyFont="1" applyAlignment="1">
      <alignment horizontal="right"/>
    </xf>
    <xf numFmtId="2" fontId="39" fillId="0" borderId="0" xfId="0" applyNumberFormat="1" applyFont="1"/>
    <xf numFmtId="2" fontId="44" fillId="0" borderId="0" xfId="10" applyNumberFormat="1" applyFont="1" applyAlignment="1">
      <alignment horizontal="right"/>
    </xf>
    <xf numFmtId="3" fontId="40" fillId="0" borderId="124" xfId="0" applyNumberFormat="1" applyFont="1" applyBorder="1" applyAlignment="1">
      <alignment horizontal="right" vertical="center"/>
    </xf>
    <xf numFmtId="3" fontId="40" fillId="0" borderId="130" xfId="0" applyNumberFormat="1" applyFont="1" applyBorder="1" applyAlignment="1">
      <alignment horizontal="right" vertical="center"/>
    </xf>
    <xf numFmtId="3" fontId="34" fillId="0" borderId="84" xfId="0" applyNumberFormat="1" applyFont="1" applyBorder="1" applyAlignment="1">
      <alignment horizontal="right" vertical="center"/>
    </xf>
    <xf numFmtId="3" fontId="34" fillId="0" borderId="69" xfId="0" applyNumberFormat="1" applyFont="1" applyBorder="1" applyAlignment="1">
      <alignment horizontal="right" vertical="center"/>
    </xf>
    <xf numFmtId="3" fontId="34" fillId="0" borderId="92" xfId="0" applyNumberFormat="1" applyFont="1" applyFill="1" applyBorder="1" applyAlignment="1">
      <alignment horizontal="right" vertical="center"/>
    </xf>
    <xf numFmtId="3" fontId="34" fillId="0" borderId="72" xfId="0" applyNumberFormat="1" applyFont="1" applyFill="1" applyBorder="1" applyAlignment="1">
      <alignment horizontal="right" vertical="center"/>
    </xf>
    <xf numFmtId="3" fontId="40" fillId="0" borderId="78" xfId="0" applyNumberFormat="1" applyFont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88" xfId="0" applyNumberFormat="1" applyFont="1" applyFill="1" applyBorder="1" applyAlignment="1">
      <alignment horizontal="right" vertical="center"/>
    </xf>
    <xf numFmtId="9" fontId="40" fillId="0" borderId="0" xfId="2" applyFont="1" applyAlignment="1">
      <alignment horizontal="center" vertical="center"/>
    </xf>
    <xf numFmtId="165" fontId="34" fillId="0" borderId="100" xfId="2" quotePrefix="1" applyNumberFormat="1" applyFont="1" applyBorder="1" applyAlignment="1">
      <alignment horizontal="center" vertical="center"/>
    </xf>
    <xf numFmtId="3" fontId="40" fillId="0" borderId="60" xfId="0" applyNumberFormat="1" applyFont="1" applyBorder="1" applyAlignment="1">
      <alignment horizontal="right" vertical="center"/>
    </xf>
    <xf numFmtId="9" fontId="40" fillId="0" borderId="80" xfId="2" quotePrefix="1" applyNumberFormat="1" applyFont="1" applyBorder="1" applyAlignment="1">
      <alignment horizontal="center" vertical="center"/>
    </xf>
    <xf numFmtId="165" fontId="40" fillId="0" borderId="76" xfId="2" quotePrefix="1" applyNumberFormat="1" applyFont="1" applyFill="1" applyBorder="1" applyAlignment="1">
      <alignment horizontal="center" vertical="center"/>
    </xf>
    <xf numFmtId="9" fontId="40" fillId="0" borderId="82" xfId="2" applyNumberFormat="1" applyFont="1" applyBorder="1" applyAlignment="1">
      <alignment horizontal="center" vertical="center"/>
    </xf>
    <xf numFmtId="9" fontId="40" fillId="0" borderId="81" xfId="2" applyNumberFormat="1" applyFont="1" applyBorder="1" applyAlignment="1">
      <alignment horizontal="center" vertical="center"/>
    </xf>
    <xf numFmtId="2" fontId="90" fillId="0" borderId="0" xfId="304" applyNumberFormat="1" applyFont="1" applyAlignment="1">
      <alignment horizontal="left" vertical="center"/>
    </xf>
    <xf numFmtId="3" fontId="40" fillId="0" borderId="94" xfId="304" applyNumberFormat="1" applyFont="1" applyBorder="1" applyAlignment="1">
      <alignment vertical="center"/>
    </xf>
    <xf numFmtId="3" fontId="40" fillId="0" borderId="22" xfId="304" applyNumberFormat="1" applyFont="1" applyBorder="1" applyAlignment="1">
      <alignment vertical="center"/>
    </xf>
    <xf numFmtId="0" fontId="44" fillId="0" borderId="91" xfId="10" applyFont="1" applyBorder="1"/>
    <xf numFmtId="165" fontId="34" fillId="0" borderId="55" xfId="2" quotePrefix="1" applyNumberFormat="1" applyFont="1" applyBorder="1" applyAlignment="1">
      <alignment horizontal="center" vertical="center"/>
    </xf>
    <xf numFmtId="0" fontId="0" fillId="0" borderId="131" xfId="0" applyBorder="1" applyAlignment="1">
      <alignment vertical="center"/>
    </xf>
    <xf numFmtId="165" fontId="34" fillId="0" borderId="97" xfId="2" quotePrefix="1" applyNumberFormat="1" applyFont="1" applyBorder="1" applyAlignment="1">
      <alignment horizontal="center" vertical="center"/>
    </xf>
    <xf numFmtId="165" fontId="34" fillId="0" borderId="21" xfId="2" quotePrefix="1" applyNumberFormat="1" applyFont="1" applyBorder="1" applyAlignment="1">
      <alignment horizontal="center" vertical="center"/>
    </xf>
    <xf numFmtId="165" fontId="36" fillId="2" borderId="0" xfId="2" quotePrefix="1" applyNumberFormat="1" applyFont="1" applyFill="1" applyBorder="1" applyAlignment="1">
      <alignment horizontal="center" vertical="center" wrapText="1"/>
    </xf>
    <xf numFmtId="3" fontId="36" fillId="2" borderId="36" xfId="0" applyNumberFormat="1" applyFont="1" applyFill="1" applyBorder="1" applyAlignment="1">
      <alignment horizontal="right" vertical="center" wrapText="1"/>
    </xf>
    <xf numFmtId="3" fontId="34" fillId="0" borderId="35" xfId="0" applyNumberFormat="1" applyFont="1" applyBorder="1" applyAlignment="1">
      <alignment vertical="center"/>
    </xf>
    <xf numFmtId="165" fontId="34" fillId="0" borderId="36" xfId="2" quotePrefix="1" applyNumberFormat="1" applyFont="1" applyBorder="1" applyAlignment="1">
      <alignment horizontal="center" vertical="center"/>
    </xf>
    <xf numFmtId="0" fontId="30" fillId="2" borderId="36" xfId="0" applyFont="1" applyFill="1" applyBorder="1" applyAlignment="1">
      <alignment vertical="center"/>
    </xf>
    <xf numFmtId="3" fontId="36" fillId="2" borderId="132" xfId="0" applyNumberFormat="1" applyFont="1" applyFill="1" applyBorder="1" applyAlignment="1">
      <alignment horizontal="right" vertical="center" wrapText="1"/>
    </xf>
    <xf numFmtId="165" fontId="34" fillId="0" borderId="100" xfId="2" applyNumberFormat="1" applyFont="1" applyBorder="1" applyAlignment="1">
      <alignment horizontal="center" vertical="center"/>
    </xf>
    <xf numFmtId="165" fontId="34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6" fillId="2" borderId="61" xfId="0" applyNumberFormat="1" applyFont="1" applyFill="1" applyBorder="1" applyAlignment="1">
      <alignment horizontal="center" vertical="center" wrapText="1"/>
    </xf>
    <xf numFmtId="3" fontId="34" fillId="0" borderId="96" xfId="0" applyNumberFormat="1" applyFont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3" fontId="36" fillId="2" borderId="132" xfId="0" applyNumberFormat="1" applyFont="1" applyFill="1" applyBorder="1" applyAlignment="1">
      <alignment horizontal="center" vertical="center" wrapText="1"/>
    </xf>
    <xf numFmtId="3" fontId="36" fillId="2" borderId="28" xfId="0" applyNumberFormat="1" applyFont="1" applyFill="1" applyBorder="1" applyAlignment="1">
      <alignment horizontal="center" vertical="center" wrapText="1"/>
    </xf>
    <xf numFmtId="3" fontId="34" fillId="0" borderId="60" xfId="0" applyNumberFormat="1" applyFont="1" applyBorder="1" applyAlignment="1">
      <alignment vertical="center"/>
    </xf>
    <xf numFmtId="164" fontId="34" fillId="0" borderId="9" xfId="0" quotePrefix="1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3" fillId="0" borderId="55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165" fontId="36" fillId="2" borderId="28" xfId="2" applyNumberFormat="1" applyFont="1" applyFill="1" applyBorder="1" applyAlignment="1">
      <alignment horizontal="center" vertical="center" wrapText="1"/>
    </xf>
    <xf numFmtId="165" fontId="36" fillId="2" borderId="133" xfId="2" applyNumberFormat="1" applyFont="1" applyFill="1" applyBorder="1" applyAlignment="1">
      <alignment horizontal="center" vertical="center" wrapText="1"/>
    </xf>
    <xf numFmtId="165" fontId="34" fillId="0" borderId="63" xfId="0" applyNumberFormat="1" applyFont="1" applyBorder="1" applyAlignment="1">
      <alignment horizontal="center" vertical="center"/>
    </xf>
    <xf numFmtId="165" fontId="36" fillId="2" borderId="60" xfId="0" applyNumberFormat="1" applyFont="1" applyFill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right" vertical="center"/>
    </xf>
    <xf numFmtId="3" fontId="34" fillId="0" borderId="54" xfId="0" applyNumberFormat="1" applyFont="1" applyBorder="1" applyAlignment="1">
      <alignment horizontal="right" vertical="center"/>
    </xf>
    <xf numFmtId="0" fontId="30" fillId="2" borderId="133" xfId="0" applyFont="1" applyFill="1" applyBorder="1" applyAlignment="1">
      <alignment vertical="center"/>
    </xf>
    <xf numFmtId="0" fontId="31" fillId="2" borderId="28" xfId="0" applyFont="1" applyFill="1" applyBorder="1" applyAlignment="1">
      <alignment vertical="center"/>
    </xf>
    <xf numFmtId="165" fontId="40" fillId="0" borderId="55" xfId="2" applyNumberFormat="1" applyFont="1" applyBorder="1" applyAlignment="1">
      <alignment horizontal="center" vertical="center"/>
    </xf>
    <xf numFmtId="3" fontId="40" fillId="0" borderId="35" xfId="0" applyNumberFormat="1" applyFont="1" applyFill="1" applyBorder="1" applyAlignment="1">
      <alignment horizontal="right" vertical="center"/>
    </xf>
    <xf numFmtId="165" fontId="40" fillId="0" borderId="10" xfId="2" applyNumberFormat="1" applyFont="1" applyBorder="1" applyAlignment="1">
      <alignment horizontal="center" vertical="center"/>
    </xf>
    <xf numFmtId="9" fontId="40" fillId="0" borderId="41" xfId="2" applyNumberFormat="1" applyFont="1" applyBorder="1" applyAlignment="1">
      <alignment horizontal="center" vertical="center"/>
    </xf>
    <xf numFmtId="165" fontId="36" fillId="2" borderId="60" xfId="0" applyNumberFormat="1" applyFont="1" applyFill="1" applyBorder="1" applyAlignment="1">
      <alignment horizontal="center" vertical="center"/>
    </xf>
    <xf numFmtId="165" fontId="34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4" fillId="0" borderId="134" xfId="4" applyBorder="1"/>
    <xf numFmtId="0" fontId="45" fillId="3" borderId="36" xfId="0" applyFont="1" applyFill="1" applyBorder="1" applyAlignment="1">
      <alignment vertical="center"/>
    </xf>
    <xf numFmtId="3" fontId="34" fillId="0" borderId="130" xfId="0" applyNumberFormat="1" applyFont="1" applyBorder="1" applyAlignment="1">
      <alignment horizontal="right" vertical="center"/>
    </xf>
    <xf numFmtId="3" fontId="46" fillId="3" borderId="35" xfId="0" applyNumberFormat="1" applyFont="1" applyFill="1" applyBorder="1" applyAlignment="1">
      <alignment horizontal="right" vertical="center" wrapText="1"/>
    </xf>
    <xf numFmtId="3" fontId="34" fillId="0" borderId="134" xfId="0" applyNumberFormat="1" applyFont="1" applyBorder="1" applyAlignment="1">
      <alignment horizontal="right" vertical="center"/>
    </xf>
    <xf numFmtId="165" fontId="34" fillId="0" borderId="134" xfId="2" quotePrefix="1" applyNumberFormat="1" applyFont="1" applyBorder="1" applyAlignment="1">
      <alignment horizontal="center" vertical="center"/>
    </xf>
    <xf numFmtId="165" fontId="34" fillId="0" borderId="135" xfId="2" quotePrefix="1" applyNumberFormat="1" applyFont="1" applyBorder="1" applyAlignment="1">
      <alignment horizontal="center" vertical="center"/>
    </xf>
    <xf numFmtId="3" fontId="36" fillId="2" borderId="136" xfId="0" applyNumberFormat="1" applyFont="1" applyFill="1" applyBorder="1" applyAlignment="1">
      <alignment horizontal="center" vertical="center" wrapText="1"/>
    </xf>
    <xf numFmtId="165" fontId="34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6" fillId="2" borderId="116" xfId="2" applyNumberFormat="1" applyFont="1" applyFill="1" applyBorder="1" applyAlignment="1">
      <alignment horizontal="center" vertical="center" wrapText="1"/>
    </xf>
    <xf numFmtId="3" fontId="34" fillId="0" borderId="125" xfId="0" applyNumberFormat="1" applyFont="1" applyBorder="1" applyAlignment="1">
      <alignment horizontal="right" vertical="center"/>
    </xf>
    <xf numFmtId="3" fontId="34" fillId="0" borderId="90" xfId="0" applyNumberFormat="1" applyFont="1" applyBorder="1" applyAlignment="1">
      <alignment vertical="center"/>
    </xf>
    <xf numFmtId="0" fontId="30" fillId="2" borderId="137" xfId="0" applyFont="1" applyFill="1" applyBorder="1" applyAlignment="1">
      <alignment horizontal="center" vertical="center" wrapText="1"/>
    </xf>
    <xf numFmtId="3" fontId="34" fillId="0" borderId="138" xfId="0" applyNumberFormat="1" applyFont="1" applyBorder="1" applyAlignment="1">
      <alignment horizontal="right" vertical="center"/>
    </xf>
    <xf numFmtId="3" fontId="34" fillId="0" borderId="139" xfId="0" applyNumberFormat="1" applyFont="1" applyBorder="1" applyAlignment="1">
      <alignment horizontal="right" vertical="center"/>
    </xf>
    <xf numFmtId="3" fontId="34" fillId="0" borderId="137" xfId="0" applyNumberFormat="1" applyFont="1" applyBorder="1" applyAlignment="1">
      <alignment horizontal="right" vertical="center"/>
    </xf>
    <xf numFmtId="3" fontId="36" fillId="2" borderId="137" xfId="0" applyNumberFormat="1" applyFont="1" applyFill="1" applyBorder="1" applyAlignment="1">
      <alignment horizontal="right" vertical="center" wrapText="1"/>
    </xf>
    <xf numFmtId="3" fontId="34" fillId="0" borderId="140" xfId="0" applyNumberFormat="1" applyFont="1" applyBorder="1" applyAlignment="1">
      <alignment horizontal="right" vertical="center"/>
    </xf>
    <xf numFmtId="0" fontId="34" fillId="0" borderId="141" xfId="0" quotePrefix="1" applyFont="1" applyBorder="1" applyAlignment="1">
      <alignment horizontal="center" vertical="center"/>
    </xf>
    <xf numFmtId="0" fontId="30" fillId="2" borderId="141" xfId="0" applyFont="1" applyFill="1" applyBorder="1" applyAlignment="1">
      <alignment horizontal="center" vertical="center" wrapText="1"/>
    </xf>
    <xf numFmtId="165" fontId="34" fillId="0" borderId="142" xfId="2" applyNumberFormat="1" applyFont="1" applyBorder="1" applyAlignment="1">
      <alignment horizontal="center" vertical="center"/>
    </xf>
    <xf numFmtId="165" fontId="34" fillId="0" borderId="143" xfId="2" applyNumberFormat="1" applyFont="1" applyBorder="1" applyAlignment="1">
      <alignment horizontal="center" vertical="center"/>
    </xf>
    <xf numFmtId="165" fontId="36" fillId="2" borderId="141" xfId="2" applyNumberFormat="1" applyFont="1" applyFill="1" applyBorder="1" applyAlignment="1">
      <alignment horizontal="center" vertical="center" wrapText="1"/>
    </xf>
    <xf numFmtId="165" fontId="34" fillId="0" borderId="144" xfId="2" applyNumberFormat="1" applyFont="1" applyBorder="1" applyAlignment="1">
      <alignment horizontal="center" vertical="center"/>
    </xf>
    <xf numFmtId="3" fontId="36" fillId="2" borderId="145" xfId="0" applyNumberFormat="1" applyFont="1" applyFill="1" applyBorder="1" applyAlignment="1">
      <alignment horizontal="right" vertical="center" wrapText="1"/>
    </xf>
    <xf numFmtId="165" fontId="36" fillId="2" borderId="146" xfId="2" applyNumberFormat="1" applyFont="1" applyFill="1" applyBorder="1" applyAlignment="1">
      <alignment horizontal="center" vertical="center" wrapText="1"/>
    </xf>
    <xf numFmtId="3" fontId="34" fillId="0" borderId="138" xfId="0" applyNumberFormat="1" applyFont="1" applyBorder="1" applyAlignment="1">
      <alignment vertical="center"/>
    </xf>
    <xf numFmtId="3" fontId="34" fillId="0" borderId="139" xfId="0" applyNumberFormat="1" applyFont="1" applyBorder="1" applyAlignment="1">
      <alignment vertical="center"/>
    </xf>
    <xf numFmtId="3" fontId="34" fillId="0" borderId="140" xfId="0" applyNumberFormat="1" applyFont="1" applyBorder="1" applyAlignment="1">
      <alignment vertical="center"/>
    </xf>
    <xf numFmtId="3" fontId="34" fillId="0" borderId="147" xfId="0" applyNumberFormat="1" applyFont="1" applyBorder="1" applyAlignment="1">
      <alignment horizontal="right" vertical="center"/>
    </xf>
    <xf numFmtId="3" fontId="34" fillId="0" borderId="148" xfId="0" applyNumberFormat="1" applyFont="1" applyBorder="1" applyAlignment="1">
      <alignment horizontal="right" vertical="center"/>
    </xf>
    <xf numFmtId="3" fontId="34" fillId="0" borderId="149" xfId="0" applyNumberFormat="1" applyFont="1" applyBorder="1" applyAlignment="1">
      <alignment horizontal="right" vertical="center"/>
    </xf>
    <xf numFmtId="3" fontId="34" fillId="0" borderId="150" xfId="0" applyNumberFormat="1" applyFont="1" applyBorder="1" applyAlignment="1">
      <alignment horizontal="right" vertical="center"/>
    </xf>
    <xf numFmtId="3" fontId="34" fillId="0" borderId="151" xfId="0" applyNumberFormat="1" applyFont="1" applyBorder="1" applyAlignment="1">
      <alignment horizontal="right" vertical="center"/>
    </xf>
    <xf numFmtId="165" fontId="34" fillId="0" borderId="134" xfId="2" applyNumberFormat="1" applyFont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 wrapText="1"/>
    </xf>
    <xf numFmtId="165" fontId="34" fillId="0" borderId="152" xfId="2" applyNumberFormat="1" applyFont="1" applyBorder="1" applyAlignment="1">
      <alignment horizontal="center" vertical="center"/>
    </xf>
    <xf numFmtId="165" fontId="34" fillId="0" borderId="153" xfId="2" quotePrefix="1" applyNumberFormat="1" applyFont="1" applyBorder="1" applyAlignment="1">
      <alignment horizontal="center" vertical="center"/>
    </xf>
    <xf numFmtId="165" fontId="34" fillId="0" borderId="153" xfId="2" applyNumberFormat="1" applyFont="1" applyBorder="1" applyAlignment="1">
      <alignment horizontal="center" vertical="center"/>
    </xf>
    <xf numFmtId="165" fontId="34" fillId="0" borderId="154" xfId="2" applyNumberFormat="1" applyFont="1" applyBorder="1" applyAlignment="1">
      <alignment horizontal="center" vertical="center"/>
    </xf>
    <xf numFmtId="165" fontId="34" fillId="0" borderId="155" xfId="2" applyNumberFormat="1" applyFont="1" applyBorder="1" applyAlignment="1">
      <alignment horizontal="center" vertical="center"/>
    </xf>
    <xf numFmtId="165" fontId="34" fillId="0" borderId="156" xfId="2" applyNumberFormat="1" applyFont="1" applyBorder="1" applyAlignment="1">
      <alignment horizontal="center" vertical="center"/>
    </xf>
    <xf numFmtId="165" fontId="34" fillId="0" borderId="157" xfId="2" applyNumberFormat="1" applyFont="1" applyBorder="1" applyAlignment="1">
      <alignment horizontal="center" vertical="center"/>
    </xf>
    <xf numFmtId="165" fontId="34" fillId="0" borderId="157" xfId="2" quotePrefix="1" applyNumberFormat="1" applyFont="1" applyBorder="1" applyAlignment="1">
      <alignment horizontal="center" vertical="center"/>
    </xf>
    <xf numFmtId="165" fontId="34" fillId="0" borderId="158" xfId="2" applyNumberFormat="1" applyFont="1" applyBorder="1" applyAlignment="1">
      <alignment horizontal="center" vertical="center"/>
    </xf>
    <xf numFmtId="165" fontId="34" fillId="0" borderId="159" xfId="2" applyNumberFormat="1" applyFont="1" applyBorder="1" applyAlignment="1">
      <alignment horizontal="center" vertical="center"/>
    </xf>
    <xf numFmtId="165" fontId="46" fillId="3" borderId="67" xfId="2" applyNumberFormat="1" applyFont="1" applyFill="1" applyBorder="1" applyAlignment="1">
      <alignment horizontal="center" vertical="center" wrapText="1"/>
    </xf>
    <xf numFmtId="165" fontId="46" fillId="0" borderId="160" xfId="2" applyNumberFormat="1" applyFont="1" applyFill="1" applyBorder="1" applyAlignment="1">
      <alignment horizontal="center" vertical="center" wrapText="1"/>
    </xf>
    <xf numFmtId="165" fontId="34" fillId="0" borderId="156" xfId="2" applyNumberFormat="1" applyFont="1" applyFill="1" applyBorder="1" applyAlignment="1">
      <alignment horizontal="center" vertical="center"/>
    </xf>
    <xf numFmtId="165" fontId="46" fillId="3" borderId="158" xfId="2" applyNumberFormat="1" applyFont="1" applyFill="1" applyBorder="1" applyAlignment="1">
      <alignment horizontal="center" vertical="center" wrapText="1"/>
    </xf>
    <xf numFmtId="3" fontId="34" fillId="0" borderId="162" xfId="0" applyNumberFormat="1" applyFont="1" applyBorder="1" applyAlignment="1">
      <alignment horizontal="right" vertical="center"/>
    </xf>
    <xf numFmtId="3" fontId="34" fillId="0" borderId="163" xfId="0" applyNumberFormat="1" applyFont="1" applyBorder="1" applyAlignment="1">
      <alignment horizontal="right" vertical="center"/>
    </xf>
    <xf numFmtId="3" fontId="46" fillId="3" borderId="137" xfId="0" applyNumberFormat="1" applyFont="1" applyFill="1" applyBorder="1" applyAlignment="1">
      <alignment horizontal="right" vertical="center" wrapText="1"/>
    </xf>
    <xf numFmtId="3" fontId="34" fillId="0" borderId="150" xfId="2" applyNumberFormat="1" applyFont="1" applyBorder="1" applyAlignment="1">
      <alignment horizontal="right" vertical="center"/>
    </xf>
    <xf numFmtId="3" fontId="46" fillId="3" borderId="163" xfId="0" applyNumberFormat="1" applyFont="1" applyFill="1" applyBorder="1" applyAlignment="1">
      <alignment horizontal="right" vertical="center" wrapText="1"/>
    </xf>
    <xf numFmtId="165" fontId="36" fillId="2" borderId="164" xfId="2" applyNumberFormat="1" applyFont="1" applyFill="1" applyBorder="1" applyAlignment="1">
      <alignment horizontal="center" vertical="center" wrapText="1"/>
    </xf>
    <xf numFmtId="3" fontId="36" fillId="2" borderId="161" xfId="0" applyNumberFormat="1" applyFont="1" applyFill="1" applyBorder="1" applyAlignment="1">
      <alignment horizontal="right" vertical="center" wrapText="1"/>
    </xf>
    <xf numFmtId="165" fontId="36" fillId="2" borderId="165" xfId="2" applyNumberFormat="1" applyFont="1" applyFill="1" applyBorder="1" applyAlignment="1">
      <alignment horizontal="center" vertical="center" wrapText="1"/>
    </xf>
    <xf numFmtId="165" fontId="34" fillId="0" borderId="8" xfId="2" applyNumberFormat="1" applyFont="1" applyFill="1" applyBorder="1" applyAlignment="1">
      <alignment horizontal="center" vertical="center"/>
    </xf>
    <xf numFmtId="0" fontId="34" fillId="0" borderId="67" xfId="0" quotePrefix="1" applyFont="1" applyBorder="1" applyAlignment="1">
      <alignment horizontal="center" vertical="center"/>
    </xf>
    <xf numFmtId="0" fontId="30" fillId="2" borderId="67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3" fontId="34" fillId="0" borderId="137" xfId="0" applyNumberFormat="1" applyFont="1" applyFill="1" applyBorder="1" applyAlignment="1">
      <alignment vertical="center"/>
    </xf>
    <xf numFmtId="3" fontId="34" fillId="0" borderId="138" xfId="0" applyNumberFormat="1" applyFont="1" applyFill="1" applyBorder="1" applyAlignment="1">
      <alignment vertical="center"/>
    </xf>
    <xf numFmtId="3" fontId="34" fillId="0" borderId="139" xfId="0" applyNumberFormat="1" applyFont="1" applyFill="1" applyBorder="1" applyAlignment="1">
      <alignment vertical="center"/>
    </xf>
    <xf numFmtId="4" fontId="34" fillId="0" borderId="137" xfId="0" applyNumberFormat="1" applyFont="1" applyBorder="1" applyAlignment="1">
      <alignment vertical="center"/>
    </xf>
    <xf numFmtId="3" fontId="34" fillId="0" borderId="140" xfId="0" applyNumberFormat="1" applyFont="1" applyFill="1" applyBorder="1" applyAlignment="1">
      <alignment vertical="center"/>
    </xf>
    <xf numFmtId="3" fontId="36" fillId="2" borderId="137" xfId="0" applyNumberFormat="1" applyFont="1" applyFill="1" applyBorder="1" applyAlignment="1">
      <alignment horizontal="center" vertical="center" wrapText="1"/>
    </xf>
    <xf numFmtId="3" fontId="36" fillId="2" borderId="145" xfId="0" applyNumberFormat="1" applyFont="1" applyFill="1" applyBorder="1" applyAlignment="1">
      <alignment horizontal="center" vertical="center" wrapText="1"/>
    </xf>
    <xf numFmtId="165" fontId="36" fillId="2" borderId="167" xfId="2" applyNumberFormat="1" applyFont="1" applyFill="1" applyBorder="1" applyAlignment="1">
      <alignment horizontal="center" vertical="center" wrapText="1"/>
    </xf>
    <xf numFmtId="3" fontId="40" fillId="0" borderId="137" xfId="304" applyNumberFormat="1" applyFont="1" applyBorder="1" applyAlignment="1">
      <alignment horizontal="right" vertical="center"/>
    </xf>
    <xf numFmtId="0" fontId="34" fillId="0" borderId="169" xfId="0" quotePrefix="1" applyFont="1" applyBorder="1" applyAlignment="1">
      <alignment horizontal="center" vertical="center"/>
    </xf>
    <xf numFmtId="0" fontId="30" fillId="2" borderId="169" xfId="0" applyFont="1" applyFill="1" applyBorder="1" applyAlignment="1">
      <alignment horizontal="center" vertical="center" wrapText="1"/>
    </xf>
    <xf numFmtId="165" fontId="34" fillId="0" borderId="122" xfId="2" applyNumberFormat="1" applyFont="1" applyBorder="1" applyAlignment="1">
      <alignment horizontal="center" vertical="center"/>
    </xf>
    <xf numFmtId="165" fontId="34" fillId="0" borderId="170" xfId="2" applyNumberFormat="1" applyFont="1" applyBorder="1" applyAlignment="1">
      <alignment horizontal="center" vertical="center"/>
    </xf>
    <xf numFmtId="165" fontId="34" fillId="0" borderId="171" xfId="2" applyNumberFormat="1" applyFont="1" applyBorder="1" applyAlignment="1">
      <alignment horizontal="center" vertical="center"/>
    </xf>
    <xf numFmtId="165" fontId="34" fillId="0" borderId="172" xfId="2" applyNumberFormat="1" applyFont="1" applyBorder="1" applyAlignment="1">
      <alignment horizontal="center" vertical="center"/>
    </xf>
    <xf numFmtId="165" fontId="36" fillId="2" borderId="169" xfId="2" applyNumberFormat="1" applyFont="1" applyFill="1" applyBorder="1" applyAlignment="1">
      <alignment horizontal="center" vertical="center" wrapText="1"/>
    </xf>
    <xf numFmtId="165" fontId="36" fillId="2" borderId="173" xfId="2" applyNumberFormat="1" applyFont="1" applyFill="1" applyBorder="1" applyAlignment="1">
      <alignment horizontal="center" vertical="center" wrapText="1"/>
    </xf>
    <xf numFmtId="3" fontId="30" fillId="2" borderId="137" xfId="0" applyNumberFormat="1" applyFont="1" applyFill="1" applyBorder="1" applyAlignment="1">
      <alignment horizontal="center" vertical="center" wrapText="1"/>
    </xf>
    <xf numFmtId="3" fontId="34" fillId="0" borderId="138" xfId="0" applyNumberFormat="1" applyFont="1" applyBorder="1" applyAlignment="1">
      <alignment horizontal="center" vertical="center"/>
    </xf>
    <xf numFmtId="3" fontId="34" fillId="0" borderId="140" xfId="0" applyNumberFormat="1" applyFont="1" applyBorder="1" applyAlignment="1">
      <alignment horizontal="center" vertical="center"/>
    </xf>
    <xf numFmtId="3" fontId="34" fillId="0" borderId="137" xfId="0" applyNumberFormat="1" applyFont="1" applyBorder="1" applyAlignment="1">
      <alignment horizontal="center" vertical="center"/>
    </xf>
    <xf numFmtId="3" fontId="34" fillId="0" borderId="174" xfId="0" applyNumberFormat="1" applyFont="1" applyBorder="1" applyAlignment="1">
      <alignment vertical="center"/>
    </xf>
    <xf numFmtId="165" fontId="36" fillId="2" borderId="6" xfId="2" applyNumberFormat="1" applyFont="1" applyFill="1" applyBorder="1" applyAlignment="1">
      <alignment horizontal="center" vertical="center" wrapText="1"/>
    </xf>
    <xf numFmtId="165" fontId="34" fillId="0" borderId="160" xfId="2" applyNumberFormat="1" applyFont="1" applyBorder="1" applyAlignment="1">
      <alignment horizontal="center" vertical="center"/>
    </xf>
    <xf numFmtId="0" fontId="34" fillId="0" borderId="35" xfId="0" quotePrefix="1" applyFont="1" applyBorder="1" applyAlignment="1">
      <alignment horizontal="center" vertical="center"/>
    </xf>
    <xf numFmtId="0" fontId="36" fillId="2" borderId="116" xfId="0" applyFont="1" applyFill="1" applyBorder="1" applyAlignment="1">
      <alignment horizontal="center" vertical="center" wrapText="1"/>
    </xf>
    <xf numFmtId="165" fontId="36" fillId="2" borderId="164" xfId="2" quotePrefix="1" applyNumberFormat="1" applyFont="1" applyFill="1" applyBorder="1" applyAlignment="1">
      <alignment horizontal="center" vertical="center" wrapText="1"/>
    </xf>
    <xf numFmtId="165" fontId="36" fillId="2" borderId="175" xfId="2" applyNumberFormat="1" applyFont="1" applyFill="1" applyBorder="1" applyAlignment="1">
      <alignment horizontal="center" vertical="center" wrapText="1"/>
    </xf>
    <xf numFmtId="0" fontId="36" fillId="2" borderId="175" xfId="0" quotePrefix="1" applyFont="1" applyFill="1" applyBorder="1" applyAlignment="1">
      <alignment horizontal="center" vertical="center" wrapText="1"/>
    </xf>
    <xf numFmtId="165" fontId="34" fillId="0" borderId="0" xfId="0" quotePrefix="1" applyNumberFormat="1" applyFont="1" applyBorder="1" applyAlignment="1">
      <alignment horizontal="center" vertical="center"/>
    </xf>
    <xf numFmtId="165" fontId="30" fillId="2" borderId="0" xfId="0" applyNumberFormat="1" applyFont="1" applyFill="1" applyBorder="1" applyAlignment="1">
      <alignment horizontal="center" vertical="center" wrapText="1"/>
    </xf>
    <xf numFmtId="165" fontId="34" fillId="0" borderId="176" xfId="2" applyNumberFormat="1" applyFont="1" applyBorder="1" applyAlignment="1">
      <alignment horizontal="center" vertical="center"/>
    </xf>
    <xf numFmtId="165" fontId="34" fillId="0" borderId="177" xfId="2" applyNumberFormat="1" applyFont="1" applyBorder="1" applyAlignment="1">
      <alignment horizontal="center" vertical="center"/>
    </xf>
    <xf numFmtId="165" fontId="36" fillId="2" borderId="178" xfId="2" applyNumberFormat="1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shrinkToFit="1"/>
    </xf>
    <xf numFmtId="3" fontId="34" fillId="0" borderId="35" xfId="0" applyNumberFormat="1" applyFont="1" applyFill="1" applyBorder="1" applyAlignment="1">
      <alignment vertical="center"/>
    </xf>
    <xf numFmtId="3" fontId="34" fillId="0" borderId="50" xfId="0" applyNumberFormat="1" applyFont="1" applyFill="1" applyBorder="1" applyAlignment="1">
      <alignment vertical="center"/>
    </xf>
    <xf numFmtId="3" fontId="34" fillId="0" borderId="52" xfId="0" applyNumberFormat="1" applyFont="1" applyFill="1" applyBorder="1" applyAlignment="1">
      <alignment vertical="center"/>
    </xf>
    <xf numFmtId="4" fontId="34" fillId="0" borderId="35" xfId="0" applyNumberFormat="1" applyFont="1" applyBorder="1" applyAlignment="1">
      <alignment vertical="center"/>
    </xf>
    <xf numFmtId="3" fontId="34" fillId="0" borderId="54" xfId="0" applyNumberFormat="1" applyFont="1" applyFill="1" applyBorder="1" applyAlignment="1">
      <alignment vertical="center"/>
    </xf>
    <xf numFmtId="165" fontId="40" fillId="0" borderId="0" xfId="2" applyNumberFormat="1" applyFont="1" applyBorder="1" applyAlignment="1">
      <alignment horizontal="center" vertical="center"/>
    </xf>
    <xf numFmtId="165" fontId="40" fillId="0" borderId="22" xfId="2" applyNumberFormat="1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right" vertical="center"/>
    </xf>
    <xf numFmtId="3" fontId="40" fillId="0" borderId="19" xfId="0" applyNumberFormat="1" applyFont="1" applyBorder="1" applyAlignment="1">
      <alignment horizontal="right" vertical="center"/>
    </xf>
    <xf numFmtId="165" fontId="40" fillId="0" borderId="95" xfId="2" quotePrefix="1" applyNumberFormat="1" applyFont="1" applyBorder="1" applyAlignment="1">
      <alignment horizontal="center" vertical="center"/>
    </xf>
    <xf numFmtId="3" fontId="40" fillId="0" borderId="20" xfId="0" applyNumberFormat="1" applyFont="1" applyBorder="1" applyAlignment="1">
      <alignment horizontal="right" vertical="center"/>
    </xf>
    <xf numFmtId="165" fontId="40" fillId="0" borderId="67" xfId="2" applyNumberFormat="1" applyFont="1" applyFill="1" applyBorder="1" applyAlignment="1">
      <alignment horizontal="center" vertical="center" wrapText="1"/>
    </xf>
    <xf numFmtId="3" fontId="34" fillId="0" borderId="105" xfId="0" applyNumberFormat="1" applyFont="1" applyBorder="1" applyAlignment="1">
      <alignment vertical="center"/>
    </xf>
    <xf numFmtId="0" fontId="33" fillId="0" borderId="106" xfId="0" applyFont="1" applyBorder="1" applyAlignment="1">
      <alignment vertical="center"/>
    </xf>
    <xf numFmtId="3" fontId="34" fillId="0" borderId="104" xfId="0" applyNumberFormat="1" applyFont="1" applyFill="1" applyBorder="1" applyAlignment="1">
      <alignment vertical="center"/>
    </xf>
    <xf numFmtId="3" fontId="34" fillId="0" borderId="174" xfId="0" applyNumberFormat="1" applyFont="1" applyFill="1" applyBorder="1" applyAlignment="1">
      <alignment vertical="center"/>
    </xf>
    <xf numFmtId="165" fontId="34" fillId="0" borderId="128" xfId="2" quotePrefix="1" applyNumberFormat="1" applyFont="1" applyBorder="1" applyAlignment="1">
      <alignment horizontal="center" vertical="center"/>
    </xf>
    <xf numFmtId="164" fontId="34" fillId="0" borderId="106" xfId="0" quotePrefix="1" applyNumberFormat="1" applyFont="1" applyBorder="1" applyAlignment="1">
      <alignment horizontal="center" vertical="center"/>
    </xf>
    <xf numFmtId="165" fontId="34" fillId="0" borderId="103" xfId="2" quotePrefix="1" applyNumberFormat="1" applyFont="1" applyBorder="1" applyAlignment="1">
      <alignment horizontal="center" vertical="center"/>
    </xf>
    <xf numFmtId="0" fontId="33" fillId="0" borderId="103" xfId="0" applyFont="1" applyBorder="1" applyAlignment="1">
      <alignment vertical="center"/>
    </xf>
    <xf numFmtId="164" fontId="34" fillId="0" borderId="106" xfId="0" quotePrefix="1" applyNumberFormat="1" applyFont="1" applyFill="1" applyBorder="1" applyAlignment="1">
      <alignment horizontal="center" vertical="center"/>
    </xf>
    <xf numFmtId="165" fontId="34" fillId="0" borderId="179" xfId="2" applyNumberFormat="1" applyFont="1" applyBorder="1" applyAlignment="1">
      <alignment horizontal="center" vertical="center"/>
    </xf>
    <xf numFmtId="0" fontId="29" fillId="0" borderId="21" xfId="1" applyBorder="1"/>
    <xf numFmtId="0" fontId="0" fillId="0" borderId="21" xfId="0" applyBorder="1"/>
    <xf numFmtId="0" fontId="0" fillId="0" borderId="21" xfId="0" applyBorder="1" applyAlignment="1">
      <alignment horizontal="center"/>
    </xf>
    <xf numFmtId="165" fontId="34" fillId="0" borderId="181" xfId="2" quotePrefix="1" applyNumberFormat="1" applyFont="1" applyBorder="1" applyAlignment="1">
      <alignment horizontal="center" vertical="center"/>
    </xf>
    <xf numFmtId="3" fontId="34" fillId="0" borderId="181" xfId="0" quotePrefix="1" applyNumberFormat="1" applyFont="1" applyBorder="1" applyAlignment="1">
      <alignment horizontal="center" vertical="center"/>
    </xf>
    <xf numFmtId="3" fontId="34" fillId="0" borderId="87" xfId="0" applyNumberFormat="1" applyFont="1" applyBorder="1" applyAlignment="1">
      <alignment vertical="center"/>
    </xf>
    <xf numFmtId="0" fontId="33" fillId="0" borderId="181" xfId="0" applyFont="1" applyBorder="1" applyAlignment="1">
      <alignment vertical="center"/>
    </xf>
    <xf numFmtId="3" fontId="34" fillId="0" borderId="180" xfId="0" applyNumberFormat="1" applyFont="1" applyBorder="1" applyAlignment="1">
      <alignment vertical="center"/>
    </xf>
    <xf numFmtId="165" fontId="34" fillId="0" borderId="182" xfId="2" applyNumberFormat="1" applyFont="1" applyBorder="1" applyAlignment="1">
      <alignment horizontal="center" vertical="center"/>
    </xf>
    <xf numFmtId="0" fontId="31" fillId="2" borderId="0" xfId="0" applyFont="1" applyFill="1" applyBorder="1"/>
    <xf numFmtId="3" fontId="34" fillId="0" borderId="181" xfId="0" quotePrefix="1" applyNumberFormat="1" applyFont="1" applyBorder="1" applyAlignment="1">
      <alignment horizontal="right" vertical="center"/>
    </xf>
    <xf numFmtId="165" fontId="36" fillId="2" borderId="28" xfId="2" quotePrefix="1" applyNumberFormat="1" applyFont="1" applyFill="1" applyBorder="1" applyAlignment="1">
      <alignment horizontal="center" vertical="center" wrapText="1"/>
    </xf>
    <xf numFmtId="3" fontId="34" fillId="0" borderId="19" xfId="0" applyNumberFormat="1" applyFont="1" applyFill="1" applyBorder="1" applyAlignment="1">
      <alignment horizontal="right" vertical="center"/>
    </xf>
    <xf numFmtId="165" fontId="34" fillId="0" borderId="143" xfId="2" quotePrefix="1" applyNumberFormat="1" applyFont="1" applyBorder="1" applyAlignment="1">
      <alignment horizontal="center" vertical="center"/>
    </xf>
    <xf numFmtId="165" fontId="34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4" fillId="0" borderId="0" xfId="0" applyNumberFormat="1" applyFont="1" applyAlignment="1">
      <alignment horizontal="center"/>
    </xf>
    <xf numFmtId="10" fontId="0" fillId="0" borderId="0" xfId="0" applyNumberFormat="1"/>
    <xf numFmtId="3" fontId="34" fillId="0" borderId="183" xfId="0" applyNumberFormat="1" applyFont="1" applyBorder="1" applyAlignment="1">
      <alignment vertical="center"/>
    </xf>
    <xf numFmtId="3" fontId="0" fillId="0" borderId="0" xfId="0" applyNumberFormat="1" applyBorder="1"/>
    <xf numFmtId="3" fontId="34" fillId="0" borderId="139" xfId="0" quotePrefix="1" applyNumberFormat="1" applyFont="1" applyFill="1" applyBorder="1" applyAlignment="1">
      <alignment horizontal="right" vertical="center"/>
    </xf>
    <xf numFmtId="165" fontId="34" fillId="0" borderId="187" xfId="2" applyNumberFormat="1" applyFont="1" applyBorder="1" applyAlignment="1">
      <alignment horizontal="center" vertical="center"/>
    </xf>
    <xf numFmtId="0" fontId="34" fillId="0" borderId="186" xfId="0" applyFont="1" applyBorder="1" applyAlignment="1">
      <alignment horizontal="center" vertical="center"/>
    </xf>
    <xf numFmtId="3" fontId="34" fillId="0" borderId="193" xfId="0" applyNumberFormat="1" applyFont="1" applyBorder="1" applyAlignment="1">
      <alignment vertical="center"/>
    </xf>
    <xf numFmtId="3" fontId="34" fillId="0" borderId="94" xfId="0" applyNumberFormat="1" applyFont="1" applyBorder="1" applyAlignment="1">
      <alignment vertical="center"/>
    </xf>
    <xf numFmtId="3" fontId="34" fillId="0" borderId="192" xfId="0" applyNumberFormat="1" applyFont="1" applyBorder="1" applyAlignment="1">
      <alignment vertical="center"/>
    </xf>
    <xf numFmtId="3" fontId="34" fillId="0" borderId="181" xfId="0" applyNumberFormat="1" applyFont="1" applyBorder="1" applyAlignment="1">
      <alignment vertical="center"/>
    </xf>
    <xf numFmtId="0" fontId="0" fillId="0" borderId="95" xfId="0" applyBorder="1" applyAlignment="1">
      <alignment vertical="center"/>
    </xf>
    <xf numFmtId="164" fontId="34" fillId="0" borderId="6" xfId="0" quotePrefix="1" applyNumberFormat="1" applyFont="1" applyFill="1" applyBorder="1" applyAlignment="1">
      <alignment horizontal="center" vertical="center"/>
    </xf>
    <xf numFmtId="3" fontId="36" fillId="2" borderId="194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Alignment="1">
      <alignment horizontal="center"/>
    </xf>
    <xf numFmtId="3" fontId="96" fillId="0" borderId="196" xfId="0" applyNumberFormat="1" applyFont="1" applyFill="1" applyBorder="1" applyAlignment="1">
      <alignment vertical="center"/>
    </xf>
    <xf numFmtId="3" fontId="96" fillId="0" borderId="197" xfId="0" applyNumberFormat="1" applyFont="1" applyFill="1" applyBorder="1" applyAlignment="1">
      <alignment horizontal="right" vertical="center"/>
    </xf>
    <xf numFmtId="3" fontId="96" fillId="0" borderId="196" xfId="0" applyNumberFormat="1" applyFont="1" applyFill="1" applyBorder="1" applyAlignment="1">
      <alignment horizontal="right" vertical="center"/>
    </xf>
    <xf numFmtId="3" fontId="97" fillId="35" borderId="0" xfId="0" applyNumberFormat="1" applyFont="1" applyFill="1" applyBorder="1" applyAlignment="1">
      <alignment horizontal="right" vertical="center" wrapText="1"/>
    </xf>
    <xf numFmtId="3" fontId="96" fillId="0" borderId="195" xfId="0" applyNumberFormat="1" applyFont="1" applyFill="1" applyBorder="1" applyAlignment="1">
      <alignment vertical="center"/>
    </xf>
    <xf numFmtId="3" fontId="96" fillId="0" borderId="197" xfId="0" applyNumberFormat="1" applyFont="1" applyFill="1" applyBorder="1" applyAlignment="1">
      <alignment vertical="center"/>
    </xf>
    <xf numFmtId="3" fontId="97" fillId="35" borderId="198" xfId="0" applyNumberFormat="1" applyFont="1" applyFill="1" applyBorder="1" applyAlignment="1">
      <alignment horizontal="right" vertical="center" wrapText="1"/>
    </xf>
    <xf numFmtId="9" fontId="40" fillId="0" borderId="82" xfId="2" quotePrefix="1" applyNumberFormat="1" applyFont="1" applyBorder="1" applyAlignment="1">
      <alignment horizontal="center" vertical="center"/>
    </xf>
    <xf numFmtId="165" fontId="40" fillId="0" borderId="51" xfId="2" quotePrefix="1" applyNumberFormat="1" applyFont="1" applyFill="1" applyBorder="1" applyAlignment="1">
      <alignment horizontal="center" vertical="center"/>
    </xf>
    <xf numFmtId="165" fontId="40" fillId="0" borderId="89" xfId="2" quotePrefix="1" applyNumberFormat="1" applyFont="1" applyBorder="1" applyAlignment="1">
      <alignment horizontal="center" vertical="center"/>
    </xf>
    <xf numFmtId="165" fontId="40" fillId="0" borderId="91" xfId="2" quotePrefix="1" applyNumberFormat="1" applyFont="1" applyBorder="1" applyAlignment="1">
      <alignment horizontal="center" vertical="center"/>
    </xf>
    <xf numFmtId="3" fontId="36" fillId="2" borderId="96" xfId="0" applyNumberFormat="1" applyFont="1" applyFill="1" applyBorder="1" applyAlignment="1">
      <alignment horizontal="center" vertical="center" wrapText="1"/>
    </xf>
    <xf numFmtId="3" fontId="36" fillId="2" borderId="21" xfId="0" applyNumberFormat="1" applyFont="1" applyFill="1" applyBorder="1" applyAlignment="1">
      <alignment horizontal="center" vertical="center" wrapText="1"/>
    </xf>
    <xf numFmtId="3" fontId="34" fillId="0" borderId="139" xfId="0" applyNumberFormat="1" applyFont="1" applyFill="1" applyBorder="1" applyAlignment="1">
      <alignment horizontal="right" vertical="center"/>
    </xf>
    <xf numFmtId="2" fontId="40" fillId="0" borderId="0" xfId="304" applyNumberFormat="1" applyFont="1" applyAlignment="1">
      <alignment horizontal="right" vertical="center"/>
    </xf>
    <xf numFmtId="164" fontId="34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7" fillId="0" borderId="0" xfId="11" applyFont="1"/>
    <xf numFmtId="165" fontId="34" fillId="0" borderId="6" xfId="0" quotePrefix="1" applyNumberFormat="1" applyFont="1" applyBorder="1" applyAlignment="1">
      <alignment horizontal="center" vertical="center"/>
    </xf>
    <xf numFmtId="165" fontId="34" fillId="0" borderId="9" xfId="0" quotePrefix="1" applyNumberFormat="1" applyFont="1" applyBorder="1" applyAlignment="1">
      <alignment horizontal="center" vertical="center"/>
    </xf>
    <xf numFmtId="165" fontId="36" fillId="2" borderId="0" xfId="0" quotePrefix="1" applyNumberFormat="1" applyFont="1" applyFill="1" applyBorder="1" applyAlignment="1">
      <alignment horizontal="center" vertical="center" wrapText="1"/>
    </xf>
    <xf numFmtId="165" fontId="36" fillId="2" borderId="6" xfId="2" applyNumberFormat="1" applyFont="1" applyFill="1" applyBorder="1" applyAlignment="1">
      <alignment horizontal="center" vertical="center"/>
    </xf>
    <xf numFmtId="165" fontId="34" fillId="0" borderId="199" xfId="2" applyNumberFormat="1" applyFont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center" shrinkToFit="1"/>
    </xf>
    <xf numFmtId="0" fontId="34" fillId="0" borderId="137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0" xfId="0" applyNumberFormat="1" applyAlignment="1">
      <alignment shrinkToFit="1"/>
    </xf>
    <xf numFmtId="165" fontId="36" fillId="2" borderId="48" xfId="0" applyNumberFormat="1" applyFont="1" applyFill="1" applyBorder="1" applyAlignment="1">
      <alignment horizontal="center" vertical="center" wrapText="1"/>
    </xf>
    <xf numFmtId="3" fontId="40" fillId="0" borderId="71" xfId="0" applyNumberFormat="1" applyFont="1" applyFill="1" applyBorder="1" applyAlignment="1">
      <alignment horizontal="right" vertical="center"/>
    </xf>
    <xf numFmtId="165" fontId="40" fillId="0" borderId="12" xfId="2" quotePrefix="1" applyNumberFormat="1" applyFont="1" applyFill="1" applyBorder="1" applyAlignment="1">
      <alignment horizontal="center" vertical="center"/>
    </xf>
    <xf numFmtId="165" fontId="40" fillId="0" borderId="73" xfId="2" quotePrefix="1" applyNumberFormat="1" applyFont="1" applyFill="1" applyBorder="1" applyAlignment="1">
      <alignment horizontal="center" vertical="center"/>
    </xf>
    <xf numFmtId="165" fontId="40" fillId="0" borderId="73" xfId="2" quotePrefix="1" applyNumberFormat="1" applyFont="1" applyBorder="1" applyAlignment="1">
      <alignment horizontal="center" vertical="center"/>
    </xf>
    <xf numFmtId="3" fontId="40" fillId="0" borderId="72" xfId="0" applyNumberFormat="1" applyFont="1" applyFill="1" applyBorder="1" applyAlignment="1">
      <alignment horizontal="right" vertical="center"/>
    </xf>
    <xf numFmtId="3" fontId="40" fillId="0" borderId="14" xfId="0" applyNumberFormat="1" applyFont="1" applyFill="1" applyBorder="1" applyAlignment="1">
      <alignment horizontal="right" vertical="center"/>
    </xf>
    <xf numFmtId="165" fontId="40" fillId="0" borderId="74" xfId="2" quotePrefix="1" applyNumberFormat="1" applyFont="1" applyBorder="1" applyAlignment="1">
      <alignment horizontal="center" vertical="center"/>
    </xf>
    <xf numFmtId="165" fontId="40" fillId="0" borderId="14" xfId="2" quotePrefix="1" applyNumberFormat="1" applyFont="1" applyFill="1" applyBorder="1" applyAlignment="1">
      <alignment horizontal="center" vertical="center"/>
    </xf>
    <xf numFmtId="165" fontId="40" fillId="0" borderId="74" xfId="2" quotePrefix="1" applyNumberFormat="1" applyFont="1" applyFill="1" applyBorder="1" applyAlignment="1">
      <alignment horizontal="center" vertical="center"/>
    </xf>
    <xf numFmtId="3" fontId="36" fillId="2" borderId="6" xfId="0" applyNumberFormat="1" applyFont="1" applyFill="1" applyBorder="1" applyAlignment="1">
      <alignment horizontal="right" vertical="center"/>
    </xf>
    <xf numFmtId="0" fontId="35" fillId="0" borderId="2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129" xfId="0" quotePrefix="1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17" fontId="39" fillId="0" borderId="33" xfId="0" quotePrefix="1" applyNumberFormat="1" applyFont="1" applyFill="1" applyBorder="1" applyAlignment="1">
      <alignment horizontal="center"/>
    </xf>
    <xf numFmtId="17" fontId="39" fillId="0" borderId="49" xfId="0" quotePrefix="1" applyNumberFormat="1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34" xfId="0" applyFont="1" applyFill="1" applyBorder="1" applyAlignment="1">
      <alignment horizontal="center"/>
    </xf>
    <xf numFmtId="0" fontId="35" fillId="0" borderId="47" xfId="0" quotePrefix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17" fontId="35" fillId="0" borderId="47" xfId="0" quotePrefix="1" applyNumberFormat="1" applyFont="1" applyBorder="1" applyAlignment="1">
      <alignment horizontal="center"/>
    </xf>
    <xf numFmtId="17" fontId="39" fillId="0" borderId="33" xfId="0" quotePrefix="1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3" xfId="0" quotePrefix="1" applyFont="1" applyBorder="1" applyAlignment="1">
      <alignment horizontal="center"/>
    </xf>
    <xf numFmtId="0" fontId="35" fillId="0" borderId="29" xfId="0" quotePrefix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9" fillId="0" borderId="33" xfId="0" quotePrefix="1" applyNumberFormat="1" applyFont="1" applyBorder="1" applyAlignment="1">
      <alignment horizontal="center"/>
    </xf>
    <xf numFmtId="0" fontId="39" fillId="0" borderId="49" xfId="0" applyNumberFormat="1" applyFont="1" applyBorder="1" applyAlignment="1">
      <alignment horizontal="center"/>
    </xf>
    <xf numFmtId="0" fontId="39" fillId="0" borderId="34" xfId="0" applyNumberFormat="1" applyFont="1" applyBorder="1" applyAlignment="1">
      <alignment horizontal="center"/>
    </xf>
    <xf numFmtId="17" fontId="35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5" fillId="0" borderId="33" xfId="0" quotePrefix="1" applyFont="1" applyBorder="1" applyAlignment="1">
      <alignment horizontal="center"/>
    </xf>
    <xf numFmtId="0" fontId="0" fillId="0" borderId="166" xfId="0" applyBorder="1" applyAlignment="1">
      <alignment horizontal="center"/>
    </xf>
    <xf numFmtId="0" fontId="49" fillId="0" borderId="0" xfId="1" applyFont="1" applyAlignment="1">
      <alignment wrapText="1"/>
    </xf>
    <xf numFmtId="0" fontId="34" fillId="0" borderId="36" xfId="0" applyFont="1" applyBorder="1"/>
    <xf numFmtId="0" fontId="0" fillId="0" borderId="184" xfId="0" applyBorder="1" applyAlignment="1">
      <alignment horizontal="center"/>
    </xf>
    <xf numFmtId="0" fontId="0" fillId="0" borderId="185" xfId="0" applyBorder="1" applyAlignment="1">
      <alignment horizontal="center"/>
    </xf>
    <xf numFmtId="17" fontId="39" fillId="0" borderId="188" xfId="0" quotePrefix="1" applyNumberFormat="1" applyFont="1" applyBorder="1" applyAlignment="1">
      <alignment horizontal="center"/>
    </xf>
    <xf numFmtId="17" fontId="39" fillId="0" borderId="189" xfId="0" quotePrefix="1" applyNumberFormat="1" applyFont="1" applyBorder="1" applyAlignment="1">
      <alignment horizontal="center"/>
    </xf>
    <xf numFmtId="17" fontId="39" fillId="0" borderId="49" xfId="0" quotePrefix="1" applyNumberFormat="1" applyFont="1" applyBorder="1" applyAlignment="1">
      <alignment horizontal="center"/>
    </xf>
    <xf numFmtId="17" fontId="39" fillId="0" borderId="190" xfId="0" quotePrefix="1" applyNumberFormat="1" applyFont="1" applyBorder="1" applyAlignment="1">
      <alignment horizontal="center"/>
    </xf>
    <xf numFmtId="17" fontId="35" fillId="0" borderId="188" xfId="0" quotePrefix="1" applyNumberFormat="1" applyFont="1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1" xfId="0" applyBorder="1" applyAlignment="1">
      <alignment horizontal="center"/>
    </xf>
    <xf numFmtId="0" fontId="29" fillId="0" borderId="0" xfId="1" applyFont="1" applyAlignment="1">
      <alignment wrapText="1"/>
    </xf>
    <xf numFmtId="0" fontId="88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2" fillId="0" borderId="0" xfId="1" applyFont="1" applyAlignment="1">
      <alignment wrapText="1"/>
    </xf>
    <xf numFmtId="0" fontId="0" fillId="0" borderId="168" xfId="0" applyBorder="1" applyAlignment="1">
      <alignment horizontal="center"/>
    </xf>
    <xf numFmtId="0" fontId="32" fillId="0" borderId="0" xfId="1" applyFont="1" applyAlignment="1"/>
    <xf numFmtId="0" fontId="0" fillId="0" borderId="0" xfId="0" applyAlignment="1"/>
    <xf numFmtId="0" fontId="35" fillId="0" borderId="49" xfId="0" quotePrefix="1" applyFont="1" applyBorder="1" applyAlignment="1">
      <alignment horizontal="center"/>
    </xf>
    <xf numFmtId="0" fontId="35" fillId="0" borderId="166" xfId="0" quotePrefix="1" applyFont="1" applyBorder="1" applyAlignment="1">
      <alignment horizontal="center"/>
    </xf>
  </cellXfs>
  <cellStyles count="532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JULIOL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0.5169215074570821</c:v>
                </c:pt>
                <c:pt idx="1">
                  <c:v>0.49735444065105183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0.40200660542077643</c:v>
                </c:pt>
                <c:pt idx="1">
                  <c:v>0.30640703896842669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0.88587116338286975</c:v>
                </c:pt>
                <c:pt idx="1">
                  <c:v>0.35488317436381311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0.52504649613560272</c:v>
                </c:pt>
                <c:pt idx="1">
                  <c:v>0.45955485962053577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70815488"/>
        <c:axId val="170817024"/>
      </c:barChart>
      <c:catAx>
        <c:axId val="170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70817024"/>
        <c:crosses val="autoZero"/>
        <c:auto val="1"/>
        <c:lblAlgn val="ctr"/>
        <c:lblOffset val="100"/>
        <c:noMultiLvlLbl val="0"/>
      </c:catAx>
      <c:valAx>
        <c:axId val="1708170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08154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0.49735444065105183</c:v>
                </c:pt>
                <c:pt idx="1">
                  <c:v>0.30640703896842669</c:v>
                </c:pt>
                <c:pt idx="2">
                  <c:v>0.35488317436381311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53920"/>
        <c:axId val="175907584"/>
      </c:barChart>
      <c:catAx>
        <c:axId val="17715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5907584"/>
        <c:crosses val="autoZero"/>
        <c:auto val="1"/>
        <c:lblAlgn val="ctr"/>
        <c:lblOffset val="100"/>
        <c:noMultiLvlLbl val="0"/>
      </c:catAx>
      <c:valAx>
        <c:axId val="175907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1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0.38384462608102399</c:v>
                </c:pt>
                <c:pt idx="1">
                  <c:v>0.69753580776197066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648000"/>
        <c:axId val="199649536"/>
      </c:barChart>
      <c:catAx>
        <c:axId val="19964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649536"/>
        <c:crosses val="autoZero"/>
        <c:auto val="1"/>
        <c:lblAlgn val="ctr"/>
        <c:lblOffset val="100"/>
        <c:noMultiLvlLbl val="0"/>
      </c:catAx>
      <c:valAx>
        <c:axId val="19964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64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7.796014259857964E-2</c:v>
                </c:pt>
                <c:pt idx="1">
                  <c:v>9.7633358555917926E-2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686784"/>
        <c:axId val="205574528"/>
      </c:barChart>
      <c:catAx>
        <c:axId val="19968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574528"/>
        <c:crosses val="autoZero"/>
        <c:auto val="1"/>
        <c:lblAlgn val="ctr"/>
        <c:lblOffset val="100"/>
        <c:noMultiLvlLbl val="0"/>
      </c:catAx>
      <c:valAx>
        <c:axId val="205574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68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2.5390671871243903E-2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777984"/>
        <c:axId val="208779520"/>
      </c:barChart>
      <c:catAx>
        <c:axId val="20877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779520"/>
        <c:crosses val="autoZero"/>
        <c:auto val="1"/>
        <c:lblAlgn val="ctr"/>
        <c:lblOffset val="100"/>
        <c:noMultiLvlLbl val="0"/>
      </c:catAx>
      <c:valAx>
        <c:axId val="20877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77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9153038562487379E-3"/>
                  <c:y val="-3.1548777921747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0.72552552290388306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705728"/>
        <c:axId val="199729152"/>
      </c:barChart>
      <c:catAx>
        <c:axId val="199705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729152"/>
        <c:crosses val="autoZero"/>
        <c:auto val="1"/>
        <c:lblAlgn val="ctr"/>
        <c:lblOffset val="100"/>
        <c:noMultiLvlLbl val="0"/>
      </c:catAx>
      <c:valAx>
        <c:axId val="19972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70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0.40134998090105833</c:v>
                </c:pt>
                <c:pt idx="1">
                  <c:v>0.61710638784830107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592512"/>
        <c:axId val="210594048"/>
      </c:barChart>
      <c:catAx>
        <c:axId val="210592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594048"/>
        <c:crosses val="autoZero"/>
        <c:auto val="1"/>
        <c:lblAlgn val="ctr"/>
        <c:lblOffset val="100"/>
        <c:noMultiLvlLbl val="0"/>
      </c:catAx>
      <c:valAx>
        <c:axId val="210594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59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264990914597216E-3"/>
                  <c:y val="-1.650287384962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0.11884136037002202</c:v>
                </c:pt>
                <c:pt idx="1">
                  <c:v>3.443180129373502E-3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25664"/>
        <c:axId val="210632704"/>
      </c:barChart>
      <c:catAx>
        <c:axId val="21062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632704"/>
        <c:crosses val="autoZero"/>
        <c:auto val="1"/>
        <c:lblAlgn val="ctr"/>
        <c:lblOffset val="100"/>
        <c:noMultiLvlLbl val="0"/>
      </c:catAx>
      <c:valAx>
        <c:axId val="210632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62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0.34247383020833011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57664"/>
        <c:axId val="210659200"/>
      </c:barChart>
      <c:catAx>
        <c:axId val="21065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659200"/>
        <c:crosses val="autoZero"/>
        <c:auto val="1"/>
        <c:lblAlgn val="ctr"/>
        <c:lblOffset val="100"/>
        <c:noMultiLvlLbl val="0"/>
      </c:catAx>
      <c:valAx>
        <c:axId val="21065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6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9153038562487379E-3"/>
                  <c:y val="-1.0393257804799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0.99173199638287568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690816"/>
        <c:axId val="210693504"/>
      </c:barChart>
      <c:catAx>
        <c:axId val="21069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0693504"/>
        <c:crosses val="autoZero"/>
        <c:auto val="1"/>
        <c:lblAlgn val="ctr"/>
        <c:lblOffset val="100"/>
        <c:noMultiLvlLbl val="0"/>
      </c:catAx>
      <c:valAx>
        <c:axId val="210693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69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0.37387706292935285</c:v>
                </c:pt>
                <c:pt idx="1">
                  <c:v>0.64521568880173397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977152"/>
        <c:axId val="210978688"/>
      </c:barChart>
      <c:catAx>
        <c:axId val="21097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0978688"/>
        <c:crosses val="autoZero"/>
        <c:auto val="1"/>
        <c:lblAlgn val="ctr"/>
        <c:lblOffset val="100"/>
        <c:noMultiLvlLbl val="0"/>
      </c:catAx>
      <c:valAx>
        <c:axId val="21097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9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6623215394167E-3"/>
                  <c:y val="-1.0597856628122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1036745406824145E-3"/>
                  <c:y val="4.25263297783979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0.17076251539549925</c:v>
                </c:pt>
                <c:pt idx="1">
                  <c:v>0.50981348241279867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0998016"/>
        <c:axId val="211000704"/>
      </c:barChart>
      <c:catAx>
        <c:axId val="210998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000704"/>
        <c:crosses val="autoZero"/>
        <c:auto val="1"/>
        <c:lblAlgn val="ctr"/>
        <c:lblOffset val="100"/>
        <c:noMultiLvlLbl val="0"/>
      </c:catAx>
      <c:valAx>
        <c:axId val="211000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099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49518810148728E-3"/>
                  <c:y val="-3.9290974044911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-0.102838905700167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-3.6805191166579321E-2</c:v>
                </c:pt>
                <c:pt idx="1">
                  <c:v>-0.17647437362067209</c:v>
                </c:pt>
                <c:pt idx="2">
                  <c:v>-0.66152720936237253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167744"/>
        <c:axId val="177195264"/>
      </c:barChart>
      <c:catAx>
        <c:axId val="17716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7195264"/>
        <c:crosses val="autoZero"/>
        <c:auto val="1"/>
        <c:lblAlgn val="ctr"/>
        <c:lblOffset val="100"/>
        <c:noMultiLvlLbl val="0"/>
      </c:catAx>
      <c:valAx>
        <c:axId val="177195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16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0.11073715449567223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545536"/>
        <c:axId val="212547072"/>
      </c:barChart>
      <c:catAx>
        <c:axId val="21254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547072"/>
        <c:crosses val="autoZero"/>
        <c:auto val="1"/>
        <c:lblAlgn val="ctr"/>
        <c:lblOffset val="100"/>
        <c:noMultiLvlLbl val="0"/>
      </c:catAx>
      <c:valAx>
        <c:axId val="21254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54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1.5532943548036346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595072"/>
        <c:axId val="212597760"/>
      </c:barChart>
      <c:catAx>
        <c:axId val="212595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2597760"/>
        <c:crosses val="autoZero"/>
        <c:auto val="1"/>
        <c:lblAlgn val="ctr"/>
        <c:lblOffset val="100"/>
        <c:noMultiLvlLbl val="0"/>
      </c:catAx>
      <c:valAx>
        <c:axId val="21259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59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0.36039705654363952</c:v>
                </c:pt>
                <c:pt idx="1">
                  <c:v>0.90861223844332994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2508672"/>
        <c:axId val="212510208"/>
      </c:barChart>
      <c:catAx>
        <c:axId val="21250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12510208"/>
        <c:crosses val="autoZero"/>
        <c:auto val="1"/>
        <c:lblAlgn val="ctr"/>
        <c:lblOffset val="100"/>
        <c:noMultiLvlLbl val="0"/>
      </c:catAx>
      <c:valAx>
        <c:axId val="21251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250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15344235816677E-3"/>
                  <c:y val="-6.94109438851789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9.1552406042805234E-3</c:v>
                </c:pt>
                <c:pt idx="1">
                  <c:v>0.46078801678762904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19648"/>
        <c:axId val="199822336"/>
      </c:barChart>
      <c:catAx>
        <c:axId val="199819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9822336"/>
        <c:crosses val="autoZero"/>
        <c:auto val="1"/>
        <c:lblAlgn val="ctr"/>
        <c:lblOffset val="100"/>
        <c:noMultiLvlLbl val="0"/>
      </c:catAx>
      <c:valAx>
        <c:axId val="199822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1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0.18155404541310366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39104"/>
        <c:axId val="199869568"/>
      </c:barChart>
      <c:catAx>
        <c:axId val="19983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869568"/>
        <c:crosses val="autoZero"/>
        <c:auto val="1"/>
        <c:lblAlgn val="ctr"/>
        <c:lblOffset val="100"/>
        <c:noMultiLvlLbl val="0"/>
      </c:catAx>
      <c:valAx>
        <c:axId val="199869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3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6837270341207349E-2"/>
                  <c:y val="0.2309365759659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-0.69874463566255485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972096"/>
        <c:axId val="211974784"/>
      </c:barChart>
      <c:catAx>
        <c:axId val="211972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1974784"/>
        <c:crosses val="autoZero"/>
        <c:auto val="1"/>
        <c:lblAlgn val="ctr"/>
        <c:lblOffset val="100"/>
        <c:noMultiLvlLbl val="0"/>
      </c:catAx>
      <c:valAx>
        <c:axId val="211974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197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0.38792857070467995</c:v>
                </c:pt>
                <c:pt idx="1">
                  <c:v>0.76269951340213593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6712192"/>
        <c:axId val="206738560"/>
      </c:barChart>
      <c:catAx>
        <c:axId val="20671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6738560"/>
        <c:crosses val="autoZero"/>
        <c:auto val="1"/>
        <c:lblAlgn val="ctr"/>
        <c:lblOffset val="100"/>
        <c:noMultiLvlLbl val="0"/>
      </c:catAx>
      <c:valAx>
        <c:axId val="206738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671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-5.53142444096251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9.0831115537232998E-2</c:v>
                </c:pt>
                <c:pt idx="1">
                  <c:v>-9.6231929784407533E-2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723392"/>
        <c:axId val="209726080"/>
      </c:barChart>
      <c:catAx>
        <c:axId val="2097233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9726080"/>
        <c:crosses val="autoZero"/>
        <c:auto val="1"/>
        <c:lblAlgn val="ctr"/>
        <c:lblOffset val="100"/>
        <c:noMultiLvlLbl val="0"/>
      </c:catAx>
      <c:valAx>
        <c:axId val="209726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72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0.28816577907275576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763328"/>
        <c:axId val="209769216"/>
      </c:barChart>
      <c:catAx>
        <c:axId val="209763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9769216"/>
        <c:crosses val="autoZero"/>
        <c:auto val="1"/>
        <c:lblAlgn val="ctr"/>
        <c:lblOffset val="100"/>
        <c:noMultiLvlLbl val="0"/>
      </c:catAx>
      <c:valAx>
        <c:axId val="209769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76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624217363890967E-2"/>
                  <c:y val="0.29367918252272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-0.18738041244367176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9776000"/>
        <c:axId val="213850368"/>
      </c:barChart>
      <c:catAx>
        <c:axId val="209776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13850368"/>
        <c:crosses val="autoZero"/>
        <c:auto val="1"/>
        <c:lblAlgn val="ctr"/>
        <c:lblOffset val="100"/>
        <c:noMultiLvlLbl val="0"/>
      </c:catAx>
      <c:valAx>
        <c:axId val="213850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977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0.5829347396486757</c:v>
                </c:pt>
                <c:pt idx="1">
                  <c:v>0.37414543242473575</c:v>
                </c:pt>
                <c:pt idx="2">
                  <c:v>0.48723014751131222</c:v>
                </c:pt>
                <c:pt idx="3">
                  <c:v>0.54502844847095955</c:v>
                </c:pt>
                <c:pt idx="4">
                  <c:v>0</c:v>
                </c:pt>
                <c:pt idx="5">
                  <c:v>0.319779901707619</c:v>
                </c:pt>
                <c:pt idx="6">
                  <c:v>0.14050782243275234</c:v>
                </c:pt>
                <c:pt idx="7">
                  <c:v>0.49307169233560377</c:v>
                </c:pt>
                <c:pt idx="8">
                  <c:v>0.32463795474652579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781376"/>
        <c:axId val="177480064"/>
      </c:barChart>
      <c:catAx>
        <c:axId val="177781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7480064"/>
        <c:crosses val="autoZero"/>
        <c:auto val="1"/>
        <c:lblAlgn val="ctr"/>
        <c:lblOffset val="100"/>
        <c:noMultiLvlLbl val="0"/>
      </c:catAx>
      <c:valAx>
        <c:axId val="1774800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781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17/16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1702751573602548E-18"/>
                  <c:y val="0.215155937458025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301837270341209E-5"/>
                  <c:y val="6.5379848352289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484097201904688E-3"/>
                  <c:y val="0.187310455487669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81977111504034E-3"/>
                  <c:y val="0.114494505614184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186669719596846E-3"/>
                  <c:y val="0.24212652878971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6409245290219177E-3"/>
                  <c:y val="0.34771384904687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5214348206474189E-3"/>
                  <c:y val="-6.8186789151356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6927268178716128E-3"/>
                  <c:y val="0.64987457480677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-0.13709856985618751</c:v>
                </c:pt>
                <c:pt idx="1">
                  <c:v>8.0825162515527849E-2</c:v>
                </c:pt>
                <c:pt idx="2">
                  <c:v>-9.5729618783364057E-2</c:v>
                </c:pt>
                <c:pt idx="3">
                  <c:v>-3.7957969282854997E-2</c:v>
                </c:pt>
                <c:pt idx="4">
                  <c:v>0</c:v>
                </c:pt>
                <c:pt idx="5">
                  <c:v>-0.17034888213544508</c:v>
                </c:pt>
                <c:pt idx="6">
                  <c:v>-0.31853117737655856</c:v>
                </c:pt>
                <c:pt idx="7">
                  <c:v>0.12581602302680928</c:v>
                </c:pt>
                <c:pt idx="8">
                  <c:v>-0.72537338126255146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504256"/>
        <c:axId val="177506944"/>
      </c:barChart>
      <c:catAx>
        <c:axId val="17750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77506944"/>
        <c:crosses val="autoZero"/>
        <c:auto val="1"/>
        <c:lblAlgn val="ctr"/>
        <c:lblOffset val="100"/>
        <c:noMultiLvlLbl val="0"/>
      </c:catAx>
      <c:valAx>
        <c:axId val="177506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504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(DDetallCorrent!$J$11,DDetallCorrent!$J$61,DDetallCorrent!$J$65,DDetallCorrent!$J$140)</c:f>
              <c:numCache>
                <c:formatCode>0.0%</c:formatCode>
                <c:ptCount val="4"/>
                <c:pt idx="0">
                  <c:v>0.5829347396486757</c:v>
                </c:pt>
                <c:pt idx="1">
                  <c:v>0.3741454324247358</c:v>
                </c:pt>
                <c:pt idx="2">
                  <c:v>0.48723014751131222</c:v>
                </c:pt>
                <c:pt idx="3">
                  <c:v>0.54164756893106436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48320"/>
        <c:axId val="177849856"/>
      </c:barChart>
      <c:catAx>
        <c:axId val="17784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77849856"/>
        <c:crosses val="autoZero"/>
        <c:auto val="1"/>
        <c:lblAlgn val="ctr"/>
        <c:lblOffset val="100"/>
        <c:noMultiLvlLbl val="0"/>
      </c:catAx>
      <c:valAx>
        <c:axId val="17784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84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17/16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85641282379861E-3"/>
                  <c:y val="0.5457407519206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1378271643924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123558702260394E-3"/>
                  <c:y val="-8.96737919742022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6701692936368944E-3"/>
                  <c:y val="-0.213048300724045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(DDetallCorrent!$B$11,DDetallCorrent!$B$61,DDetallCorrent!$B$65,DDetallCorrent!$B$140)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(DDetallCorrent!$P$11,DDetallCorrent!$P$61,DDetallCorrent!$P$65,DDetallCorrent!$P$140)</c:f>
              <c:numCache>
                <c:formatCode>0.0%</c:formatCode>
                <c:ptCount val="4"/>
                <c:pt idx="0">
                  <c:v>-0.13709856985618751</c:v>
                </c:pt>
                <c:pt idx="1">
                  <c:v>8.0825162515528071E-2</c:v>
                </c:pt>
                <c:pt idx="2">
                  <c:v>-9.5729618783364057E-2</c:v>
                </c:pt>
                <c:pt idx="3">
                  <c:v>-3.7957969282854664E-2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860992"/>
        <c:axId val="177863680"/>
      </c:barChart>
      <c:catAx>
        <c:axId val="17786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7863680"/>
        <c:crosses val="autoZero"/>
        <c:auto val="1"/>
        <c:lblAlgn val="ctr"/>
        <c:lblOffset val="100"/>
        <c:noMultiLvlLbl val="0"/>
      </c:catAx>
      <c:valAx>
        <c:axId val="177863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860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(DTProg!$J$6,DTProg!$J$27,DTProg!$J$33,DTProg!$J$57,DTProg!$J$65,DTProg!$J$79)</c:f>
              <c:numCache>
                <c:formatCode>0.0%</c:formatCode>
                <c:ptCount val="6"/>
                <c:pt idx="0">
                  <c:v>0.33481595534362213</c:v>
                </c:pt>
                <c:pt idx="1">
                  <c:v>0.39832642257541467</c:v>
                </c:pt>
                <c:pt idx="2">
                  <c:v>0.4955252036840318</c:v>
                </c:pt>
                <c:pt idx="3">
                  <c:v>0.59944376623972817</c:v>
                </c:pt>
                <c:pt idx="4">
                  <c:v>0.46529757487850293</c:v>
                </c:pt>
                <c:pt idx="5">
                  <c:v>0.52679767143073974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7917312"/>
        <c:axId val="179459200"/>
      </c:barChart>
      <c:catAx>
        <c:axId val="177917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459200"/>
        <c:crosses val="autoZero"/>
        <c:auto val="1"/>
        <c:lblAlgn val="ctr"/>
        <c:lblOffset val="100"/>
        <c:noMultiLvlLbl val="0"/>
      </c:catAx>
      <c:valAx>
        <c:axId val="179459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791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17/16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752563743750997E-3"/>
                  <c:y val="0.70631021764376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507378510809743E-3"/>
                  <c:y val="0.17978622736461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47461104719386E-2"/>
                  <c:y val="0.100579594821282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81275775354039E-3"/>
                  <c:y val="0.11186717708288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417187773424805E-2"/>
                  <c:y val="0.117941094240612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4125872061765903E-4"/>
                  <c:y val="3.28586774657058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(DTProg!$B$6,DTProg!$B$27,DTProg!$B$33,DTProg!$B$57,DTProg!$B$65,DTProg!$B$79)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(DTProg!$P$6,DTProg!$P$27,DTProg!$P$33,DTProg!$P$57,DTProg!$P$65,DTProg!$P$79)</c:f>
              <c:numCache>
                <c:formatCode>0.0%</c:formatCode>
                <c:ptCount val="6"/>
                <c:pt idx="0">
                  <c:v>-0.68026072490138745</c:v>
                </c:pt>
                <c:pt idx="1">
                  <c:v>-0.11812415825978428</c:v>
                </c:pt>
                <c:pt idx="2">
                  <c:v>-2.2175767742370733E-2</c:v>
                </c:pt>
                <c:pt idx="3">
                  <c:v>-3.2061745495770344E-2</c:v>
                </c:pt>
                <c:pt idx="4">
                  <c:v>-5.1700532986883485E-2</c:v>
                </c:pt>
                <c:pt idx="5">
                  <c:v>5.5600777649420063E-2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494912"/>
        <c:axId val="179497600"/>
      </c:barChart>
      <c:catAx>
        <c:axId val="17949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497600"/>
        <c:crosses val="autoZero"/>
        <c:auto val="1"/>
        <c:lblAlgn val="ctr"/>
        <c:lblOffset val="100"/>
        <c:noMultiLvlLbl val="0"/>
      </c:catAx>
      <c:valAx>
        <c:axId val="17949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49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(DCProg!$J$6,DCProg!$J$27,DCProg!$J$33,DCProg!$J$57,DCProg!$J$65,DCProg!$J$79)</c:f>
              <c:numCache>
                <c:formatCode>0.0%</c:formatCode>
                <c:ptCount val="6"/>
                <c:pt idx="0">
                  <c:v>0.48923167206982543</c:v>
                </c:pt>
                <c:pt idx="1">
                  <c:v>0.43301094212270563</c:v>
                </c:pt>
                <c:pt idx="2">
                  <c:v>0.49826318510934126</c:v>
                </c:pt>
                <c:pt idx="3">
                  <c:v>0.59672801475650927</c:v>
                </c:pt>
                <c:pt idx="4">
                  <c:v>0.52665115461044842</c:v>
                </c:pt>
                <c:pt idx="5">
                  <c:v>0.53078507018155741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57728"/>
        <c:axId val="179675904"/>
      </c:barChart>
      <c:catAx>
        <c:axId val="17965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9675904"/>
        <c:crosses val="autoZero"/>
        <c:auto val="1"/>
        <c:lblAlgn val="ctr"/>
        <c:lblOffset val="100"/>
        <c:noMultiLvlLbl val="0"/>
      </c:catAx>
      <c:valAx>
        <c:axId val="17967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5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17/16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6815505650729646E-3"/>
                  <c:y val="1.007485102648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304137390765714E-3"/>
                  <c:y val="-5.6473448910583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14273026495576E-2"/>
                  <c:y val="-0.47095058647892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58459090660659E-2"/>
                  <c:y val="-0.31251881405056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023683874924848E-3"/>
                  <c:y val="2.90116230899274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15237233480495E-5"/>
                  <c:y val="-5.85427022781526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(DCProg!$B$6,DCProg!$B$27,DCProg!$B$33,DCProg!$B$57,DCProg!$B$65,DCProg!$B$79)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(DCProg!$P$6,DCProg!$P$27,DCProg!$P$33,DCProg!$P$57,DCProg!$P$65,DCProg!$P$79)</c:f>
              <c:numCache>
                <c:formatCode>0.0%</c:formatCode>
                <c:ptCount val="6"/>
                <c:pt idx="0">
                  <c:v>0</c:v>
                </c:pt>
                <c:pt idx="1">
                  <c:v>-4.7160946106746371E-2</c:v>
                </c:pt>
                <c:pt idx="2">
                  <c:v>-2.2175767742370733E-2</c:v>
                </c:pt>
                <c:pt idx="3">
                  <c:v>-3.2811078182214404E-2</c:v>
                </c:pt>
                <c:pt idx="4">
                  <c:v>-0.10825633414429126</c:v>
                </c:pt>
                <c:pt idx="5">
                  <c:v>1.474290064646322E-2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686784"/>
        <c:axId val="179697920"/>
      </c:barChart>
      <c:catAx>
        <c:axId val="179686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697920"/>
        <c:crosses val="autoZero"/>
        <c:auto val="1"/>
        <c:lblAlgn val="ctr"/>
        <c:lblOffset val="100"/>
        <c:noMultiLvlLbl val="0"/>
      </c:catAx>
      <c:valAx>
        <c:axId val="1796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68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JULIOL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0.53501156818572315</c:v>
                </c:pt>
                <c:pt idx="1">
                  <c:v>0.57055534620396364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1.0440783159968161</c:v>
                </c:pt>
                <c:pt idx="1">
                  <c:v>0.20728580246246794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5.4146648568907134E-3</c:v>
                </c:pt>
                <c:pt idx="1">
                  <c:v>1.0031237594868453E-2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0.45488670221904048</c:v>
                </c:pt>
                <c:pt idx="1">
                  <c:v>0.52210938683623609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965696"/>
        <c:axId val="175967232"/>
      </c:barChart>
      <c:catAx>
        <c:axId val="1759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75967232"/>
        <c:crosses val="autoZero"/>
        <c:auto val="1"/>
        <c:lblAlgn val="ctr"/>
        <c:lblOffset val="100"/>
        <c:noMultiLvlLbl val="0"/>
      </c:catAx>
      <c:valAx>
        <c:axId val="175967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965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(DOrg!$J$17,DOrg!$J$28)</c:f>
              <c:numCache>
                <c:formatCode>0.0%</c:formatCode>
                <c:ptCount val="2"/>
                <c:pt idx="0">
                  <c:v>0.45334691235753544</c:v>
                </c:pt>
                <c:pt idx="1">
                  <c:v>0.5021273902585911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72800"/>
        <c:axId val="179774592"/>
      </c:barChart>
      <c:catAx>
        <c:axId val="179772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9774592"/>
        <c:crosses val="autoZero"/>
        <c:auto val="1"/>
        <c:lblAlgn val="ctr"/>
        <c:lblOffset val="100"/>
        <c:noMultiLvlLbl val="0"/>
      </c:catAx>
      <c:valAx>
        <c:axId val="17977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7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633488684457697E-2"/>
                  <c:y val="0.464317150851484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(DOrg!$B$17,DOrg!$B$28)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(DOrg!$P$17,DOrg!$P$28)</c:f>
              <c:numCache>
                <c:formatCode>0.0%</c:formatCode>
                <c:ptCount val="2"/>
                <c:pt idx="0">
                  <c:v>-0.14210160482589929</c:v>
                </c:pt>
                <c:pt idx="1">
                  <c:v>1.8150251159056552E-2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802112"/>
        <c:axId val="179804800"/>
      </c:barChart>
      <c:catAx>
        <c:axId val="179802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804800"/>
        <c:crosses val="autoZero"/>
        <c:auto val="1"/>
        <c:lblAlgn val="ctr"/>
        <c:lblOffset val="100"/>
        <c:noMultiLvlLbl val="0"/>
      </c:catAx>
      <c:valAx>
        <c:axId val="17980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80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(DOrg!$J$48,DOrg!$J$59)</c:f>
              <c:numCache>
                <c:formatCode>0.0%</c:formatCode>
                <c:ptCount val="2"/>
                <c:pt idx="0">
                  <c:v>0.49299660121929761</c:v>
                </c:pt>
                <c:pt idx="1">
                  <c:v>0.52129970387471714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775936"/>
        <c:axId val="180777728"/>
      </c:barChart>
      <c:catAx>
        <c:axId val="180775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777728"/>
        <c:crosses val="autoZero"/>
        <c:auto val="1"/>
        <c:lblAlgn val="ctr"/>
        <c:lblOffset val="100"/>
        <c:noMultiLvlLbl val="0"/>
      </c:catAx>
      <c:valAx>
        <c:axId val="18077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77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522658792860443E-2"/>
                  <c:y val="0.270434569186855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(DOrg!$B$48,DOrg!$B$59)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(DOrg!$P$48,DOrg!$P$59)</c:f>
              <c:numCache>
                <c:formatCode>0.0%</c:formatCode>
                <c:ptCount val="2"/>
                <c:pt idx="0">
                  <c:v>-4.683985008172753E-2</c:v>
                </c:pt>
                <c:pt idx="1">
                  <c:v>1.8937661436431386E-2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922048"/>
        <c:axId val="180796800"/>
      </c:barChart>
      <c:catAx>
        <c:axId val="179922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796800"/>
        <c:crosses val="autoZero"/>
        <c:auto val="1"/>
        <c:lblAlgn val="ctr"/>
        <c:lblOffset val="100"/>
        <c:noMultiLvlLbl val="0"/>
      </c:catAx>
      <c:valAx>
        <c:axId val="180796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92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0.36857462174802796</c:v>
                </c:pt>
                <c:pt idx="1">
                  <c:v>0.52803205530096742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1074944"/>
        <c:axId val="180708096"/>
      </c:barChart>
      <c:catAx>
        <c:axId val="181074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0708096"/>
        <c:crosses val="autoZero"/>
        <c:auto val="1"/>
        <c:lblAlgn val="ctr"/>
        <c:lblOffset val="100"/>
        <c:noMultiLvlLbl val="0"/>
      </c:catAx>
      <c:valAx>
        <c:axId val="18070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107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199878400972791E-2"/>
                  <c:y val="0.3020513212547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8.4561902114024035E-2</c:v>
                </c:pt>
                <c:pt idx="1">
                  <c:v>-4.5304339338904098E-2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0727168"/>
        <c:axId val="180734208"/>
      </c:barChart>
      <c:catAx>
        <c:axId val="180727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0734208"/>
        <c:crosses val="autoZero"/>
        <c:auto val="1"/>
        <c:lblAlgn val="ctr"/>
        <c:lblOffset val="100"/>
        <c:noMultiLvlLbl val="0"/>
      </c:catAx>
      <c:valAx>
        <c:axId val="180734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072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0.3285298950004405</c:v>
                </c:pt>
                <c:pt idx="1">
                  <c:v>0.14144977024135294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1892992"/>
        <c:axId val="161935744"/>
      </c:barChart>
      <c:catAx>
        <c:axId val="16189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61935744"/>
        <c:crosses val="autoZero"/>
        <c:auto val="1"/>
        <c:lblAlgn val="ctr"/>
        <c:lblOffset val="100"/>
        <c:noMultiLvlLbl val="0"/>
      </c:catAx>
      <c:valAx>
        <c:axId val="161935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618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99258916164892E-3"/>
                  <c:y val="-3.9873674327294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1371591546952662E-3"/>
                  <c:y val="7.16419881477079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-0.17191172232865248</c:v>
                </c:pt>
                <c:pt idx="1">
                  <c:v>-0.31853117737655856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944448"/>
        <c:axId val="181012352"/>
      </c:barChart>
      <c:catAx>
        <c:axId val="179944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1012352"/>
        <c:crosses val="autoZero"/>
        <c:auto val="1"/>
        <c:lblAlgn val="ctr"/>
        <c:lblOffset val="100"/>
        <c:noMultiLvlLbl val="0"/>
      </c:catAx>
      <c:valAx>
        <c:axId val="18101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9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0.31090924660155661</c:v>
                </c:pt>
                <c:pt idx="1">
                  <c:v>0.64137640121429085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072064"/>
        <c:axId val="186077952"/>
      </c:barChart>
      <c:catAx>
        <c:axId val="186072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6077952"/>
        <c:crosses val="autoZero"/>
        <c:auto val="1"/>
        <c:lblAlgn val="ctr"/>
        <c:lblOffset val="100"/>
        <c:noMultiLvlLbl val="0"/>
      </c:catAx>
      <c:valAx>
        <c:axId val="18607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07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17/16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959260758127611E-3"/>
                  <c:y val="0.33172080165860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-0.33873310018875014</c:v>
                </c:pt>
                <c:pt idx="1">
                  <c:v>0.46074494104604669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6088832"/>
        <c:axId val="186116352"/>
      </c:barChart>
      <c:catAx>
        <c:axId val="18608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6116352"/>
        <c:crosses val="autoZero"/>
        <c:auto val="1"/>
        <c:lblAlgn val="ctr"/>
        <c:lblOffset val="100"/>
        <c:noMultiLvlLbl val="0"/>
      </c:catAx>
      <c:valAx>
        <c:axId val="186116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608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0.61126120339507573</c:v>
                </c:pt>
                <c:pt idx="1">
                  <c:v>0.65435786159086595</c:v>
                </c:pt>
                <c:pt idx="2">
                  <c:v>0.46628568393121428</c:v>
                </c:pt>
                <c:pt idx="3">
                  <c:v>0.5617008101105756</c:v>
                </c:pt>
                <c:pt idx="4">
                  <c:v>0.36626327698029632</c:v>
                </c:pt>
                <c:pt idx="5">
                  <c:v>0.3122767320839715</c:v>
                </c:pt>
                <c:pt idx="6">
                  <c:v>0.18096631122440382</c:v>
                </c:pt>
                <c:pt idx="7">
                  <c:v>1.5688675097214558E-2</c:v>
                </c:pt>
                <c:pt idx="8">
                  <c:v>9.8828259292182644E-3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721472"/>
        <c:axId val="175732608"/>
      </c:barChart>
      <c:catAx>
        <c:axId val="1757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5732608"/>
        <c:crosses val="autoZero"/>
        <c:auto val="1"/>
        <c:lblAlgn val="ctr"/>
        <c:lblOffset val="100"/>
        <c:noMultiLvlLbl val="0"/>
      </c:catAx>
      <c:valAx>
        <c:axId val="17573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72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0.15200468852422558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682560"/>
        <c:axId val="185684352"/>
      </c:barChart>
      <c:catAx>
        <c:axId val="18568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5684352"/>
        <c:crosses val="autoZero"/>
        <c:auto val="1"/>
        <c:lblAlgn val="ctr"/>
        <c:lblOffset val="100"/>
        <c:noMultiLvlLbl val="0"/>
      </c:catAx>
      <c:valAx>
        <c:axId val="185684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68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8.6526684164479443E-3"/>
                  <c:y val="-2.0225284339457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0.39670380681665374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5703424"/>
        <c:axId val="185722752"/>
      </c:barChart>
      <c:catAx>
        <c:axId val="185703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5722752"/>
        <c:crosses val="autoZero"/>
        <c:auto val="1"/>
        <c:lblAlgn val="ctr"/>
        <c:lblOffset val="100"/>
        <c:noMultiLvlLbl val="0"/>
      </c:catAx>
      <c:valAx>
        <c:axId val="185722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570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0.3643012880688738</c:v>
                </c:pt>
                <c:pt idx="1">
                  <c:v>0.56443241294620305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8898304"/>
        <c:axId val="188932864"/>
      </c:barChart>
      <c:catAx>
        <c:axId val="188898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8932864"/>
        <c:crosses val="autoZero"/>
        <c:auto val="1"/>
        <c:lblAlgn val="ctr"/>
        <c:lblOffset val="100"/>
        <c:noMultiLvlLbl val="0"/>
      </c:catAx>
      <c:valAx>
        <c:axId val="188932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88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7.885524376566996E-3"/>
                  <c:y val="-3.9376559411555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8.1110437715801176E-3</c:v>
                </c:pt>
                <c:pt idx="1">
                  <c:v>-0.11614649527185561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05888"/>
        <c:axId val="189229312"/>
      </c:barChart>
      <c:catAx>
        <c:axId val="18920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89229312"/>
        <c:crosses val="autoZero"/>
        <c:auto val="1"/>
        <c:lblAlgn val="ctr"/>
        <c:lblOffset val="100"/>
        <c:noMultiLvlLbl val="0"/>
      </c:catAx>
      <c:valAx>
        <c:axId val="189229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0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1.489926505399982E-2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241984"/>
        <c:axId val="189251968"/>
      </c:barChart>
      <c:catAx>
        <c:axId val="18924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89251968"/>
        <c:crosses val="autoZero"/>
        <c:auto val="1"/>
        <c:lblAlgn val="ctr"/>
        <c:lblOffset val="100"/>
        <c:noMultiLvlLbl val="0"/>
      </c:catAx>
      <c:valAx>
        <c:axId val="18925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2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5562385642E-2"/>
                  <c:y val="0.239458342043527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-0.24458078185028631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149952"/>
        <c:axId val="189151104"/>
      </c:barChart>
      <c:catAx>
        <c:axId val="189149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9151104"/>
        <c:crosses val="autoZero"/>
        <c:auto val="1"/>
        <c:lblAlgn val="ctr"/>
        <c:lblOffset val="100"/>
        <c:noMultiLvlLbl val="0"/>
      </c:catAx>
      <c:valAx>
        <c:axId val="189151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1499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0.42987941943432695</c:v>
                </c:pt>
                <c:pt idx="1">
                  <c:v>0.43409634614841802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516416"/>
        <c:axId val="189526400"/>
      </c:barChart>
      <c:catAx>
        <c:axId val="18951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526400"/>
        <c:crosses val="autoZero"/>
        <c:auto val="1"/>
        <c:lblAlgn val="ctr"/>
        <c:lblOffset val="100"/>
        <c:noMultiLvlLbl val="0"/>
      </c:catAx>
      <c:valAx>
        <c:axId val="189526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51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17/16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08672"/>
        <c:axId val="179710208"/>
      </c:barChart>
      <c:catAx>
        <c:axId val="17970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9710208"/>
        <c:crosses val="autoZero"/>
        <c:auto val="1"/>
        <c:lblAlgn val="ctr"/>
        <c:lblOffset val="100"/>
        <c:noMultiLvlLbl val="0"/>
      </c:catAx>
      <c:valAx>
        <c:axId val="17971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0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9731072"/>
        <c:axId val="179736960"/>
      </c:barChart>
      <c:catAx>
        <c:axId val="17973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79736960"/>
        <c:crosses val="autoZero"/>
        <c:auto val="1"/>
        <c:lblAlgn val="ctr"/>
        <c:lblOffset val="100"/>
        <c:noMultiLvlLbl val="0"/>
      </c:catAx>
      <c:valAx>
        <c:axId val="179736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97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17/16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195008"/>
        <c:axId val="189196544"/>
      </c:barChart>
      <c:catAx>
        <c:axId val="189195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9196544"/>
        <c:crosses val="autoZero"/>
        <c:auto val="1"/>
        <c:lblAlgn val="ctr"/>
        <c:lblOffset val="100"/>
        <c:noMultiLvlLbl val="0"/>
      </c:catAx>
      <c:valAx>
        <c:axId val="189196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195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8716501639013E-3"/>
                  <c:y val="1.1422152230971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9446631671041631E-3"/>
                  <c:y val="-7.3822572178477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391019792053363E-3"/>
                  <c:y val="-7.9244094488188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12303290414878E-3"/>
                  <c:y val="1.06675065616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944225721784776E-2"/>
                  <c:y val="0.442669186351706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8612303290415928E-3"/>
                  <c:y val="-0.16533333333333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0.11064852200074271</c:v>
                </c:pt>
                <c:pt idx="1">
                  <c:v>0.26206699042736092</c:v>
                </c:pt>
                <c:pt idx="2">
                  <c:v>2.4143447371218762E-2</c:v>
                </c:pt>
                <c:pt idx="3">
                  <c:v>0.1840724654724335</c:v>
                </c:pt>
                <c:pt idx="4">
                  <c:v>0.18567440506430355</c:v>
                </c:pt>
                <c:pt idx="5">
                  <c:v>0.82110212585372389</c:v>
                </c:pt>
                <c:pt idx="6">
                  <c:v>-0.8492804947537036</c:v>
                </c:pt>
                <c:pt idx="7">
                  <c:v>0.71161607161258011</c:v>
                </c:pt>
                <c:pt idx="8">
                  <c:v>-0.13113511050591387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765760"/>
        <c:axId val="175772800"/>
      </c:barChart>
      <c:catAx>
        <c:axId val="1757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5772800"/>
        <c:crosses val="autoZero"/>
        <c:auto val="1"/>
        <c:lblAlgn val="ctr"/>
        <c:lblOffset val="100"/>
        <c:noMultiLvlLbl val="0"/>
      </c:catAx>
      <c:valAx>
        <c:axId val="175772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76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0.29653859691500067</c:v>
                </c:pt>
                <c:pt idx="1">
                  <c:v>0.959561443811904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126912"/>
        <c:axId val="191153280"/>
      </c:barChart>
      <c:catAx>
        <c:axId val="19112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153280"/>
        <c:crosses val="autoZero"/>
        <c:auto val="1"/>
        <c:lblAlgn val="ctr"/>
        <c:lblOffset val="100"/>
        <c:noMultiLvlLbl val="0"/>
      </c:catAx>
      <c:valAx>
        <c:axId val="191153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12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7905991149769977E-2"/>
                  <c:y val="-5.2460864826264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3.1182969660557003E-2</c:v>
                </c:pt>
                <c:pt idx="1">
                  <c:v>48.593371615746427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992384"/>
        <c:axId val="190995072"/>
      </c:barChart>
      <c:catAx>
        <c:axId val="19099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995072"/>
        <c:crosses val="autoZero"/>
        <c:auto val="1"/>
        <c:lblAlgn val="ctr"/>
        <c:lblOffset val="100"/>
        <c:noMultiLvlLbl val="0"/>
      </c:catAx>
      <c:valAx>
        <c:axId val="19099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99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0.11380014738217904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011840"/>
        <c:axId val="191030016"/>
      </c:barChart>
      <c:catAx>
        <c:axId val="19101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030016"/>
        <c:crosses val="autoZero"/>
        <c:auto val="1"/>
        <c:lblAlgn val="ctr"/>
        <c:lblOffset val="100"/>
        <c:noMultiLvlLbl val="0"/>
      </c:catAx>
      <c:valAx>
        <c:axId val="19103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0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5624296963E-2"/>
                  <c:y val="0.23697236374864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General</c:formatCode>
                <c:ptCount val="2"/>
                <c:pt idx="0" formatCode="0.0%">
                  <c:v>-0.6687056858736089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036800"/>
        <c:axId val="191641856"/>
      </c:barChart>
      <c:catAx>
        <c:axId val="191036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1641856"/>
        <c:crosses val="autoZero"/>
        <c:auto val="1"/>
        <c:lblAlgn val="ctr"/>
        <c:lblOffset val="100"/>
        <c:noMultiLvlLbl val="0"/>
      </c:catAx>
      <c:valAx>
        <c:axId val="191641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036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0.28483536664934184</c:v>
                </c:pt>
                <c:pt idx="1">
                  <c:v>0.60877784655485234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1208832"/>
        <c:axId val="191214720"/>
      </c:barChart>
      <c:catAx>
        <c:axId val="19120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1214720"/>
        <c:crosses val="autoZero"/>
        <c:auto val="1"/>
        <c:lblAlgn val="ctr"/>
        <c:lblOffset val="100"/>
        <c:noMultiLvlLbl val="0"/>
      </c:catAx>
      <c:valAx>
        <c:axId val="191214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120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0.12015459774008219</c:v>
                </c:pt>
                <c:pt idx="1">
                  <c:v>7.9597249868780251E-2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163840"/>
        <c:axId val="192166528"/>
      </c:barChart>
      <c:catAx>
        <c:axId val="192163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166528"/>
        <c:crosses val="autoZero"/>
        <c:auto val="1"/>
        <c:lblAlgn val="ctr"/>
        <c:lblOffset val="100"/>
        <c:noMultiLvlLbl val="0"/>
      </c:catAx>
      <c:valAx>
        <c:axId val="19216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1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5.7803348270479412E-3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195584"/>
        <c:axId val="192205568"/>
      </c:barChart>
      <c:catAx>
        <c:axId val="19219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205568"/>
        <c:crosses val="autoZero"/>
        <c:auto val="1"/>
        <c:lblAlgn val="ctr"/>
        <c:lblOffset val="100"/>
        <c:noMultiLvlLbl val="0"/>
      </c:catAx>
      <c:valAx>
        <c:axId val="19220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19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408963585434174E-2"/>
                  <c:y val="0.23238989012529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-0.97487804693062896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212352"/>
        <c:axId val="192764160"/>
      </c:barChart>
      <c:catAx>
        <c:axId val="1922123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764160"/>
        <c:crosses val="autoZero"/>
        <c:auto val="1"/>
        <c:lblAlgn val="ctr"/>
        <c:lblOffset val="100"/>
        <c:noMultiLvlLbl val="0"/>
      </c:catAx>
      <c:valAx>
        <c:axId val="19276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21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0.38102650535514282</c:v>
                </c:pt>
                <c:pt idx="1">
                  <c:v>0.54958637834025337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823296"/>
        <c:axId val="192824832"/>
      </c:barChart>
      <c:catAx>
        <c:axId val="192823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2824832"/>
        <c:crosses val="autoZero"/>
        <c:auto val="1"/>
        <c:lblAlgn val="ctr"/>
        <c:lblOffset val="100"/>
        <c:noMultiLvlLbl val="0"/>
      </c:catAx>
      <c:valAx>
        <c:axId val="19282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8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5.4039223185982088E-2</c:v>
                </c:pt>
                <c:pt idx="1">
                  <c:v>-0.11959442485360405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2856448"/>
        <c:axId val="192859136"/>
      </c:barChart>
      <c:catAx>
        <c:axId val="192856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2859136"/>
        <c:crosses val="autoZero"/>
        <c:auto val="1"/>
        <c:lblAlgn val="ctr"/>
        <c:lblOffset val="100"/>
        <c:noMultiLvlLbl val="0"/>
      </c:catAx>
      <c:valAx>
        <c:axId val="192859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285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0.57055534620396364</c:v>
                </c:pt>
                <c:pt idx="1">
                  <c:v>0.20728580246246794</c:v>
                </c:pt>
                <c:pt idx="2">
                  <c:v>1.0031237594868453E-2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818624"/>
        <c:axId val="175820160"/>
      </c:barChart>
      <c:catAx>
        <c:axId val="17581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5820160"/>
        <c:crosses val="autoZero"/>
        <c:auto val="1"/>
        <c:lblAlgn val="ctr"/>
        <c:lblOffset val="100"/>
        <c:noMultiLvlLbl val="0"/>
      </c:catAx>
      <c:valAx>
        <c:axId val="17582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81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6.7957589956553016E-2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28704"/>
        <c:axId val="182338688"/>
      </c:barChart>
      <c:catAx>
        <c:axId val="1823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82338688"/>
        <c:crosses val="autoZero"/>
        <c:auto val="1"/>
        <c:lblAlgn val="ctr"/>
        <c:lblOffset val="100"/>
        <c:noMultiLvlLbl val="0"/>
      </c:catAx>
      <c:valAx>
        <c:axId val="182338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2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25.292598148133294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359552"/>
        <c:axId val="182361088"/>
      </c:barChart>
      <c:catAx>
        <c:axId val="182359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82361088"/>
        <c:crosses val="autoZero"/>
        <c:auto val="1"/>
        <c:lblAlgn val="ctr"/>
        <c:lblOffset val="100"/>
        <c:noMultiLvlLbl val="0"/>
      </c:catAx>
      <c:valAx>
        <c:axId val="18236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2359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0.39947511726230234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330624"/>
        <c:axId val="194332160"/>
      </c:barChart>
      <c:catAx>
        <c:axId val="19433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332160"/>
        <c:crosses val="autoZero"/>
        <c:auto val="1"/>
        <c:lblAlgn val="ctr"/>
        <c:lblOffset val="100"/>
        <c:noMultiLvlLbl val="0"/>
      </c:catAx>
      <c:valAx>
        <c:axId val="19433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33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42097488921712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0.68590130949923789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355584"/>
        <c:axId val="194358272"/>
      </c:barChart>
      <c:catAx>
        <c:axId val="194355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358272"/>
        <c:crosses val="autoZero"/>
        <c:auto val="1"/>
        <c:lblAlgn val="ctr"/>
        <c:lblOffset val="100"/>
        <c:noMultiLvlLbl val="0"/>
      </c:catAx>
      <c:valAx>
        <c:axId val="19435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355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379136"/>
        <c:axId val="194389120"/>
      </c:barChart>
      <c:catAx>
        <c:axId val="19437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389120"/>
        <c:crosses val="autoZero"/>
        <c:auto val="1"/>
        <c:lblAlgn val="ctr"/>
        <c:lblOffset val="100"/>
        <c:noMultiLvlLbl val="0"/>
      </c:catAx>
      <c:valAx>
        <c:axId val="19438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37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409984"/>
        <c:axId val="194411520"/>
      </c:barChart>
      <c:catAx>
        <c:axId val="194409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411520"/>
        <c:crosses val="autoZero"/>
        <c:auto val="1"/>
        <c:lblAlgn val="ctr"/>
        <c:lblOffset val="100"/>
        <c:noMultiLvlLbl val="0"/>
      </c:catAx>
      <c:valAx>
        <c:axId val="194411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40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0.32865512843669059</c:v>
                </c:pt>
                <c:pt idx="1">
                  <c:v>0.50642690367446963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54208"/>
        <c:axId val="194655360"/>
      </c:barChart>
      <c:catAx>
        <c:axId val="194654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4655360"/>
        <c:crosses val="autoZero"/>
        <c:auto val="1"/>
        <c:lblAlgn val="ctr"/>
        <c:lblOffset val="100"/>
        <c:noMultiLvlLbl val="0"/>
      </c:catAx>
      <c:valAx>
        <c:axId val="194655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5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6061479346781949E-3"/>
                  <c:y val="-4.913973891649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0.3126463643499624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78784"/>
        <c:axId val="194681472"/>
      </c:barChart>
      <c:catAx>
        <c:axId val="194678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4681472"/>
        <c:crosses val="autoZero"/>
        <c:auto val="1"/>
        <c:lblAlgn val="ctr"/>
        <c:lblOffset val="100"/>
        <c:noMultiLvlLbl val="0"/>
      </c:catAx>
      <c:valAx>
        <c:axId val="19468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78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0.17931369210265519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4694144"/>
        <c:axId val="195363584"/>
      </c:barChart>
      <c:catAx>
        <c:axId val="19469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363584"/>
        <c:crosses val="autoZero"/>
        <c:auto val="1"/>
        <c:lblAlgn val="ctr"/>
        <c:lblOffset val="100"/>
        <c:noMultiLvlLbl val="0"/>
      </c:catAx>
      <c:valAx>
        <c:axId val="1953635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469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17/16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267822736030827E-2"/>
                  <c:y val="-2.5337155436215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0.39617856374539739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374464"/>
        <c:axId val="195397888"/>
      </c:barChart>
      <c:catAx>
        <c:axId val="19537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397888"/>
        <c:crosses val="autoZero"/>
        <c:auto val="1"/>
        <c:lblAlgn val="ctr"/>
        <c:lblOffset val="100"/>
        <c:noMultiLvlLbl val="0"/>
      </c:catAx>
      <c:valAx>
        <c:axId val="19539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37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6021505376344086E-3"/>
                  <c:y val="-6.2051944999412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4342379958246352E-3"/>
                  <c:y val="0.520426977195536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7952450266860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0.13650957361101379</c:v>
                </c:pt>
                <c:pt idx="1">
                  <c:v>-0.79154510081703755</c:v>
                </c:pt>
                <c:pt idx="2">
                  <c:v>-0.11368840264069924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741568"/>
        <c:axId val="175840640"/>
      </c:barChart>
      <c:catAx>
        <c:axId val="175741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5840640"/>
        <c:crosses val="autoZero"/>
        <c:auto val="1"/>
        <c:lblAlgn val="ctr"/>
        <c:lblOffset val="100"/>
        <c:noMultiLvlLbl val="0"/>
      </c:catAx>
      <c:valAx>
        <c:axId val="17584064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7574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0.47762477799460529</c:v>
                </c:pt>
                <c:pt idx="1">
                  <c:v>0.38082636561871142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51328"/>
        <c:axId val="196457216"/>
      </c:barChart>
      <c:catAx>
        <c:axId val="196451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6457216"/>
        <c:crosses val="autoZero"/>
        <c:auto val="1"/>
        <c:lblAlgn val="ctr"/>
        <c:lblOffset val="100"/>
        <c:noMultiLvlLbl val="0"/>
      </c:catAx>
      <c:valAx>
        <c:axId val="19645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5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048733773142945E-3"/>
                  <c:y val="-9.7781173172627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03003003003003E-3"/>
                  <c:y val="-9.8401022130932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-9.0100014509882143E-2</c:v>
                </c:pt>
                <c:pt idx="1">
                  <c:v>-0.1580982023780062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6464000"/>
        <c:axId val="196475136"/>
      </c:barChart>
      <c:catAx>
        <c:axId val="19646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6475136"/>
        <c:crosses val="autoZero"/>
        <c:auto val="1"/>
        <c:lblAlgn val="ctr"/>
        <c:lblOffset val="100"/>
        <c:noMultiLvlLbl val="0"/>
      </c:catAx>
      <c:valAx>
        <c:axId val="196475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64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0.34133157668626923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229120"/>
        <c:axId val="190230912"/>
      </c:barChart>
      <c:catAx>
        <c:axId val="190229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230912"/>
        <c:crosses val="autoZero"/>
        <c:auto val="1"/>
        <c:lblAlgn val="ctr"/>
        <c:lblOffset val="100"/>
        <c:noMultiLvlLbl val="0"/>
      </c:catAx>
      <c:valAx>
        <c:axId val="19023091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902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17/16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6477850399419027E-2"/>
                  <c:y val="0.25717111770524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-0.80679943349117522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245888"/>
        <c:axId val="193369984"/>
      </c:barChart>
      <c:catAx>
        <c:axId val="19024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93369984"/>
        <c:crosses val="autoZero"/>
        <c:auto val="1"/>
        <c:lblAlgn val="ctr"/>
        <c:lblOffset val="100"/>
        <c:noMultiLvlLbl val="0"/>
      </c:catAx>
      <c:valAx>
        <c:axId val="19336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245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0.12649472915828833</c:v>
                </c:pt>
                <c:pt idx="1">
                  <c:v>0.41339163565191234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85056"/>
        <c:axId val="193490944"/>
      </c:barChart>
      <c:catAx>
        <c:axId val="193485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490944"/>
        <c:crosses val="autoZero"/>
        <c:auto val="1"/>
        <c:lblAlgn val="ctr"/>
        <c:lblOffset val="100"/>
        <c:noMultiLvlLbl val="0"/>
      </c:catAx>
      <c:valAx>
        <c:axId val="193490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8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448420213296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205128205128205E-3"/>
                  <c:y val="0.13170360034109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8.4160643460318685</c:v>
                </c:pt>
                <c:pt idx="1">
                  <c:v>-0.35974995387136233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758720"/>
        <c:axId val="195769856"/>
      </c:barChart>
      <c:catAx>
        <c:axId val="195758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5769856"/>
        <c:crosses val="autoZero"/>
        <c:auto val="1"/>
        <c:lblAlgn val="ctr"/>
        <c:lblOffset val="100"/>
        <c:noMultiLvlLbl val="0"/>
      </c:catAx>
      <c:valAx>
        <c:axId val="195769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758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790720"/>
        <c:axId val="195792256"/>
      </c:barChart>
      <c:catAx>
        <c:axId val="195790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5792256"/>
        <c:crosses val="autoZero"/>
        <c:auto val="1"/>
        <c:lblAlgn val="ctr"/>
        <c:lblOffset val="100"/>
        <c:noMultiLvlLbl val="0"/>
      </c:catAx>
      <c:valAx>
        <c:axId val="195792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79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2.2435897435897436E-2"/>
                  <c:y val="0.30714180287366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5815680"/>
        <c:axId val="198255744"/>
      </c:barChart>
      <c:catAx>
        <c:axId val="19581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255744"/>
        <c:crosses val="autoZero"/>
        <c:auto val="1"/>
        <c:lblAlgn val="ctr"/>
        <c:lblOffset val="100"/>
        <c:noMultiLvlLbl val="0"/>
      </c:catAx>
      <c:valAx>
        <c:axId val="198255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581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0.38475012692793237</c:v>
                </c:pt>
                <c:pt idx="1">
                  <c:v>0.58937777637323752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375680"/>
        <c:axId val="198180864"/>
      </c:barChart>
      <c:catAx>
        <c:axId val="19837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180864"/>
        <c:crosses val="autoZero"/>
        <c:auto val="1"/>
        <c:lblAlgn val="ctr"/>
        <c:lblOffset val="100"/>
        <c:noMultiLvlLbl val="0"/>
      </c:catAx>
      <c:valAx>
        <c:axId val="1981808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3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0.18454920982978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0.59742718061145395</c:v>
                </c:pt>
                <c:pt idx="1">
                  <c:v>-9.7248059647639828E-2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56768"/>
        <c:axId val="198202880"/>
      </c:barChart>
      <c:catAx>
        <c:axId val="193456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202880"/>
        <c:crosses val="autoZero"/>
        <c:auto val="1"/>
        <c:lblAlgn val="ctr"/>
        <c:lblOffset val="100"/>
        <c:noMultiLvlLbl val="0"/>
      </c:catAx>
      <c:valAx>
        <c:axId val="19820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0.61557189928650002</c:v>
                </c:pt>
                <c:pt idx="1">
                  <c:v>0.56557405618025358</c:v>
                </c:pt>
                <c:pt idx="2">
                  <c:v>0.46628568393121411</c:v>
                </c:pt>
                <c:pt idx="3">
                  <c:v>0.54244357462727899</c:v>
                </c:pt>
                <c:pt idx="4">
                  <c:v>0.36626327698029632</c:v>
                </c:pt>
                <c:pt idx="5">
                  <c:v>0.57055534620396364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5868544"/>
        <c:axId val="175941504"/>
      </c:barChart>
      <c:catAx>
        <c:axId val="17586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75941504"/>
        <c:crosses val="autoZero"/>
        <c:auto val="1"/>
        <c:lblAlgn val="ctr"/>
        <c:lblOffset val="100"/>
        <c:noMultiLvlLbl val="0"/>
      </c:catAx>
      <c:valAx>
        <c:axId val="1759415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586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0.35545707537139004</c:v>
                </c:pt>
                <c:pt idx="1">
                  <c:v>2.4141466994845845E-2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44224"/>
        <c:axId val="198245760"/>
      </c:barChart>
      <c:catAx>
        <c:axId val="198244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8245760"/>
        <c:crosses val="autoZero"/>
        <c:auto val="1"/>
        <c:lblAlgn val="ctr"/>
        <c:lblOffset val="100"/>
        <c:noMultiLvlLbl val="0"/>
      </c:catAx>
      <c:valAx>
        <c:axId val="198245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4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076014536644455E-3"/>
                  <c:y val="0.14068861645458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-1.2722674841597392E-2</c:v>
                </c:pt>
                <c:pt idx="1">
                  <c:v>0.83409466048133685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8285568"/>
        <c:axId val="198780032"/>
      </c:barChart>
      <c:catAx>
        <c:axId val="198285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8780032"/>
        <c:crosses val="autoZero"/>
        <c:auto val="1"/>
        <c:lblAlgn val="ctr"/>
        <c:lblOffset val="100"/>
        <c:noMultiLvlLbl val="0"/>
      </c:catAx>
      <c:valAx>
        <c:axId val="198780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828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0.37038046165183086</c:v>
                </c:pt>
                <c:pt idx="1">
                  <c:v>0.38291787224152979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564288"/>
        <c:axId val="197591808"/>
      </c:barChart>
      <c:catAx>
        <c:axId val="197564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591808"/>
        <c:crosses val="autoZero"/>
        <c:auto val="1"/>
        <c:lblAlgn val="ctr"/>
        <c:lblOffset val="100"/>
        <c:noMultiLvlLbl val="0"/>
      </c:catAx>
      <c:valAx>
        <c:axId val="197591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56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0.250006527914713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1.281151446129003</c:v>
                </c:pt>
                <c:pt idx="1">
                  <c:v>-0.85131044111925314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610880"/>
        <c:axId val="197634304"/>
      </c:barChart>
      <c:catAx>
        <c:axId val="19761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634304"/>
        <c:crosses val="autoZero"/>
        <c:auto val="1"/>
        <c:lblAlgn val="ctr"/>
        <c:lblOffset val="100"/>
        <c:noMultiLvlLbl val="0"/>
      </c:catAx>
      <c:valAx>
        <c:axId val="19763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61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0.61102104491333009</c:v>
                </c:pt>
                <c:pt idx="1">
                  <c:v>0.28654027419411393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651072"/>
        <c:axId val="190128512"/>
      </c:barChart>
      <c:catAx>
        <c:axId val="19765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128512"/>
        <c:crosses val="autoZero"/>
        <c:auto val="1"/>
        <c:lblAlgn val="ctr"/>
        <c:lblOffset val="100"/>
        <c:noMultiLvlLbl val="0"/>
      </c:catAx>
      <c:valAx>
        <c:axId val="190128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65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9639185172775388E-7"/>
                  <c:y val="0.31241520164441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-0.95369136666666665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135296"/>
        <c:axId val="190166912"/>
      </c:barChart>
      <c:catAx>
        <c:axId val="19013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166912"/>
        <c:crosses val="autoZero"/>
        <c:auto val="1"/>
        <c:lblAlgn val="ctr"/>
        <c:lblOffset val="100"/>
        <c:noMultiLvlLbl val="0"/>
      </c:catAx>
      <c:valAx>
        <c:axId val="190166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13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0.38873099839185044</c:v>
                </c:pt>
                <c:pt idx="1">
                  <c:v>0.7019410148600993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721088"/>
        <c:axId val="197722880"/>
      </c:barChart>
      <c:catAx>
        <c:axId val="19772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7722880"/>
        <c:crosses val="autoZero"/>
        <c:auto val="1"/>
        <c:lblAlgn val="ctr"/>
        <c:lblOffset val="100"/>
        <c:noMultiLvlLbl val="0"/>
      </c:catAx>
      <c:valAx>
        <c:axId val="19772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72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7.1659236606592014E-2</c:v>
                </c:pt>
                <c:pt idx="1">
                  <c:v>1.6356368768583929E-2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737856"/>
        <c:axId val="197761280"/>
      </c:barChart>
      <c:catAx>
        <c:axId val="19773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7761280"/>
        <c:crosses val="autoZero"/>
        <c:auto val="1"/>
        <c:lblAlgn val="ctr"/>
        <c:lblOffset val="100"/>
        <c:noMultiLvlLbl val="0"/>
      </c:catAx>
      <c:valAx>
        <c:axId val="197761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73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0.11485682597301872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57664"/>
        <c:axId val="201859456"/>
      </c:barChart>
      <c:catAx>
        <c:axId val="20185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859456"/>
        <c:crosses val="autoZero"/>
        <c:auto val="1"/>
        <c:lblAlgn val="ctr"/>
        <c:lblOffset val="100"/>
        <c:noMultiLvlLbl val="0"/>
      </c:catAx>
      <c:valAx>
        <c:axId val="20185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5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17/16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27922056938505E-3"/>
                  <c:y val="0.23087868733389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-5.0278644986245902E-2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66240"/>
        <c:axId val="201885568"/>
      </c:barChart>
      <c:catAx>
        <c:axId val="20186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885568"/>
        <c:crosses val="autoZero"/>
        <c:auto val="1"/>
        <c:lblAlgn val="ctr"/>
        <c:lblOffset val="100"/>
        <c:noMultiLvlLbl val="0"/>
      </c:catAx>
      <c:valAx>
        <c:axId val="20188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6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17/16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1"/>
              <c:layout>
                <c:manualLayout>
                  <c:x val="-3.0094182194690643E-3"/>
                  <c:y val="-2.5670238873570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3200052121144433E-3"/>
                  <c:y val="-3.3588220245032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1.925391095066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376556653822531E-4"/>
                  <c:y val="-3.4338667955314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4498376925658804E-3"/>
                  <c:y val="-2.4066251646342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0.11316555391922201</c:v>
                </c:pt>
                <c:pt idx="1">
                  <c:v>0.16875841104048805</c:v>
                </c:pt>
                <c:pt idx="2">
                  <c:v>2.414344737121854E-2</c:v>
                </c:pt>
                <c:pt idx="3">
                  <c:v>0.46495218928297821</c:v>
                </c:pt>
                <c:pt idx="4">
                  <c:v>0.18567440506430355</c:v>
                </c:pt>
                <c:pt idx="5">
                  <c:v>0.13650957361101357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6243072"/>
        <c:axId val="176246144"/>
      </c:barChart>
      <c:catAx>
        <c:axId val="176243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76246144"/>
        <c:crosses val="autoZero"/>
        <c:auto val="1"/>
        <c:lblAlgn val="ctr"/>
        <c:lblOffset val="100"/>
        <c:noMultiLvlLbl val="0"/>
      </c:catAx>
      <c:valAx>
        <c:axId val="17624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624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0.40703147589697747</c:v>
                </c:pt>
                <c:pt idx="1">
                  <c:v>0.77891476596432918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587328"/>
        <c:axId val="201458048"/>
      </c:barChart>
      <c:catAx>
        <c:axId val="201587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458048"/>
        <c:crosses val="autoZero"/>
        <c:auto val="1"/>
        <c:lblAlgn val="ctr"/>
        <c:lblOffset val="100"/>
        <c:noMultiLvlLbl val="0"/>
      </c:catAx>
      <c:valAx>
        <c:axId val="201458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58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501634921333157E-2"/>
                  <c:y val="0.36824786070506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8.9987130326824261E-2</c:v>
                </c:pt>
                <c:pt idx="1">
                  <c:v>-0.18890159798146211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485312"/>
        <c:axId val="201504640"/>
      </c:barChart>
      <c:catAx>
        <c:axId val="201485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504640"/>
        <c:crosses val="autoZero"/>
        <c:auto val="1"/>
        <c:lblAlgn val="ctr"/>
        <c:lblOffset val="100"/>
        <c:noMultiLvlLbl val="0"/>
      </c:catAx>
      <c:valAx>
        <c:axId val="20150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48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7.295726764873238E-2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787648"/>
        <c:axId val="201797632"/>
      </c:barChart>
      <c:catAx>
        <c:axId val="20178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1797632"/>
        <c:crosses val="autoZero"/>
        <c:auto val="1"/>
        <c:lblAlgn val="ctr"/>
        <c:lblOffset val="100"/>
        <c:noMultiLvlLbl val="0"/>
      </c:catAx>
      <c:valAx>
        <c:axId val="2017976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78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0.55241073762467408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1804416"/>
        <c:axId val="201827840"/>
      </c:barChart>
      <c:catAx>
        <c:axId val="20180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1827840"/>
        <c:crosses val="autoZero"/>
        <c:auto val="1"/>
        <c:lblAlgn val="ctr"/>
        <c:lblOffset val="100"/>
        <c:noMultiLvlLbl val="0"/>
      </c:catAx>
      <c:valAx>
        <c:axId val="201827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18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0.40631942821155159</c:v>
                </c:pt>
                <c:pt idx="1">
                  <c:v>0.6787731738957925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228288"/>
        <c:axId val="205234176"/>
      </c:barChart>
      <c:catAx>
        <c:axId val="205228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5234176"/>
        <c:crosses val="autoZero"/>
        <c:auto val="1"/>
        <c:lblAlgn val="ctr"/>
        <c:lblOffset val="100"/>
        <c:noMultiLvlLbl val="0"/>
      </c:catAx>
      <c:valAx>
        <c:axId val="205234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22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1036623215394167E-3"/>
                  <c:y val="0.167076785427010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0.11008740276726581</c:v>
                </c:pt>
                <c:pt idx="1">
                  <c:v>-6.076333090319519E-3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240960"/>
        <c:axId val="2426368"/>
      </c:barChart>
      <c:catAx>
        <c:axId val="205240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426368"/>
        <c:crosses val="autoZero"/>
        <c:auto val="1"/>
        <c:lblAlgn val="ctr"/>
        <c:lblOffset val="100"/>
        <c:noMultiLvlLbl val="0"/>
      </c:catAx>
      <c:valAx>
        <c:axId val="2426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240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0.19263480293787125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3406848"/>
        <c:axId val="193408384"/>
      </c:barChart>
      <c:catAx>
        <c:axId val="193406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3408384"/>
        <c:crosses val="autoZero"/>
        <c:auto val="1"/>
        <c:lblAlgn val="ctr"/>
        <c:lblOffset val="100"/>
        <c:noMultiLvlLbl val="0"/>
      </c:catAx>
      <c:valAx>
        <c:axId val="193408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340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0450104351481202E-4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4.8456012651675779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7540096"/>
        <c:axId val="204735616"/>
      </c:barChart>
      <c:catAx>
        <c:axId val="19754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4735616"/>
        <c:crosses val="autoZero"/>
        <c:auto val="1"/>
        <c:lblAlgn val="ctr"/>
        <c:lblOffset val="100"/>
        <c:noMultiLvlLbl val="0"/>
      </c:catAx>
      <c:valAx>
        <c:axId val="204735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754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0.39498290161598021</c:v>
                </c:pt>
                <c:pt idx="1">
                  <c:v>0.47994608099828689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9990784"/>
        <c:axId val="189992320"/>
      </c:barChart>
      <c:catAx>
        <c:axId val="189990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89992320"/>
        <c:crosses val="autoZero"/>
        <c:auto val="1"/>
        <c:lblAlgn val="ctr"/>
        <c:lblOffset val="100"/>
        <c:noMultiLvlLbl val="0"/>
      </c:catAx>
      <c:valAx>
        <c:axId val="189992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99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336538461538461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7809408439327E-3"/>
                  <c:y val="4.3235101941371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2073246430788334E-3"/>
                  <c:y val="0.55975414911926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3.1075770531230562E-2</c:v>
                </c:pt>
                <c:pt idx="1">
                  <c:v>-0.18888578444409565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011648"/>
        <c:axId val="190022784"/>
      </c:barChart>
      <c:catAx>
        <c:axId val="190011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022784"/>
        <c:crosses val="autoZero"/>
        <c:auto val="1"/>
        <c:lblAlgn val="ctr"/>
        <c:lblOffset val="100"/>
        <c:noMultiLvlLbl val="0"/>
      </c:catAx>
      <c:valAx>
        <c:axId val="190022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011648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0.3122767320839715</c:v>
                </c:pt>
                <c:pt idx="1">
                  <c:v>0.18096631122440385</c:v>
                </c:pt>
                <c:pt idx="2">
                  <c:v>0.20728580246246797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73890560"/>
        <c:axId val="173910272"/>
      </c:barChart>
      <c:catAx>
        <c:axId val="173890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73910272"/>
        <c:crosses val="autoZero"/>
        <c:auto val="1"/>
        <c:lblAlgn val="ctr"/>
        <c:lblOffset val="100"/>
        <c:noMultiLvlLbl val="0"/>
      </c:catAx>
      <c:valAx>
        <c:axId val="173910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7389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1.3244493348329398E-2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051840"/>
        <c:axId val="190053376"/>
      </c:barChart>
      <c:catAx>
        <c:axId val="19005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0053376"/>
        <c:crosses val="autoZero"/>
        <c:auto val="1"/>
        <c:lblAlgn val="ctr"/>
        <c:lblOffset val="100"/>
        <c:noMultiLvlLbl val="0"/>
      </c:catAx>
      <c:valAx>
        <c:axId val="190053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05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0591993039976149E-4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0.37632756890398289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0089088"/>
        <c:axId val="190096128"/>
      </c:barChart>
      <c:catAx>
        <c:axId val="19008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90096128"/>
        <c:crosses val="autoZero"/>
        <c:auto val="1"/>
        <c:lblAlgn val="ctr"/>
        <c:lblOffset val="100"/>
        <c:noMultiLvlLbl val="0"/>
      </c:catAx>
      <c:valAx>
        <c:axId val="190096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008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0.38122144367346028</c:v>
                </c:pt>
                <c:pt idx="1">
                  <c:v>0.6373706178147589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08512"/>
        <c:axId val="199810048"/>
      </c:barChart>
      <c:catAx>
        <c:axId val="1998085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99810048"/>
        <c:crosses val="autoZero"/>
        <c:auto val="1"/>
        <c:lblAlgn val="ctr"/>
        <c:lblOffset val="100"/>
        <c:noMultiLvlLbl val="0"/>
      </c:catAx>
      <c:valAx>
        <c:axId val="19981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6.303642424443779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05128205128205E-3"/>
                  <c:y val="5.625879043600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-3.5270880655077441E-2</c:v>
                </c:pt>
                <c:pt idx="1">
                  <c:v>-9.7597590406854673E-2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99817088"/>
        <c:axId val="208020224"/>
      </c:barChart>
      <c:catAx>
        <c:axId val="199817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020224"/>
        <c:crosses val="autoZero"/>
        <c:auto val="1"/>
        <c:lblAlgn val="ctr"/>
        <c:lblOffset val="100"/>
        <c:noMultiLvlLbl val="0"/>
      </c:catAx>
      <c:valAx>
        <c:axId val="208020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81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3.2890216304189993E-2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053376"/>
        <c:axId val="208054912"/>
      </c:barChart>
      <c:catAx>
        <c:axId val="20805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054912"/>
        <c:crosses val="autoZero"/>
        <c:auto val="1"/>
        <c:lblAlgn val="ctr"/>
        <c:lblOffset val="100"/>
        <c:noMultiLvlLbl val="0"/>
      </c:catAx>
      <c:valAx>
        <c:axId val="208054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05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99858257941217E-3"/>
                  <c:y val="0.23440309570105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-0.85161116120708757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5522432"/>
        <c:axId val="205558144"/>
      </c:barChart>
      <c:catAx>
        <c:axId val="205522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5558144"/>
        <c:crosses val="autoZero"/>
        <c:auto val="1"/>
        <c:lblAlgn val="ctr"/>
        <c:lblOffset val="100"/>
        <c:noMultiLvlLbl val="0"/>
      </c:catAx>
      <c:valAx>
        <c:axId val="205558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552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0.35120496810785973</c:v>
                </c:pt>
                <c:pt idx="1">
                  <c:v>0.88055785376121154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07040"/>
        <c:axId val="208808576"/>
      </c:barChart>
      <c:catAx>
        <c:axId val="20880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8808576"/>
        <c:crosses val="autoZero"/>
        <c:auto val="1"/>
        <c:lblAlgn val="ctr"/>
        <c:lblOffset val="100"/>
        <c:noMultiLvlLbl val="0"/>
      </c:catAx>
      <c:valAx>
        <c:axId val="208808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0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-3.0219409812247355E-2</c:v>
                </c:pt>
                <c:pt idx="1">
                  <c:v>9.4669515431649032E-3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862208"/>
        <c:axId val="207954688"/>
      </c:barChart>
      <c:catAx>
        <c:axId val="208862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7954688"/>
        <c:crosses val="autoZero"/>
        <c:auto val="1"/>
        <c:lblAlgn val="ctr"/>
        <c:lblOffset val="100"/>
        <c:noMultiLvlLbl val="0"/>
      </c:catAx>
      <c:valAx>
        <c:axId val="207954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862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4.834757750442209E-2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7971072"/>
        <c:axId val="207972608"/>
      </c:barChart>
      <c:catAx>
        <c:axId val="20797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207972608"/>
        <c:crosses val="autoZero"/>
        <c:auto val="1"/>
        <c:lblAlgn val="ctr"/>
        <c:lblOffset val="100"/>
        <c:noMultiLvlLbl val="0"/>
      </c:catAx>
      <c:valAx>
        <c:axId val="20797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797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17/16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5095822519391781E-3"/>
                  <c:y val="0.2336334486306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-0.18159880884470969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08733312"/>
        <c:axId val="208740352"/>
      </c:barChart>
      <c:catAx>
        <c:axId val="208733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208740352"/>
        <c:crosses val="autoZero"/>
        <c:auto val="1"/>
        <c:lblAlgn val="ctr"/>
        <c:lblOffset val="100"/>
        <c:noMultiLvlLbl val="0"/>
      </c:catAx>
      <c:valAx>
        <c:axId val="208740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08733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37"/>
  <sheetViews>
    <sheetView zoomScaleNormal="100" workbookViewId="0">
      <selection activeCell="A18" sqref="A1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397</v>
      </c>
    </row>
    <row r="2" spans="1:13" x14ac:dyDescent="0.25">
      <c r="A2" s="8" t="s">
        <v>398</v>
      </c>
      <c r="H2" s="735" t="s">
        <v>783</v>
      </c>
      <c r="I2" s="736"/>
      <c r="J2" s="737"/>
    </row>
    <row r="3" spans="1:13" x14ac:dyDescent="0.25">
      <c r="C3" s="14"/>
      <c r="D3" s="14"/>
      <c r="E3" s="14"/>
      <c r="F3" s="128"/>
      <c r="G3" s="14"/>
      <c r="H3" s="101"/>
      <c r="I3" s="129"/>
      <c r="J3" s="102" t="s">
        <v>764</v>
      </c>
    </row>
    <row r="4" spans="1:13" x14ac:dyDescent="0.25">
      <c r="A4" s="1"/>
      <c r="B4" s="2" t="s">
        <v>399</v>
      </c>
      <c r="C4" s="3" t="s">
        <v>467</v>
      </c>
      <c r="D4" s="3" t="s">
        <v>500</v>
      </c>
      <c r="E4" s="3" t="s">
        <v>509</v>
      </c>
      <c r="F4" s="3" t="s">
        <v>507</v>
      </c>
      <c r="G4" s="3" t="s">
        <v>762</v>
      </c>
      <c r="H4" s="11" t="s">
        <v>763</v>
      </c>
      <c r="I4" s="89" t="s">
        <v>507</v>
      </c>
      <c r="J4" s="12" t="s">
        <v>18</v>
      </c>
    </row>
    <row r="5" spans="1:13" x14ac:dyDescent="0.25">
      <c r="A5" s="6"/>
      <c r="B5" s="6" t="s">
        <v>205</v>
      </c>
      <c r="C5" s="103">
        <v>2354409500.5</v>
      </c>
      <c r="D5" s="103">
        <v>2591803074.6599998</v>
      </c>
      <c r="E5" s="103">
        <v>2353158797.0500002</v>
      </c>
      <c r="F5" s="103">
        <v>2537813345.9000001</v>
      </c>
      <c r="G5" s="103">
        <f>'ICap '!C10</f>
        <v>2506271621.5099998</v>
      </c>
      <c r="H5" s="104">
        <f>'ICap '!G10</f>
        <v>1432022754.0999999</v>
      </c>
      <c r="I5" s="105">
        <f>'ICap '!L10</f>
        <v>1260018206.05</v>
      </c>
      <c r="J5" s="57">
        <f>+H5/I5-1</f>
        <v>0.13650957361101379</v>
      </c>
    </row>
    <row r="6" spans="1:13" x14ac:dyDescent="0.25">
      <c r="A6" s="6"/>
      <c r="B6" s="6" t="s">
        <v>292</v>
      </c>
      <c r="C6" s="103">
        <v>1996110606.45</v>
      </c>
      <c r="D6" s="103">
        <v>2028129851.3600001</v>
      </c>
      <c r="E6" s="103">
        <v>1994032054.7300003</v>
      </c>
      <c r="F6" s="103">
        <v>2093449192.74</v>
      </c>
      <c r="G6" s="103">
        <f>DCap!C10</f>
        <v>2151399911.2599998</v>
      </c>
      <c r="H6" s="104">
        <f>DCap!K10</f>
        <v>1079225528.7</v>
      </c>
      <c r="I6" s="105">
        <f>DCap!Q10</f>
        <v>1120464436.48</v>
      </c>
      <c r="J6" s="57">
        <f>+H6/I6-1</f>
        <v>-3.6805191166579321E-2</v>
      </c>
    </row>
    <row r="7" spans="1:13" x14ac:dyDescent="0.25">
      <c r="A7" s="9"/>
      <c r="B7" s="2" t="s">
        <v>400</v>
      </c>
      <c r="C7" s="106">
        <f t="shared" ref="C7:D7" si="0">+C5-C6</f>
        <v>358298894.04999995</v>
      </c>
      <c r="D7" s="106">
        <f t="shared" si="0"/>
        <v>563673223.29999971</v>
      </c>
      <c r="E7" s="106">
        <v>359126742.31999993</v>
      </c>
      <c r="F7" s="106">
        <f t="shared" ref="F7:G7" si="1">+F5-F6</f>
        <v>444364153.16000009</v>
      </c>
      <c r="G7" s="106">
        <f t="shared" si="1"/>
        <v>354871710.25</v>
      </c>
      <c r="H7" s="107">
        <f>+H5-H6</f>
        <v>352797225.39999986</v>
      </c>
      <c r="I7" s="108">
        <f>+I5-I6</f>
        <v>139553769.56999993</v>
      </c>
      <c r="J7" s="43">
        <f>+H7/I7-1</f>
        <v>1.5280379490074423</v>
      </c>
      <c r="M7" s="340"/>
    </row>
    <row r="8" spans="1:13" x14ac:dyDescent="0.25">
      <c r="A8" s="6"/>
      <c r="B8" s="6" t="s">
        <v>401</v>
      </c>
      <c r="C8" s="103">
        <v>29606729</v>
      </c>
      <c r="D8" s="103">
        <v>37992794.329999998</v>
      </c>
      <c r="E8" s="103">
        <v>10100090</v>
      </c>
      <c r="F8" s="103">
        <v>40518031.189999998</v>
      </c>
      <c r="G8" s="103">
        <f>'ICap '!C13</f>
        <v>19078836.990000002</v>
      </c>
      <c r="H8" s="104">
        <f>'ICap '!G13</f>
        <v>4158818.2199999997</v>
      </c>
      <c r="I8" s="105">
        <f>'ICap '!L13</f>
        <v>19950685.91</v>
      </c>
      <c r="J8" s="57">
        <f>+H8/I8-1</f>
        <v>-0.79154510081703755</v>
      </c>
      <c r="M8" s="340"/>
    </row>
    <row r="9" spans="1:13" x14ac:dyDescent="0.25">
      <c r="A9" s="6"/>
      <c r="B9" s="6" t="s">
        <v>402</v>
      </c>
      <c r="C9" s="103">
        <v>373850342.10000002</v>
      </c>
      <c r="D9" s="103">
        <v>448902625.94999999</v>
      </c>
      <c r="E9" s="103">
        <v>282771896.29000002</v>
      </c>
      <c r="F9" s="103">
        <v>435165495.06</v>
      </c>
      <c r="G9" s="103">
        <f>DCap!C13</f>
        <v>429103665.46999997</v>
      </c>
      <c r="H9" s="104">
        <f>DCap!K13</f>
        <v>131502290.29000001</v>
      </c>
      <c r="I9" s="105">
        <f>DCap!Q13</f>
        <v>159682086.47999999</v>
      </c>
      <c r="J9" s="57">
        <f t="shared" ref="J9:J13" si="2">+H9/I9-1</f>
        <v>-0.17647437362067209</v>
      </c>
      <c r="M9" s="340"/>
    </row>
    <row r="10" spans="1:13" x14ac:dyDescent="0.25">
      <c r="A10" s="9"/>
      <c r="B10" s="2" t="s">
        <v>403</v>
      </c>
      <c r="C10" s="106">
        <f>+C7+C8-C9</f>
        <v>14055280.949999928</v>
      </c>
      <c r="D10" s="106">
        <f t="shared" ref="D10" si="3">+D7+D8-D9</f>
        <v>152763391.67999977</v>
      </c>
      <c r="E10" s="106">
        <v>86454936.029999912</v>
      </c>
      <c r="F10" s="106">
        <f t="shared" ref="F10" si="4">+F7+F8-F9</f>
        <v>49716689.290000081</v>
      </c>
      <c r="G10" s="106">
        <f>+G7+G8-G9</f>
        <v>-55153118.229999959</v>
      </c>
      <c r="H10" s="107">
        <f>+H7+H8-H9</f>
        <v>225453753.32999986</v>
      </c>
      <c r="I10" s="108">
        <f>+I7+I8-I9</f>
        <v>-177631.0000000596</v>
      </c>
      <c r="J10" s="43">
        <f t="shared" si="2"/>
        <v>-1270.2252665915532</v>
      </c>
      <c r="M10" s="340"/>
    </row>
    <row r="11" spans="1:13" x14ac:dyDescent="0.25">
      <c r="A11" s="6"/>
      <c r="B11" s="6" t="s">
        <v>206</v>
      </c>
      <c r="C11" s="103">
        <v>166550000</v>
      </c>
      <c r="D11" s="103">
        <v>166758259.33000001</v>
      </c>
      <c r="E11" s="103">
        <v>162708736.81999999</v>
      </c>
      <c r="F11" s="103">
        <v>160740906.98000002</v>
      </c>
      <c r="G11" s="103">
        <f>'ICap '!C16</f>
        <v>210833195.34</v>
      </c>
      <c r="H11" s="104">
        <f>'ICap '!G16</f>
        <v>2118926.62</v>
      </c>
      <c r="I11" s="105">
        <f>+'ICap '!L16</f>
        <v>2390724.2399999998</v>
      </c>
      <c r="J11" s="57">
        <f t="shared" si="2"/>
        <v>-0.11368840264069924</v>
      </c>
    </row>
    <row r="12" spans="1:13" ht="13.8" thickBot="1" x14ac:dyDescent="0.3">
      <c r="A12" s="6"/>
      <c r="B12" s="6" t="s">
        <v>2</v>
      </c>
      <c r="C12" s="103">
        <v>180605280.94999999</v>
      </c>
      <c r="D12" s="103">
        <v>313212917.16999996</v>
      </c>
      <c r="E12" s="103">
        <v>179130280.95999998</v>
      </c>
      <c r="F12" s="103">
        <v>173755297.42999998</v>
      </c>
      <c r="G12" s="103">
        <f>DCap!C16</f>
        <v>155680077.11000001</v>
      </c>
      <c r="H12" s="104">
        <f>+DCap!K16</f>
        <v>55248239.950000003</v>
      </c>
      <c r="I12" s="105">
        <f>DCap!Q16</f>
        <v>163228009.69</v>
      </c>
      <c r="J12" s="252">
        <f t="shared" si="2"/>
        <v>-0.66152720936237253</v>
      </c>
    </row>
    <row r="13" spans="1:13" ht="13.8" thickBot="1" x14ac:dyDescent="0.3">
      <c r="A13" s="5"/>
      <c r="B13" s="4" t="s">
        <v>404</v>
      </c>
      <c r="C13" s="109">
        <f>+C10+C11-C12</f>
        <v>0</v>
      </c>
      <c r="D13" s="109">
        <f t="shared" ref="D13" si="5">+D10+D11-D12</f>
        <v>6308733.839999795</v>
      </c>
      <c r="E13" s="109">
        <v>70033391.889999926</v>
      </c>
      <c r="F13" s="109">
        <f t="shared" ref="F13:H13" si="6">+F10+F11-F12</f>
        <v>36702298.840000123</v>
      </c>
      <c r="G13" s="109">
        <f t="shared" si="6"/>
        <v>0</v>
      </c>
      <c r="H13" s="110">
        <f t="shared" si="6"/>
        <v>172324439.99999988</v>
      </c>
      <c r="I13" s="111">
        <f>+I10+I11-I12</f>
        <v>-161014916.45000005</v>
      </c>
      <c r="J13" s="246">
        <f t="shared" si="2"/>
        <v>-2.0702389803339232</v>
      </c>
    </row>
    <row r="14" spans="1:13" ht="13.8" thickBot="1" x14ac:dyDescent="0.3"/>
    <row r="15" spans="1:13" x14ac:dyDescent="0.25">
      <c r="H15" s="738" t="s">
        <v>784</v>
      </c>
      <c r="I15" s="739"/>
    </row>
    <row r="16" spans="1:13" x14ac:dyDescent="0.25">
      <c r="A16" s="1"/>
      <c r="B16" s="2" t="s">
        <v>405</v>
      </c>
      <c r="C16" s="3" t="s">
        <v>467</v>
      </c>
      <c r="D16" s="3" t="s">
        <v>500</v>
      </c>
      <c r="E16" s="3" t="s">
        <v>509</v>
      </c>
      <c r="F16" s="3" t="s">
        <v>507</v>
      </c>
      <c r="G16" s="3" t="s">
        <v>765</v>
      </c>
      <c r="H16" s="112" t="s">
        <v>763</v>
      </c>
      <c r="I16" s="113" t="s">
        <v>507</v>
      </c>
    </row>
    <row r="17" spans="1:11" x14ac:dyDescent="0.25">
      <c r="B17" t="s">
        <v>406</v>
      </c>
      <c r="C17" s="114">
        <f t="shared" ref="C17:I17" si="7">+C7/C5</f>
        <v>0.15218206262500594</v>
      </c>
      <c r="D17" s="114">
        <f t="shared" si="7"/>
        <v>0.21748304445311456</v>
      </c>
      <c r="E17" s="114">
        <f t="shared" si="7"/>
        <v>0.15261475033908184</v>
      </c>
      <c r="F17" s="114">
        <f t="shared" si="7"/>
        <v>0.17509725602077822</v>
      </c>
      <c r="G17" s="114">
        <f t="shared" si="7"/>
        <v>0.14159347582453727</v>
      </c>
      <c r="H17" s="115">
        <f>+H7/H5</f>
        <v>0.24636286287345097</v>
      </c>
      <c r="I17" s="116">
        <f t="shared" si="7"/>
        <v>0.11075535964474958</v>
      </c>
      <c r="K17" s="100" t="s">
        <v>148</v>
      </c>
    </row>
    <row r="18" spans="1:11" ht="24" thickBot="1" x14ac:dyDescent="0.3">
      <c r="A18" s="6"/>
      <c r="B18" s="117" t="s">
        <v>407</v>
      </c>
      <c r="C18" s="118">
        <f t="shared" ref="C18:H18" si="8">+C10/(C5+C8)</f>
        <v>5.895631403880058E-3</v>
      </c>
      <c r="D18" s="118">
        <f t="shared" si="8"/>
        <v>5.8089448493456687E-2</v>
      </c>
      <c r="E18" s="118">
        <f t="shared" si="8"/>
        <v>3.6582930674141902E-2</v>
      </c>
      <c r="F18" s="118">
        <f t="shared" si="8"/>
        <v>1.9282505628160244E-2</v>
      </c>
      <c r="G18" s="118">
        <f t="shared" si="8"/>
        <v>-2.1839787837906525E-2</v>
      </c>
      <c r="H18" s="119">
        <f t="shared" si="8"/>
        <v>0.15698137176750088</v>
      </c>
      <c r="I18" s="120">
        <f t="shared" ref="I18" si="9">+I10/(I5+I8)</f>
        <v>-1.3877759148353639E-4</v>
      </c>
      <c r="J18" s="6"/>
    </row>
    <row r="19" spans="1:11" x14ac:dyDescent="0.25">
      <c r="A19" s="121"/>
      <c r="B19" s="121"/>
      <c r="C19" s="121"/>
      <c r="D19" s="121"/>
      <c r="E19" s="121"/>
      <c r="F19" s="121"/>
      <c r="G19" s="121"/>
      <c r="H19" s="121"/>
      <c r="I19" s="121"/>
    </row>
    <row r="136" spans="12:15" x14ac:dyDescent="0.25">
      <c r="L136" s="682"/>
      <c r="O136" s="682">
        <v>0.58699999999999997</v>
      </c>
    </row>
    <row r="137" spans="12:15" x14ac:dyDescent="0.25">
      <c r="L137" s="682"/>
      <c r="N137">
        <f>+N11+N61+N65+N136</f>
        <v>0</v>
      </c>
      <c r="O137" s="682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28"/>
  <sheetViews>
    <sheetView topLeftCell="A79" zoomScaleNormal="100" workbookViewId="0">
      <selection activeCell="A85" sqref="A85"/>
    </sheetView>
  </sheetViews>
  <sheetFormatPr defaultColWidth="11.44140625" defaultRowHeight="13.2" x14ac:dyDescent="0.25"/>
  <cols>
    <col min="1" max="1" width="0.6640625" customWidth="1"/>
    <col min="2" max="2" width="32.109375" customWidth="1"/>
    <col min="3" max="3" width="13.5546875" customWidth="1"/>
    <col min="4" max="4" width="13.6640625" customWidth="1"/>
    <col min="5" max="5" width="11.33203125" customWidth="1"/>
    <col min="6" max="6" width="8.88671875" style="97" bestFit="1" customWidth="1"/>
    <col min="7" max="7" width="12.33203125" customWidth="1"/>
    <col min="8" max="8" width="8.88671875" style="97" bestFit="1" customWidth="1"/>
    <col min="9" max="9" width="12.5546875" customWidth="1"/>
    <col min="10" max="10" width="8.88671875" style="97" bestFit="1" customWidth="1"/>
    <col min="11" max="11" width="11.109375" style="97" customWidth="1"/>
    <col min="12" max="12" width="8.88671875" style="97" bestFit="1" customWidth="1"/>
    <col min="13" max="13" width="8.88671875" style="97" customWidth="1"/>
    <col min="14" max="14" width="11.109375" customWidth="1"/>
    <col min="15" max="15" width="8.88671875" style="97" bestFit="1" customWidth="1"/>
    <col min="16" max="16" width="8.88671875" style="97" customWidth="1"/>
    <col min="17" max="17" width="15.33203125" style="60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233</v>
      </c>
    </row>
    <row r="2" spans="1:19" x14ac:dyDescent="0.25">
      <c r="A2" s="8" t="s">
        <v>291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58" t="s">
        <v>782</v>
      </c>
      <c r="L2" s="759"/>
      <c r="M2" s="759"/>
      <c r="N2" s="759"/>
      <c r="O2" s="759"/>
      <c r="P2" s="760"/>
    </row>
    <row r="3" spans="1:19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721" t="s">
        <v>39</v>
      </c>
      <c r="O3" s="88" t="s">
        <v>40</v>
      </c>
      <c r="P3" s="149" t="s">
        <v>362</v>
      </c>
    </row>
    <row r="4" spans="1:19" ht="26.4" x14ac:dyDescent="0.25">
      <c r="A4" s="1"/>
      <c r="B4" s="2" t="s">
        <v>150</v>
      </c>
      <c r="C4" s="158" t="s">
        <v>13</v>
      </c>
      <c r="D4" s="112" t="s">
        <v>350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581" t="s">
        <v>764</v>
      </c>
      <c r="N4" s="558" t="s">
        <v>17</v>
      </c>
      <c r="O4" s="89" t="s">
        <v>18</v>
      </c>
      <c r="P4" s="581" t="s">
        <v>764</v>
      </c>
      <c r="Q4" s="58" t="s">
        <v>163</v>
      </c>
    </row>
    <row r="5" spans="1:19" ht="15" customHeight="1" x14ac:dyDescent="0.25">
      <c r="A5" s="21"/>
      <c r="B5" s="21" t="s">
        <v>234</v>
      </c>
      <c r="C5" s="186">
        <v>17884241.539999999</v>
      </c>
      <c r="D5" s="190">
        <v>17774222.57</v>
      </c>
      <c r="E5" s="82">
        <v>10348764.82</v>
      </c>
      <c r="F5" s="308">
        <f t="shared" ref="F5:F12" si="0">+E5/D5</f>
        <v>0.58223445662636375</v>
      </c>
      <c r="G5" s="82">
        <v>10348764.82</v>
      </c>
      <c r="H5" s="48">
        <f>+G5/D5</f>
        <v>0.58223445662636375</v>
      </c>
      <c r="I5" s="82">
        <v>10348764.82</v>
      </c>
      <c r="J5" s="153">
        <f>I5/D5</f>
        <v>0.58223445662636375</v>
      </c>
      <c r="K5" s="572">
        <v>10463933.630000001</v>
      </c>
      <c r="L5" s="48">
        <v>0.60345539725603137</v>
      </c>
      <c r="M5" s="210">
        <f>+G5/K5-1</f>
        <v>-1.100626342562161E-2</v>
      </c>
      <c r="N5" s="572">
        <v>10463933.630000001</v>
      </c>
      <c r="O5" s="48">
        <v>0.60345539725603137</v>
      </c>
      <c r="P5" s="210">
        <f>+I5/N5-1</f>
        <v>-1.100626342562161E-2</v>
      </c>
      <c r="Q5" s="59">
        <v>10</v>
      </c>
    </row>
    <row r="6" spans="1:19" ht="15" customHeight="1" x14ac:dyDescent="0.25">
      <c r="A6" s="23"/>
      <c r="B6" s="23" t="s">
        <v>235</v>
      </c>
      <c r="C6" s="184">
        <v>5861896.0199999996</v>
      </c>
      <c r="D6" s="188">
        <v>6121179.0199999996</v>
      </c>
      <c r="E6" s="237">
        <v>3368968.91</v>
      </c>
      <c r="F6" s="280">
        <f t="shared" si="0"/>
        <v>0.55037908530242596</v>
      </c>
      <c r="G6" s="237">
        <v>3368968.91</v>
      </c>
      <c r="H6" s="280">
        <f t="shared" ref="H6:H65" si="1">+G6/D6</f>
        <v>0.55037908530242596</v>
      </c>
      <c r="I6" s="237">
        <v>3368968.91</v>
      </c>
      <c r="J6" s="178">
        <f t="shared" ref="J6:J65" si="2">I6/D6</f>
        <v>0.55037908530242596</v>
      </c>
      <c r="K6" s="573">
        <v>4855251.24</v>
      </c>
      <c r="L6" s="280">
        <v>0.69628487752837931</v>
      </c>
      <c r="M6" s="210">
        <f t="shared" ref="M6:M65" si="3">+G6/K6-1</f>
        <v>-0.30611852127347383</v>
      </c>
      <c r="N6" s="573">
        <v>4855251.24</v>
      </c>
      <c r="O6" s="280">
        <v>0.69628487752837931</v>
      </c>
      <c r="P6" s="211">
        <f>+I6/N6-1</f>
        <v>-0.30611852127347383</v>
      </c>
      <c r="Q6" s="60">
        <v>11</v>
      </c>
    </row>
    <row r="7" spans="1:19" ht="15" customHeight="1" x14ac:dyDescent="0.25">
      <c r="A7" s="23"/>
      <c r="B7" s="23" t="s">
        <v>236</v>
      </c>
      <c r="C7" s="184">
        <v>221167595.94</v>
      </c>
      <c r="D7" s="188">
        <v>221779216.12</v>
      </c>
      <c r="E7" s="237">
        <v>128332890.8</v>
      </c>
      <c r="F7" s="280">
        <f t="shared" si="0"/>
        <v>0.57865156638736515</v>
      </c>
      <c r="G7" s="237">
        <v>128332890.8</v>
      </c>
      <c r="H7" s="280">
        <f t="shared" si="1"/>
        <v>0.57865156638736515</v>
      </c>
      <c r="I7" s="237">
        <v>128332890.8</v>
      </c>
      <c r="J7" s="178">
        <f t="shared" si="2"/>
        <v>0.57865156638736515</v>
      </c>
      <c r="K7" s="573">
        <v>158470255.13999999</v>
      </c>
      <c r="L7" s="280">
        <v>0.63123606255339337</v>
      </c>
      <c r="M7" s="210">
        <f t="shared" si="3"/>
        <v>-0.1901767894130999</v>
      </c>
      <c r="N7" s="573">
        <v>158470255.13999999</v>
      </c>
      <c r="O7" s="280">
        <v>0.63123606255339337</v>
      </c>
      <c r="P7" s="211">
        <f>+I7/N7-1</f>
        <v>-0.1901767894130999</v>
      </c>
      <c r="Q7" s="60">
        <v>12</v>
      </c>
    </row>
    <row r="8" spans="1:19" ht="15" customHeight="1" x14ac:dyDescent="0.25">
      <c r="A8" s="23"/>
      <c r="B8" s="23" t="s">
        <v>237</v>
      </c>
      <c r="C8" s="184">
        <v>8244543.7699999996</v>
      </c>
      <c r="D8" s="188">
        <v>8886196.8900000006</v>
      </c>
      <c r="E8" s="237">
        <v>4920495.0199999996</v>
      </c>
      <c r="F8" s="280">
        <f>+E8/D8</f>
        <v>0.55372338480787353</v>
      </c>
      <c r="G8" s="237">
        <v>4920495.0199999996</v>
      </c>
      <c r="H8" s="280">
        <f>+G8/D8</f>
        <v>0.55372338480787353</v>
      </c>
      <c r="I8" s="237">
        <v>4920495.0199999996</v>
      </c>
      <c r="J8" s="178">
        <f>I8/D8</f>
        <v>0.55372338480787353</v>
      </c>
      <c r="K8" s="573">
        <v>6622910.8300000001</v>
      </c>
      <c r="L8" s="280">
        <v>0.6501851734241656</v>
      </c>
      <c r="M8" s="210">
        <f t="shared" si="3"/>
        <v>-0.25704948378415671</v>
      </c>
      <c r="N8" s="573">
        <v>6622910.8300000001</v>
      </c>
      <c r="O8" s="280">
        <v>0.6501851734241656</v>
      </c>
      <c r="P8" s="443">
        <f>+I8/N8-1</f>
        <v>-0.25704948378415671</v>
      </c>
      <c r="Q8" s="60">
        <v>13</v>
      </c>
    </row>
    <row r="9" spans="1:19" ht="15" customHeight="1" x14ac:dyDescent="0.25">
      <c r="A9" s="24"/>
      <c r="B9" s="24" t="s">
        <v>239</v>
      </c>
      <c r="C9" s="184">
        <v>46423331.969999999</v>
      </c>
      <c r="D9" s="188">
        <v>43918938.740000002</v>
      </c>
      <c r="E9" s="237">
        <v>24982466.5</v>
      </c>
      <c r="F9" s="280">
        <f>+E9/D9</f>
        <v>0.56883128820339068</v>
      </c>
      <c r="G9" s="237">
        <v>24982466.5</v>
      </c>
      <c r="H9" s="280">
        <f>+G9/D9</f>
        <v>0.56883128820339068</v>
      </c>
      <c r="I9" s="237">
        <v>24982466.5</v>
      </c>
      <c r="J9" s="178">
        <f>I9/D9</f>
        <v>0.56883128820339068</v>
      </c>
      <c r="K9" s="574">
        <v>25733551.16</v>
      </c>
      <c r="L9" s="390">
        <v>0.33932474862655754</v>
      </c>
      <c r="M9" s="210">
        <f t="shared" si="3"/>
        <v>-2.9186980659221207E-2</v>
      </c>
      <c r="N9" s="574">
        <v>25733551.16</v>
      </c>
      <c r="O9" s="390">
        <v>0.33932474862655754</v>
      </c>
      <c r="P9" s="245">
        <f t="shared" ref="P9:P59" si="4">+I9/N9-1</f>
        <v>-2.9186980659221207E-2</v>
      </c>
      <c r="Q9" s="60">
        <v>15</v>
      </c>
      <c r="R9" s="357"/>
      <c r="S9" s="357"/>
    </row>
    <row r="10" spans="1:19" ht="15" customHeight="1" x14ac:dyDescent="0.25">
      <c r="A10" s="24"/>
      <c r="B10" s="24" t="s">
        <v>238</v>
      </c>
      <c r="C10" s="395">
        <v>74901709.219999999</v>
      </c>
      <c r="D10" s="191">
        <v>76598709.819999993</v>
      </c>
      <c r="E10" s="137">
        <v>47600811.890000001</v>
      </c>
      <c r="F10" s="390">
        <f>+E10/D10</f>
        <v>0.62143098756960247</v>
      </c>
      <c r="G10" s="137">
        <v>47209760.399999999</v>
      </c>
      <c r="H10" s="390">
        <f>+G10/D10</f>
        <v>0.61632579074685001</v>
      </c>
      <c r="I10" s="137">
        <v>46692680.219999999</v>
      </c>
      <c r="J10" s="392">
        <f>I10/D10</f>
        <v>0.60957528305272446</v>
      </c>
      <c r="K10" s="574">
        <v>48213640.670000002</v>
      </c>
      <c r="L10" s="390">
        <v>0.60681843093008336</v>
      </c>
      <c r="M10" s="622">
        <f t="shared" si="3"/>
        <v>-2.082149897932617E-2</v>
      </c>
      <c r="N10" s="574">
        <v>47239083.390000001</v>
      </c>
      <c r="O10" s="390">
        <v>0.59455262168433887</v>
      </c>
      <c r="P10" s="516">
        <f t="shared" si="4"/>
        <v>-1.1566760631000483E-2</v>
      </c>
      <c r="Q10" s="60">
        <v>16</v>
      </c>
    </row>
    <row r="11" spans="1:19" ht="15" customHeight="1" x14ac:dyDescent="0.25">
      <c r="A11" s="9"/>
      <c r="B11" s="2" t="s">
        <v>0</v>
      </c>
      <c r="C11" s="162">
        <f>SUM(C5:C10)</f>
        <v>374483318.46000004</v>
      </c>
      <c r="D11" s="152">
        <f>SUM(D5:D10)</f>
        <v>375078463.16000003</v>
      </c>
      <c r="E11" s="84">
        <f>SUM(E5:E10)</f>
        <v>219554397.94</v>
      </c>
      <c r="F11" s="90">
        <f>+E11/D11</f>
        <v>0.58535591750663385</v>
      </c>
      <c r="G11" s="84">
        <f>SUM(G5:G10)</f>
        <v>219163346.45000002</v>
      </c>
      <c r="H11" s="90">
        <f t="shared" si="1"/>
        <v>0.58431333167884358</v>
      </c>
      <c r="I11" s="84">
        <f>SUM(I5:I10)</f>
        <v>218646266.27000001</v>
      </c>
      <c r="J11" s="170">
        <f t="shared" si="2"/>
        <v>0.5829347396486757</v>
      </c>
      <c r="K11" s="562">
        <f>SUM(K5:K10)</f>
        <v>254359542.67000002</v>
      </c>
      <c r="L11" s="90">
        <v>0.57699999999999996</v>
      </c>
      <c r="M11" s="213">
        <f t="shared" si="3"/>
        <v>-0.138371833234748</v>
      </c>
      <c r="N11" s="562">
        <f>SUM(N5:N10)</f>
        <v>253384985.38999999</v>
      </c>
      <c r="O11" s="90">
        <v>0.57499999999999996</v>
      </c>
      <c r="P11" s="213">
        <f t="shared" si="4"/>
        <v>-0.13709856985618751</v>
      </c>
      <c r="Q11" s="60">
        <v>1</v>
      </c>
    </row>
    <row r="12" spans="1:19" ht="15" customHeight="1" x14ac:dyDescent="0.25">
      <c r="A12" s="21"/>
      <c r="B12" s="21" t="s">
        <v>243</v>
      </c>
      <c r="C12" s="186">
        <v>19954343.75</v>
      </c>
      <c r="D12" s="190">
        <v>19771188.039999999</v>
      </c>
      <c r="E12" s="82">
        <v>17310882.030000001</v>
      </c>
      <c r="F12" s="48">
        <f t="shared" si="0"/>
        <v>0.8755610434222546</v>
      </c>
      <c r="G12" s="82">
        <v>17062113.460000001</v>
      </c>
      <c r="H12" s="48">
        <f t="shared" si="1"/>
        <v>0.86297866498871267</v>
      </c>
      <c r="I12" s="82">
        <v>10385281.529999999</v>
      </c>
      <c r="J12" s="153">
        <f t="shared" si="2"/>
        <v>0.52527351967868896</v>
      </c>
      <c r="K12" s="559">
        <v>18529923.940000001</v>
      </c>
      <c r="L12" s="48">
        <v>0.84588430460548492</v>
      </c>
      <c r="M12" s="210">
        <f t="shared" si="3"/>
        <v>-7.9212979219600688E-2</v>
      </c>
      <c r="N12" s="559">
        <v>12267622.83</v>
      </c>
      <c r="O12" s="48">
        <v>0.56001253109930038</v>
      </c>
      <c r="P12" s="210">
        <f t="shared" si="4"/>
        <v>-0.15343977607436765</v>
      </c>
      <c r="Q12" s="59">
        <v>20</v>
      </c>
    </row>
    <row r="13" spans="1:19" ht="15" customHeight="1" x14ac:dyDescent="0.25">
      <c r="A13" s="235"/>
      <c r="B13" s="235" t="s">
        <v>244</v>
      </c>
      <c r="C13" s="236">
        <v>21527982.960000001</v>
      </c>
      <c r="D13" s="188">
        <v>23658265.350000001</v>
      </c>
      <c r="E13" s="237">
        <v>21160635.219999999</v>
      </c>
      <c r="F13" s="412">
        <f t="shared" ref="F13:F59" si="5">+E13/D13</f>
        <v>0.89442885634047542</v>
      </c>
      <c r="G13" s="237">
        <v>19205769.84</v>
      </c>
      <c r="H13" s="412">
        <f t="shared" si="1"/>
        <v>0.81179957853503404</v>
      </c>
      <c r="I13" s="71">
        <v>7266468.75</v>
      </c>
      <c r="J13" s="427">
        <f t="shared" si="2"/>
        <v>0.30714292204014015</v>
      </c>
      <c r="K13" s="559">
        <v>15818266.140000001</v>
      </c>
      <c r="L13" s="412">
        <v>0.79117872056067162</v>
      </c>
      <c r="M13" s="210">
        <f t="shared" si="3"/>
        <v>0.21415139118401494</v>
      </c>
      <c r="N13" s="559">
        <v>7225173.8099999996</v>
      </c>
      <c r="O13" s="412">
        <v>0.36137992117663742</v>
      </c>
      <c r="P13" s="443">
        <f t="shared" si="4"/>
        <v>5.7154251352189434E-3</v>
      </c>
      <c r="Q13" s="59">
        <v>21</v>
      </c>
    </row>
    <row r="14" spans="1:19" ht="15" customHeight="1" x14ac:dyDescent="0.25">
      <c r="A14" s="61"/>
      <c r="B14" s="61" t="s">
        <v>245</v>
      </c>
      <c r="C14" s="185">
        <v>2723382.21</v>
      </c>
      <c r="D14" s="189">
        <v>2023394.47</v>
      </c>
      <c r="E14" s="73">
        <v>1497410.81</v>
      </c>
      <c r="F14" s="413">
        <f t="shared" si="5"/>
        <v>0.74004887934679398</v>
      </c>
      <c r="G14" s="73">
        <v>993272.33</v>
      </c>
      <c r="H14" s="413">
        <f t="shared" si="1"/>
        <v>0.49089406179903217</v>
      </c>
      <c r="I14" s="73">
        <v>749395.2</v>
      </c>
      <c r="J14" s="428">
        <f t="shared" si="2"/>
        <v>0.37036534947137617</v>
      </c>
      <c r="K14" s="575">
        <v>923956.31</v>
      </c>
      <c r="L14" s="416">
        <v>0.5454304834484629</v>
      </c>
      <c r="M14" s="640">
        <f t="shared" si="3"/>
        <v>7.5020884916084274E-2</v>
      </c>
      <c r="N14" s="575">
        <v>695159.2</v>
      </c>
      <c r="O14" s="416">
        <v>0.41036682625139137</v>
      </c>
      <c r="P14" s="582">
        <f t="shared" si="4"/>
        <v>7.801953854599053E-2</v>
      </c>
      <c r="Q14" s="59">
        <v>220</v>
      </c>
    </row>
    <row r="15" spans="1:19" ht="15" customHeight="1" x14ac:dyDescent="0.25">
      <c r="A15" s="68"/>
      <c r="B15" s="68" t="s">
        <v>247</v>
      </c>
      <c r="C15" s="186">
        <v>10719363.800000001</v>
      </c>
      <c r="D15" s="190">
        <v>13341329.800000001</v>
      </c>
      <c r="E15" s="82">
        <v>10574551.57</v>
      </c>
      <c r="F15" s="414">
        <f t="shared" si="5"/>
        <v>0.79261600818832911</v>
      </c>
      <c r="G15" s="82">
        <v>8528748.0299999993</v>
      </c>
      <c r="H15" s="414">
        <f t="shared" si="1"/>
        <v>0.63927270803244807</v>
      </c>
      <c r="I15" s="82">
        <v>4552192.96</v>
      </c>
      <c r="J15" s="429">
        <f t="shared" si="2"/>
        <v>0.34120983651869546</v>
      </c>
      <c r="K15" s="576">
        <v>10687186.310000001</v>
      </c>
      <c r="L15" s="415">
        <v>0.98405166965888236</v>
      </c>
      <c r="M15" s="210">
        <f t="shared" si="3"/>
        <v>-0.20196506520901114</v>
      </c>
      <c r="N15" s="576">
        <v>3089043.63</v>
      </c>
      <c r="O15" s="415">
        <v>0.2844320716020749</v>
      </c>
      <c r="P15" s="582">
        <f t="shared" si="4"/>
        <v>0.47365770939272878</v>
      </c>
      <c r="Q15" s="59">
        <v>22100</v>
      </c>
    </row>
    <row r="16" spans="1:19" ht="15" customHeight="1" x14ac:dyDescent="0.25">
      <c r="A16" s="70"/>
      <c r="B16" s="70" t="s">
        <v>249</v>
      </c>
      <c r="C16" s="236">
        <v>1129590</v>
      </c>
      <c r="D16" s="188">
        <v>1129590</v>
      </c>
      <c r="E16" s="237">
        <v>1104019.3899999999</v>
      </c>
      <c r="F16" s="130">
        <f>+E16/D16</f>
        <v>0.97736292814206915</v>
      </c>
      <c r="G16" s="237">
        <v>1072893.3</v>
      </c>
      <c r="H16" s="130">
        <f>+G16/D16</f>
        <v>0.94980771784452767</v>
      </c>
      <c r="I16" s="71">
        <v>580240.47</v>
      </c>
      <c r="J16" s="194">
        <f>I16/D16</f>
        <v>0.51367351871032851</v>
      </c>
      <c r="K16" s="394">
        <v>1038478.26</v>
      </c>
      <c r="L16" s="130">
        <v>0.88675455554606786</v>
      </c>
      <c r="M16" s="210">
        <f t="shared" si="3"/>
        <v>3.3139875263253016E-2</v>
      </c>
      <c r="N16" s="394">
        <v>443582.54</v>
      </c>
      <c r="O16" s="130">
        <v>0.37877426351293653</v>
      </c>
      <c r="P16" s="582">
        <f t="shared" si="4"/>
        <v>0.30807779314307537</v>
      </c>
      <c r="Q16" s="59">
        <v>22101</v>
      </c>
    </row>
    <row r="17" spans="1:17" ht="15" customHeight="1" x14ac:dyDescent="0.25">
      <c r="A17" s="70"/>
      <c r="B17" s="70" t="s">
        <v>248</v>
      </c>
      <c r="C17" s="236">
        <v>17267593.73</v>
      </c>
      <c r="D17" s="190">
        <v>17307593.73</v>
      </c>
      <c r="E17" s="237">
        <v>17307593.73</v>
      </c>
      <c r="F17" s="130">
        <f>+E17/D17</f>
        <v>1</v>
      </c>
      <c r="G17" s="237">
        <v>14024324.970000001</v>
      </c>
      <c r="H17" s="130">
        <f>+G17/D17</f>
        <v>0.81029894673868108</v>
      </c>
      <c r="I17" s="71">
        <v>6647259.3099999996</v>
      </c>
      <c r="J17" s="194">
        <f>I17/D17</f>
        <v>0.38406605873108851</v>
      </c>
      <c r="K17" s="394">
        <v>16853412.039999999</v>
      </c>
      <c r="L17" s="130">
        <v>0.81628595909895219</v>
      </c>
      <c r="M17" s="210">
        <f t="shared" si="3"/>
        <v>-0.16786435074900108</v>
      </c>
      <c r="N17" s="394">
        <v>6337814.1900000004</v>
      </c>
      <c r="O17" s="130">
        <v>0.30696862584243201</v>
      </c>
      <c r="P17" s="582">
        <f t="shared" si="4"/>
        <v>4.8825211772262289E-2</v>
      </c>
      <c r="Q17" s="59">
        <v>22120</v>
      </c>
    </row>
    <row r="18" spans="1:17" ht="15" customHeight="1" x14ac:dyDescent="0.25">
      <c r="A18" s="70"/>
      <c r="B18" s="70" t="s">
        <v>250</v>
      </c>
      <c r="C18" s="236">
        <v>591672.72</v>
      </c>
      <c r="D18" s="190">
        <v>592672.72</v>
      </c>
      <c r="E18" s="237">
        <v>592672.72</v>
      </c>
      <c r="F18" s="130">
        <f>+E18/D18</f>
        <v>1</v>
      </c>
      <c r="G18" s="237">
        <v>592672.72</v>
      </c>
      <c r="H18" s="130">
        <f>+G18/D18</f>
        <v>1</v>
      </c>
      <c r="I18" s="71">
        <v>289625.39</v>
      </c>
      <c r="J18" s="194">
        <f>I18/D18</f>
        <v>0.48867676919565328</v>
      </c>
      <c r="K18" s="394">
        <v>538270.65</v>
      </c>
      <c r="L18" s="130">
        <v>0.96564232018021379</v>
      </c>
      <c r="M18" s="210">
        <f t="shared" si="3"/>
        <v>0.10106824512909984</v>
      </c>
      <c r="N18" s="394">
        <v>250877.1</v>
      </c>
      <c r="O18" s="130">
        <v>0.45006642090569776</v>
      </c>
      <c r="P18" s="582">
        <f t="shared" si="4"/>
        <v>0.1544512831183078</v>
      </c>
      <c r="Q18" s="59">
        <v>22121</v>
      </c>
    </row>
    <row r="19" spans="1:17" ht="15" customHeight="1" x14ac:dyDescent="0.25">
      <c r="A19" s="70"/>
      <c r="B19" s="70" t="s">
        <v>246</v>
      </c>
      <c r="C19" s="236">
        <v>1113062.3</v>
      </c>
      <c r="D19" s="190">
        <v>1113062.3</v>
      </c>
      <c r="E19" s="237">
        <v>1108452.3</v>
      </c>
      <c r="F19" s="130">
        <f t="shared" si="5"/>
        <v>0.99585827316224795</v>
      </c>
      <c r="G19" s="237">
        <v>1108452.3</v>
      </c>
      <c r="H19" s="130">
        <f t="shared" si="1"/>
        <v>0.99585827316224795</v>
      </c>
      <c r="I19" s="71">
        <v>410426.02</v>
      </c>
      <c r="J19" s="194">
        <f t="shared" si="2"/>
        <v>0.36873589196220191</v>
      </c>
      <c r="K19" s="394">
        <v>1119563.03</v>
      </c>
      <c r="L19" s="130">
        <v>0.99589920779366148</v>
      </c>
      <c r="M19" s="210">
        <f t="shared" si="3"/>
        <v>-9.9241665741677254E-3</v>
      </c>
      <c r="N19" s="394">
        <v>226221.27</v>
      </c>
      <c r="O19" s="130">
        <v>0.20123349694663994</v>
      </c>
      <c r="P19" s="582">
        <f t="shared" si="4"/>
        <v>0.81426803942883019</v>
      </c>
      <c r="Q19" s="60" t="s">
        <v>251</v>
      </c>
    </row>
    <row r="20" spans="1:17" ht="15" customHeight="1" x14ac:dyDescent="0.25">
      <c r="A20" s="72"/>
      <c r="B20" s="72" t="s">
        <v>252</v>
      </c>
      <c r="C20" s="185">
        <v>5773648.7699999996</v>
      </c>
      <c r="D20" s="189">
        <v>4551044.5199999996</v>
      </c>
      <c r="E20" s="237">
        <v>3504913.99</v>
      </c>
      <c r="F20" s="413">
        <f t="shared" si="5"/>
        <v>0.77013397135477824</v>
      </c>
      <c r="G20" s="237">
        <v>2447071.75</v>
      </c>
      <c r="H20" s="413">
        <f t="shared" si="1"/>
        <v>0.53769453127652556</v>
      </c>
      <c r="I20" s="73">
        <v>1452938.46</v>
      </c>
      <c r="J20" s="430">
        <f t="shared" si="2"/>
        <v>0.31925384460972051</v>
      </c>
      <c r="K20" s="577">
        <v>3818518.41</v>
      </c>
      <c r="L20" s="413">
        <v>0.71901233432080225</v>
      </c>
      <c r="M20" s="640">
        <f t="shared" si="3"/>
        <v>-0.35915674948912979</v>
      </c>
      <c r="N20" s="577">
        <v>1240748.3999999999</v>
      </c>
      <c r="O20" s="413">
        <v>0.2336281530167614</v>
      </c>
      <c r="P20" s="583">
        <f t="shared" si="4"/>
        <v>0.17101779861251498</v>
      </c>
      <c r="Q20" s="60" t="s">
        <v>253</v>
      </c>
    </row>
    <row r="21" spans="1:17" ht="15" customHeight="1" x14ac:dyDescent="0.25">
      <c r="A21" s="68"/>
      <c r="B21" s="68" t="s">
        <v>254</v>
      </c>
      <c r="C21" s="186">
        <v>4085732</v>
      </c>
      <c r="D21" s="188">
        <v>4061494</v>
      </c>
      <c r="E21" s="69">
        <v>3992390.3</v>
      </c>
      <c r="F21" s="415">
        <f t="shared" si="5"/>
        <v>0.9829856451837673</v>
      </c>
      <c r="G21" s="69">
        <v>3962943.95</v>
      </c>
      <c r="H21" s="415">
        <f t="shared" si="1"/>
        <v>0.97573551752138499</v>
      </c>
      <c r="I21" s="69">
        <v>1468234.18</v>
      </c>
      <c r="J21" s="431">
        <f t="shared" si="2"/>
        <v>0.36150100923453288</v>
      </c>
      <c r="K21" s="576">
        <v>3655677.93</v>
      </c>
      <c r="L21" s="415">
        <v>0.99223262302941817</v>
      </c>
      <c r="M21" s="210">
        <f t="shared" si="3"/>
        <v>8.4051720606579838E-2</v>
      </c>
      <c r="N21" s="576">
        <v>2015487.88</v>
      </c>
      <c r="O21" s="415">
        <v>0.54704841732499154</v>
      </c>
      <c r="P21" s="443">
        <f t="shared" si="4"/>
        <v>-0.27152418301815839</v>
      </c>
      <c r="Q21" s="59">
        <v>22200</v>
      </c>
    </row>
    <row r="22" spans="1:17" ht="15" customHeight="1" x14ac:dyDescent="0.25">
      <c r="A22" s="72"/>
      <c r="B22" s="72" t="s">
        <v>255</v>
      </c>
      <c r="C22" s="185">
        <v>1020103.84</v>
      </c>
      <c r="D22" s="189">
        <v>1227570.26</v>
      </c>
      <c r="E22" s="73">
        <v>836187.17</v>
      </c>
      <c r="F22" s="416">
        <f t="shared" si="5"/>
        <v>0.68117255463650617</v>
      </c>
      <c r="G22" s="237">
        <v>762978.29</v>
      </c>
      <c r="H22" s="414">
        <f t="shared" si="1"/>
        <v>0.62153533273117911</v>
      </c>
      <c r="I22" s="62">
        <v>407811.16</v>
      </c>
      <c r="J22" s="430">
        <f t="shared" si="2"/>
        <v>0.33221003578239178</v>
      </c>
      <c r="K22" s="577">
        <v>706522.16</v>
      </c>
      <c r="L22" s="413">
        <v>0.75513798097186802</v>
      </c>
      <c r="M22" s="640">
        <f t="shared" si="3"/>
        <v>7.9907090246114754E-2</v>
      </c>
      <c r="N22" s="577">
        <v>329495.57</v>
      </c>
      <c r="O22" s="413">
        <v>0.35216817469529166</v>
      </c>
      <c r="P22" s="584">
        <f t="shared" si="4"/>
        <v>0.23768328660685767</v>
      </c>
      <c r="Q22" s="60" t="s">
        <v>256</v>
      </c>
    </row>
    <row r="23" spans="1:17" ht="15" customHeight="1" x14ac:dyDescent="0.25">
      <c r="A23" s="68"/>
      <c r="B23" s="68" t="s">
        <v>257</v>
      </c>
      <c r="C23" s="186">
        <v>733190.53</v>
      </c>
      <c r="D23" s="191">
        <v>755190.53</v>
      </c>
      <c r="E23" s="82">
        <v>640310.87</v>
      </c>
      <c r="F23" s="415">
        <f t="shared" si="5"/>
        <v>0.84787989859989366</v>
      </c>
      <c r="G23" s="69">
        <v>587080.07999999996</v>
      </c>
      <c r="H23" s="415">
        <f t="shared" si="1"/>
        <v>0.7773933288067052</v>
      </c>
      <c r="I23" s="69">
        <v>310144.5</v>
      </c>
      <c r="J23" s="429">
        <f t="shared" si="2"/>
        <v>0.41068377803943062</v>
      </c>
      <c r="K23" s="576">
        <v>531328.35</v>
      </c>
      <c r="L23" s="415">
        <v>0.69017325736783963</v>
      </c>
      <c r="M23" s="210">
        <f t="shared" si="3"/>
        <v>0.10492895777159261</v>
      </c>
      <c r="N23" s="576">
        <v>249274.76</v>
      </c>
      <c r="O23" s="415">
        <v>0.32379746551974209</v>
      </c>
      <c r="P23" s="584">
        <f t="shared" si="4"/>
        <v>0.24418733769917167</v>
      </c>
      <c r="Q23" s="59">
        <v>223</v>
      </c>
    </row>
    <row r="24" spans="1:17" ht="15" customHeight="1" x14ac:dyDescent="0.25">
      <c r="A24" s="70"/>
      <c r="B24" s="70" t="s">
        <v>258</v>
      </c>
      <c r="C24" s="186">
        <v>2494771.27</v>
      </c>
      <c r="D24" s="394">
        <v>2494971.27</v>
      </c>
      <c r="E24" s="237">
        <v>2347014.59</v>
      </c>
      <c r="F24" s="130">
        <f t="shared" si="5"/>
        <v>0.94069804258707945</v>
      </c>
      <c r="G24" s="82">
        <v>2347014.59</v>
      </c>
      <c r="H24" s="130">
        <f t="shared" si="1"/>
        <v>0.94069804258707945</v>
      </c>
      <c r="I24" s="82">
        <v>1700654.7</v>
      </c>
      <c r="J24" s="194">
        <f t="shared" si="2"/>
        <v>0.6816329792847674</v>
      </c>
      <c r="K24" s="394">
        <v>1698527.79</v>
      </c>
      <c r="L24" s="130">
        <v>0.68856265628946012</v>
      </c>
      <c r="M24" s="210">
        <f t="shared" si="3"/>
        <v>0.38179345891067218</v>
      </c>
      <c r="N24" s="394">
        <v>424129.15</v>
      </c>
      <c r="O24" s="130">
        <v>0.17193683603716067</v>
      </c>
      <c r="P24" s="584">
        <f t="shared" si="4"/>
        <v>3.0097566979303352</v>
      </c>
      <c r="Q24" s="59">
        <v>224</v>
      </c>
    </row>
    <row r="25" spans="1:17" ht="15" customHeight="1" x14ac:dyDescent="0.25">
      <c r="A25" s="72"/>
      <c r="B25" s="72" t="s">
        <v>259</v>
      </c>
      <c r="C25" s="185">
        <v>634347.34</v>
      </c>
      <c r="D25" s="167">
        <v>634347.34</v>
      </c>
      <c r="E25" s="73">
        <v>397260.18</v>
      </c>
      <c r="F25" s="413">
        <f t="shared" si="5"/>
        <v>0.62625024958723718</v>
      </c>
      <c r="G25" s="62">
        <v>355278.32</v>
      </c>
      <c r="H25" s="413">
        <f t="shared" si="1"/>
        <v>0.56006906247924049</v>
      </c>
      <c r="I25" s="62">
        <v>355278.32</v>
      </c>
      <c r="J25" s="430">
        <f t="shared" si="2"/>
        <v>0.56006906247924049</v>
      </c>
      <c r="K25" s="577">
        <v>290489.92</v>
      </c>
      <c r="L25" s="413">
        <v>0.36809578192200004</v>
      </c>
      <c r="M25" s="640">
        <f t="shared" si="3"/>
        <v>0.2230314910754907</v>
      </c>
      <c r="N25" s="577">
        <v>290489.92</v>
      </c>
      <c r="O25" s="413">
        <v>0.36809578192200004</v>
      </c>
      <c r="P25" s="584">
        <f t="shared" ref="P25" si="6">+I25/N25-1</f>
        <v>0.2230314910754907</v>
      </c>
      <c r="Q25" s="59">
        <v>225</v>
      </c>
    </row>
    <row r="26" spans="1:17" ht="15" customHeight="1" x14ac:dyDescent="0.25">
      <c r="A26" s="68"/>
      <c r="B26" s="68" t="s">
        <v>261</v>
      </c>
      <c r="C26" s="186">
        <v>926305.47</v>
      </c>
      <c r="D26" s="188">
        <v>1043246.73</v>
      </c>
      <c r="E26" s="82">
        <v>694327.47</v>
      </c>
      <c r="F26" s="415">
        <f t="shared" si="5"/>
        <v>0.66554483233319117</v>
      </c>
      <c r="G26" s="82">
        <v>175154.16</v>
      </c>
      <c r="H26" s="415">
        <f t="shared" si="1"/>
        <v>0.16789332280006283</v>
      </c>
      <c r="I26" s="82">
        <v>170099.99</v>
      </c>
      <c r="J26" s="429">
        <f t="shared" si="2"/>
        <v>0.16304866826661416</v>
      </c>
      <c r="K26" s="576">
        <v>169772</v>
      </c>
      <c r="L26" s="415">
        <v>0.16490510452944021</v>
      </c>
      <c r="M26" s="210">
        <f t="shared" si="3"/>
        <v>3.1702283061989078E-2</v>
      </c>
      <c r="N26" s="576">
        <v>169772</v>
      </c>
      <c r="O26" s="415">
        <v>0.16490510452944021</v>
      </c>
      <c r="P26" s="585">
        <f t="shared" si="4"/>
        <v>1.9319440190372905E-3</v>
      </c>
      <c r="Q26" s="59">
        <v>22601</v>
      </c>
    </row>
    <row r="27" spans="1:17" ht="15" customHeight="1" x14ac:dyDescent="0.25">
      <c r="A27" s="70"/>
      <c r="B27" s="70" t="s">
        <v>260</v>
      </c>
      <c r="C27" s="186">
        <v>10000000</v>
      </c>
      <c r="D27" s="188">
        <v>10016665.640000001</v>
      </c>
      <c r="E27" s="82">
        <v>9988560.3100000005</v>
      </c>
      <c r="F27" s="130">
        <f t="shared" si="5"/>
        <v>0.99719414314003196</v>
      </c>
      <c r="G27" s="82">
        <v>7063821.1299999999</v>
      </c>
      <c r="H27" s="130">
        <f t="shared" si="1"/>
        <v>0.70520684066679096</v>
      </c>
      <c r="I27" s="82">
        <v>3238695.94</v>
      </c>
      <c r="J27" s="194">
        <f t="shared" si="2"/>
        <v>0.32333074262424916</v>
      </c>
      <c r="K27" s="394">
        <v>4446448.78</v>
      </c>
      <c r="L27" s="130">
        <v>0.34656786352658314</v>
      </c>
      <c r="M27" s="210">
        <f t="shared" si="3"/>
        <v>0.58864331503667966</v>
      </c>
      <c r="N27" s="394">
        <v>1524141.26</v>
      </c>
      <c r="O27" s="130">
        <v>0.11879556165514053</v>
      </c>
      <c r="P27" s="585">
        <f t="shared" si="4"/>
        <v>1.1249316090294674</v>
      </c>
      <c r="Q27" s="59">
        <v>22602</v>
      </c>
    </row>
    <row r="28" spans="1:17" ht="15" customHeight="1" x14ac:dyDescent="0.25">
      <c r="A28" s="70"/>
      <c r="B28" s="70" t="s">
        <v>262</v>
      </c>
      <c r="C28" s="186">
        <v>932269.14</v>
      </c>
      <c r="D28" s="394">
        <v>1191552.46</v>
      </c>
      <c r="E28" s="237">
        <v>870838.7</v>
      </c>
      <c r="F28" s="130">
        <f t="shared" si="5"/>
        <v>0.7308437766978384</v>
      </c>
      <c r="G28" s="82">
        <v>406360.02</v>
      </c>
      <c r="H28" s="130">
        <f t="shared" si="1"/>
        <v>0.34103409932954193</v>
      </c>
      <c r="I28" s="82">
        <v>376525.02</v>
      </c>
      <c r="J28" s="194">
        <f t="shared" si="2"/>
        <v>0.31599533603413488</v>
      </c>
      <c r="K28" s="394">
        <v>503042.69</v>
      </c>
      <c r="L28" s="130">
        <v>0.42967352511768014</v>
      </c>
      <c r="M28" s="210">
        <f t="shared" si="3"/>
        <v>-0.19219575579162074</v>
      </c>
      <c r="N28" s="394">
        <v>478958.32</v>
      </c>
      <c r="O28" s="130">
        <v>0.40910187908473911</v>
      </c>
      <c r="P28" s="443">
        <f t="shared" si="4"/>
        <v>-0.21386683500977699</v>
      </c>
      <c r="Q28" s="59">
        <v>22606</v>
      </c>
    </row>
    <row r="29" spans="1:17" ht="15" customHeight="1" x14ac:dyDescent="0.25">
      <c r="A29" s="70"/>
      <c r="B29" s="70" t="s">
        <v>263</v>
      </c>
      <c r="C29" s="186">
        <v>29213929.91</v>
      </c>
      <c r="D29" s="394">
        <v>33274814.670000002</v>
      </c>
      <c r="E29" s="237">
        <v>27002656.949999999</v>
      </c>
      <c r="F29" s="130">
        <f t="shared" si="5"/>
        <v>0.81150435300080359</v>
      </c>
      <c r="G29" s="82">
        <v>20269202.34</v>
      </c>
      <c r="H29" s="130">
        <f t="shared" si="1"/>
        <v>0.60914546154555638</v>
      </c>
      <c r="I29" s="82">
        <v>10629557.460000001</v>
      </c>
      <c r="J29" s="194">
        <f t="shared" si="2"/>
        <v>0.31944753307922785</v>
      </c>
      <c r="K29" s="394">
        <v>15098255.470000001</v>
      </c>
      <c r="L29" s="130">
        <v>0.5375122901388989</v>
      </c>
      <c r="M29" s="210">
        <f t="shared" si="3"/>
        <v>0.34248638064673043</v>
      </c>
      <c r="N29" s="394">
        <v>8075131.2699999996</v>
      </c>
      <c r="O29" s="130">
        <v>0.28748237243265656</v>
      </c>
      <c r="P29" s="443">
        <f t="shared" si="4"/>
        <v>0.31633246625847122</v>
      </c>
      <c r="Q29" s="59">
        <v>22610</v>
      </c>
    </row>
    <row r="30" spans="1:17" ht="15" customHeight="1" x14ac:dyDescent="0.25">
      <c r="A30" s="72"/>
      <c r="B30" s="72" t="s">
        <v>264</v>
      </c>
      <c r="C30" s="185">
        <v>35032601.990000002</v>
      </c>
      <c r="D30" s="167">
        <v>18217513.030000001</v>
      </c>
      <c r="E30" s="73">
        <v>12507526.689999999</v>
      </c>
      <c r="F30" s="413">
        <f t="shared" si="5"/>
        <v>0.68656608997084378</v>
      </c>
      <c r="G30" s="62">
        <v>9693638.4100000001</v>
      </c>
      <c r="H30" s="413">
        <f t="shared" si="1"/>
        <v>0.53210547422344834</v>
      </c>
      <c r="I30" s="62">
        <v>3920797.28</v>
      </c>
      <c r="J30" s="430">
        <f t="shared" si="2"/>
        <v>0.21522132431267429</v>
      </c>
      <c r="K30" s="577">
        <v>5312577.83</v>
      </c>
      <c r="L30" s="413">
        <v>0.36189812726297416</v>
      </c>
      <c r="M30" s="640">
        <f t="shared" si="3"/>
        <v>0.82465814529064518</v>
      </c>
      <c r="N30" s="577">
        <v>2626516.02</v>
      </c>
      <c r="O30" s="413">
        <v>0.17892090417886647</v>
      </c>
      <c r="P30" s="584">
        <f t="shared" si="4"/>
        <v>0.49277493460709976</v>
      </c>
      <c r="Q30" s="60" t="s">
        <v>265</v>
      </c>
    </row>
    <row r="31" spans="1:17" ht="15" customHeight="1" x14ac:dyDescent="0.25">
      <c r="A31" s="68"/>
      <c r="B31" s="68" t="s">
        <v>266</v>
      </c>
      <c r="C31" s="184">
        <v>14665963.23</v>
      </c>
      <c r="D31" s="188">
        <v>14920290.9</v>
      </c>
      <c r="E31" s="71">
        <v>13767570.07</v>
      </c>
      <c r="F31" s="414">
        <f t="shared" si="5"/>
        <v>0.92274139708629943</v>
      </c>
      <c r="G31" s="71">
        <v>13725763.029999999</v>
      </c>
      <c r="H31" s="130">
        <f t="shared" si="1"/>
        <v>0.91993937128933589</v>
      </c>
      <c r="I31" s="71">
        <v>5900585.6299999999</v>
      </c>
      <c r="J31" s="429">
        <f t="shared" si="2"/>
        <v>0.39547389990901582</v>
      </c>
      <c r="K31" s="576">
        <v>12191160.65</v>
      </c>
      <c r="L31" s="415">
        <v>0.97369977012170661</v>
      </c>
      <c r="M31" s="210">
        <f t="shared" si="3"/>
        <v>0.1258782837875243</v>
      </c>
      <c r="N31" s="576">
        <v>5475885.1200000001</v>
      </c>
      <c r="O31" s="415">
        <v>0.43735524743141446</v>
      </c>
      <c r="P31" s="584">
        <f t="shared" si="4"/>
        <v>7.7558330880396431E-2</v>
      </c>
      <c r="Q31" s="59">
        <v>22700</v>
      </c>
    </row>
    <row r="32" spans="1:17" ht="15" customHeight="1" x14ac:dyDescent="0.25">
      <c r="A32" s="70"/>
      <c r="B32" s="70" t="s">
        <v>267</v>
      </c>
      <c r="C32" s="184">
        <v>8752849.1600000001</v>
      </c>
      <c r="D32" s="188">
        <v>10390604.619999999</v>
      </c>
      <c r="E32" s="71">
        <v>7324104.3200000003</v>
      </c>
      <c r="F32" s="130">
        <f t="shared" si="5"/>
        <v>0.70487758776832377</v>
      </c>
      <c r="G32" s="71">
        <v>5857455.9900000002</v>
      </c>
      <c r="H32" s="130">
        <f t="shared" si="1"/>
        <v>0.56372619344262964</v>
      </c>
      <c r="I32" s="71">
        <v>2898867.51</v>
      </c>
      <c r="J32" s="194">
        <f t="shared" si="2"/>
        <v>0.27898930004710354</v>
      </c>
      <c r="K32" s="394">
        <v>3730735.35</v>
      </c>
      <c r="L32" s="130">
        <v>0.59862158589120418</v>
      </c>
      <c r="M32" s="210">
        <f t="shared" si="3"/>
        <v>0.57005400825335961</v>
      </c>
      <c r="N32" s="394">
        <v>1714381.79</v>
      </c>
      <c r="O32" s="130">
        <v>0.27508409192112793</v>
      </c>
      <c r="P32" s="443">
        <f t="shared" si="4"/>
        <v>0.69091128178630479</v>
      </c>
      <c r="Q32" s="59">
        <v>22703</v>
      </c>
    </row>
    <row r="33" spans="1:17" ht="15" customHeight="1" x14ac:dyDescent="0.25">
      <c r="A33" s="70"/>
      <c r="B33" s="70" t="s">
        <v>268</v>
      </c>
      <c r="C33" s="184">
        <v>2836163.11</v>
      </c>
      <c r="D33" s="188">
        <v>3503257.99</v>
      </c>
      <c r="E33" s="71">
        <v>2097508.27</v>
      </c>
      <c r="F33" s="130">
        <f t="shared" si="5"/>
        <v>0.59873074606189647</v>
      </c>
      <c r="G33" s="677">
        <v>1891987.77</v>
      </c>
      <c r="H33" s="130">
        <f t="shared" si="1"/>
        <v>0.54006521226830906</v>
      </c>
      <c r="I33" s="71">
        <v>812275.7</v>
      </c>
      <c r="J33" s="194">
        <f t="shared" si="2"/>
        <v>0.23186294081641412</v>
      </c>
      <c r="K33" s="394">
        <v>1332945.3500000001</v>
      </c>
      <c r="L33" s="130">
        <v>0.60038030449357593</v>
      </c>
      <c r="M33" s="210">
        <f t="shared" si="3"/>
        <v>0.41940385627962917</v>
      </c>
      <c r="N33" s="394">
        <v>517401.61</v>
      </c>
      <c r="O33" s="130">
        <v>0.23304611562452007</v>
      </c>
      <c r="P33" s="443">
        <f t="shared" si="4"/>
        <v>0.56991335995262937</v>
      </c>
      <c r="Q33" s="59" t="s">
        <v>269</v>
      </c>
    </row>
    <row r="34" spans="1:17" ht="15" customHeight="1" x14ac:dyDescent="0.25">
      <c r="A34" s="70"/>
      <c r="B34" s="70" t="s">
        <v>270</v>
      </c>
      <c r="C34" s="184">
        <v>2915000</v>
      </c>
      <c r="D34" s="188">
        <v>2915000</v>
      </c>
      <c r="E34" s="71">
        <v>1689964.77</v>
      </c>
      <c r="F34" s="130">
        <f t="shared" si="5"/>
        <v>0.57974777701543745</v>
      </c>
      <c r="G34" s="71">
        <v>1689964.77</v>
      </c>
      <c r="H34" s="130">
        <f t="shared" si="1"/>
        <v>0.57974777701543745</v>
      </c>
      <c r="I34" s="71">
        <v>1121562.01</v>
      </c>
      <c r="J34" s="194">
        <f t="shared" si="2"/>
        <v>0.38475540651801027</v>
      </c>
      <c r="K34" s="394">
        <v>626157.73</v>
      </c>
      <c r="L34" s="130">
        <v>0.16764597858099062</v>
      </c>
      <c r="M34" s="210">
        <f t="shared" si="3"/>
        <v>1.6989441941409877</v>
      </c>
      <c r="N34" s="394">
        <v>545856.88</v>
      </c>
      <c r="O34" s="130">
        <v>0.14614642034805891</v>
      </c>
      <c r="P34" s="443">
        <f t="shared" si="4"/>
        <v>1.0546814578942376</v>
      </c>
      <c r="Q34" s="60">
        <v>22708</v>
      </c>
    </row>
    <row r="35" spans="1:17" ht="15" customHeight="1" x14ac:dyDescent="0.25">
      <c r="A35" s="70"/>
      <c r="B35" s="70" t="s">
        <v>271</v>
      </c>
      <c r="C35" s="184">
        <v>16665238.130000001</v>
      </c>
      <c r="D35" s="188">
        <v>17297216.890000001</v>
      </c>
      <c r="E35" s="71">
        <v>15737817.380000001</v>
      </c>
      <c r="F35" s="130">
        <f t="shared" si="5"/>
        <v>0.90984679674673374</v>
      </c>
      <c r="G35" s="71">
        <v>15616223.939999999</v>
      </c>
      <c r="H35" s="130">
        <f t="shared" si="1"/>
        <v>0.90281714331906016</v>
      </c>
      <c r="I35" s="71">
        <v>5793832.4500000002</v>
      </c>
      <c r="J35" s="194">
        <f t="shared" si="2"/>
        <v>0.33495749558124432</v>
      </c>
      <c r="K35" s="394">
        <v>15344131.98</v>
      </c>
      <c r="L35" s="130">
        <v>0.91999712038101888</v>
      </c>
      <c r="M35" s="210">
        <f t="shared" si="3"/>
        <v>1.7732639445141141E-2</v>
      </c>
      <c r="N35" s="394">
        <v>7156660.5599999996</v>
      </c>
      <c r="O35" s="130">
        <v>0.42909609454130943</v>
      </c>
      <c r="P35" s="443">
        <f t="shared" si="4"/>
        <v>-0.19042793752397824</v>
      </c>
      <c r="Q35" s="59">
        <v>22712</v>
      </c>
    </row>
    <row r="36" spans="1:17" ht="15" customHeight="1" x14ac:dyDescent="0.25">
      <c r="A36" s="70"/>
      <c r="B36" s="70" t="s">
        <v>272</v>
      </c>
      <c r="C36" s="184">
        <v>12939002.66</v>
      </c>
      <c r="D36" s="188">
        <v>13083012.58</v>
      </c>
      <c r="E36" s="71">
        <v>13083012.58</v>
      </c>
      <c r="F36" s="130">
        <f t="shared" si="5"/>
        <v>1</v>
      </c>
      <c r="G36" s="71">
        <v>13083012.58</v>
      </c>
      <c r="H36" s="130">
        <f t="shared" si="1"/>
        <v>1</v>
      </c>
      <c r="I36" s="71">
        <v>5252934.74</v>
      </c>
      <c r="J36" s="194">
        <f t="shared" si="2"/>
        <v>0.40150804013061647</v>
      </c>
      <c r="K36" s="394">
        <v>12939002.66</v>
      </c>
      <c r="L36" s="130">
        <v>1</v>
      </c>
      <c r="M36" s="210">
        <f t="shared" si="3"/>
        <v>1.1129908833328983E-2</v>
      </c>
      <c r="N36" s="394">
        <v>5398563.9100000001</v>
      </c>
      <c r="O36" s="130">
        <v>0.41723184173145539</v>
      </c>
      <c r="P36" s="443">
        <f t="shared" si="4"/>
        <v>-2.6975538759529072E-2</v>
      </c>
      <c r="Q36" s="59">
        <v>22714</v>
      </c>
    </row>
    <row r="37" spans="1:17" ht="15" customHeight="1" x14ac:dyDescent="0.25">
      <c r="A37" s="70"/>
      <c r="B37" s="70" t="s">
        <v>273</v>
      </c>
      <c r="C37" s="184">
        <v>5251482.1500000004</v>
      </c>
      <c r="D37" s="188">
        <v>5251482.1500000004</v>
      </c>
      <c r="E37" s="71">
        <v>5251482.1500000004</v>
      </c>
      <c r="F37" s="130">
        <f t="shared" si="5"/>
        <v>1</v>
      </c>
      <c r="G37" s="71">
        <v>5251482.1500000004</v>
      </c>
      <c r="H37" s="130">
        <f t="shared" si="1"/>
        <v>1</v>
      </c>
      <c r="I37" s="71">
        <v>1994220.41</v>
      </c>
      <c r="J37" s="194">
        <f t="shared" si="2"/>
        <v>0.37974429942602012</v>
      </c>
      <c r="K37" s="394">
        <v>3500988.09</v>
      </c>
      <c r="L37" s="130">
        <v>1</v>
      </c>
      <c r="M37" s="210">
        <f t="shared" si="3"/>
        <v>0.50000000428450497</v>
      </c>
      <c r="N37" s="394">
        <v>0</v>
      </c>
      <c r="O37" s="130">
        <v>0</v>
      </c>
      <c r="P37" s="443" t="s">
        <v>129</v>
      </c>
      <c r="Q37" s="59">
        <v>22715</v>
      </c>
    </row>
    <row r="38" spans="1:17" ht="15" customHeight="1" x14ac:dyDescent="0.25">
      <c r="A38" s="70"/>
      <c r="B38" s="70" t="s">
        <v>274</v>
      </c>
      <c r="C38" s="184">
        <v>15200000</v>
      </c>
      <c r="D38" s="188">
        <v>15200000</v>
      </c>
      <c r="E38" s="71">
        <v>15200000</v>
      </c>
      <c r="F38" s="130">
        <f t="shared" si="5"/>
        <v>1</v>
      </c>
      <c r="G38" s="71">
        <v>15200000</v>
      </c>
      <c r="H38" s="130">
        <f t="shared" si="1"/>
        <v>1</v>
      </c>
      <c r="I38" s="71">
        <v>3860617.27</v>
      </c>
      <c r="J38" s="194">
        <f t="shared" si="2"/>
        <v>0.25398797828947367</v>
      </c>
      <c r="K38" s="394">
        <v>12894141.789999999</v>
      </c>
      <c r="L38" s="130">
        <v>0.95853542948587311</v>
      </c>
      <c r="M38" s="210">
        <f t="shared" si="3"/>
        <v>0.1788299095476289</v>
      </c>
      <c r="N38" s="394">
        <v>5539795.9199999999</v>
      </c>
      <c r="O38" s="130">
        <v>0.41182195356029877</v>
      </c>
      <c r="P38" s="443">
        <f t="shared" si="4"/>
        <v>-0.30311200525235227</v>
      </c>
      <c r="Q38" s="59">
        <v>22716</v>
      </c>
    </row>
    <row r="39" spans="1:17" ht="15" customHeight="1" x14ac:dyDescent="0.25">
      <c r="A39" s="70"/>
      <c r="B39" s="70" t="s">
        <v>454</v>
      </c>
      <c r="C39" s="184">
        <v>315810.43</v>
      </c>
      <c r="D39" s="188">
        <v>348842.02</v>
      </c>
      <c r="E39" s="71">
        <v>340870.01</v>
      </c>
      <c r="F39" s="130">
        <f t="shared" si="5"/>
        <v>0.97714721982174046</v>
      </c>
      <c r="G39" s="71">
        <v>340870.01</v>
      </c>
      <c r="H39" s="130">
        <f t="shared" si="1"/>
        <v>0.97714721982174046</v>
      </c>
      <c r="I39" s="71">
        <v>95019.76</v>
      </c>
      <c r="J39" s="194">
        <f t="shared" si="2"/>
        <v>0.27238622227907061</v>
      </c>
      <c r="K39" s="394">
        <v>288225.24</v>
      </c>
      <c r="L39" s="130">
        <v>0.77427477330671901</v>
      </c>
      <c r="M39" s="210">
        <f t="shared" si="3"/>
        <v>0.18265149159039651</v>
      </c>
      <c r="N39" s="394">
        <v>123937.36</v>
      </c>
      <c r="O39" s="130">
        <v>0.33293951396565141</v>
      </c>
      <c r="P39" s="443">
        <f t="shared" si="4"/>
        <v>-0.23332431802646114</v>
      </c>
      <c r="Q39" s="59" t="s">
        <v>455</v>
      </c>
    </row>
    <row r="40" spans="1:17" ht="15" customHeight="1" x14ac:dyDescent="0.25">
      <c r="A40" s="70"/>
      <c r="B40" s="70" t="s">
        <v>456</v>
      </c>
      <c r="C40" s="184">
        <v>190000.38</v>
      </c>
      <c r="D40" s="188">
        <v>637106.1</v>
      </c>
      <c r="E40" s="71">
        <v>569283.26</v>
      </c>
      <c r="F40" s="130">
        <f t="shared" si="5"/>
        <v>0.8935454549877957</v>
      </c>
      <c r="G40" s="71">
        <v>497497.59</v>
      </c>
      <c r="H40" s="130">
        <f t="shared" si="1"/>
        <v>0.78087086279663631</v>
      </c>
      <c r="I40" s="71">
        <v>103051.01</v>
      </c>
      <c r="J40" s="194">
        <f t="shared" si="2"/>
        <v>0.16174858473337486</v>
      </c>
      <c r="K40" s="394">
        <v>155408.82999999999</v>
      </c>
      <c r="L40" s="130">
        <v>0.23616792956395374</v>
      </c>
      <c r="M40" s="210">
        <f t="shared" si="3"/>
        <v>2.2012182962834226</v>
      </c>
      <c r="N40" s="394">
        <v>90075.08</v>
      </c>
      <c r="O40" s="130">
        <v>0.13688311757386953</v>
      </c>
      <c r="P40" s="443">
        <f t="shared" si="4"/>
        <v>0.14405682459565949</v>
      </c>
      <c r="Q40" s="59" t="s">
        <v>457</v>
      </c>
    </row>
    <row r="41" spans="1:17" ht="15" customHeight="1" x14ac:dyDescent="0.25">
      <c r="A41" s="70"/>
      <c r="B41" s="70" t="s">
        <v>280</v>
      </c>
      <c r="C41" s="184">
        <v>73039557.629999995</v>
      </c>
      <c r="D41" s="188">
        <v>69750345.560000002</v>
      </c>
      <c r="E41" s="71">
        <v>58433740.57</v>
      </c>
      <c r="F41" s="130">
        <f t="shared" ref="F41:F55" si="7">+E41/D41</f>
        <v>0.83775557097039277</v>
      </c>
      <c r="G41" s="71">
        <v>55155167.909999996</v>
      </c>
      <c r="H41" s="130">
        <f t="shared" ref="H41:H55" si="8">+G41/D41</f>
        <v>0.79075117789280236</v>
      </c>
      <c r="I41" s="71">
        <v>25758211.050000001</v>
      </c>
      <c r="J41" s="194">
        <f t="shared" ref="J41:J55" si="9">I41/D41</f>
        <v>0.36929151881896427</v>
      </c>
      <c r="K41" s="394">
        <v>52059580.689999998</v>
      </c>
      <c r="L41" s="130">
        <v>0.84277308616823932</v>
      </c>
      <c r="M41" s="210">
        <f t="shared" si="3"/>
        <v>5.9462392492812155E-2</v>
      </c>
      <c r="N41" s="394">
        <v>25458171.559999999</v>
      </c>
      <c r="O41" s="130">
        <v>0.41213282030800197</v>
      </c>
      <c r="P41" s="443">
        <f t="shared" si="4"/>
        <v>1.1785586772909751E-2</v>
      </c>
      <c r="Q41" s="59">
        <v>22719</v>
      </c>
    </row>
    <row r="42" spans="1:17" ht="15" customHeight="1" x14ac:dyDescent="0.25">
      <c r="A42" s="70"/>
      <c r="B42" s="70" t="s">
        <v>275</v>
      </c>
      <c r="C42" s="184">
        <v>1620000</v>
      </c>
      <c r="D42" s="188">
        <v>1670000</v>
      </c>
      <c r="E42" s="71">
        <v>1670000</v>
      </c>
      <c r="F42" s="130">
        <f t="shared" si="7"/>
        <v>1</v>
      </c>
      <c r="G42" s="71">
        <v>1670000</v>
      </c>
      <c r="H42" s="130">
        <f t="shared" si="8"/>
        <v>1</v>
      </c>
      <c r="I42" s="71">
        <v>817601.72</v>
      </c>
      <c r="J42" s="194">
        <f t="shared" si="9"/>
        <v>0.48958186826347305</v>
      </c>
      <c r="K42" s="394">
        <v>1748200.23</v>
      </c>
      <c r="L42" s="130">
        <v>1</v>
      </c>
      <c r="M42" s="210">
        <f t="shared" si="3"/>
        <v>-4.4731849737830065E-2</v>
      </c>
      <c r="N42" s="394">
        <v>758127.3</v>
      </c>
      <c r="O42" s="130">
        <v>0.43366159493069056</v>
      </c>
      <c r="P42" s="443">
        <f t="shared" si="4"/>
        <v>7.844912061602316E-2</v>
      </c>
      <c r="Q42" s="59">
        <v>22720</v>
      </c>
    </row>
    <row r="43" spans="1:17" ht="14.4" thickBot="1" x14ac:dyDescent="0.3">
      <c r="A43" s="7" t="s">
        <v>233</v>
      </c>
    </row>
    <row r="44" spans="1:17" x14ac:dyDescent="0.25">
      <c r="A44" s="8" t="s">
        <v>291</v>
      </c>
      <c r="C44" s="164" t="s">
        <v>765</v>
      </c>
      <c r="D44" s="752" t="s">
        <v>781</v>
      </c>
      <c r="E44" s="750"/>
      <c r="F44" s="750"/>
      <c r="G44" s="750"/>
      <c r="H44" s="750"/>
      <c r="I44" s="750"/>
      <c r="J44" s="751"/>
      <c r="K44" s="758" t="s">
        <v>782</v>
      </c>
      <c r="L44" s="759"/>
      <c r="M44" s="759"/>
      <c r="N44" s="759"/>
      <c r="O44" s="759"/>
      <c r="P44" s="760"/>
    </row>
    <row r="45" spans="1:17" x14ac:dyDescent="0.25">
      <c r="C45" s="157">
        <v>1</v>
      </c>
      <c r="D45" s="148">
        <v>2</v>
      </c>
      <c r="E45" s="87">
        <v>3</v>
      </c>
      <c r="F45" s="88" t="s">
        <v>36</v>
      </c>
      <c r="G45" s="87">
        <v>4</v>
      </c>
      <c r="H45" s="88" t="s">
        <v>37</v>
      </c>
      <c r="I45" s="87">
        <v>5</v>
      </c>
      <c r="J45" s="149" t="s">
        <v>38</v>
      </c>
      <c r="K45" s="87" t="s">
        <v>543</v>
      </c>
      <c r="L45" s="88" t="s">
        <v>544</v>
      </c>
      <c r="M45" s="88" t="s">
        <v>545</v>
      </c>
      <c r="N45" s="721" t="s">
        <v>39</v>
      </c>
      <c r="O45" s="88" t="s">
        <v>40</v>
      </c>
      <c r="P45" s="149" t="s">
        <v>362</v>
      </c>
    </row>
    <row r="46" spans="1:17" ht="26.4" x14ac:dyDescent="0.25">
      <c r="A46" s="674"/>
      <c r="B46" s="2" t="s">
        <v>150</v>
      </c>
      <c r="C46" s="158" t="s">
        <v>13</v>
      </c>
      <c r="D46" s="112" t="s">
        <v>350</v>
      </c>
      <c r="E46" s="89" t="s">
        <v>15</v>
      </c>
      <c r="F46" s="89" t="s">
        <v>18</v>
      </c>
      <c r="G46" s="89" t="s">
        <v>16</v>
      </c>
      <c r="H46" s="89" t="s">
        <v>18</v>
      </c>
      <c r="I46" s="89" t="s">
        <v>17</v>
      </c>
      <c r="J46" s="113" t="s">
        <v>18</v>
      </c>
      <c r="K46" s="112" t="s">
        <v>16</v>
      </c>
      <c r="L46" s="89" t="s">
        <v>18</v>
      </c>
      <c r="M46" s="581" t="s">
        <v>764</v>
      </c>
      <c r="N46" s="558" t="s">
        <v>17</v>
      </c>
      <c r="O46" s="89" t="s">
        <v>18</v>
      </c>
      <c r="P46" s="581" t="s">
        <v>764</v>
      </c>
      <c r="Q46" s="58" t="s">
        <v>163</v>
      </c>
    </row>
    <row r="47" spans="1:17" ht="15" customHeight="1" x14ac:dyDescent="0.25">
      <c r="A47" s="81"/>
      <c r="B47" s="692" t="s">
        <v>277</v>
      </c>
      <c r="C47" s="186">
        <v>2113545.42</v>
      </c>
      <c r="D47" s="190">
        <v>1288895.3999999999</v>
      </c>
      <c r="E47" s="82">
        <v>1288895.3999999999</v>
      </c>
      <c r="F47" s="414">
        <f t="shared" si="7"/>
        <v>1</v>
      </c>
      <c r="G47" s="82">
        <v>1288895.3999999999</v>
      </c>
      <c r="H47" s="414">
        <f t="shared" si="8"/>
        <v>1</v>
      </c>
      <c r="I47" s="82">
        <v>542305.68999999994</v>
      </c>
      <c r="J47" s="431">
        <f t="shared" si="9"/>
        <v>0.4207522891306773</v>
      </c>
      <c r="K47" s="578">
        <v>1288895.3999999999</v>
      </c>
      <c r="L47" s="414">
        <v>0.76686520289987581</v>
      </c>
      <c r="M47" s="210">
        <f t="shared" si="3"/>
        <v>0</v>
      </c>
      <c r="N47" s="578">
        <v>530131.56999999995</v>
      </c>
      <c r="O47" s="414">
        <v>0.31541694849068413</v>
      </c>
      <c r="P47" s="585">
        <f t="shared" si="4"/>
        <v>2.2964336947524089E-2</v>
      </c>
      <c r="Q47" s="59">
        <v>22721</v>
      </c>
    </row>
    <row r="48" spans="1:17" ht="15" customHeight="1" x14ac:dyDescent="0.25">
      <c r="A48" s="70"/>
      <c r="B48" s="70" t="s">
        <v>276</v>
      </c>
      <c r="C48" s="184">
        <v>2650000</v>
      </c>
      <c r="D48" s="188">
        <v>2702637.01</v>
      </c>
      <c r="E48" s="71">
        <v>2702636.51</v>
      </c>
      <c r="F48" s="130">
        <f t="shared" si="7"/>
        <v>0.99999981499550328</v>
      </c>
      <c r="G48" s="71">
        <v>2696543.67</v>
      </c>
      <c r="H48" s="130">
        <f t="shared" si="8"/>
        <v>0.9977454093992445</v>
      </c>
      <c r="I48" s="71">
        <v>1277874.26</v>
      </c>
      <c r="J48" s="194">
        <f t="shared" si="9"/>
        <v>0.47282496882553982</v>
      </c>
      <c r="K48" s="394">
        <v>2695096.99</v>
      </c>
      <c r="L48" s="130">
        <v>0.96422306619134535</v>
      </c>
      <c r="M48" s="210">
        <f t="shared" si="3"/>
        <v>5.3678216604735596E-4</v>
      </c>
      <c r="N48" s="394">
        <v>635098.09</v>
      </c>
      <c r="O48" s="130">
        <v>0.22721862327933026</v>
      </c>
      <c r="P48" s="585">
        <f t="shared" si="4"/>
        <v>1.0120895970573618</v>
      </c>
      <c r="Q48" s="59">
        <v>22723</v>
      </c>
    </row>
    <row r="49" spans="1:17" ht="15" customHeight="1" x14ac:dyDescent="0.25">
      <c r="A49" s="70"/>
      <c r="B49" s="70" t="s">
        <v>279</v>
      </c>
      <c r="C49" s="184">
        <v>8277660.2699999996</v>
      </c>
      <c r="D49" s="188">
        <v>9088585.0399999991</v>
      </c>
      <c r="E49" s="71">
        <v>9077446.7400000002</v>
      </c>
      <c r="F49" s="130">
        <f t="shared" si="7"/>
        <v>0.99877447369959371</v>
      </c>
      <c r="G49" s="71">
        <v>8763239.7200000007</v>
      </c>
      <c r="H49" s="130">
        <f t="shared" si="8"/>
        <v>0.96420286341954076</v>
      </c>
      <c r="I49" s="71">
        <v>2964227.37</v>
      </c>
      <c r="J49" s="194">
        <f t="shared" si="9"/>
        <v>0.32614838910062072</v>
      </c>
      <c r="K49" s="394">
        <v>7871398.4199999999</v>
      </c>
      <c r="L49" s="130">
        <v>0.86088116935172698</v>
      </c>
      <c r="M49" s="210">
        <f t="shared" si="3"/>
        <v>0.11330150659557137</v>
      </c>
      <c r="N49" s="394">
        <v>1980247.87</v>
      </c>
      <c r="O49" s="130">
        <v>0.21657626904011637</v>
      </c>
      <c r="P49" s="585">
        <f t="shared" si="4"/>
        <v>0.49689713843752292</v>
      </c>
      <c r="Q49" s="59">
        <v>22724</v>
      </c>
    </row>
    <row r="50" spans="1:17" ht="15" customHeight="1" x14ac:dyDescent="0.25">
      <c r="A50" s="70"/>
      <c r="B50" s="70" t="s">
        <v>459</v>
      </c>
      <c r="C50" s="184">
        <v>205380.83</v>
      </c>
      <c r="D50" s="188">
        <v>211428.02</v>
      </c>
      <c r="E50" s="71">
        <v>207374.69</v>
      </c>
      <c r="F50" s="130">
        <f t="shared" si="7"/>
        <v>0.98082879459401839</v>
      </c>
      <c r="G50" s="71">
        <v>147374.69</v>
      </c>
      <c r="H50" s="130">
        <f t="shared" si="8"/>
        <v>0.6970442706695168</v>
      </c>
      <c r="I50" s="71">
        <v>97374.09</v>
      </c>
      <c r="J50" s="194">
        <f t="shared" si="9"/>
        <v>0.4605543295538595</v>
      </c>
      <c r="K50" s="394">
        <v>41238.660000000003</v>
      </c>
      <c r="L50" s="130">
        <v>0.30836629273421595</v>
      </c>
      <c r="M50" s="210">
        <f t="shared" si="3"/>
        <v>2.5737022007989587</v>
      </c>
      <c r="N50" s="394">
        <v>41238.660000000003</v>
      </c>
      <c r="O50" s="130">
        <v>0.30836629273421595</v>
      </c>
      <c r="P50" s="585">
        <f t="shared" si="4"/>
        <v>1.3612331244516671</v>
      </c>
      <c r="Q50" s="59" t="s">
        <v>458</v>
      </c>
    </row>
    <row r="51" spans="1:17" ht="15" customHeight="1" x14ac:dyDescent="0.25">
      <c r="A51" s="70"/>
      <c r="B51" s="70" t="s">
        <v>460</v>
      </c>
      <c r="C51" s="184">
        <v>0</v>
      </c>
      <c r="D51" s="188"/>
      <c r="E51" s="71"/>
      <c r="F51" s="130" t="s">
        <v>129</v>
      </c>
      <c r="G51" s="71">
        <v>0</v>
      </c>
      <c r="H51" s="130" t="s">
        <v>129</v>
      </c>
      <c r="I51" s="71">
        <v>0</v>
      </c>
      <c r="J51" s="194" t="s">
        <v>129</v>
      </c>
      <c r="K51" s="394">
        <v>0</v>
      </c>
      <c r="L51" s="130">
        <v>0</v>
      </c>
      <c r="M51" s="210" t="s">
        <v>129</v>
      </c>
      <c r="N51" s="394">
        <v>0</v>
      </c>
      <c r="O51" s="130">
        <v>0</v>
      </c>
      <c r="P51" s="585" t="s">
        <v>129</v>
      </c>
      <c r="Q51" s="59" t="s">
        <v>461</v>
      </c>
    </row>
    <row r="52" spans="1:17" ht="15" customHeight="1" x14ac:dyDescent="0.25">
      <c r="A52" s="70"/>
      <c r="B52" s="70" t="s">
        <v>281</v>
      </c>
      <c r="C52" s="184">
        <v>263731432.25999999</v>
      </c>
      <c r="D52" s="188">
        <v>263540530.47</v>
      </c>
      <c r="E52" s="71">
        <v>256561922.77000001</v>
      </c>
      <c r="F52" s="130">
        <f t="shared" si="7"/>
        <v>0.9735197933784443</v>
      </c>
      <c r="G52" s="71">
        <v>256561922.77000001</v>
      </c>
      <c r="H52" s="130">
        <f t="shared" si="8"/>
        <v>0.9735197933784443</v>
      </c>
      <c r="I52" s="71">
        <v>104565212.62</v>
      </c>
      <c r="J52" s="194">
        <f t="shared" si="9"/>
        <v>0.39677089680861494</v>
      </c>
      <c r="K52" s="394">
        <v>256436783.59999999</v>
      </c>
      <c r="L52" s="130">
        <v>1</v>
      </c>
      <c r="M52" s="210">
        <f t="shared" si="3"/>
        <v>4.8799227725160321E-4</v>
      </c>
      <c r="N52" s="394">
        <v>98737604.769999996</v>
      </c>
      <c r="O52" s="130">
        <v>0.38503682421791224</v>
      </c>
      <c r="P52" s="585">
        <f t="shared" si="4"/>
        <v>5.902115879329739E-2</v>
      </c>
      <c r="Q52" s="59">
        <v>22727</v>
      </c>
    </row>
    <row r="53" spans="1:17" ht="15" customHeight="1" x14ac:dyDescent="0.25">
      <c r="A53" s="70"/>
      <c r="B53" s="70" t="s">
        <v>278</v>
      </c>
      <c r="C53" s="184">
        <v>2408945.5</v>
      </c>
      <c r="D53" s="188">
        <v>2270394.19</v>
      </c>
      <c r="E53" s="71">
        <v>2270394.19</v>
      </c>
      <c r="F53" s="130">
        <f t="shared" si="7"/>
        <v>1</v>
      </c>
      <c r="G53" s="71">
        <v>2270394.19</v>
      </c>
      <c r="H53" s="130">
        <f t="shared" si="8"/>
        <v>1</v>
      </c>
      <c r="I53" s="71">
        <v>700290.9</v>
      </c>
      <c r="J53" s="194">
        <f t="shared" si="9"/>
        <v>0.30844463181083109</v>
      </c>
      <c r="K53" s="394">
        <v>1607783.47</v>
      </c>
      <c r="L53" s="130">
        <v>0.88057525761171418</v>
      </c>
      <c r="M53" s="210">
        <f t="shared" si="3"/>
        <v>0.41212683944312478</v>
      </c>
      <c r="N53" s="394">
        <v>350461.23</v>
      </c>
      <c r="O53" s="130">
        <v>0.19194592658062856</v>
      </c>
      <c r="P53" s="585">
        <f t="shared" si="4"/>
        <v>0.99819791764127541</v>
      </c>
      <c r="Q53" s="59">
        <v>22729</v>
      </c>
    </row>
    <row r="54" spans="1:17" ht="15" customHeight="1" x14ac:dyDescent="0.25">
      <c r="A54" s="70"/>
      <c r="B54" s="70" t="s">
        <v>283</v>
      </c>
      <c r="C54" s="184">
        <v>51417192.420000002</v>
      </c>
      <c r="D54" s="188">
        <v>51444070.530000001</v>
      </c>
      <c r="E54" s="71">
        <v>46777282.740000002</v>
      </c>
      <c r="F54" s="130">
        <f t="shared" si="7"/>
        <v>0.90928424321946832</v>
      </c>
      <c r="G54" s="71">
        <v>46472275.75</v>
      </c>
      <c r="H54" s="130">
        <f t="shared" si="8"/>
        <v>0.90335533854964567</v>
      </c>
      <c r="I54" s="71">
        <v>21245630.16</v>
      </c>
      <c r="J54" s="194">
        <f t="shared" si="9"/>
        <v>0.41298501345476635</v>
      </c>
      <c r="K54" s="394">
        <v>42286731.090000004</v>
      </c>
      <c r="L54" s="130">
        <v>0.8798588083774227</v>
      </c>
      <c r="M54" s="210">
        <f t="shared" si="3"/>
        <v>9.8980094987521916E-2</v>
      </c>
      <c r="N54" s="394">
        <v>20072426.829999998</v>
      </c>
      <c r="O54" s="130">
        <v>0.4176464128735472</v>
      </c>
      <c r="P54" s="585">
        <f t="shared" si="4"/>
        <v>5.8448504505023147E-2</v>
      </c>
      <c r="Q54" s="59">
        <v>22731</v>
      </c>
    </row>
    <row r="55" spans="1:17" ht="15" customHeight="1" x14ac:dyDescent="0.25">
      <c r="A55" s="70"/>
      <c r="B55" s="70" t="s">
        <v>282</v>
      </c>
      <c r="C55" s="184">
        <v>4368274.93</v>
      </c>
      <c r="D55" s="188">
        <v>4275228.83</v>
      </c>
      <c r="E55" s="71">
        <v>4265884.72</v>
      </c>
      <c r="F55" s="130">
        <f t="shared" si="7"/>
        <v>0.9978143602666526</v>
      </c>
      <c r="G55" s="71">
        <v>4265884.72</v>
      </c>
      <c r="H55" s="130">
        <f t="shared" si="8"/>
        <v>0.9978143602666526</v>
      </c>
      <c r="I55" s="71">
        <v>1976813.3</v>
      </c>
      <c r="J55" s="194">
        <f t="shared" si="9"/>
        <v>0.46238771738447509</v>
      </c>
      <c r="K55" s="394">
        <v>3541070.64</v>
      </c>
      <c r="L55" s="130">
        <v>0.72175355637377892</v>
      </c>
      <c r="M55" s="210">
        <f t="shared" si="3"/>
        <v>0.20468783418565173</v>
      </c>
      <c r="N55" s="394">
        <v>2079837.79</v>
      </c>
      <c r="O55" s="130">
        <v>0.42391990282720843</v>
      </c>
      <c r="P55" s="585">
        <f t="shared" si="4"/>
        <v>-4.9534867812936478E-2</v>
      </c>
      <c r="Q55" s="59">
        <v>22732</v>
      </c>
    </row>
    <row r="56" spans="1:17" ht="15" customHeight="1" x14ac:dyDescent="0.25">
      <c r="A56" s="72"/>
      <c r="B56" s="72" t="s">
        <v>284</v>
      </c>
      <c r="C56" s="185">
        <v>6556162.8600000003</v>
      </c>
      <c r="D56" s="189">
        <v>9800520.1699999999</v>
      </c>
      <c r="E56" s="73">
        <v>9406071.1199999992</v>
      </c>
      <c r="F56" s="413">
        <f t="shared" si="5"/>
        <v>0.95975223323273862</v>
      </c>
      <c r="G56" s="73">
        <v>4622815.62</v>
      </c>
      <c r="H56" s="413">
        <f t="shared" si="1"/>
        <v>0.47169084291573882</v>
      </c>
      <c r="I56" s="73">
        <v>2872373.6</v>
      </c>
      <c r="J56" s="430">
        <f t="shared" si="2"/>
        <v>0.29308379046986849</v>
      </c>
      <c r="K56" s="577">
        <v>4401832.9300000099</v>
      </c>
      <c r="L56" s="130">
        <v>0.871936372075091</v>
      </c>
      <c r="M56" s="639">
        <f t="shared" si="3"/>
        <v>5.0202425560933239E-2</v>
      </c>
      <c r="N56" s="577">
        <v>1857129.0700000499</v>
      </c>
      <c r="O56" s="130">
        <v>0.36786911487143326</v>
      </c>
      <c r="P56" s="585">
        <f t="shared" si="4"/>
        <v>0.54667418996350259</v>
      </c>
      <c r="Q56" s="60" t="s">
        <v>285</v>
      </c>
    </row>
    <row r="57" spans="1:17" ht="15" customHeight="1" x14ac:dyDescent="0.25">
      <c r="A57" s="68"/>
      <c r="B57" s="68" t="s">
        <v>286</v>
      </c>
      <c r="C57" s="184">
        <v>1927031.01</v>
      </c>
      <c r="D57" s="188">
        <v>1705545.03</v>
      </c>
      <c r="E57" s="71">
        <v>1186649.06</v>
      </c>
      <c r="F57" s="414">
        <f t="shared" si="5"/>
        <v>0.69575944295062087</v>
      </c>
      <c r="G57" s="472">
        <v>658304.56999999995</v>
      </c>
      <c r="H57" s="414">
        <f t="shared" si="1"/>
        <v>0.38597900285282993</v>
      </c>
      <c r="I57" s="71">
        <v>591988.06999999995</v>
      </c>
      <c r="J57" s="431">
        <f t="shared" si="2"/>
        <v>0.3470961244570599</v>
      </c>
      <c r="K57" s="578">
        <v>707777</v>
      </c>
      <c r="L57" s="415">
        <v>0.44501145533050479</v>
      </c>
      <c r="M57" s="210">
        <f t="shared" si="3"/>
        <v>-6.9898329558603978E-2</v>
      </c>
      <c r="N57" s="578">
        <v>707777</v>
      </c>
      <c r="O57" s="415">
        <v>0.44501145533050479</v>
      </c>
      <c r="P57" s="585">
        <f t="shared" si="4"/>
        <v>-0.16359521431185253</v>
      </c>
      <c r="Q57" s="59">
        <v>230</v>
      </c>
    </row>
    <row r="58" spans="1:17" ht="15" customHeight="1" x14ac:dyDescent="0.25">
      <c r="A58" s="70"/>
      <c r="B58" s="70" t="s">
        <v>287</v>
      </c>
      <c r="C58" s="184">
        <v>823281.89</v>
      </c>
      <c r="D58" s="188">
        <v>1040420.52</v>
      </c>
      <c r="E58" s="71">
        <v>600638.31999999995</v>
      </c>
      <c r="F58" s="130">
        <f t="shared" si="5"/>
        <v>0.57730341573809019</v>
      </c>
      <c r="G58" s="473">
        <v>496318.18</v>
      </c>
      <c r="H58" s="130">
        <f t="shared" si="1"/>
        <v>0.47703613150574919</v>
      </c>
      <c r="I58" s="71">
        <v>314532.31</v>
      </c>
      <c r="J58" s="194">
        <f t="shared" si="2"/>
        <v>0.30231267449434773</v>
      </c>
      <c r="K58" s="394">
        <v>352486.92</v>
      </c>
      <c r="L58" s="130">
        <v>0.30052391831161801</v>
      </c>
      <c r="M58" s="210">
        <f t="shared" si="3"/>
        <v>0.40804708441379911</v>
      </c>
      <c r="N58" s="394">
        <v>295213.71999999997</v>
      </c>
      <c r="O58" s="130">
        <v>0.25169383270661183</v>
      </c>
      <c r="P58" s="585">
        <f t="shared" si="4"/>
        <v>6.5439336627037603E-2</v>
      </c>
      <c r="Q58" s="59">
        <v>231</v>
      </c>
    </row>
    <row r="59" spans="1:17" ht="15" customHeight="1" x14ac:dyDescent="0.25">
      <c r="A59" s="72"/>
      <c r="B59" s="72" t="s">
        <v>288</v>
      </c>
      <c r="C59" s="185">
        <v>319336.93</v>
      </c>
      <c r="D59" s="189">
        <v>333650.93</v>
      </c>
      <c r="E59" s="73">
        <v>240000</v>
      </c>
      <c r="F59" s="413">
        <f t="shared" si="5"/>
        <v>0.71931464420015256</v>
      </c>
      <c r="G59" s="474">
        <v>120712.4</v>
      </c>
      <c r="H59" s="413">
        <f>+G59/D59</f>
        <v>0.3617924877356104</v>
      </c>
      <c r="I59" s="73">
        <v>120712.4</v>
      </c>
      <c r="J59" s="430">
        <f t="shared" si="2"/>
        <v>0.3617924877356104</v>
      </c>
      <c r="K59" s="577">
        <v>123855.93</v>
      </c>
      <c r="L59" s="130">
        <v>0.41441780348669793</v>
      </c>
      <c r="M59" s="640">
        <f t="shared" si="3"/>
        <v>-2.5380536886687621E-2</v>
      </c>
      <c r="N59" s="577">
        <v>123855.93</v>
      </c>
      <c r="O59" s="130">
        <v>0.41441780348669793</v>
      </c>
      <c r="P59" s="585">
        <f t="shared" si="4"/>
        <v>-2.5380536886687621E-2</v>
      </c>
      <c r="Q59" s="59">
        <v>233</v>
      </c>
    </row>
    <row r="60" spans="1:17" ht="15" customHeight="1" x14ac:dyDescent="0.25">
      <c r="A60" s="55"/>
      <c r="B60" s="55" t="s">
        <v>289</v>
      </c>
      <c r="C60" s="176">
        <v>0</v>
      </c>
      <c r="D60" s="556">
        <v>0</v>
      </c>
      <c r="E60" s="56">
        <v>0</v>
      </c>
      <c r="F60" s="243" t="s">
        <v>129</v>
      </c>
      <c r="G60" s="56">
        <v>0</v>
      </c>
      <c r="H60" s="78" t="s">
        <v>129</v>
      </c>
      <c r="I60" s="56">
        <v>0</v>
      </c>
      <c r="J60" s="172" t="s">
        <v>129</v>
      </c>
      <c r="K60" s="574">
        <v>0</v>
      </c>
      <c r="L60" s="580">
        <v>0</v>
      </c>
      <c r="M60" s="245" t="s">
        <v>129</v>
      </c>
      <c r="N60" s="574">
        <v>0</v>
      </c>
      <c r="O60" s="580">
        <v>0</v>
      </c>
      <c r="P60" s="245" t="s">
        <v>129</v>
      </c>
      <c r="Q60" s="59" t="s">
        <v>539</v>
      </c>
    </row>
    <row r="61" spans="1:17" ht="15" customHeight="1" x14ac:dyDescent="0.25">
      <c r="A61" s="522"/>
      <c r="B61" s="83" t="s">
        <v>240</v>
      </c>
      <c r="C61" s="162">
        <f>SUM(C12:C42,C47:C60)</f>
        <v>665063202.92999983</v>
      </c>
      <c r="D61" s="152">
        <f>SUM(D12:D42,D47:D60)</f>
        <v>659074571.80999994</v>
      </c>
      <c r="E61" s="84">
        <f>SUM(E12:E42,E47:E60)</f>
        <v>603188754.63000011</v>
      </c>
      <c r="F61" s="90">
        <f>+E61/D61</f>
        <v>0.91520562380896897</v>
      </c>
      <c r="G61" s="84">
        <f>SUM(G12:G42,G47:G60)</f>
        <v>569002897.41000009</v>
      </c>
      <c r="H61" s="90">
        <f t="shared" si="1"/>
        <v>0.86333614092766731</v>
      </c>
      <c r="I61" s="84">
        <f>SUM(I12:I42,I47:I60)</f>
        <v>246589740.67000002</v>
      </c>
      <c r="J61" s="170">
        <f t="shared" si="2"/>
        <v>0.3741454324247358</v>
      </c>
      <c r="K61" s="152">
        <f>SUM(K12:K42,K47:K60)</f>
        <v>539905847.64999998</v>
      </c>
      <c r="L61" s="90">
        <v>0.85822550643975881</v>
      </c>
      <c r="M61" s="623">
        <f t="shared" si="3"/>
        <v>5.3892822029337539E-2</v>
      </c>
      <c r="N61" s="562">
        <f>SUM(N12:N42,N47:N60)</f>
        <v>228149518.74000001</v>
      </c>
      <c r="O61" s="90">
        <v>0.36266274410044125</v>
      </c>
      <c r="P61" s="213">
        <f>+I61/N61-1</f>
        <v>8.0825162515528071E-2</v>
      </c>
    </row>
    <row r="62" spans="1:17" ht="15" customHeight="1" x14ac:dyDescent="0.25">
      <c r="A62" s="81"/>
      <c r="B62" s="81" t="s">
        <v>346</v>
      </c>
      <c r="C62" s="186">
        <v>21570000</v>
      </c>
      <c r="D62" s="190">
        <v>21570000</v>
      </c>
      <c r="E62" s="82">
        <v>10712169.57</v>
      </c>
      <c r="F62" s="414">
        <f>+E62/D62</f>
        <v>0.49662353129346315</v>
      </c>
      <c r="G62" s="82">
        <v>10712169.57</v>
      </c>
      <c r="H62" s="414">
        <f t="shared" si="1"/>
        <v>0.49662353129346315</v>
      </c>
      <c r="I62" s="82">
        <v>10712169.57</v>
      </c>
      <c r="J62" s="431">
        <f t="shared" si="2"/>
        <v>0.49662353129346315</v>
      </c>
      <c r="K62" s="578">
        <v>11883535.800000001</v>
      </c>
      <c r="L62" s="414">
        <v>0.50228283362546067</v>
      </c>
      <c r="M62" s="585">
        <f t="shared" si="3"/>
        <v>-9.8570513836462759E-2</v>
      </c>
      <c r="N62" s="578">
        <v>11883535.800000001</v>
      </c>
      <c r="O62" s="414">
        <v>0.50228283362546067</v>
      </c>
      <c r="P62" s="585">
        <f>+I62/N62-1</f>
        <v>-9.8570513836462759E-2</v>
      </c>
      <c r="Q62" s="59" t="s">
        <v>348</v>
      </c>
    </row>
    <row r="63" spans="1:17" ht="15" customHeight="1" x14ac:dyDescent="0.25">
      <c r="A63" s="70"/>
      <c r="B63" s="70" t="s">
        <v>347</v>
      </c>
      <c r="C63" s="184">
        <v>280000</v>
      </c>
      <c r="D63" s="188">
        <v>280000</v>
      </c>
      <c r="E63" s="71">
        <v>49075.92</v>
      </c>
      <c r="F63" s="130">
        <f>+E63/D63</f>
        <v>0.17527114285714285</v>
      </c>
      <c r="G63" s="71">
        <v>49075.92</v>
      </c>
      <c r="H63" s="130">
        <f t="shared" si="1"/>
        <v>0.17527114285714285</v>
      </c>
      <c r="I63" s="71">
        <v>49075.92</v>
      </c>
      <c r="J63" s="194">
        <f t="shared" si="2"/>
        <v>0.17527114285714285</v>
      </c>
      <c r="K63" s="394">
        <v>4433.3</v>
      </c>
      <c r="L63" s="130">
        <v>4.7046570937140783E-3</v>
      </c>
      <c r="M63" s="585">
        <f t="shared" si="3"/>
        <v>10.069839622854307</v>
      </c>
      <c r="N63" s="394">
        <v>4433.3</v>
      </c>
      <c r="O63" s="130">
        <v>4.7046570937140783E-3</v>
      </c>
      <c r="P63" s="585">
        <f t="shared" ref="P63:P64" si="10">+I63/N63-1</f>
        <v>10.069839622854307</v>
      </c>
      <c r="Q63" s="59" t="s">
        <v>349</v>
      </c>
    </row>
    <row r="64" spans="1:17" ht="15" customHeight="1" x14ac:dyDescent="0.25">
      <c r="A64" s="79"/>
      <c r="B64" s="544" t="s">
        <v>183</v>
      </c>
      <c r="C64" s="395">
        <v>250000</v>
      </c>
      <c r="D64" s="191">
        <v>250000</v>
      </c>
      <c r="E64" s="80">
        <v>6540.77</v>
      </c>
      <c r="F64" s="243">
        <f>+E64/D64</f>
        <v>2.6163080000000002E-2</v>
      </c>
      <c r="G64" s="80">
        <v>6540.77</v>
      </c>
      <c r="H64" s="243">
        <f t="shared" si="1"/>
        <v>2.6163080000000002E-2</v>
      </c>
      <c r="I64" s="80">
        <v>6540.77</v>
      </c>
      <c r="J64" s="195">
        <f t="shared" si="2"/>
        <v>2.6163080000000002E-2</v>
      </c>
      <c r="K64" s="579">
        <v>19737.36</v>
      </c>
      <c r="L64" s="243">
        <v>7.8949439999999996E-2</v>
      </c>
      <c r="M64" s="585">
        <f t="shared" si="3"/>
        <v>-0.66860968234860185</v>
      </c>
      <c r="N64" s="579">
        <v>19737.36</v>
      </c>
      <c r="O64" s="243">
        <v>7.8949439999999996E-2</v>
      </c>
      <c r="P64" s="585">
        <f t="shared" si="10"/>
        <v>-0.66860968234860185</v>
      </c>
      <c r="Q64" s="59">
        <v>352</v>
      </c>
    </row>
    <row r="65" spans="1:19" ht="15" customHeight="1" thickBot="1" x14ac:dyDescent="0.3">
      <c r="A65" s="522"/>
      <c r="B65" s="514" t="s">
        <v>2</v>
      </c>
      <c r="C65" s="166">
        <f>SUM(C62:C64)</f>
        <v>22100000</v>
      </c>
      <c r="D65" s="169">
        <f t="shared" ref="D65:I65" si="11">SUM(D62:D64)</f>
        <v>22100000</v>
      </c>
      <c r="E65" s="174">
        <f t="shared" si="11"/>
        <v>10767786.26</v>
      </c>
      <c r="F65" s="377">
        <f>+E65/D65</f>
        <v>0.48723014751131222</v>
      </c>
      <c r="G65" s="174">
        <f t="shared" si="11"/>
        <v>10767786.26</v>
      </c>
      <c r="H65" s="377">
        <f t="shared" si="1"/>
        <v>0.48723014751131222</v>
      </c>
      <c r="I65" s="174">
        <f t="shared" si="11"/>
        <v>10767786.26</v>
      </c>
      <c r="J65" s="175">
        <f t="shared" si="2"/>
        <v>0.48723014751131222</v>
      </c>
      <c r="K65" s="602">
        <f t="shared" ref="K65" si="12">SUM(K62:K64)</f>
        <v>11907706.460000001</v>
      </c>
      <c r="L65" s="377">
        <v>0.47899999999999998</v>
      </c>
      <c r="M65" s="603">
        <f t="shared" si="3"/>
        <v>-9.5729618783364057E-2</v>
      </c>
      <c r="N65" s="602">
        <f t="shared" ref="N65" si="13">SUM(N62:N64)</f>
        <v>11907706.460000001</v>
      </c>
      <c r="O65" s="377">
        <v>0.47899999999999998</v>
      </c>
      <c r="P65" s="603">
        <f>+I65/N65-1</f>
        <v>-9.5729618783364057E-2</v>
      </c>
      <c r="Q65" s="60">
        <v>3</v>
      </c>
    </row>
    <row r="67" spans="1:19" ht="14.4" thickBot="1" x14ac:dyDescent="0.3">
      <c r="A67" s="7" t="s">
        <v>233</v>
      </c>
    </row>
    <row r="68" spans="1:19" x14ac:dyDescent="0.25">
      <c r="A68" s="8" t="s">
        <v>290</v>
      </c>
      <c r="C68" s="164" t="s">
        <v>765</v>
      </c>
      <c r="D68" s="752" t="s">
        <v>781</v>
      </c>
      <c r="E68" s="750"/>
      <c r="F68" s="750"/>
      <c r="G68" s="750"/>
      <c r="H68" s="750"/>
      <c r="I68" s="750"/>
      <c r="J68" s="751"/>
      <c r="K68" s="758" t="s">
        <v>782</v>
      </c>
      <c r="L68" s="759"/>
      <c r="M68" s="759"/>
      <c r="N68" s="759"/>
      <c r="O68" s="759"/>
      <c r="P68" s="760"/>
    </row>
    <row r="69" spans="1:19" x14ac:dyDescent="0.25">
      <c r="C69" s="157">
        <v>1</v>
      </c>
      <c r="D69" s="148">
        <v>2</v>
      </c>
      <c r="E69" s="87">
        <v>3</v>
      </c>
      <c r="F69" s="88" t="s">
        <v>36</v>
      </c>
      <c r="G69" s="87">
        <v>4</v>
      </c>
      <c r="H69" s="88" t="s">
        <v>37</v>
      </c>
      <c r="I69" s="87">
        <v>5</v>
      </c>
      <c r="J69" s="149" t="s">
        <v>38</v>
      </c>
      <c r="K69" s="87" t="s">
        <v>543</v>
      </c>
      <c r="L69" s="88" t="s">
        <v>544</v>
      </c>
      <c r="M69" s="88" t="s">
        <v>545</v>
      </c>
      <c r="N69" s="87" t="s">
        <v>39</v>
      </c>
      <c r="O69" s="88" t="s">
        <v>40</v>
      </c>
      <c r="P69" s="149" t="s">
        <v>362</v>
      </c>
    </row>
    <row r="70" spans="1:19" ht="26.4" x14ac:dyDescent="0.25">
      <c r="A70" s="1"/>
      <c r="B70" s="2" t="s">
        <v>150</v>
      </c>
      <c r="C70" s="158" t="s">
        <v>13</v>
      </c>
      <c r="D70" s="112" t="s">
        <v>350</v>
      </c>
      <c r="E70" s="89" t="s">
        <v>15</v>
      </c>
      <c r="F70" s="89" t="s">
        <v>18</v>
      </c>
      <c r="G70" s="89" t="s">
        <v>16</v>
      </c>
      <c r="H70" s="89" t="s">
        <v>18</v>
      </c>
      <c r="I70" s="89" t="s">
        <v>17</v>
      </c>
      <c r="J70" s="113" t="s">
        <v>18</v>
      </c>
      <c r="K70" s="89" t="s">
        <v>16</v>
      </c>
      <c r="L70" s="89" t="s">
        <v>18</v>
      </c>
      <c r="M70" s="89" t="s">
        <v>764</v>
      </c>
      <c r="N70" s="558" t="s">
        <v>17</v>
      </c>
      <c r="O70" s="89" t="s">
        <v>18</v>
      </c>
      <c r="P70" s="581" t="s">
        <v>764</v>
      </c>
      <c r="Q70" s="58" t="s">
        <v>163</v>
      </c>
      <c r="S70" s="358"/>
    </row>
    <row r="71" spans="1:19" ht="15" customHeight="1" x14ac:dyDescent="0.25">
      <c r="A71" s="21"/>
      <c r="B71" s="21" t="s">
        <v>293</v>
      </c>
      <c r="C71" s="481">
        <v>25094829</v>
      </c>
      <c r="D71" s="190">
        <v>25094829</v>
      </c>
      <c r="E71" s="82">
        <v>25094829</v>
      </c>
      <c r="F71" s="417">
        <f t="shared" ref="F71:F92" si="14">+E71/D71</f>
        <v>1</v>
      </c>
      <c r="G71" s="82">
        <v>25094829</v>
      </c>
      <c r="H71" s="417">
        <f>+G71/D71</f>
        <v>1</v>
      </c>
      <c r="I71" s="82">
        <v>12800000</v>
      </c>
      <c r="J71" s="348">
        <f>I71/D71</f>
        <v>0.51006524093071126</v>
      </c>
      <c r="K71" s="559">
        <v>24587855.940000001</v>
      </c>
      <c r="L71" s="417">
        <v>0.97979770812544698</v>
      </c>
      <c r="M71" s="210">
        <f t="shared" ref="M71:M141" si="15">+G71/K71-1</f>
        <v>2.0618839692128077E-2</v>
      </c>
      <c r="N71" s="559">
        <v>14300000</v>
      </c>
      <c r="O71" s="417">
        <v>0.56983851135227903</v>
      </c>
      <c r="P71" s="210">
        <f t="shared" ref="P71:P85" si="16">+I71/N71-1</f>
        <v>-0.1048951048951049</v>
      </c>
      <c r="Q71" s="60" t="s">
        <v>364</v>
      </c>
      <c r="S71" s="357"/>
    </row>
    <row r="72" spans="1:19" ht="15" customHeight="1" x14ac:dyDescent="0.25">
      <c r="A72" s="23"/>
      <c r="B72" s="23" t="s">
        <v>294</v>
      </c>
      <c r="C72" s="184">
        <v>858841</v>
      </c>
      <c r="D72" s="188">
        <v>1226803.3999999999</v>
      </c>
      <c r="E72" s="82">
        <v>858841</v>
      </c>
      <c r="F72" s="417">
        <f t="shared" si="14"/>
        <v>0.70006408524788899</v>
      </c>
      <c r="G72" s="82">
        <v>858841</v>
      </c>
      <c r="H72" s="417">
        <f>+G72/D72</f>
        <v>0.70006408524788899</v>
      </c>
      <c r="I72" s="82">
        <v>430000</v>
      </c>
      <c r="J72" s="348">
        <f>I72/D72</f>
        <v>0.35050440844881914</v>
      </c>
      <c r="K72" s="560">
        <v>858841</v>
      </c>
      <c r="L72" s="418">
        <v>1</v>
      </c>
      <c r="M72" s="210">
        <f t="shared" si="15"/>
        <v>0</v>
      </c>
      <c r="N72" s="560">
        <v>430000</v>
      </c>
      <c r="O72" s="418">
        <v>0.50067474654796407</v>
      </c>
      <c r="P72" s="210">
        <f t="shared" si="16"/>
        <v>0</v>
      </c>
      <c r="Q72" s="60" t="s">
        <v>365</v>
      </c>
      <c r="S72" s="357"/>
    </row>
    <row r="73" spans="1:19" ht="15" customHeight="1" x14ac:dyDescent="0.25">
      <c r="A73" s="23"/>
      <c r="B73" s="23" t="s">
        <v>295</v>
      </c>
      <c r="C73" s="184">
        <v>50143662.619999997</v>
      </c>
      <c r="D73" s="188">
        <v>50302662.619999997</v>
      </c>
      <c r="E73" s="82">
        <v>50302662.619999997</v>
      </c>
      <c r="F73" s="418">
        <f t="shared" si="14"/>
        <v>1</v>
      </c>
      <c r="G73" s="82">
        <v>50302662.619999997</v>
      </c>
      <c r="H73" s="418">
        <f t="shared" ref="H73:H95" si="17">+G73/D73</f>
        <v>1</v>
      </c>
      <c r="I73" s="82">
        <v>28459000</v>
      </c>
      <c r="J73" s="432">
        <f t="shared" ref="J73:J95" si="18">I73/D73</f>
        <v>0.56575534012954798</v>
      </c>
      <c r="K73" s="560">
        <v>46015047.619999997</v>
      </c>
      <c r="L73" s="418">
        <v>0.98861318170029622</v>
      </c>
      <c r="M73" s="211">
        <f t="shared" si="15"/>
        <v>9.3178540972245649E-2</v>
      </c>
      <c r="N73" s="560">
        <v>34158652.409999996</v>
      </c>
      <c r="O73" s="418">
        <v>0.73388371387812967</v>
      </c>
      <c r="P73" s="210">
        <f t="shared" si="16"/>
        <v>-0.16685823379646603</v>
      </c>
      <c r="Q73" s="60" t="s">
        <v>366</v>
      </c>
      <c r="S73" s="357"/>
    </row>
    <row r="74" spans="1:19" ht="15" customHeight="1" x14ac:dyDescent="0.25">
      <c r="A74" s="23"/>
      <c r="B74" s="23" t="s">
        <v>296</v>
      </c>
      <c r="C74" s="184">
        <v>45958931.790000007</v>
      </c>
      <c r="D74" s="188">
        <v>51191321.439999998</v>
      </c>
      <c r="E74" s="82">
        <v>47466246.32</v>
      </c>
      <c r="F74" s="418">
        <f t="shared" si="14"/>
        <v>0.92723229220863035</v>
      </c>
      <c r="G74" s="82">
        <v>47466246.32</v>
      </c>
      <c r="H74" s="418">
        <f t="shared" si="17"/>
        <v>0.92723229220863035</v>
      </c>
      <c r="I74" s="82">
        <v>37849611.990000002</v>
      </c>
      <c r="J74" s="432">
        <f t="shared" si="18"/>
        <v>0.73937556064776599</v>
      </c>
      <c r="K74" s="560">
        <v>34039067.950000003</v>
      </c>
      <c r="L74" s="418">
        <v>0.80780402214134417</v>
      </c>
      <c r="M74" s="211">
        <f t="shared" si="15"/>
        <v>0.39446374941062379</v>
      </c>
      <c r="N74" s="560">
        <v>24170993.199999999</v>
      </c>
      <c r="O74" s="418">
        <v>0.57361810125917612</v>
      </c>
      <c r="P74" s="210">
        <f t="shared" si="16"/>
        <v>0.56591049762903434</v>
      </c>
      <c r="Q74" s="60" t="s">
        <v>504</v>
      </c>
      <c r="S74" s="358"/>
    </row>
    <row r="75" spans="1:19" ht="15" customHeight="1" x14ac:dyDescent="0.25">
      <c r="A75" s="23"/>
      <c r="B75" s="23" t="s">
        <v>297</v>
      </c>
      <c r="C75" s="184">
        <v>138280341</v>
      </c>
      <c r="D75" s="188">
        <v>143952893.16</v>
      </c>
      <c r="E75" s="82">
        <v>143952893.16</v>
      </c>
      <c r="F75" s="418">
        <f t="shared" si="14"/>
        <v>1</v>
      </c>
      <c r="G75" s="82">
        <v>143952893.16</v>
      </c>
      <c r="H75" s="418">
        <f t="shared" si="17"/>
        <v>1</v>
      </c>
      <c r="I75" s="82">
        <v>98192202.159999996</v>
      </c>
      <c r="J75" s="432">
        <f t="shared" si="18"/>
        <v>0.68211343311358008</v>
      </c>
      <c r="K75" s="560">
        <v>126939436.39</v>
      </c>
      <c r="L75" s="418">
        <v>1</v>
      </c>
      <c r="M75" s="211">
        <f t="shared" si="15"/>
        <v>0.13402814171735433</v>
      </c>
      <c r="N75" s="560">
        <v>99238050.099999994</v>
      </c>
      <c r="O75" s="418">
        <v>0.78177478112560572</v>
      </c>
      <c r="P75" s="210">
        <f t="shared" si="16"/>
        <v>-1.0538779620781757E-2</v>
      </c>
      <c r="Q75" s="60" t="s">
        <v>446</v>
      </c>
      <c r="S75" s="357"/>
    </row>
    <row r="76" spans="1:19" ht="15" customHeight="1" x14ac:dyDescent="0.25">
      <c r="A76" s="23"/>
      <c r="B76" s="23" t="s">
        <v>298</v>
      </c>
      <c r="C76" s="184">
        <v>2165090</v>
      </c>
      <c r="D76" s="188">
        <v>2165090</v>
      </c>
      <c r="E76" s="82">
        <v>2165090</v>
      </c>
      <c r="F76" s="418">
        <f t="shared" si="14"/>
        <v>1</v>
      </c>
      <c r="G76" s="82">
        <v>2165090</v>
      </c>
      <c r="H76" s="418">
        <f t="shared" si="17"/>
        <v>1</v>
      </c>
      <c r="I76" s="82">
        <v>1623817.5</v>
      </c>
      <c r="J76" s="432">
        <f t="shared" si="18"/>
        <v>0.75</v>
      </c>
      <c r="K76" s="560">
        <v>1252000</v>
      </c>
      <c r="L76" s="418">
        <v>0.65375517599695054</v>
      </c>
      <c r="M76" s="211">
        <f t="shared" si="15"/>
        <v>0.72930511182108626</v>
      </c>
      <c r="N76" s="560">
        <v>1252000</v>
      </c>
      <c r="O76" s="418">
        <v>0.65375517599695054</v>
      </c>
      <c r="P76" s="210">
        <f t="shared" si="16"/>
        <v>0.29697883386581481</v>
      </c>
      <c r="Q76" s="60" t="s">
        <v>367</v>
      </c>
      <c r="S76" s="357"/>
    </row>
    <row r="77" spans="1:19" ht="15" customHeight="1" x14ac:dyDescent="0.25">
      <c r="A77" s="23"/>
      <c r="B77" s="23" t="s">
        <v>299</v>
      </c>
      <c r="C77" s="184">
        <v>8713147</v>
      </c>
      <c r="D77" s="188">
        <v>8749447</v>
      </c>
      <c r="E77" s="82">
        <v>7713147</v>
      </c>
      <c r="F77" s="418">
        <f t="shared" si="14"/>
        <v>0.88155822876577228</v>
      </c>
      <c r="G77" s="82">
        <v>7713147</v>
      </c>
      <c r="H77" s="418">
        <f t="shared" si="17"/>
        <v>0.88155822876577228</v>
      </c>
      <c r="I77" s="82">
        <v>5700000</v>
      </c>
      <c r="J77" s="432">
        <f t="shared" si="18"/>
        <v>0.65146974431641225</v>
      </c>
      <c r="K77" s="560">
        <v>8713147</v>
      </c>
      <c r="L77" s="418">
        <v>0.99585116636514281</v>
      </c>
      <c r="M77" s="211">
        <f t="shared" si="15"/>
        <v>-0.11476909548295233</v>
      </c>
      <c r="N77" s="560">
        <v>3800000</v>
      </c>
      <c r="O77" s="418">
        <v>0.43431316287760813</v>
      </c>
      <c r="P77" s="210">
        <f t="shared" si="16"/>
        <v>0.5</v>
      </c>
      <c r="Q77" s="60" t="s">
        <v>540</v>
      </c>
      <c r="S77" s="357"/>
    </row>
    <row r="78" spans="1:19" ht="15" customHeight="1" x14ac:dyDescent="0.25">
      <c r="A78" s="23"/>
      <c r="B78" s="23" t="s">
        <v>300</v>
      </c>
      <c r="C78" s="184">
        <v>24237656.5</v>
      </c>
      <c r="D78" s="188">
        <v>24237656.5</v>
      </c>
      <c r="E78" s="82">
        <v>24237656.5</v>
      </c>
      <c r="F78" s="418">
        <f t="shared" si="14"/>
        <v>1</v>
      </c>
      <c r="G78" s="82">
        <v>24237656.5</v>
      </c>
      <c r="H78" s="418">
        <f t="shared" si="17"/>
        <v>1</v>
      </c>
      <c r="I78" s="82">
        <v>7800000</v>
      </c>
      <c r="J78" s="432">
        <f t="shared" si="18"/>
        <v>0.32181329081877202</v>
      </c>
      <c r="K78" s="560">
        <v>25371500</v>
      </c>
      <c r="L78" s="418">
        <v>0.99764072115290092</v>
      </c>
      <c r="M78" s="211">
        <f t="shared" si="15"/>
        <v>-4.4689651774629024E-2</v>
      </c>
      <c r="N78" s="560">
        <v>9740000</v>
      </c>
      <c r="O78" s="418">
        <v>0.38298959951241568</v>
      </c>
      <c r="P78" s="210">
        <f t="shared" si="16"/>
        <v>-0.19917864476386038</v>
      </c>
      <c r="Q78" s="60" t="s">
        <v>541</v>
      </c>
      <c r="S78" s="357"/>
    </row>
    <row r="79" spans="1:19" ht="15" customHeight="1" x14ac:dyDescent="0.25">
      <c r="A79" s="65"/>
      <c r="B79" s="65" t="s">
        <v>301</v>
      </c>
      <c r="C79" s="185">
        <v>10484584.129999999</v>
      </c>
      <c r="D79" s="189">
        <v>10565193.130000001</v>
      </c>
      <c r="E79" s="62">
        <v>10504584.130000001</v>
      </c>
      <c r="F79" s="419">
        <f t="shared" si="14"/>
        <v>0.99426333250568799</v>
      </c>
      <c r="G79" s="62">
        <v>10504584.130000001</v>
      </c>
      <c r="H79" s="419">
        <f t="shared" si="17"/>
        <v>0.99426333250568799</v>
      </c>
      <c r="I79" s="62">
        <v>4420000</v>
      </c>
      <c r="J79" s="433">
        <f t="shared" si="18"/>
        <v>0.41835487014897565</v>
      </c>
      <c r="K79" s="596">
        <v>10560531.630000001</v>
      </c>
      <c r="L79" s="419">
        <v>0.98959849402611011</v>
      </c>
      <c r="M79" s="586">
        <f t="shared" si="15"/>
        <v>-5.2977920014051216E-3</v>
      </c>
      <c r="N79" s="596">
        <v>5842454.0199999996</v>
      </c>
      <c r="O79" s="419">
        <v>0.54748036388474808</v>
      </c>
      <c r="P79" s="210">
        <f t="shared" si="16"/>
        <v>-0.24346858616783773</v>
      </c>
      <c r="Q79" s="330" t="s">
        <v>368</v>
      </c>
      <c r="S79" s="357"/>
    </row>
    <row r="80" spans="1:19" ht="15" customHeight="1" x14ac:dyDescent="0.25">
      <c r="A80" s="55"/>
      <c r="B80" s="55" t="s">
        <v>766</v>
      </c>
      <c r="C80" s="176">
        <v>4718946</v>
      </c>
      <c r="D80" s="190">
        <v>2071723.83</v>
      </c>
      <c r="E80" s="82">
        <v>30640</v>
      </c>
      <c r="F80" s="362">
        <f>E80/D80</f>
        <v>1.4789616046459243E-2</v>
      </c>
      <c r="G80" s="82">
        <v>30640</v>
      </c>
      <c r="H80" s="362">
        <f t="shared" si="17"/>
        <v>1.4789616046459243E-2</v>
      </c>
      <c r="I80" s="82">
        <v>0</v>
      </c>
      <c r="J80" s="278">
        <f t="shared" si="18"/>
        <v>0</v>
      </c>
      <c r="K80" s="578">
        <v>0</v>
      </c>
      <c r="L80" s="362" t="s">
        <v>129</v>
      </c>
      <c r="M80" s="585" t="s">
        <v>129</v>
      </c>
      <c r="N80" s="578">
        <v>0</v>
      </c>
      <c r="O80" s="362" t="s">
        <v>129</v>
      </c>
      <c r="P80" s="585" t="s">
        <v>129</v>
      </c>
      <c r="Q80" s="60">
        <v>41099</v>
      </c>
      <c r="S80" s="357"/>
    </row>
    <row r="81" spans="1:19" ht="15" customHeight="1" x14ac:dyDescent="0.25">
      <c r="A81" s="55"/>
      <c r="B81" s="55" t="s">
        <v>787</v>
      </c>
      <c r="C81" s="176">
        <v>0</v>
      </c>
      <c r="D81" s="190">
        <v>813321</v>
      </c>
      <c r="E81" s="82">
        <v>813321</v>
      </c>
      <c r="F81" s="362">
        <f>E81/D81</f>
        <v>1</v>
      </c>
      <c r="G81" s="82">
        <v>813321</v>
      </c>
      <c r="H81" s="362">
        <f t="shared" si="17"/>
        <v>1</v>
      </c>
      <c r="I81" s="82">
        <v>813321</v>
      </c>
      <c r="J81" s="278">
        <f t="shared" si="18"/>
        <v>1</v>
      </c>
      <c r="K81" s="578">
        <v>0</v>
      </c>
      <c r="L81" s="362" t="s">
        <v>129</v>
      </c>
      <c r="M81" s="245" t="s">
        <v>129</v>
      </c>
      <c r="N81" s="578">
        <v>0</v>
      </c>
      <c r="O81" s="362" t="s">
        <v>129</v>
      </c>
      <c r="P81" s="245" t="s">
        <v>129</v>
      </c>
      <c r="Q81" s="60">
        <v>42000</v>
      </c>
      <c r="S81" s="357"/>
    </row>
    <row r="82" spans="1:19" ht="15" customHeight="1" x14ac:dyDescent="0.25">
      <c r="A82" s="68"/>
      <c r="B82" s="68" t="s">
        <v>302</v>
      </c>
      <c r="C82" s="488">
        <v>109886585.06999999</v>
      </c>
      <c r="D82" s="190">
        <v>120420042</v>
      </c>
      <c r="E82" s="82">
        <v>110894542</v>
      </c>
      <c r="F82" s="362">
        <f t="shared" si="14"/>
        <v>0.92089771900262252</v>
      </c>
      <c r="G82" s="82">
        <v>110894542</v>
      </c>
      <c r="H82" s="362">
        <f t="shared" si="17"/>
        <v>0.92089771900262252</v>
      </c>
      <c r="I82" s="82">
        <v>75357956.930000007</v>
      </c>
      <c r="J82" s="278">
        <f t="shared" si="18"/>
        <v>0.62579248170333646</v>
      </c>
      <c r="K82" s="578">
        <v>108674705</v>
      </c>
      <c r="L82" s="362">
        <v>0.98824559717999816</v>
      </c>
      <c r="M82" s="210">
        <f t="shared" si="15"/>
        <v>2.0426436860353059E-2</v>
      </c>
      <c r="N82" s="578">
        <v>78070991.209999993</v>
      </c>
      <c r="O82" s="362">
        <v>0.70994729942686141</v>
      </c>
      <c r="P82" s="210">
        <f t="shared" si="16"/>
        <v>-3.4750862490042E-2</v>
      </c>
      <c r="Q82" s="331" t="s">
        <v>542</v>
      </c>
      <c r="S82" s="357"/>
    </row>
    <row r="83" spans="1:19" ht="15" customHeight="1" x14ac:dyDescent="0.25">
      <c r="A83" s="81"/>
      <c r="B83" s="81" t="s">
        <v>775</v>
      </c>
      <c r="C83" s="186">
        <v>835000</v>
      </c>
      <c r="D83" s="190">
        <v>820000</v>
      </c>
      <c r="E83" s="82">
        <v>0</v>
      </c>
      <c r="F83" s="362">
        <f t="shared" si="14"/>
        <v>0</v>
      </c>
      <c r="G83" s="82">
        <v>0</v>
      </c>
      <c r="H83" s="362">
        <f t="shared" si="17"/>
        <v>0</v>
      </c>
      <c r="I83" s="82">
        <v>0</v>
      </c>
      <c r="J83" s="278">
        <f t="shared" si="18"/>
        <v>0</v>
      </c>
      <c r="K83" s="578">
        <v>0</v>
      </c>
      <c r="L83" s="362" t="s">
        <v>129</v>
      </c>
      <c r="M83" s="210" t="s">
        <v>129</v>
      </c>
      <c r="N83" s="578">
        <v>0</v>
      </c>
      <c r="O83" s="362" t="s">
        <v>129</v>
      </c>
      <c r="P83" s="210" t="s">
        <v>129</v>
      </c>
      <c r="Q83" s="331">
        <v>44304</v>
      </c>
      <c r="S83" s="357"/>
    </row>
    <row r="84" spans="1:19" ht="15" customHeight="1" x14ac:dyDescent="0.25">
      <c r="A84" s="70"/>
      <c r="B84" s="70" t="s">
        <v>303</v>
      </c>
      <c r="C84" s="184">
        <v>48727097.020000003</v>
      </c>
      <c r="D84" s="188">
        <v>48727097.020000003</v>
      </c>
      <c r="E84" s="82">
        <v>48727097.020000003</v>
      </c>
      <c r="F84" s="362">
        <f t="shared" si="14"/>
        <v>1</v>
      </c>
      <c r="G84" s="82">
        <v>48727097.020000003</v>
      </c>
      <c r="H84" s="362">
        <f t="shared" si="17"/>
        <v>1</v>
      </c>
      <c r="I84" s="82">
        <v>26000000</v>
      </c>
      <c r="J84" s="278">
        <f t="shared" si="18"/>
        <v>0.53358401362035413</v>
      </c>
      <c r="K84" s="394">
        <v>47794228</v>
      </c>
      <c r="L84" s="420">
        <v>1</v>
      </c>
      <c r="M84" s="210">
        <f t="shared" si="15"/>
        <v>1.9518445198026813E-2</v>
      </c>
      <c r="N84" s="394">
        <v>26500000</v>
      </c>
      <c r="O84" s="420">
        <v>0.55446025825545298</v>
      </c>
      <c r="P84" s="210">
        <f t="shared" si="16"/>
        <v>-1.8867924528301883E-2</v>
      </c>
      <c r="Q84" s="60" t="s">
        <v>369</v>
      </c>
      <c r="S84" s="357"/>
    </row>
    <row r="85" spans="1:19" ht="15" customHeight="1" x14ac:dyDescent="0.25">
      <c r="A85" s="70"/>
      <c r="B85" s="70" t="s">
        <v>304</v>
      </c>
      <c r="C85" s="184">
        <v>2749627.35</v>
      </c>
      <c r="D85" s="188">
        <v>3687538.27</v>
      </c>
      <c r="E85" s="82">
        <v>2031183.81</v>
      </c>
      <c r="F85" s="362">
        <f t="shared" si="14"/>
        <v>0.55082379117925739</v>
      </c>
      <c r="G85" s="82">
        <v>2031183.81</v>
      </c>
      <c r="H85" s="362">
        <f t="shared" si="17"/>
        <v>0.55082379117925739</v>
      </c>
      <c r="I85" s="82">
        <v>2031183.81</v>
      </c>
      <c r="J85" s="278">
        <f t="shared" si="18"/>
        <v>0.55082379117925739</v>
      </c>
      <c r="K85" s="394">
        <v>1338779.7</v>
      </c>
      <c r="L85" s="420">
        <v>0.43538921952206239</v>
      </c>
      <c r="M85" s="211">
        <f t="shared" si="15"/>
        <v>0.51719047577431909</v>
      </c>
      <c r="N85" s="394">
        <v>1338779.7</v>
      </c>
      <c r="O85" s="420">
        <v>0.43538921952206239</v>
      </c>
      <c r="P85" s="210">
        <f t="shared" si="16"/>
        <v>0.51719047577431909</v>
      </c>
      <c r="Q85" s="60" t="s">
        <v>370</v>
      </c>
      <c r="S85" s="357"/>
    </row>
    <row r="86" spans="1:19" ht="15" customHeight="1" x14ac:dyDescent="0.25">
      <c r="A86" s="72"/>
      <c r="B86" s="72" t="s">
        <v>305</v>
      </c>
      <c r="C86" s="185">
        <v>617526</v>
      </c>
      <c r="D86" s="189">
        <v>617526</v>
      </c>
      <c r="E86" s="62">
        <v>617526</v>
      </c>
      <c r="F86" s="268">
        <f t="shared" si="14"/>
        <v>1</v>
      </c>
      <c r="G86" s="62">
        <v>617526</v>
      </c>
      <c r="H86" s="421">
        <f t="shared" si="17"/>
        <v>1</v>
      </c>
      <c r="I86" s="62">
        <v>617526</v>
      </c>
      <c r="J86" s="278">
        <f t="shared" si="18"/>
        <v>1</v>
      </c>
      <c r="K86" s="577">
        <v>617526</v>
      </c>
      <c r="L86" s="421">
        <v>1</v>
      </c>
      <c r="M86" s="211">
        <f t="shared" si="15"/>
        <v>0</v>
      </c>
      <c r="N86" s="577">
        <v>617526</v>
      </c>
      <c r="O86" s="421">
        <v>1</v>
      </c>
      <c r="P86" s="211">
        <f t="shared" ref="P86:P95" si="19">+I86/N86-1</f>
        <v>0</v>
      </c>
      <c r="Q86" s="60" t="s">
        <v>371</v>
      </c>
      <c r="S86" s="357"/>
    </row>
    <row r="87" spans="1:19" ht="15" customHeight="1" x14ac:dyDescent="0.25">
      <c r="A87" s="68"/>
      <c r="B87" s="68" t="s">
        <v>306</v>
      </c>
      <c r="C87" s="186">
        <v>37061289.140000001</v>
      </c>
      <c r="D87" s="190">
        <v>39035473.649999999</v>
      </c>
      <c r="E87" s="82">
        <v>18818170</v>
      </c>
      <c r="F87" s="238">
        <f t="shared" si="14"/>
        <v>0.48207868998151637</v>
      </c>
      <c r="G87" s="82">
        <v>18818170</v>
      </c>
      <c r="H87" s="362">
        <f t="shared" si="17"/>
        <v>0.48207868998151637</v>
      </c>
      <c r="I87" s="82">
        <v>16990000</v>
      </c>
      <c r="J87" s="551">
        <f t="shared" si="18"/>
        <v>0.43524513503629542</v>
      </c>
      <c r="K87" s="576">
        <v>14574170</v>
      </c>
      <c r="L87" s="238">
        <v>0.39701652043019481</v>
      </c>
      <c r="M87" s="211">
        <f t="shared" si="15"/>
        <v>0.29120011637026333</v>
      </c>
      <c r="N87" s="576">
        <v>14500000</v>
      </c>
      <c r="O87" s="238">
        <v>0.39499604754423923</v>
      </c>
      <c r="P87" s="211">
        <f t="shared" si="19"/>
        <v>0.17172413793103458</v>
      </c>
      <c r="Q87" s="332" t="s">
        <v>780</v>
      </c>
      <c r="S87" s="357"/>
    </row>
    <row r="88" spans="1:19" ht="15" customHeight="1" x14ac:dyDescent="0.25">
      <c r="A88" s="70"/>
      <c r="B88" s="70" t="s">
        <v>307</v>
      </c>
      <c r="C88" s="184">
        <v>16869480</v>
      </c>
      <c r="D88" s="188">
        <v>16869480</v>
      </c>
      <c r="E88" s="82">
        <v>16869480</v>
      </c>
      <c r="F88" s="362">
        <f t="shared" si="14"/>
        <v>1</v>
      </c>
      <c r="G88" s="82">
        <v>16869480</v>
      </c>
      <c r="H88" s="362">
        <f t="shared" si="17"/>
        <v>1</v>
      </c>
      <c r="I88" s="82">
        <v>10650000</v>
      </c>
      <c r="J88" s="434">
        <f t="shared" si="18"/>
        <v>0.6313176221199468</v>
      </c>
      <c r="K88" s="394">
        <v>15669752</v>
      </c>
      <c r="L88" s="420">
        <v>1</v>
      </c>
      <c r="M88" s="211">
        <f t="shared" si="15"/>
        <v>7.6563304894678552E-2</v>
      </c>
      <c r="N88" s="394">
        <v>7900000</v>
      </c>
      <c r="O88" s="420">
        <v>0.50415603259068809</v>
      </c>
      <c r="P88" s="211">
        <f t="shared" si="19"/>
        <v>0.34810126582278489</v>
      </c>
      <c r="Q88" s="60" t="s">
        <v>372</v>
      </c>
      <c r="S88" s="357"/>
    </row>
    <row r="89" spans="1:19" ht="15" customHeight="1" x14ac:dyDescent="0.25">
      <c r="A89" s="70"/>
      <c r="B89" s="70" t="s">
        <v>767</v>
      </c>
      <c r="C89" s="184">
        <v>379378.92</v>
      </c>
      <c r="D89" s="188">
        <v>379378.92</v>
      </c>
      <c r="E89" s="82">
        <v>0</v>
      </c>
      <c r="F89" s="362">
        <f>E89/D89</f>
        <v>0</v>
      </c>
      <c r="G89" s="82">
        <v>0</v>
      </c>
      <c r="H89" s="362">
        <f t="shared" si="17"/>
        <v>0</v>
      </c>
      <c r="I89" s="82">
        <v>0</v>
      </c>
      <c r="J89" s="513">
        <f t="shared" si="18"/>
        <v>0</v>
      </c>
      <c r="K89" s="394">
        <v>0</v>
      </c>
      <c r="L89" s="420" t="s">
        <v>129</v>
      </c>
      <c r="M89" s="211" t="s">
        <v>129</v>
      </c>
      <c r="N89" s="394">
        <v>0</v>
      </c>
      <c r="O89" s="420" t="s">
        <v>129</v>
      </c>
      <c r="P89" s="211" t="s">
        <v>129</v>
      </c>
      <c r="Q89" s="60">
        <v>44411</v>
      </c>
      <c r="S89" s="357"/>
    </row>
    <row r="90" spans="1:19" ht="15" customHeight="1" x14ac:dyDescent="0.25">
      <c r="A90" s="70"/>
      <c r="B90" s="70" t="s">
        <v>308</v>
      </c>
      <c r="C90" s="184">
        <v>57148921</v>
      </c>
      <c r="D90" s="188">
        <v>56148921</v>
      </c>
      <c r="E90" s="82">
        <v>0</v>
      </c>
      <c r="F90" s="362">
        <f t="shared" si="14"/>
        <v>0</v>
      </c>
      <c r="G90" s="82">
        <v>0</v>
      </c>
      <c r="H90" s="362">
        <f t="shared" si="17"/>
        <v>0</v>
      </c>
      <c r="I90" s="82">
        <v>0</v>
      </c>
      <c r="J90" s="513">
        <f t="shared" si="18"/>
        <v>0</v>
      </c>
      <c r="K90" s="394">
        <v>1392910.46</v>
      </c>
      <c r="L90" s="420">
        <v>2.5668715548586442E-2</v>
      </c>
      <c r="M90" s="211">
        <f t="shared" si="15"/>
        <v>-1</v>
      </c>
      <c r="N90" s="394">
        <v>1392910.46</v>
      </c>
      <c r="O90" s="420">
        <v>2.5668715548586442E-2</v>
      </c>
      <c r="P90" s="211">
        <f t="shared" si="19"/>
        <v>-1</v>
      </c>
      <c r="Q90" s="59" t="s">
        <v>373</v>
      </c>
      <c r="S90" s="357"/>
    </row>
    <row r="91" spans="1:19" ht="15" customHeight="1" x14ac:dyDescent="0.25">
      <c r="A91" s="70"/>
      <c r="B91" s="70" t="s">
        <v>309</v>
      </c>
      <c r="C91" s="184">
        <v>2726590</v>
      </c>
      <c r="D91" s="188">
        <v>2726590</v>
      </c>
      <c r="E91" s="82">
        <v>2726590</v>
      </c>
      <c r="F91" s="362">
        <f t="shared" si="14"/>
        <v>1</v>
      </c>
      <c r="G91" s="82">
        <v>2726590</v>
      </c>
      <c r="H91" s="362">
        <f t="shared" si="17"/>
        <v>1</v>
      </c>
      <c r="I91" s="82">
        <v>2270590</v>
      </c>
      <c r="J91" s="434">
        <f t="shared" si="18"/>
        <v>0.83275813378615782</v>
      </c>
      <c r="K91" s="394">
        <v>2726590</v>
      </c>
      <c r="L91" s="420">
        <v>1</v>
      </c>
      <c r="M91" s="211">
        <f t="shared" si="15"/>
        <v>0</v>
      </c>
      <c r="N91" s="394">
        <v>2043000</v>
      </c>
      <c r="O91" s="420">
        <v>0.74928757165543769</v>
      </c>
      <c r="P91" s="211">
        <f t="shared" si="19"/>
        <v>0.11139990210474782</v>
      </c>
      <c r="Q91" s="60" t="s">
        <v>374</v>
      </c>
      <c r="S91" s="357"/>
    </row>
    <row r="92" spans="1:19" ht="15" customHeight="1" x14ac:dyDescent="0.25">
      <c r="A92" s="70"/>
      <c r="B92" s="70" t="s">
        <v>310</v>
      </c>
      <c r="C92" s="184">
        <v>3529897</v>
      </c>
      <c r="D92" s="188">
        <v>7070216.4299999997</v>
      </c>
      <c r="E92" s="82">
        <v>3545946.26</v>
      </c>
      <c r="F92" s="420">
        <f t="shared" si="14"/>
        <v>0.50153291559138313</v>
      </c>
      <c r="G92" s="82">
        <v>3545946.26</v>
      </c>
      <c r="H92" s="420">
        <f t="shared" si="17"/>
        <v>0.50153291559138313</v>
      </c>
      <c r="I92" s="82">
        <v>1616049.26</v>
      </c>
      <c r="J92" s="434">
        <f t="shared" si="18"/>
        <v>0.22857139890977851</v>
      </c>
      <c r="K92" s="394">
        <v>3291822.19</v>
      </c>
      <c r="L92" s="420">
        <v>0.71113767776750481</v>
      </c>
      <c r="M92" s="211">
        <f t="shared" si="15"/>
        <v>7.7198601665662725E-2</v>
      </c>
      <c r="N92" s="394">
        <v>2414173.04</v>
      </c>
      <c r="O92" s="420">
        <v>0.52153771081861422</v>
      </c>
      <c r="P92" s="211">
        <f t="shared" si="19"/>
        <v>-0.33059924320917777</v>
      </c>
      <c r="Q92" s="60" t="s">
        <v>375</v>
      </c>
      <c r="S92" s="357"/>
    </row>
    <row r="93" spans="1:19" ht="15" customHeight="1" x14ac:dyDescent="0.25">
      <c r="A93" s="70"/>
      <c r="B93" s="70" t="s">
        <v>311</v>
      </c>
      <c r="C93" s="184">
        <v>0</v>
      </c>
      <c r="D93" s="188">
        <v>0</v>
      </c>
      <c r="E93" s="82">
        <v>0</v>
      </c>
      <c r="F93" s="420" t="s">
        <v>129</v>
      </c>
      <c r="G93" s="82">
        <v>0</v>
      </c>
      <c r="H93" s="420" t="s">
        <v>129</v>
      </c>
      <c r="I93" s="82">
        <v>0</v>
      </c>
      <c r="J93" s="434" t="s">
        <v>129</v>
      </c>
      <c r="K93" s="394">
        <v>0</v>
      </c>
      <c r="L93" s="420" t="s">
        <v>129</v>
      </c>
      <c r="M93" s="588" t="s">
        <v>129</v>
      </c>
      <c r="N93" s="394">
        <v>0</v>
      </c>
      <c r="O93" s="420" t="s">
        <v>129</v>
      </c>
      <c r="P93" s="211" t="s">
        <v>129</v>
      </c>
      <c r="Q93" s="60" t="s">
        <v>376</v>
      </c>
      <c r="S93" s="358"/>
    </row>
    <row r="94" spans="1:19" ht="15" customHeight="1" x14ac:dyDescent="0.25">
      <c r="A94" s="70"/>
      <c r="B94" s="70" t="s">
        <v>312</v>
      </c>
      <c r="C94" s="184">
        <v>0</v>
      </c>
      <c r="D94" s="188">
        <v>0</v>
      </c>
      <c r="E94" s="82">
        <v>0</v>
      </c>
      <c r="F94" s="420" t="s">
        <v>129</v>
      </c>
      <c r="G94" s="82">
        <v>0</v>
      </c>
      <c r="H94" s="420" t="s">
        <v>129</v>
      </c>
      <c r="I94" s="82">
        <v>0</v>
      </c>
      <c r="J94" s="434" t="s">
        <v>129</v>
      </c>
      <c r="K94" s="394">
        <v>0</v>
      </c>
      <c r="L94" s="420" t="s">
        <v>129</v>
      </c>
      <c r="M94" s="588" t="s">
        <v>129</v>
      </c>
      <c r="N94" s="394">
        <v>0</v>
      </c>
      <c r="O94" s="420" t="s">
        <v>129</v>
      </c>
      <c r="P94" s="211" t="s">
        <v>129</v>
      </c>
      <c r="Q94" s="60" t="s">
        <v>377</v>
      </c>
      <c r="S94" s="357"/>
    </row>
    <row r="95" spans="1:19" ht="15" customHeight="1" x14ac:dyDescent="0.25">
      <c r="A95" s="70"/>
      <c r="B95" s="70" t="s">
        <v>313</v>
      </c>
      <c r="C95" s="481">
        <v>6986478</v>
      </c>
      <c r="D95" s="188">
        <v>7686478</v>
      </c>
      <c r="E95" s="82">
        <v>7686478</v>
      </c>
      <c r="F95" s="420">
        <f t="shared" ref="F95" si="20">+E95/D95</f>
        <v>1</v>
      </c>
      <c r="G95" s="82">
        <v>7686478</v>
      </c>
      <c r="H95" s="420">
        <f t="shared" si="17"/>
        <v>1</v>
      </c>
      <c r="I95" s="82">
        <v>6516000</v>
      </c>
      <c r="J95" s="434">
        <f t="shared" si="18"/>
        <v>0.84772245493970055</v>
      </c>
      <c r="K95" s="394">
        <v>7036478</v>
      </c>
      <c r="L95" s="420">
        <v>0.99306612993329157</v>
      </c>
      <c r="M95" s="588">
        <f t="shared" si="15"/>
        <v>9.2375759577447702E-2</v>
      </c>
      <c r="N95" s="394">
        <v>5923478</v>
      </c>
      <c r="O95" s="420">
        <v>0.83598717614195539</v>
      </c>
      <c r="P95" s="211">
        <f t="shared" si="19"/>
        <v>0.10002940839824181</v>
      </c>
      <c r="Q95" s="60" t="s">
        <v>378</v>
      </c>
      <c r="S95" s="358"/>
    </row>
    <row r="96" spans="1:19" ht="15" customHeight="1" x14ac:dyDescent="0.25">
      <c r="A96" s="70"/>
      <c r="B96" s="70" t="s">
        <v>314</v>
      </c>
      <c r="C96" s="184">
        <v>0</v>
      </c>
      <c r="D96" s="188">
        <v>0</v>
      </c>
      <c r="E96" s="82">
        <v>0</v>
      </c>
      <c r="F96" s="420" t="s">
        <v>129</v>
      </c>
      <c r="G96" s="82">
        <v>0</v>
      </c>
      <c r="H96" s="420" t="s">
        <v>129</v>
      </c>
      <c r="I96" s="82">
        <v>0</v>
      </c>
      <c r="J96" s="434" t="s">
        <v>129</v>
      </c>
      <c r="K96" s="394">
        <v>0</v>
      </c>
      <c r="L96" s="420" t="s">
        <v>129</v>
      </c>
      <c r="M96" s="588" t="s">
        <v>129</v>
      </c>
      <c r="N96" s="394">
        <v>0</v>
      </c>
      <c r="O96" s="420" t="s">
        <v>129</v>
      </c>
      <c r="P96" s="211" t="s">
        <v>129</v>
      </c>
      <c r="Q96" s="60" t="s">
        <v>379</v>
      </c>
      <c r="S96" s="357"/>
    </row>
    <row r="97" spans="1:19" ht="15" customHeight="1" x14ac:dyDescent="0.25">
      <c r="A97" s="70"/>
      <c r="B97" s="74" t="s">
        <v>315</v>
      </c>
      <c r="C97" s="184">
        <v>0</v>
      </c>
      <c r="D97" s="188">
        <v>0</v>
      </c>
      <c r="E97" s="82">
        <v>0</v>
      </c>
      <c r="F97" s="420" t="s">
        <v>129</v>
      </c>
      <c r="G97" s="82">
        <v>0</v>
      </c>
      <c r="H97" s="420" t="s">
        <v>129</v>
      </c>
      <c r="I97" s="82">
        <v>0</v>
      </c>
      <c r="J97" s="434" t="s">
        <v>129</v>
      </c>
      <c r="K97" s="394">
        <v>0</v>
      </c>
      <c r="L97" s="420" t="s">
        <v>129</v>
      </c>
      <c r="M97" s="588" t="s">
        <v>129</v>
      </c>
      <c r="N97" s="394">
        <v>0</v>
      </c>
      <c r="O97" s="420" t="s">
        <v>129</v>
      </c>
      <c r="P97" s="211" t="s">
        <v>129</v>
      </c>
      <c r="Q97" s="60" t="s">
        <v>380</v>
      </c>
      <c r="S97" s="357"/>
    </row>
    <row r="98" spans="1:19" ht="15" customHeight="1" x14ac:dyDescent="0.25">
      <c r="A98" s="70"/>
      <c r="B98" s="74" t="s">
        <v>414</v>
      </c>
      <c r="C98" s="184">
        <v>0</v>
      </c>
      <c r="D98" s="188">
        <v>0</v>
      </c>
      <c r="E98" s="82">
        <v>0</v>
      </c>
      <c r="F98" s="420" t="s">
        <v>129</v>
      </c>
      <c r="G98" s="82">
        <v>0</v>
      </c>
      <c r="H98" s="420" t="s">
        <v>129</v>
      </c>
      <c r="I98" s="82">
        <v>0</v>
      </c>
      <c r="J98" s="434" t="s">
        <v>129</v>
      </c>
      <c r="K98" s="394">
        <v>0</v>
      </c>
      <c r="L98" s="420" t="s">
        <v>129</v>
      </c>
      <c r="M98" s="588" t="s">
        <v>129</v>
      </c>
      <c r="N98" s="394">
        <v>0</v>
      </c>
      <c r="O98" s="420" t="s">
        <v>129</v>
      </c>
      <c r="P98" s="211" t="s">
        <v>129</v>
      </c>
      <c r="Q98" s="60">
        <v>44438</v>
      </c>
      <c r="S98" s="357"/>
    </row>
    <row r="99" spans="1:19" ht="15" customHeight="1" x14ac:dyDescent="0.25">
      <c r="A99" s="70"/>
      <c r="B99" s="74" t="s">
        <v>449</v>
      </c>
      <c r="C99" s="184">
        <v>0</v>
      </c>
      <c r="D99" s="188">
        <v>0</v>
      </c>
      <c r="E99" s="82">
        <v>0</v>
      </c>
      <c r="F99" s="420" t="s">
        <v>129</v>
      </c>
      <c r="G99" s="82">
        <v>0</v>
      </c>
      <c r="H99" s="420" t="s">
        <v>129</v>
      </c>
      <c r="I99" s="82">
        <v>0</v>
      </c>
      <c r="J99" s="434" t="s">
        <v>129</v>
      </c>
      <c r="K99" s="394">
        <v>0</v>
      </c>
      <c r="L99" s="420" t="s">
        <v>129</v>
      </c>
      <c r="M99" s="589" t="s">
        <v>129</v>
      </c>
      <c r="N99" s="394">
        <v>0</v>
      </c>
      <c r="O99" s="420" t="s">
        <v>129</v>
      </c>
      <c r="P99" s="211" t="s">
        <v>129</v>
      </c>
      <c r="Q99" s="60" t="s">
        <v>462</v>
      </c>
      <c r="S99" s="357"/>
    </row>
    <row r="100" spans="1:19" ht="15" customHeight="1" x14ac:dyDescent="0.25">
      <c r="A100" s="70"/>
      <c r="B100" s="70" t="s">
        <v>316</v>
      </c>
      <c r="C100" s="184">
        <v>11864168</v>
      </c>
      <c r="D100" s="188">
        <v>11864168</v>
      </c>
      <c r="E100" s="82">
        <v>0</v>
      </c>
      <c r="F100" s="420">
        <f t="shared" ref="F100:F103" si="21">+E100/D100</f>
        <v>0</v>
      </c>
      <c r="G100" s="82">
        <v>0</v>
      </c>
      <c r="H100" s="420">
        <f t="shared" ref="H100:H103" si="22">+G100/D100</f>
        <v>0</v>
      </c>
      <c r="I100" s="82">
        <v>0</v>
      </c>
      <c r="J100" s="434">
        <f t="shared" ref="J100:J103" si="23">I100/D100</f>
        <v>0</v>
      </c>
      <c r="K100" s="394">
        <v>0</v>
      </c>
      <c r="L100" s="420">
        <v>0</v>
      </c>
      <c r="M100" s="588" t="s">
        <v>129</v>
      </c>
      <c r="N100" s="394">
        <v>0</v>
      </c>
      <c r="O100" s="420">
        <v>0</v>
      </c>
      <c r="P100" s="211" t="s">
        <v>129</v>
      </c>
      <c r="Q100" s="60" t="s">
        <v>382</v>
      </c>
      <c r="S100" s="358"/>
    </row>
    <row r="101" spans="1:19" ht="15" customHeight="1" x14ac:dyDescent="0.25">
      <c r="A101" s="70"/>
      <c r="B101" s="70" t="s">
        <v>317</v>
      </c>
      <c r="C101" s="184">
        <v>3884039.66</v>
      </c>
      <c r="D101" s="188">
        <v>3884039.66</v>
      </c>
      <c r="E101" s="82">
        <v>3884039.66</v>
      </c>
      <c r="F101" s="420">
        <f t="shared" si="21"/>
        <v>1</v>
      </c>
      <c r="G101" s="71">
        <v>3884039.66</v>
      </c>
      <c r="H101" s="420">
        <f t="shared" si="22"/>
        <v>1</v>
      </c>
      <c r="I101" s="71">
        <v>1408186.29</v>
      </c>
      <c r="J101" s="434">
        <f t="shared" si="23"/>
        <v>0.36255713465088563</v>
      </c>
      <c r="K101" s="394">
        <v>3884039.66</v>
      </c>
      <c r="L101" s="420">
        <v>1</v>
      </c>
      <c r="M101" s="589">
        <f t="shared" si="15"/>
        <v>0</v>
      </c>
      <c r="N101" s="394">
        <v>1172199.02</v>
      </c>
      <c r="O101" s="420">
        <v>0.30179893168238142</v>
      </c>
      <c r="P101" s="211">
        <f t="shared" ref="P101" si="24">+I101/N101-1</f>
        <v>0.20132013930535453</v>
      </c>
      <c r="Q101" s="60" t="s">
        <v>383</v>
      </c>
      <c r="S101" s="358"/>
    </row>
    <row r="102" spans="1:19" ht="15" customHeight="1" x14ac:dyDescent="0.25">
      <c r="A102" s="79"/>
      <c r="B102" s="123" t="s">
        <v>381</v>
      </c>
      <c r="C102" s="184">
        <v>0</v>
      </c>
      <c r="D102" s="188">
        <v>0</v>
      </c>
      <c r="E102" s="82">
        <v>0</v>
      </c>
      <c r="F102" s="130" t="s">
        <v>129</v>
      </c>
      <c r="G102" s="82">
        <v>0</v>
      </c>
      <c r="H102" s="414" t="s">
        <v>129</v>
      </c>
      <c r="I102" s="82">
        <v>0</v>
      </c>
      <c r="J102" s="434" t="s">
        <v>129</v>
      </c>
      <c r="K102" s="394">
        <v>0</v>
      </c>
      <c r="L102" s="243" t="s">
        <v>129</v>
      </c>
      <c r="M102" s="588" t="s">
        <v>129</v>
      </c>
      <c r="N102" s="394">
        <v>0</v>
      </c>
      <c r="O102" s="243" t="s">
        <v>129</v>
      </c>
      <c r="P102" s="211" t="s">
        <v>129</v>
      </c>
      <c r="Q102" s="122" t="s">
        <v>384</v>
      </c>
      <c r="S102" s="358"/>
    </row>
    <row r="103" spans="1:19" ht="15" customHeight="1" x14ac:dyDescent="0.25">
      <c r="A103" s="72"/>
      <c r="B103" s="72" t="s">
        <v>318</v>
      </c>
      <c r="C103" s="185">
        <v>2068219.33</v>
      </c>
      <c r="D103" s="189">
        <v>2108219.33</v>
      </c>
      <c r="E103" s="73">
        <v>2049746.23</v>
      </c>
      <c r="F103" s="509">
        <f t="shared" si="21"/>
        <v>0.97226422357108355</v>
      </c>
      <c r="G103" s="73">
        <v>2049746.23</v>
      </c>
      <c r="H103" s="509">
        <f t="shared" si="22"/>
        <v>0.97226422357108355</v>
      </c>
      <c r="I103" s="73">
        <v>742340.23</v>
      </c>
      <c r="J103" s="435">
        <f t="shared" si="23"/>
        <v>0.3521171727421738</v>
      </c>
      <c r="K103" s="577">
        <v>1871829.08</v>
      </c>
      <c r="L103" s="421">
        <v>1</v>
      </c>
      <c r="M103" s="584">
        <f t="shared" si="15"/>
        <v>9.5049890986841579E-2</v>
      </c>
      <c r="N103" s="577">
        <v>0</v>
      </c>
      <c r="O103" s="421">
        <v>0</v>
      </c>
      <c r="P103" s="211" t="s">
        <v>129</v>
      </c>
      <c r="Q103" s="60" t="s">
        <v>385</v>
      </c>
      <c r="S103" s="357"/>
    </row>
    <row r="104" spans="1:19" ht="15" customHeight="1" x14ac:dyDescent="0.25">
      <c r="A104" s="55"/>
      <c r="B104" s="55" t="s">
        <v>463</v>
      </c>
      <c r="C104" s="489">
        <v>4677000</v>
      </c>
      <c r="D104" s="396">
        <v>4877000</v>
      </c>
      <c r="E104" s="82">
        <v>4877000</v>
      </c>
      <c r="F104" s="423">
        <f>+E104/D104</f>
        <v>1</v>
      </c>
      <c r="G104" s="80">
        <v>4877000</v>
      </c>
      <c r="H104" s="423">
        <f>+G104/D104</f>
        <v>1</v>
      </c>
      <c r="I104" s="56">
        <v>3850000</v>
      </c>
      <c r="J104" s="438">
        <f>I104/D104</f>
        <v>0.78941972524092685</v>
      </c>
      <c r="K104" s="597">
        <v>5871140.4000000004</v>
      </c>
      <c r="L104" s="421">
        <v>0.98413930400600513</v>
      </c>
      <c r="M104" s="590">
        <f t="shared" si="15"/>
        <v>-0.16932662690198996</v>
      </c>
      <c r="N104" s="597">
        <v>5200000</v>
      </c>
      <c r="O104" s="421">
        <v>0.87164060679441868</v>
      </c>
      <c r="P104" s="590">
        <f t="shared" ref="P104" si="25">+I104/N104-1</f>
        <v>-0.25961538461538458</v>
      </c>
      <c r="Q104" s="60">
        <v>44453</v>
      </c>
      <c r="R104" s="46"/>
      <c r="S104" s="358"/>
    </row>
    <row r="105" spans="1:19" ht="15" customHeight="1" x14ac:dyDescent="0.25">
      <c r="A105" s="68"/>
      <c r="B105" s="545" t="s">
        <v>363</v>
      </c>
      <c r="C105" s="547">
        <v>0</v>
      </c>
      <c r="D105" s="534">
        <v>0</v>
      </c>
      <c r="E105" s="549">
        <v>0</v>
      </c>
      <c r="F105" s="550" t="s">
        <v>129</v>
      </c>
      <c r="G105" s="549">
        <v>0</v>
      </c>
      <c r="H105" s="550" t="s">
        <v>129</v>
      </c>
      <c r="I105" s="549">
        <v>0</v>
      </c>
      <c r="J105" s="551" t="s">
        <v>129</v>
      </c>
      <c r="K105" s="561"/>
      <c r="L105" s="550" t="s">
        <v>129</v>
      </c>
      <c r="M105" s="591" t="s">
        <v>129</v>
      </c>
      <c r="N105" s="561"/>
      <c r="O105" s="550" t="s">
        <v>129</v>
      </c>
      <c r="P105" s="591" t="s">
        <v>129</v>
      </c>
      <c r="Q105" s="60">
        <v>449</v>
      </c>
      <c r="R105" s="476"/>
      <c r="S105" s="358"/>
    </row>
    <row r="106" spans="1:19" ht="15" customHeight="1" x14ac:dyDescent="0.25">
      <c r="A106" s="126"/>
      <c r="B106" s="546" t="s">
        <v>344</v>
      </c>
      <c r="C106" s="192">
        <f>SUM(C71:C105)</f>
        <v>620667325.52999997</v>
      </c>
      <c r="D106" s="548">
        <f>SUM(D71:D105)</f>
        <v>647293109.3599999</v>
      </c>
      <c r="E106" s="127">
        <f>SUM(E71:E105)</f>
        <v>535867709.71000004</v>
      </c>
      <c r="F106" s="426">
        <f>E106/D106</f>
        <v>0.8278594379597678</v>
      </c>
      <c r="G106" s="127">
        <f>SUM(G71:G105)</f>
        <v>535867709.71000004</v>
      </c>
      <c r="H106" s="426">
        <f>+G106/D106</f>
        <v>0.8278594379597678</v>
      </c>
      <c r="I106" s="127">
        <f>SUM(I71:I105)</f>
        <v>346137785.17000008</v>
      </c>
      <c r="J106" s="436">
        <f>I106/D106</f>
        <v>0.53474659341304898</v>
      </c>
      <c r="K106" s="598">
        <f>SUM(K71:K105)</f>
        <v>493081398.01999998</v>
      </c>
      <c r="L106" s="426">
        <v>0.82925021521747744</v>
      </c>
      <c r="M106" s="592">
        <f t="shared" si="15"/>
        <v>8.6773323556336157E-2</v>
      </c>
      <c r="N106" s="598">
        <f>SUM(N71:N105)</f>
        <v>340005207.15999997</v>
      </c>
      <c r="O106" s="426">
        <v>0.57199999999999995</v>
      </c>
      <c r="P106" s="592">
        <f>+I106/N106-1</f>
        <v>1.8036717911541489E-2</v>
      </c>
      <c r="S106" s="358"/>
    </row>
    <row r="107" spans="1:19" ht="14.4" thickBot="1" x14ac:dyDescent="0.3">
      <c r="A107" s="7" t="s">
        <v>233</v>
      </c>
    </row>
    <row r="108" spans="1:19" x14ac:dyDescent="0.25">
      <c r="A108" s="8" t="s">
        <v>290</v>
      </c>
      <c r="C108" s="164" t="s">
        <v>765</v>
      </c>
      <c r="D108" s="752" t="s">
        <v>781</v>
      </c>
      <c r="E108" s="750"/>
      <c r="F108" s="750"/>
      <c r="G108" s="750"/>
      <c r="H108" s="750"/>
      <c r="I108" s="750"/>
      <c r="J108" s="751"/>
      <c r="K108" s="758" t="s">
        <v>782</v>
      </c>
      <c r="L108" s="759"/>
      <c r="M108" s="759"/>
      <c r="N108" s="759"/>
      <c r="O108" s="759"/>
      <c r="P108" s="760"/>
    </row>
    <row r="109" spans="1:19" x14ac:dyDescent="0.25">
      <c r="C109" s="157">
        <v>1</v>
      </c>
      <c r="D109" s="148">
        <v>2</v>
      </c>
      <c r="E109" s="87">
        <v>3</v>
      </c>
      <c r="F109" s="88" t="s">
        <v>36</v>
      </c>
      <c r="G109" s="87">
        <v>4</v>
      </c>
      <c r="H109" s="88" t="s">
        <v>37</v>
      </c>
      <c r="I109" s="87">
        <v>5</v>
      </c>
      <c r="J109" s="149" t="s">
        <v>38</v>
      </c>
      <c r="K109" s="87" t="s">
        <v>543</v>
      </c>
      <c r="L109" s="88" t="s">
        <v>544</v>
      </c>
      <c r="M109" s="88" t="s">
        <v>545</v>
      </c>
      <c r="N109" s="87" t="s">
        <v>39</v>
      </c>
      <c r="O109" s="88" t="s">
        <v>40</v>
      </c>
      <c r="P109" s="149" t="s">
        <v>362</v>
      </c>
    </row>
    <row r="110" spans="1:19" ht="26.4" x14ac:dyDescent="0.25">
      <c r="A110" s="1"/>
      <c r="B110" s="2" t="s">
        <v>150</v>
      </c>
      <c r="C110" s="158" t="s">
        <v>13</v>
      </c>
      <c r="D110" s="112" t="s">
        <v>350</v>
      </c>
      <c r="E110" s="89" t="s">
        <v>15</v>
      </c>
      <c r="F110" s="89" t="s">
        <v>18</v>
      </c>
      <c r="G110" s="89" t="s">
        <v>16</v>
      </c>
      <c r="H110" s="89" t="s">
        <v>18</v>
      </c>
      <c r="I110" s="89" t="s">
        <v>17</v>
      </c>
      <c r="J110" s="113" t="s">
        <v>18</v>
      </c>
      <c r="K110" s="89" t="s">
        <v>16</v>
      </c>
      <c r="L110" s="89" t="s">
        <v>18</v>
      </c>
      <c r="M110" s="89" t="s">
        <v>764</v>
      </c>
      <c r="N110" s="558" t="s">
        <v>17</v>
      </c>
      <c r="O110" s="89" t="s">
        <v>18</v>
      </c>
      <c r="P110" s="581" t="s">
        <v>764</v>
      </c>
      <c r="Q110" s="58" t="s">
        <v>163</v>
      </c>
      <c r="S110" s="358"/>
    </row>
    <row r="111" spans="1:19" ht="15" customHeight="1" x14ac:dyDescent="0.25">
      <c r="A111" s="81"/>
      <c r="B111" s="240" t="s">
        <v>429</v>
      </c>
      <c r="C111" s="186">
        <v>2000000</v>
      </c>
      <c r="D111" s="464">
        <v>3202937.88</v>
      </c>
      <c r="E111" s="82">
        <v>0</v>
      </c>
      <c r="F111" s="362">
        <f>+E111/D111</f>
        <v>0</v>
      </c>
      <c r="G111" s="82">
        <v>0</v>
      </c>
      <c r="H111" s="362">
        <f>+G111/D111</f>
        <v>0</v>
      </c>
      <c r="I111" s="82">
        <v>0</v>
      </c>
      <c r="J111" s="278">
        <f>I111/D111</f>
        <v>0</v>
      </c>
      <c r="K111" s="599">
        <v>3500000</v>
      </c>
      <c r="L111" s="362">
        <v>0.9831460674157303</v>
      </c>
      <c r="M111" s="654">
        <f t="shared" si="15"/>
        <v>-1</v>
      </c>
      <c r="N111" s="599">
        <v>3500000</v>
      </c>
      <c r="O111" s="362">
        <v>0.9831460674157303</v>
      </c>
      <c r="P111" s="654">
        <f>+I111/N111-1</f>
        <v>-1</v>
      </c>
      <c r="Q111" s="122" t="s">
        <v>450</v>
      </c>
      <c r="S111" s="358"/>
    </row>
    <row r="112" spans="1:19" ht="15" customHeight="1" x14ac:dyDescent="0.25">
      <c r="A112" s="70"/>
      <c r="B112" s="241" t="s">
        <v>396</v>
      </c>
      <c r="C112" s="186">
        <v>105000</v>
      </c>
      <c r="D112" s="464">
        <v>87568.43</v>
      </c>
      <c r="E112" s="82">
        <v>87568.43</v>
      </c>
      <c r="F112" s="362">
        <f>+E112/D112</f>
        <v>1</v>
      </c>
      <c r="G112" s="82">
        <v>87568.43</v>
      </c>
      <c r="H112" s="362">
        <f>+G112/D112</f>
        <v>1</v>
      </c>
      <c r="I112" s="82">
        <v>3917.29</v>
      </c>
      <c r="J112" s="278">
        <f>I112/D112</f>
        <v>4.4734043992795125E-2</v>
      </c>
      <c r="K112" s="599">
        <v>109275.87</v>
      </c>
      <c r="L112" s="362">
        <v>1</v>
      </c>
      <c r="M112" s="654">
        <f t="shared" si="15"/>
        <v>-0.1986480638406265</v>
      </c>
      <c r="N112" s="599">
        <v>33052.71</v>
      </c>
      <c r="O112" s="362">
        <v>0.30247034409334833</v>
      </c>
      <c r="P112" s="593" t="s">
        <v>129</v>
      </c>
      <c r="Q112" s="122">
        <v>46101</v>
      </c>
      <c r="S112" s="358"/>
    </row>
    <row r="113" spans="1:19" ht="15" customHeight="1" x14ac:dyDescent="0.25">
      <c r="A113" s="70"/>
      <c r="B113" s="241" t="s">
        <v>411</v>
      </c>
      <c r="C113" s="186">
        <v>0</v>
      </c>
      <c r="D113" s="464">
        <v>0</v>
      </c>
      <c r="E113" s="82">
        <v>0</v>
      </c>
      <c r="F113" s="420" t="s">
        <v>129</v>
      </c>
      <c r="G113" s="82">
        <v>0</v>
      </c>
      <c r="H113" s="362" t="s">
        <v>129</v>
      </c>
      <c r="I113" s="82">
        <v>0</v>
      </c>
      <c r="J113" s="278" t="s">
        <v>129</v>
      </c>
      <c r="K113" s="394">
        <v>0</v>
      </c>
      <c r="L113" s="362" t="s">
        <v>129</v>
      </c>
      <c r="M113" s="588" t="s">
        <v>129</v>
      </c>
      <c r="N113" s="394">
        <v>0</v>
      </c>
      <c r="O113" s="362" t="s">
        <v>129</v>
      </c>
      <c r="P113" s="588" t="s">
        <v>129</v>
      </c>
      <c r="Q113" s="122">
        <v>46102</v>
      </c>
      <c r="S113" s="358"/>
    </row>
    <row r="114" spans="1:19" ht="15" customHeight="1" x14ac:dyDescent="0.25">
      <c r="A114" s="81"/>
      <c r="B114" s="240" t="s">
        <v>426</v>
      </c>
      <c r="C114" s="186">
        <v>0</v>
      </c>
      <c r="D114" s="464">
        <v>0</v>
      </c>
      <c r="E114" s="82">
        <v>0</v>
      </c>
      <c r="F114" s="420" t="s">
        <v>129</v>
      </c>
      <c r="G114" s="82">
        <v>0</v>
      </c>
      <c r="H114" s="362" t="s">
        <v>129</v>
      </c>
      <c r="I114" s="82">
        <v>0</v>
      </c>
      <c r="J114" s="278" t="s">
        <v>129</v>
      </c>
      <c r="K114" s="578">
        <v>0</v>
      </c>
      <c r="L114" s="362" t="s">
        <v>129</v>
      </c>
      <c r="M114" s="588" t="s">
        <v>129</v>
      </c>
      <c r="N114" s="578">
        <v>0</v>
      </c>
      <c r="O114" s="362" t="s">
        <v>129</v>
      </c>
      <c r="P114" s="588" t="s">
        <v>129</v>
      </c>
      <c r="Q114" s="122">
        <v>462</v>
      </c>
      <c r="S114" s="358"/>
    </row>
    <row r="115" spans="1:19" ht="15" customHeight="1" x14ac:dyDescent="0.25">
      <c r="A115" s="81"/>
      <c r="B115" s="81" t="s">
        <v>319</v>
      </c>
      <c r="C115" s="186">
        <v>0</v>
      </c>
      <c r="D115" s="464">
        <v>0</v>
      </c>
      <c r="E115" s="82">
        <v>0</v>
      </c>
      <c r="F115" s="78" t="s">
        <v>129</v>
      </c>
      <c r="G115" s="82">
        <v>0</v>
      </c>
      <c r="H115" s="78" t="s">
        <v>129</v>
      </c>
      <c r="I115" s="82">
        <v>0</v>
      </c>
      <c r="J115" s="172" t="s">
        <v>129</v>
      </c>
      <c r="K115" s="578">
        <v>0</v>
      </c>
      <c r="L115" s="78" t="s">
        <v>129</v>
      </c>
      <c r="M115" s="588" t="s">
        <v>129</v>
      </c>
      <c r="N115" s="578">
        <v>0</v>
      </c>
      <c r="O115" s="78" t="s">
        <v>129</v>
      </c>
      <c r="P115" s="588" t="s">
        <v>129</v>
      </c>
      <c r="Q115" s="60">
        <v>463</v>
      </c>
      <c r="S115" s="358"/>
    </row>
    <row r="116" spans="1:19" ht="15" customHeight="1" x14ac:dyDescent="0.25">
      <c r="A116" s="70"/>
      <c r="B116" s="70" t="s">
        <v>320</v>
      </c>
      <c r="C116" s="186">
        <v>0</v>
      </c>
      <c r="D116" s="464">
        <v>398251.18</v>
      </c>
      <c r="E116" s="82">
        <v>398251.18</v>
      </c>
      <c r="F116" s="420">
        <v>0.83398504761904757</v>
      </c>
      <c r="G116" s="82">
        <v>398251.18</v>
      </c>
      <c r="H116" s="420">
        <f>+G116/D116</f>
        <v>1</v>
      </c>
      <c r="I116" s="82">
        <v>398251.18</v>
      </c>
      <c r="J116" s="434">
        <f>I116/D116</f>
        <v>1</v>
      </c>
      <c r="K116" s="394">
        <v>3584260.62</v>
      </c>
      <c r="L116" s="420">
        <v>0.50594702993860208</v>
      </c>
      <c r="M116" s="588">
        <f t="shared" si="15"/>
        <v>-0.88888888888888884</v>
      </c>
      <c r="N116" s="394">
        <v>3584260.62</v>
      </c>
      <c r="O116" s="420">
        <v>0.50594702993860208</v>
      </c>
      <c r="P116" s="588">
        <f>+I116/N116-1</f>
        <v>-0.88888888888888884</v>
      </c>
      <c r="Q116" s="60">
        <v>46401</v>
      </c>
      <c r="S116" s="358"/>
    </row>
    <row r="117" spans="1:19" ht="15" customHeight="1" x14ac:dyDescent="0.25">
      <c r="A117" s="70"/>
      <c r="B117" s="70" t="s">
        <v>321</v>
      </c>
      <c r="C117" s="186">
        <v>1997000</v>
      </c>
      <c r="D117" s="464">
        <v>1247000</v>
      </c>
      <c r="E117" s="82">
        <v>110000</v>
      </c>
      <c r="F117" s="420">
        <f t="shared" ref="F117:F125" si="26">+E117/D117</f>
        <v>8.8211708099438652E-2</v>
      </c>
      <c r="G117" s="82">
        <v>110000</v>
      </c>
      <c r="H117" s="420">
        <f t="shared" ref="H117:H121" si="27">+G117/D117</f>
        <v>8.8211708099438652E-2</v>
      </c>
      <c r="I117" s="82">
        <v>0</v>
      </c>
      <c r="J117" s="434">
        <f t="shared" ref="J117:J124" si="28">I117/D117</f>
        <v>0</v>
      </c>
      <c r="K117" s="394">
        <v>110000</v>
      </c>
      <c r="L117" s="420">
        <v>5.2206929283341245E-2</v>
      </c>
      <c r="M117" s="588">
        <f t="shared" si="15"/>
        <v>0</v>
      </c>
      <c r="N117" s="394">
        <v>24208.2</v>
      </c>
      <c r="O117" s="420">
        <v>1.1489416231608924E-2</v>
      </c>
      <c r="P117" s="588" t="s">
        <v>129</v>
      </c>
      <c r="Q117" s="60">
        <v>46410</v>
      </c>
      <c r="S117" s="358"/>
    </row>
    <row r="118" spans="1:19" ht="15" customHeight="1" x14ac:dyDescent="0.25">
      <c r="A118" s="72"/>
      <c r="B118" s="72" t="s">
        <v>322</v>
      </c>
      <c r="C118" s="185">
        <v>108534406.23999999</v>
      </c>
      <c r="D118" s="490">
        <v>108529136.23999999</v>
      </c>
      <c r="E118" s="82">
        <v>108498218.28</v>
      </c>
      <c r="F118" s="421">
        <f t="shared" si="26"/>
        <v>0.99971511834451887</v>
      </c>
      <c r="G118" s="82">
        <v>108498218.28</v>
      </c>
      <c r="H118" s="421">
        <f t="shared" si="27"/>
        <v>0.99971511834451887</v>
      </c>
      <c r="I118" s="82">
        <v>69498997.200000003</v>
      </c>
      <c r="J118" s="435">
        <f t="shared" si="28"/>
        <v>0.6403717896207225</v>
      </c>
      <c r="K118" s="577">
        <v>90813484.260000005</v>
      </c>
      <c r="L118" s="421">
        <v>0.74970153154520658</v>
      </c>
      <c r="M118" s="584">
        <f t="shared" si="15"/>
        <v>0.19473687375950033</v>
      </c>
      <c r="N118" s="577">
        <v>67129840.510000005</v>
      </c>
      <c r="O118" s="421">
        <v>0.55418360668383471</v>
      </c>
      <c r="P118" s="584">
        <f>+I118/N118-1</f>
        <v>3.5292154308739665E-2</v>
      </c>
      <c r="Q118" s="60" t="s">
        <v>328</v>
      </c>
      <c r="S118" s="358"/>
    </row>
    <row r="119" spans="1:19" ht="15" customHeight="1" x14ac:dyDescent="0.25">
      <c r="A119" s="63"/>
      <c r="B119" s="63" t="s">
        <v>323</v>
      </c>
      <c r="C119" s="489">
        <v>0</v>
      </c>
      <c r="D119" s="491">
        <v>0</v>
      </c>
      <c r="E119" s="64">
        <v>0</v>
      </c>
      <c r="F119" s="423" t="s">
        <v>129</v>
      </c>
      <c r="G119" s="64">
        <v>0</v>
      </c>
      <c r="H119" s="423" t="s">
        <v>129</v>
      </c>
      <c r="I119" s="64">
        <v>0</v>
      </c>
      <c r="J119" s="437" t="s">
        <v>129</v>
      </c>
      <c r="K119" s="597">
        <v>0</v>
      </c>
      <c r="L119" s="423" t="s">
        <v>129</v>
      </c>
      <c r="M119" s="584" t="s">
        <v>129</v>
      </c>
      <c r="N119" s="597">
        <v>0</v>
      </c>
      <c r="O119" s="423" t="s">
        <v>129</v>
      </c>
      <c r="P119" s="584" t="s">
        <v>129</v>
      </c>
      <c r="Q119" s="60">
        <v>465</v>
      </c>
      <c r="S119" s="358"/>
    </row>
    <row r="120" spans="1:19" ht="15" customHeight="1" x14ac:dyDescent="0.25">
      <c r="A120" s="68"/>
      <c r="B120" s="68" t="s">
        <v>324</v>
      </c>
      <c r="C120" s="186">
        <v>132984242.02</v>
      </c>
      <c r="D120" s="464">
        <v>136665156.41999999</v>
      </c>
      <c r="E120" s="71">
        <v>112255416.90000001</v>
      </c>
      <c r="F120" s="362">
        <f t="shared" si="26"/>
        <v>0.82139017611055254</v>
      </c>
      <c r="G120" s="71">
        <v>112255416.90000001</v>
      </c>
      <c r="H120" s="362">
        <f t="shared" si="27"/>
        <v>0.82139017611055254</v>
      </c>
      <c r="I120" s="71">
        <v>81588500.189999998</v>
      </c>
      <c r="J120" s="239">
        <f t="shared" si="28"/>
        <v>0.59699562293158204</v>
      </c>
      <c r="K120" s="576">
        <v>110924325</v>
      </c>
      <c r="L120" s="238">
        <v>5630.9622315853594</v>
      </c>
      <c r="M120" s="587">
        <f t="shared" si="15"/>
        <v>1.2000000000000011E-2</v>
      </c>
      <c r="N120" s="576">
        <v>96706164.079999998</v>
      </c>
      <c r="O120" s="238">
        <v>4909.1915366262247</v>
      </c>
      <c r="P120" s="587">
        <f>+I120/N120-1</f>
        <v>-0.15632575269446047</v>
      </c>
      <c r="Q120" s="60">
        <v>46701</v>
      </c>
      <c r="S120" s="358"/>
    </row>
    <row r="121" spans="1:19" ht="15" customHeight="1" x14ac:dyDescent="0.25">
      <c r="A121" s="70"/>
      <c r="B121" s="70" t="s">
        <v>325</v>
      </c>
      <c r="C121" s="186">
        <v>69600900.939999998</v>
      </c>
      <c r="D121" s="464">
        <v>70378626.870000005</v>
      </c>
      <c r="E121" s="71">
        <v>70378626.870000005</v>
      </c>
      <c r="F121" s="420">
        <f t="shared" si="26"/>
        <v>1</v>
      </c>
      <c r="G121" s="71">
        <v>70378626.870000005</v>
      </c>
      <c r="H121" s="420">
        <f t="shared" si="27"/>
        <v>1</v>
      </c>
      <c r="I121" s="71">
        <v>46390125.93</v>
      </c>
      <c r="J121" s="434">
        <f t="shared" si="28"/>
        <v>0.65915076768533143</v>
      </c>
      <c r="K121" s="394">
        <v>63856593.149999999</v>
      </c>
      <c r="L121" s="420">
        <v>0.99028461286307701</v>
      </c>
      <c r="M121" s="588">
        <f t="shared" si="15"/>
        <v>0.10213563546491833</v>
      </c>
      <c r="N121" s="394">
        <v>43535415.600000001</v>
      </c>
      <c r="O121" s="420">
        <v>0.67514488413134466</v>
      </c>
      <c r="P121" s="588">
        <f>+I121/N121-1</f>
        <v>6.557213915743576E-2</v>
      </c>
      <c r="Q121" s="60">
        <v>46703</v>
      </c>
      <c r="S121" s="358"/>
    </row>
    <row r="122" spans="1:19" ht="15" customHeight="1" x14ac:dyDescent="0.25">
      <c r="A122" s="70"/>
      <c r="B122" s="70" t="s">
        <v>336</v>
      </c>
      <c r="C122" s="186">
        <v>0</v>
      </c>
      <c r="D122" s="464">
        <v>0</v>
      </c>
      <c r="E122" s="71">
        <v>0</v>
      </c>
      <c r="F122" s="420" t="s">
        <v>129</v>
      </c>
      <c r="G122" s="71">
        <v>0</v>
      </c>
      <c r="H122" s="420" t="s">
        <v>129</v>
      </c>
      <c r="I122" s="71">
        <v>0</v>
      </c>
      <c r="J122" s="434" t="s">
        <v>129</v>
      </c>
      <c r="K122" s="394">
        <v>0</v>
      </c>
      <c r="L122" s="420" t="s">
        <v>129</v>
      </c>
      <c r="M122" s="588" t="s">
        <v>129</v>
      </c>
      <c r="N122" s="394">
        <v>0</v>
      </c>
      <c r="O122" s="420" t="s">
        <v>129</v>
      </c>
      <c r="P122" s="588" t="s">
        <v>129</v>
      </c>
      <c r="Q122" s="60" t="s">
        <v>393</v>
      </c>
      <c r="S122" s="358"/>
    </row>
    <row r="123" spans="1:19" ht="15" customHeight="1" x14ac:dyDescent="0.25">
      <c r="A123" s="70"/>
      <c r="B123" s="70" t="s">
        <v>337</v>
      </c>
      <c r="C123" s="186">
        <v>1142000</v>
      </c>
      <c r="D123" s="464">
        <v>1142000</v>
      </c>
      <c r="E123" s="71">
        <v>1142000</v>
      </c>
      <c r="F123" s="420">
        <f t="shared" si="26"/>
        <v>1</v>
      </c>
      <c r="G123" s="71">
        <v>1142000</v>
      </c>
      <c r="H123" s="420">
        <f t="shared" ref="H123:H125" si="29">+G123/D123</f>
        <v>1</v>
      </c>
      <c r="I123" s="71">
        <v>855000</v>
      </c>
      <c r="J123" s="434">
        <f t="shared" si="28"/>
        <v>0.74868651488616467</v>
      </c>
      <c r="K123" s="394">
        <v>1627000</v>
      </c>
      <c r="L123" s="420">
        <v>0.80783866662429693</v>
      </c>
      <c r="M123" s="588">
        <f t="shared" si="15"/>
        <v>-0.29809465273509528</v>
      </c>
      <c r="N123" s="394">
        <v>1340000</v>
      </c>
      <c r="O123" s="420">
        <v>0.66533731608884938</v>
      </c>
      <c r="P123" s="588">
        <f>+I123/N123-1</f>
        <v>-0.36194029850746268</v>
      </c>
      <c r="Q123" s="60" t="s">
        <v>394</v>
      </c>
      <c r="S123" s="358"/>
    </row>
    <row r="124" spans="1:19" ht="15" customHeight="1" x14ac:dyDescent="0.25">
      <c r="A124" s="70"/>
      <c r="B124" s="70" t="s">
        <v>335</v>
      </c>
      <c r="C124" s="186">
        <v>421003.62</v>
      </c>
      <c r="D124" s="464">
        <v>421003.62</v>
      </c>
      <c r="E124" s="71">
        <v>421003.62</v>
      </c>
      <c r="F124" s="420">
        <f t="shared" si="26"/>
        <v>1</v>
      </c>
      <c r="G124" s="71">
        <v>421003.62</v>
      </c>
      <c r="H124" s="420">
        <f t="shared" si="29"/>
        <v>1</v>
      </c>
      <c r="I124" s="71">
        <v>0</v>
      </c>
      <c r="J124" s="434">
        <f t="shared" si="28"/>
        <v>0</v>
      </c>
      <c r="K124" s="394">
        <v>271003.62</v>
      </c>
      <c r="L124" s="420">
        <v>1</v>
      </c>
      <c r="M124" s="588">
        <f t="shared" si="15"/>
        <v>0.55349814146394061</v>
      </c>
      <c r="N124" s="394">
        <v>0</v>
      </c>
      <c r="O124" s="420">
        <v>0</v>
      </c>
      <c r="P124" s="588" t="s">
        <v>129</v>
      </c>
      <c r="Q124" s="60" t="s">
        <v>389</v>
      </c>
      <c r="S124" s="358"/>
    </row>
    <row r="125" spans="1:19" ht="15" customHeight="1" x14ac:dyDescent="0.25">
      <c r="A125" s="70"/>
      <c r="B125" s="70" t="s">
        <v>332</v>
      </c>
      <c r="C125" s="186">
        <v>17276353.23</v>
      </c>
      <c r="D125" s="464">
        <v>17276353.23</v>
      </c>
      <c r="E125" s="71">
        <v>17276353.23</v>
      </c>
      <c r="F125" s="420">
        <f t="shared" si="26"/>
        <v>1</v>
      </c>
      <c r="G125" s="71">
        <v>17276353.23</v>
      </c>
      <c r="H125" s="420">
        <f t="shared" si="29"/>
        <v>1</v>
      </c>
      <c r="I125" s="71">
        <v>11517568.800000001</v>
      </c>
      <c r="J125" s="434">
        <f>I125/D125</f>
        <v>0.66666666550901499</v>
      </c>
      <c r="K125" s="394">
        <v>16386353.23</v>
      </c>
      <c r="L125" s="420">
        <v>0.99954007264203704</v>
      </c>
      <c r="M125" s="588">
        <f t="shared" si="15"/>
        <v>5.4313488029209323E-2</v>
      </c>
      <c r="N125" s="394">
        <v>13926776.609999999</v>
      </c>
      <c r="O125" s="420">
        <v>0.84951002270252063</v>
      </c>
      <c r="P125" s="588">
        <f>+I125/N125-1</f>
        <v>-0.17299105726088038</v>
      </c>
      <c r="Q125" s="60" t="s">
        <v>386</v>
      </c>
      <c r="S125" s="358"/>
    </row>
    <row r="126" spans="1:19" ht="15" customHeight="1" x14ac:dyDescent="0.25">
      <c r="A126" s="70"/>
      <c r="B126" s="70" t="s">
        <v>334</v>
      </c>
      <c r="C126" s="186">
        <v>0</v>
      </c>
      <c r="D126" s="464">
        <v>0</v>
      </c>
      <c r="E126" s="71">
        <v>0</v>
      </c>
      <c r="F126" s="130" t="s">
        <v>129</v>
      </c>
      <c r="G126" s="71">
        <v>0</v>
      </c>
      <c r="H126" s="130" t="s">
        <v>129</v>
      </c>
      <c r="I126" s="71">
        <v>0</v>
      </c>
      <c r="J126" s="194" t="s">
        <v>129</v>
      </c>
      <c r="K126" s="394">
        <v>0</v>
      </c>
      <c r="L126" s="130" t="s">
        <v>129</v>
      </c>
      <c r="M126" s="588" t="s">
        <v>129</v>
      </c>
      <c r="N126" s="394">
        <v>0</v>
      </c>
      <c r="O126" s="130" t="s">
        <v>129</v>
      </c>
      <c r="P126" s="588" t="s">
        <v>129</v>
      </c>
      <c r="Q126" s="60" t="s">
        <v>387</v>
      </c>
      <c r="S126" s="358"/>
    </row>
    <row r="127" spans="1:19" ht="15" customHeight="1" x14ac:dyDescent="0.25">
      <c r="A127" s="70"/>
      <c r="B127" s="70" t="s">
        <v>333</v>
      </c>
      <c r="C127" s="186">
        <v>2248848</v>
      </c>
      <c r="D127" s="464">
        <v>2889577.19</v>
      </c>
      <c r="E127" s="71">
        <v>2889577.19</v>
      </c>
      <c r="F127" s="420">
        <f t="shared" ref="F127:F141" si="30">+E127/D127</f>
        <v>1</v>
      </c>
      <c r="G127" s="71">
        <v>2889577.19</v>
      </c>
      <c r="H127" s="420">
        <f t="shared" ref="H127:H141" si="31">+G127/D127</f>
        <v>1</v>
      </c>
      <c r="I127" s="71">
        <v>2248848</v>
      </c>
      <c r="J127" s="434">
        <f t="shared" ref="J127:J141" si="32">I127/D127</f>
        <v>0.77826195741806781</v>
      </c>
      <c r="K127" s="394">
        <v>2248848</v>
      </c>
      <c r="L127" s="420">
        <v>1</v>
      </c>
      <c r="M127" s="588">
        <f t="shared" si="15"/>
        <v>0.28491440506428178</v>
      </c>
      <c r="N127" s="394">
        <v>2248848</v>
      </c>
      <c r="O127" s="420">
        <v>1</v>
      </c>
      <c r="P127" s="588">
        <f>+I127/N127-1</f>
        <v>0</v>
      </c>
      <c r="Q127" s="60" t="s">
        <v>388</v>
      </c>
      <c r="S127" s="358"/>
    </row>
    <row r="128" spans="1:19" ht="15" customHeight="1" x14ac:dyDescent="0.25">
      <c r="A128" s="70"/>
      <c r="B128" s="70" t="s">
        <v>331</v>
      </c>
      <c r="C128" s="186">
        <v>1237126</v>
      </c>
      <c r="D128" s="464">
        <v>1542126</v>
      </c>
      <c r="E128" s="71">
        <v>1542123.71</v>
      </c>
      <c r="F128" s="420">
        <f t="shared" si="30"/>
        <v>0.9999985150370333</v>
      </c>
      <c r="G128" s="71">
        <v>1542123.71</v>
      </c>
      <c r="H128" s="420">
        <f t="shared" si="31"/>
        <v>0.9999985150370333</v>
      </c>
      <c r="I128" s="71">
        <v>674672</v>
      </c>
      <c r="J128" s="434">
        <f t="shared" si="32"/>
        <v>0.43749473129951766</v>
      </c>
      <c r="K128" s="394">
        <v>1641747</v>
      </c>
      <c r="L128" s="420">
        <v>0.70049396274862941</v>
      </c>
      <c r="M128" s="588">
        <f t="shared" si="15"/>
        <v>-6.0681268185658332E-2</v>
      </c>
      <c r="N128" s="394">
        <v>1214267</v>
      </c>
      <c r="O128" s="420">
        <v>0.51809852715728433</v>
      </c>
      <c r="P128" s="588">
        <f>+I128/N128-1</f>
        <v>-0.4443792016088719</v>
      </c>
      <c r="Q128" s="60" t="s">
        <v>392</v>
      </c>
      <c r="S128" s="358"/>
    </row>
    <row r="129" spans="1:19" ht="15" customHeight="1" x14ac:dyDescent="0.25">
      <c r="A129" s="70"/>
      <c r="B129" s="70" t="s">
        <v>329</v>
      </c>
      <c r="C129" s="186">
        <v>185101.56</v>
      </c>
      <c r="D129" s="464">
        <v>270101.56</v>
      </c>
      <c r="E129" s="71">
        <v>270101.56</v>
      </c>
      <c r="F129" s="420">
        <f t="shared" si="30"/>
        <v>1</v>
      </c>
      <c r="G129" s="71">
        <v>270101.56</v>
      </c>
      <c r="H129" s="420">
        <f t="shared" si="31"/>
        <v>1</v>
      </c>
      <c r="I129" s="71">
        <v>138000</v>
      </c>
      <c r="J129" s="434">
        <f t="shared" si="32"/>
        <v>0.51091892990177468</v>
      </c>
      <c r="K129" s="394">
        <v>275101.56</v>
      </c>
      <c r="L129" s="420">
        <v>0.91608435200936023</v>
      </c>
      <c r="M129" s="588">
        <f t="shared" si="15"/>
        <v>-1.8175105949962633E-2</v>
      </c>
      <c r="N129" s="394">
        <v>251101.56</v>
      </c>
      <c r="O129" s="420">
        <v>0.83616468725636994</v>
      </c>
      <c r="P129" s="588">
        <f t="shared" ref="P129:P130" si="33">+I129/N129-1</f>
        <v>-0.4504215744418314</v>
      </c>
      <c r="Q129" s="60" t="s">
        <v>390</v>
      </c>
      <c r="S129" s="358"/>
    </row>
    <row r="130" spans="1:19" ht="15" customHeight="1" x14ac:dyDescent="0.25">
      <c r="A130" s="70"/>
      <c r="B130" s="70" t="s">
        <v>330</v>
      </c>
      <c r="C130" s="186">
        <v>1108512.45</v>
      </c>
      <c r="D130" s="464">
        <v>1108512.45</v>
      </c>
      <c r="E130" s="71">
        <v>1108512.45</v>
      </c>
      <c r="F130" s="420">
        <f t="shared" si="30"/>
        <v>1</v>
      </c>
      <c r="G130" s="71">
        <v>1108512.45</v>
      </c>
      <c r="H130" s="420">
        <f t="shared" si="31"/>
        <v>1</v>
      </c>
      <c r="I130" s="71">
        <v>1108512.45</v>
      </c>
      <c r="J130" s="434">
        <f t="shared" si="32"/>
        <v>1</v>
      </c>
      <c r="K130" s="394">
        <v>1008512.45</v>
      </c>
      <c r="L130" s="420">
        <v>1</v>
      </c>
      <c r="M130" s="588">
        <f t="shared" si="15"/>
        <v>9.9155940018390565E-2</v>
      </c>
      <c r="N130" s="394">
        <v>1008512.45</v>
      </c>
      <c r="O130" s="420">
        <v>1</v>
      </c>
      <c r="P130" s="588">
        <f t="shared" si="33"/>
        <v>9.9155940018390565E-2</v>
      </c>
      <c r="Q130" s="60" t="s">
        <v>391</v>
      </c>
      <c r="S130" s="358"/>
    </row>
    <row r="131" spans="1:19" ht="15" customHeight="1" x14ac:dyDescent="0.25">
      <c r="A131" s="70"/>
      <c r="B131" s="70" t="s">
        <v>327</v>
      </c>
      <c r="C131" s="186">
        <v>11341014</v>
      </c>
      <c r="D131" s="464">
        <v>11341014</v>
      </c>
      <c r="E131" s="71">
        <v>11341014</v>
      </c>
      <c r="F131" s="420">
        <f t="shared" si="30"/>
        <v>1</v>
      </c>
      <c r="G131" s="71">
        <v>11341014</v>
      </c>
      <c r="H131" s="420">
        <f t="shared" si="31"/>
        <v>1</v>
      </c>
      <c r="I131" s="71">
        <v>1905000</v>
      </c>
      <c r="J131" s="434">
        <f t="shared" si="32"/>
        <v>0.16797439805647008</v>
      </c>
      <c r="K131" s="394">
        <v>10541014</v>
      </c>
      <c r="L131" s="420">
        <v>0.99060239935780559</v>
      </c>
      <c r="M131" s="588">
        <f t="shared" si="15"/>
        <v>7.5894026893427835E-2</v>
      </c>
      <c r="N131" s="394">
        <v>9270000</v>
      </c>
      <c r="O131" s="420">
        <v>0.87115757953142436</v>
      </c>
      <c r="P131" s="588">
        <f>+I131/N131-1</f>
        <v>-0.7944983818770226</v>
      </c>
      <c r="Q131" s="60">
        <v>46743</v>
      </c>
      <c r="S131" s="358"/>
    </row>
    <row r="132" spans="1:19" ht="15" customHeight="1" x14ac:dyDescent="0.25">
      <c r="A132" s="70"/>
      <c r="B132" s="70" t="s">
        <v>326</v>
      </c>
      <c r="C132" s="186">
        <v>1136412.6100000001</v>
      </c>
      <c r="D132" s="464">
        <v>1305798.8799999999</v>
      </c>
      <c r="E132" s="71">
        <v>1305798.8799999999</v>
      </c>
      <c r="F132" s="420">
        <f t="shared" si="30"/>
        <v>1</v>
      </c>
      <c r="G132" s="71">
        <v>1305798.8799999999</v>
      </c>
      <c r="H132" s="420">
        <f t="shared" si="31"/>
        <v>1</v>
      </c>
      <c r="I132" s="71">
        <v>836412.61</v>
      </c>
      <c r="J132" s="434">
        <f t="shared" si="32"/>
        <v>0.64053708638500295</v>
      </c>
      <c r="K132" s="394">
        <v>1172912.6100000001</v>
      </c>
      <c r="L132" s="420">
        <v>1</v>
      </c>
      <c r="M132" s="588">
        <f t="shared" si="15"/>
        <v>0.11329596840126022</v>
      </c>
      <c r="N132" s="394">
        <v>1172912.6100000001</v>
      </c>
      <c r="O132" s="420">
        <v>1</v>
      </c>
      <c r="P132" s="588">
        <f t="shared" ref="P132:P137" si="34">+I132/N132-1</f>
        <v>-0.28689264411608639</v>
      </c>
      <c r="Q132" s="60">
        <v>46746</v>
      </c>
      <c r="S132" s="358"/>
    </row>
    <row r="133" spans="1:19" ht="15" customHeight="1" x14ac:dyDescent="0.25">
      <c r="A133" s="70"/>
      <c r="B133" s="70" t="s">
        <v>338</v>
      </c>
      <c r="C133" s="186">
        <v>1490399</v>
      </c>
      <c r="D133" s="464">
        <v>1600399</v>
      </c>
      <c r="E133" s="71">
        <v>1490399</v>
      </c>
      <c r="F133" s="420">
        <f t="shared" si="30"/>
        <v>0.93126714025689838</v>
      </c>
      <c r="G133" s="71">
        <v>1490399</v>
      </c>
      <c r="H133" s="420">
        <f t="shared" si="31"/>
        <v>0.93126714025689838</v>
      </c>
      <c r="I133" s="71">
        <v>1179000</v>
      </c>
      <c r="J133" s="434">
        <f t="shared" si="32"/>
        <v>0.73669128761015223</v>
      </c>
      <c r="K133" s="394">
        <v>1890399</v>
      </c>
      <c r="L133" s="420">
        <v>1</v>
      </c>
      <c r="M133" s="588">
        <f t="shared" si="15"/>
        <v>-0.21159554147034565</v>
      </c>
      <c r="N133" s="394">
        <v>1579000</v>
      </c>
      <c r="O133" s="420">
        <v>0.83527339995418959</v>
      </c>
      <c r="P133" s="588">
        <f t="shared" si="34"/>
        <v>-0.253324889170361</v>
      </c>
      <c r="Q133" s="60" t="s">
        <v>395</v>
      </c>
      <c r="S133" s="358"/>
    </row>
    <row r="134" spans="1:19" ht="15" customHeight="1" x14ac:dyDescent="0.25">
      <c r="A134" s="72"/>
      <c r="B134" s="72" t="s">
        <v>339</v>
      </c>
      <c r="C134" s="176">
        <v>6277211.96</v>
      </c>
      <c r="D134" s="493">
        <v>5327122.58</v>
      </c>
      <c r="E134" s="73">
        <v>4201995.3</v>
      </c>
      <c r="F134" s="509">
        <f t="shared" si="30"/>
        <v>0.78879268064449148</v>
      </c>
      <c r="G134" s="71">
        <v>4201995.3</v>
      </c>
      <c r="H134" s="421">
        <f t="shared" si="31"/>
        <v>0.78879268064449148</v>
      </c>
      <c r="I134" s="71">
        <v>3631145.38</v>
      </c>
      <c r="J134" s="435">
        <f t="shared" si="32"/>
        <v>0.68163353207464583</v>
      </c>
      <c r="K134" s="577">
        <v>4250485.0999999903</v>
      </c>
      <c r="L134" s="421">
        <v>3.1450508832555242E-2</v>
      </c>
      <c r="M134" s="584">
        <f t="shared" si="15"/>
        <v>-1.1408062576196421E-2</v>
      </c>
      <c r="N134" s="577">
        <v>4107241.59999996</v>
      </c>
      <c r="O134" s="421">
        <v>3.0390610760695845E-2</v>
      </c>
      <c r="P134" s="584">
        <f t="shared" si="34"/>
        <v>-0.11591629282289229</v>
      </c>
      <c r="Q134" s="60" t="s">
        <v>340</v>
      </c>
      <c r="S134" s="358"/>
    </row>
    <row r="135" spans="1:19" ht="15" customHeight="1" x14ac:dyDescent="0.25">
      <c r="A135" s="68"/>
      <c r="B135" s="68" t="s">
        <v>341</v>
      </c>
      <c r="C135" s="488">
        <v>3977488.74</v>
      </c>
      <c r="D135" s="494">
        <v>4854155.2</v>
      </c>
      <c r="E135" s="82">
        <v>3983566.46</v>
      </c>
      <c r="F135" s="238">
        <f t="shared" si="30"/>
        <v>0.82065082303095704</v>
      </c>
      <c r="G135" s="69">
        <v>873062.34</v>
      </c>
      <c r="H135" s="420">
        <f t="shared" si="31"/>
        <v>0.17985876100541653</v>
      </c>
      <c r="I135" s="69">
        <v>479187.34</v>
      </c>
      <c r="J135" s="434">
        <f t="shared" si="32"/>
        <v>9.8716938428338674E-2</v>
      </c>
      <c r="K135" s="576">
        <v>759400</v>
      </c>
      <c r="L135" s="238">
        <v>0.26558019164859759</v>
      </c>
      <c r="M135" s="718">
        <f t="shared" si="15"/>
        <v>0.1496738741111403</v>
      </c>
      <c r="N135" s="576">
        <v>244400</v>
      </c>
      <c r="O135" s="238">
        <v>8.547247674337273E-2</v>
      </c>
      <c r="P135" s="594">
        <f t="shared" si="34"/>
        <v>0.96066833060556478</v>
      </c>
      <c r="Q135" s="60">
        <v>47</v>
      </c>
      <c r="S135" s="358"/>
    </row>
    <row r="136" spans="1:19" ht="15" customHeight="1" x14ac:dyDescent="0.25">
      <c r="A136" s="70"/>
      <c r="B136" s="70" t="s">
        <v>342</v>
      </c>
      <c r="C136" s="186">
        <v>92249396.719999999</v>
      </c>
      <c r="D136" s="464">
        <v>89748397.280000001</v>
      </c>
      <c r="E136" s="71">
        <v>67963851.579999998</v>
      </c>
      <c r="F136" s="420">
        <f t="shared" si="30"/>
        <v>0.75727092226465209</v>
      </c>
      <c r="G136" s="82">
        <v>49115351.119999997</v>
      </c>
      <c r="H136" s="420">
        <f t="shared" si="31"/>
        <v>0.54725602471505208</v>
      </c>
      <c r="I136" s="71">
        <v>34547107.600000001</v>
      </c>
      <c r="J136" s="434">
        <f t="shared" si="32"/>
        <v>0.3849328639509717</v>
      </c>
      <c r="K136" s="394">
        <v>50092829.780000001</v>
      </c>
      <c r="L136" s="420">
        <v>0.62224356399977276</v>
      </c>
      <c r="M136" s="585">
        <f t="shared" si="15"/>
        <v>-1.9513344809884758E-2</v>
      </c>
      <c r="N136" s="394">
        <v>35755811.850000001</v>
      </c>
      <c r="O136" s="420">
        <v>0.44415186558560815</v>
      </c>
      <c r="P136" s="588">
        <f t="shared" si="34"/>
        <v>-3.3804413533404354E-2</v>
      </c>
      <c r="Q136" s="60">
        <v>48</v>
      </c>
      <c r="S136" s="358"/>
    </row>
    <row r="137" spans="1:19" ht="15" customHeight="1" x14ac:dyDescent="0.25">
      <c r="A137" s="72"/>
      <c r="B137" s="72" t="s">
        <v>343</v>
      </c>
      <c r="C137" s="176">
        <v>125828.35</v>
      </c>
      <c r="D137" s="493">
        <v>142752.73000000001</v>
      </c>
      <c r="E137" s="73">
        <v>83704.36</v>
      </c>
      <c r="F137" s="421">
        <f t="shared" si="30"/>
        <v>0.58635908399089809</v>
      </c>
      <c r="G137" s="73">
        <v>83704.36</v>
      </c>
      <c r="H137" s="421">
        <f t="shared" si="31"/>
        <v>0.58635908399089809</v>
      </c>
      <c r="I137" s="73">
        <v>83704.36</v>
      </c>
      <c r="J137" s="435">
        <f t="shared" si="32"/>
        <v>0.58635908399089809</v>
      </c>
      <c r="K137" s="577">
        <v>385205.33</v>
      </c>
      <c r="L137" s="421">
        <v>5.3632253416164379E-2</v>
      </c>
      <c r="M137" s="639">
        <f t="shared" si="15"/>
        <v>-0.78270196832427008</v>
      </c>
      <c r="N137" s="577">
        <v>385205.33</v>
      </c>
      <c r="O137" s="421">
        <v>5.3632253416164379E-2</v>
      </c>
      <c r="P137" s="584">
        <f t="shared" si="34"/>
        <v>-0.78270196832427008</v>
      </c>
      <c r="Q137" s="60">
        <v>49</v>
      </c>
      <c r="S137" s="358"/>
    </row>
    <row r="138" spans="1:19" ht="15" customHeight="1" x14ac:dyDescent="0.25">
      <c r="A138" s="61"/>
      <c r="B138" s="61" t="s">
        <v>453</v>
      </c>
      <c r="C138" s="489">
        <v>13647818.9</v>
      </c>
      <c r="D138" s="491">
        <v>6908292.3700000001</v>
      </c>
      <c r="E138" s="62">
        <v>0</v>
      </c>
      <c r="F138" s="422">
        <f>+E138/D138</f>
        <v>0</v>
      </c>
      <c r="G138" s="62">
        <v>0</v>
      </c>
      <c r="H138" s="422">
        <f>+G138/D138</f>
        <v>0</v>
      </c>
      <c r="I138" s="62">
        <v>0</v>
      </c>
      <c r="J138" s="438">
        <f>I138/D138</f>
        <v>0</v>
      </c>
      <c r="K138" s="575">
        <v>0</v>
      </c>
      <c r="L138" s="422">
        <v>0</v>
      </c>
      <c r="M138" s="245" t="s">
        <v>129</v>
      </c>
      <c r="N138" s="575">
        <v>0</v>
      </c>
      <c r="O138" s="422">
        <v>0</v>
      </c>
      <c r="P138" s="245" t="s">
        <v>129</v>
      </c>
      <c r="Q138" s="60">
        <v>5</v>
      </c>
      <c r="S138" s="357"/>
    </row>
    <row r="139" spans="1:19" ht="15" customHeight="1" x14ac:dyDescent="0.25">
      <c r="A139" s="75"/>
      <c r="B139" s="76" t="s">
        <v>345</v>
      </c>
      <c r="C139" s="193">
        <f>SUM(C111:C138)</f>
        <v>469086064.34000003</v>
      </c>
      <c r="D139" s="196">
        <f>SUM(D111:D138)</f>
        <v>466386283.11000001</v>
      </c>
      <c r="E139" s="77">
        <f>SUM(E111:E138)</f>
        <v>406748083</v>
      </c>
      <c r="F139" s="424">
        <f>+E139/D139</f>
        <v>0.87212702802424835</v>
      </c>
      <c r="G139" s="77">
        <f>SUM(G111:G138)</f>
        <v>384789078.42000002</v>
      </c>
      <c r="H139" s="424">
        <f t="shared" si="31"/>
        <v>0.82504372953276839</v>
      </c>
      <c r="I139" s="77">
        <f>SUM(I111:I138)</f>
        <v>257083950.33000004</v>
      </c>
      <c r="J139" s="439">
        <f t="shared" si="32"/>
        <v>0.55122536755517149</v>
      </c>
      <c r="K139" s="600">
        <f>SUM(K111:K138)</f>
        <v>365448750.57999998</v>
      </c>
      <c r="L139" s="424">
        <v>0.76425550175590751</v>
      </c>
      <c r="M139" s="595">
        <f t="shared" si="15"/>
        <v>5.2922134250849684E-2</v>
      </c>
      <c r="N139" s="600">
        <f>SUM(N111:N138)</f>
        <v>287017018.72999996</v>
      </c>
      <c r="O139" s="424">
        <v>0.6</v>
      </c>
      <c r="P139" s="595">
        <f>+I139/N139-1</f>
        <v>-0.10429022129924037</v>
      </c>
      <c r="S139" s="357"/>
    </row>
    <row r="140" spans="1:19" ht="21" customHeight="1" thickBot="1" x14ac:dyDescent="0.3">
      <c r="A140" s="9"/>
      <c r="B140" s="2" t="s">
        <v>3</v>
      </c>
      <c r="C140" s="162">
        <f>C106+C139</f>
        <v>1089753389.8699999</v>
      </c>
      <c r="D140" s="152">
        <f>D106+D139</f>
        <v>1113679392.4699998</v>
      </c>
      <c r="E140" s="84">
        <f>E106+E139</f>
        <v>942615792.71000004</v>
      </c>
      <c r="F140" s="90">
        <f>+E140/D140</f>
        <v>0.84639780450583502</v>
      </c>
      <c r="G140" s="84">
        <f>G106+G139</f>
        <v>920656788.13000011</v>
      </c>
      <c r="H140" s="90">
        <f t="shared" si="31"/>
        <v>0.82668027652743037</v>
      </c>
      <c r="I140" s="84">
        <f>I106+I139</f>
        <v>603221735.50000012</v>
      </c>
      <c r="J140" s="170">
        <f t="shared" si="32"/>
        <v>0.54164756893106436</v>
      </c>
      <c r="K140" s="562">
        <f>K106+K139</f>
        <v>858530148.5999999</v>
      </c>
      <c r="L140" s="90">
        <v>0.80027995929655138</v>
      </c>
      <c r="M140" s="213">
        <f t="shared" si="15"/>
        <v>7.2363957900965614E-2</v>
      </c>
      <c r="N140" s="562">
        <f>N106+N139</f>
        <v>627022225.88999987</v>
      </c>
      <c r="O140" s="90">
        <v>0.58447955756889103</v>
      </c>
      <c r="P140" s="213">
        <f>+I140/N140-1</f>
        <v>-3.7957969282854664E-2</v>
      </c>
      <c r="S140" s="357"/>
    </row>
    <row r="141" spans="1:19" s="6" customFormat="1" ht="19.5" customHeight="1" thickBot="1" x14ac:dyDescent="0.3">
      <c r="A141" s="5"/>
      <c r="B141" s="4" t="s">
        <v>292</v>
      </c>
      <c r="C141" s="163">
        <f>+C11+C61+C65+C140</f>
        <v>2151399911.2599998</v>
      </c>
      <c r="D141" s="154">
        <f>+D11+D61+D65+D140</f>
        <v>2169932427.4399996</v>
      </c>
      <c r="E141" s="155">
        <f>+E11+E61+E65+E140</f>
        <v>1776126731.5400002</v>
      </c>
      <c r="F141" s="181">
        <f t="shared" si="30"/>
        <v>0.81851706950865943</v>
      </c>
      <c r="G141" s="155">
        <f>+G11+G61+G65+G140</f>
        <v>1719590818.2500002</v>
      </c>
      <c r="H141" s="181">
        <f t="shared" si="31"/>
        <v>0.79246284193222805</v>
      </c>
      <c r="I141" s="155">
        <f>+I11+I61+I65+I140</f>
        <v>1079225528.7000003</v>
      </c>
      <c r="J141" s="173">
        <f t="shared" si="32"/>
        <v>0.49735444065105189</v>
      </c>
      <c r="K141" s="570">
        <f>K140+K65+K61+K11</f>
        <v>1664703245.3800001</v>
      </c>
      <c r="L141" s="181">
        <v>0.76800376973489626</v>
      </c>
      <c r="M141" s="601">
        <f t="shared" si="15"/>
        <v>3.2971385754384741E-2</v>
      </c>
      <c r="N141" s="570">
        <f>N140+N65+N61+N11</f>
        <v>1120464436.48</v>
      </c>
      <c r="O141" s="181">
        <v>0.51692150745708187</v>
      </c>
      <c r="P141" s="601">
        <f>+I141/N141-1</f>
        <v>-3.6805191166579099E-2</v>
      </c>
      <c r="Q141" s="14"/>
      <c r="S141" s="359"/>
    </row>
    <row r="142" spans="1:19" x14ac:dyDescent="0.25">
      <c r="S142" s="358"/>
    </row>
    <row r="143" spans="1:19" x14ac:dyDescent="0.25">
      <c r="S143" s="358"/>
    </row>
    <row r="144" spans="1:19" x14ac:dyDescent="0.25">
      <c r="B144" s="477"/>
      <c r="S144" s="358"/>
    </row>
    <row r="145" spans="2:19" x14ac:dyDescent="0.25">
      <c r="B145" s="478"/>
      <c r="D145" s="350"/>
      <c r="E145" s="350"/>
      <c r="F145" s="425"/>
      <c r="G145" s="350"/>
      <c r="H145" s="425"/>
      <c r="I145" s="350"/>
      <c r="J145" s="425"/>
      <c r="K145" s="425"/>
      <c r="L145" s="425"/>
      <c r="M145" s="425"/>
      <c r="N145" s="350"/>
      <c r="S145" s="357"/>
    </row>
    <row r="146" spans="2:19" x14ac:dyDescent="0.25">
      <c r="B146" s="479"/>
      <c r="D146" s="46"/>
      <c r="S146" s="358"/>
    </row>
    <row r="147" spans="2:19" x14ac:dyDescent="0.25">
      <c r="B147" s="254"/>
      <c r="I147" s="351"/>
      <c r="N147" s="351"/>
      <c r="S147" s="358"/>
    </row>
    <row r="148" spans="2:19" x14ac:dyDescent="0.25">
      <c r="B148" s="480"/>
      <c r="S148" s="358"/>
    </row>
    <row r="149" spans="2:19" x14ac:dyDescent="0.25">
      <c r="B149" s="254"/>
      <c r="C149" s="254"/>
      <c r="S149" s="358"/>
    </row>
    <row r="150" spans="2:19" x14ac:dyDescent="0.25">
      <c r="S150" s="358"/>
    </row>
    <row r="151" spans="2:19" x14ac:dyDescent="0.25">
      <c r="B151" s="254"/>
      <c r="C151" s="254"/>
      <c r="S151" s="358"/>
    </row>
    <row r="152" spans="2:19" x14ac:dyDescent="0.25">
      <c r="S152" s="358"/>
    </row>
    <row r="153" spans="2:19" x14ac:dyDescent="0.25">
      <c r="C153" s="46"/>
      <c r="D153" s="342"/>
      <c r="S153" s="358"/>
    </row>
    <row r="154" spans="2:19" x14ac:dyDescent="0.25">
      <c r="S154" s="358"/>
    </row>
    <row r="155" spans="2:19" x14ac:dyDescent="0.25">
      <c r="S155" s="358"/>
    </row>
    <row r="156" spans="2:19" x14ac:dyDescent="0.25">
      <c r="S156" s="357"/>
    </row>
    <row r="157" spans="2:19" x14ac:dyDescent="0.25">
      <c r="S157" s="357"/>
    </row>
    <row r="158" spans="2:19" x14ac:dyDescent="0.25">
      <c r="S158" s="357"/>
    </row>
    <row r="159" spans="2:19" x14ac:dyDescent="0.25">
      <c r="S159" s="357"/>
    </row>
    <row r="160" spans="2:19" x14ac:dyDescent="0.25">
      <c r="S160" s="357"/>
    </row>
    <row r="161" spans="19:19" x14ac:dyDescent="0.25">
      <c r="S161" s="358"/>
    </row>
    <row r="162" spans="19:19" x14ac:dyDescent="0.25">
      <c r="S162" s="358"/>
    </row>
    <row r="163" spans="19:19" x14ac:dyDescent="0.25">
      <c r="S163" s="358"/>
    </row>
    <row r="164" spans="19:19" x14ac:dyDescent="0.25">
      <c r="S164" s="358"/>
    </row>
    <row r="165" spans="19:19" x14ac:dyDescent="0.25">
      <c r="S165" s="358"/>
    </row>
    <row r="166" spans="19:19" x14ac:dyDescent="0.25">
      <c r="S166" s="357"/>
    </row>
    <row r="167" spans="19:19" x14ac:dyDescent="0.25">
      <c r="S167" s="357"/>
    </row>
    <row r="168" spans="19:19" x14ac:dyDescent="0.25">
      <c r="S168" s="358"/>
    </row>
    <row r="169" spans="19:19" x14ac:dyDescent="0.25">
      <c r="S169" s="357"/>
    </row>
    <row r="170" spans="19:19" x14ac:dyDescent="0.25">
      <c r="S170" s="358"/>
    </row>
    <row r="171" spans="19:19" x14ac:dyDescent="0.25">
      <c r="S171" s="357"/>
    </row>
    <row r="172" spans="19:19" x14ac:dyDescent="0.25">
      <c r="S172" s="358"/>
    </row>
    <row r="173" spans="19:19" x14ac:dyDescent="0.25">
      <c r="S173" s="358"/>
    </row>
    <row r="174" spans="19:19" x14ac:dyDescent="0.25">
      <c r="S174" s="358"/>
    </row>
    <row r="175" spans="19:19" x14ac:dyDescent="0.25">
      <c r="S175" s="357"/>
    </row>
    <row r="176" spans="19:19" x14ac:dyDescent="0.25">
      <c r="S176" s="358"/>
    </row>
    <row r="177" spans="19:19" x14ac:dyDescent="0.25">
      <c r="S177" s="358"/>
    </row>
    <row r="178" spans="19:19" x14ac:dyDescent="0.25">
      <c r="S178" s="358"/>
    </row>
    <row r="179" spans="19:19" x14ac:dyDescent="0.25">
      <c r="S179" s="358"/>
    </row>
    <row r="180" spans="19:19" x14ac:dyDescent="0.25">
      <c r="S180" s="358"/>
    </row>
    <row r="181" spans="19:19" x14ac:dyDescent="0.25">
      <c r="S181" s="358"/>
    </row>
    <row r="182" spans="19:19" x14ac:dyDescent="0.25">
      <c r="S182" s="358"/>
    </row>
    <row r="183" spans="19:19" x14ac:dyDescent="0.25">
      <c r="S183" s="358"/>
    </row>
    <row r="184" spans="19:19" x14ac:dyDescent="0.25">
      <c r="S184" s="358"/>
    </row>
    <row r="185" spans="19:19" x14ac:dyDescent="0.25">
      <c r="S185" s="358"/>
    </row>
    <row r="186" spans="19:19" x14ac:dyDescent="0.25">
      <c r="S186" s="358"/>
    </row>
    <row r="187" spans="19:19" x14ac:dyDescent="0.25">
      <c r="S187" s="358"/>
    </row>
    <row r="188" spans="19:19" x14ac:dyDescent="0.25">
      <c r="S188" s="358"/>
    </row>
    <row r="189" spans="19:19" x14ac:dyDescent="0.25">
      <c r="S189" s="358"/>
    </row>
    <row r="190" spans="19:19" x14ac:dyDescent="0.25">
      <c r="S190" s="358"/>
    </row>
    <row r="191" spans="19:19" x14ac:dyDescent="0.25">
      <c r="S191" s="358"/>
    </row>
    <row r="192" spans="19:19" x14ac:dyDescent="0.25">
      <c r="S192" s="357"/>
    </row>
    <row r="193" spans="19:19" x14ac:dyDescent="0.25">
      <c r="S193" s="358"/>
    </row>
    <row r="194" spans="19:19" x14ac:dyDescent="0.25">
      <c r="S194" s="358"/>
    </row>
    <row r="195" spans="19:19" x14ac:dyDescent="0.25">
      <c r="S195" s="358"/>
    </row>
    <row r="196" spans="19:19" x14ac:dyDescent="0.25">
      <c r="S196" s="358"/>
    </row>
    <row r="197" spans="19:19" x14ac:dyDescent="0.25">
      <c r="S197" s="358"/>
    </row>
    <row r="198" spans="19:19" x14ac:dyDescent="0.25">
      <c r="S198" s="358"/>
    </row>
    <row r="199" spans="19:19" x14ac:dyDescent="0.25">
      <c r="S199" s="358"/>
    </row>
    <row r="200" spans="19:19" x14ac:dyDescent="0.25">
      <c r="S200" s="358"/>
    </row>
    <row r="201" spans="19:19" x14ac:dyDescent="0.25">
      <c r="S201" s="358"/>
    </row>
    <row r="202" spans="19:19" x14ac:dyDescent="0.25">
      <c r="S202" s="358"/>
    </row>
    <row r="203" spans="19:19" x14ac:dyDescent="0.25">
      <c r="S203" s="358"/>
    </row>
    <row r="204" spans="19:19" x14ac:dyDescent="0.25">
      <c r="S204" s="358"/>
    </row>
    <row r="205" spans="19:19" x14ac:dyDescent="0.25">
      <c r="S205" s="358"/>
    </row>
    <row r="206" spans="19:19" x14ac:dyDescent="0.25">
      <c r="S206" s="358"/>
    </row>
    <row r="207" spans="19:19" x14ac:dyDescent="0.25">
      <c r="S207" s="358"/>
    </row>
    <row r="208" spans="19:19" x14ac:dyDescent="0.25">
      <c r="S208" s="358"/>
    </row>
    <row r="209" spans="19:19" x14ac:dyDescent="0.25">
      <c r="S209" s="358"/>
    </row>
    <row r="210" spans="19:19" x14ac:dyDescent="0.25">
      <c r="S210" s="358"/>
    </row>
    <row r="211" spans="19:19" x14ac:dyDescent="0.25">
      <c r="S211" s="358"/>
    </row>
    <row r="212" spans="19:19" x14ac:dyDescent="0.25">
      <c r="S212" s="358"/>
    </row>
    <row r="213" spans="19:19" x14ac:dyDescent="0.25">
      <c r="S213" s="358"/>
    </row>
    <row r="214" spans="19:19" x14ac:dyDescent="0.25">
      <c r="S214" s="357"/>
    </row>
    <row r="215" spans="19:19" x14ac:dyDescent="0.25">
      <c r="S215" s="357"/>
    </row>
    <row r="216" spans="19:19" x14ac:dyDescent="0.25">
      <c r="S216" s="357"/>
    </row>
    <row r="217" spans="19:19" x14ac:dyDescent="0.25">
      <c r="S217" s="358"/>
    </row>
    <row r="218" spans="19:19" x14ac:dyDescent="0.25">
      <c r="S218" s="358"/>
    </row>
    <row r="219" spans="19:19" x14ac:dyDescent="0.25">
      <c r="S219" s="358"/>
    </row>
    <row r="220" spans="19:19" x14ac:dyDescent="0.25">
      <c r="S220" s="358"/>
    </row>
    <row r="221" spans="19:19" x14ac:dyDescent="0.25">
      <c r="S221" s="358"/>
    </row>
    <row r="222" spans="19:19" x14ac:dyDescent="0.25">
      <c r="S222" s="358"/>
    </row>
    <row r="223" spans="19:19" x14ac:dyDescent="0.25">
      <c r="S223" s="358"/>
    </row>
    <row r="224" spans="19:19" x14ac:dyDescent="0.25">
      <c r="S224" s="357"/>
    </row>
    <row r="225" spans="19:19" x14ac:dyDescent="0.25">
      <c r="S225" s="357"/>
    </row>
    <row r="226" spans="19:19" x14ac:dyDescent="0.25">
      <c r="S226" s="357"/>
    </row>
    <row r="227" spans="19:19" x14ac:dyDescent="0.25">
      <c r="S227" s="358"/>
    </row>
    <row r="228" spans="19:19" x14ac:dyDescent="0.25">
      <c r="S228" s="358"/>
    </row>
  </sheetData>
  <sortState ref="B16:Q18">
    <sortCondition ref="Q16:Q18"/>
  </sortState>
  <mergeCells count="8">
    <mergeCell ref="D108:J108"/>
    <mergeCell ref="K108:P108"/>
    <mergeCell ref="D2:J2"/>
    <mergeCell ref="D68:J68"/>
    <mergeCell ref="K2:P2"/>
    <mergeCell ref="K68:P68"/>
    <mergeCell ref="D44:J44"/>
    <mergeCell ref="K44:P44"/>
  </mergeCells>
  <hyperlinks>
    <hyperlink ref="B9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rowBreaks count="3" manualBreakCount="3">
    <brk id="42" max="15" man="1"/>
    <brk id="66" max="15" man="1"/>
    <brk id="10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24" zoomScale="85" zoomScaleNormal="85" workbookViewId="0">
      <selection activeCell="N43" sqref="N43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97" customWidth="1"/>
    <col min="7" max="7" width="12.33203125" customWidth="1"/>
    <col min="8" max="8" width="8.109375" style="97" customWidth="1"/>
    <col min="9" max="9" width="12.5546875" customWidth="1"/>
    <col min="10" max="10" width="8.44140625" style="97" customWidth="1"/>
    <col min="11" max="11" width="11.109375" customWidth="1"/>
    <col min="12" max="12" width="6.33203125" style="97" bestFit="1" customWidth="1"/>
    <col min="13" max="13" width="6.88671875" style="97" bestFit="1" customWidth="1"/>
    <col min="14" max="14" width="15.44140625" style="60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233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58"/>
    </row>
    <row r="56" spans="3:16" x14ac:dyDescent="0.25">
      <c r="P56" s="358"/>
    </row>
    <row r="57" spans="3:16" x14ac:dyDescent="0.25">
      <c r="C57" s="46"/>
      <c r="D57" s="342"/>
      <c r="P57" s="358"/>
    </row>
    <row r="58" spans="3:16" x14ac:dyDescent="0.25">
      <c r="P58" s="358"/>
    </row>
    <row r="59" spans="3:16" x14ac:dyDescent="0.25">
      <c r="P59" s="358"/>
    </row>
    <row r="60" spans="3:16" x14ac:dyDescent="0.25">
      <c r="P60" s="357"/>
    </row>
    <row r="61" spans="3:16" x14ac:dyDescent="0.25">
      <c r="P61" s="357"/>
    </row>
    <row r="62" spans="3:16" x14ac:dyDescent="0.25">
      <c r="P62" s="357"/>
    </row>
    <row r="63" spans="3:16" x14ac:dyDescent="0.25">
      <c r="P63" s="357"/>
    </row>
    <row r="64" spans="3:16" x14ac:dyDescent="0.25">
      <c r="P64" s="357"/>
    </row>
    <row r="65" spans="16:16" customFormat="1" x14ac:dyDescent="0.25">
      <c r="P65" s="358"/>
    </row>
    <row r="66" spans="16:16" customFormat="1" x14ac:dyDescent="0.25">
      <c r="P66" s="358"/>
    </row>
    <row r="67" spans="16:16" customFormat="1" x14ac:dyDescent="0.25">
      <c r="P67" s="358"/>
    </row>
    <row r="68" spans="16:16" customFormat="1" x14ac:dyDescent="0.25">
      <c r="P68" s="358"/>
    </row>
    <row r="69" spans="16:16" customFormat="1" x14ac:dyDescent="0.25">
      <c r="P69" s="358"/>
    </row>
    <row r="70" spans="16:16" customFormat="1" x14ac:dyDescent="0.25">
      <c r="P70" s="357"/>
    </row>
    <row r="71" spans="16:16" customFormat="1" x14ac:dyDescent="0.25">
      <c r="P71" s="357"/>
    </row>
    <row r="72" spans="16:16" customFormat="1" x14ac:dyDescent="0.25">
      <c r="P72" s="358"/>
    </row>
    <row r="73" spans="16:16" customFormat="1" x14ac:dyDescent="0.25">
      <c r="P73" s="357"/>
    </row>
    <row r="74" spans="16:16" customFormat="1" x14ac:dyDescent="0.25">
      <c r="P74" s="358"/>
    </row>
    <row r="75" spans="16:16" customFormat="1" x14ac:dyDescent="0.25">
      <c r="P75" s="357"/>
    </row>
    <row r="76" spans="16:16" customFormat="1" x14ac:dyDescent="0.25">
      <c r="P76" s="358"/>
    </row>
    <row r="77" spans="16:16" customFormat="1" x14ac:dyDescent="0.25">
      <c r="P77" s="358"/>
    </row>
    <row r="78" spans="16:16" customFormat="1" x14ac:dyDescent="0.25">
      <c r="P78" s="358"/>
    </row>
    <row r="79" spans="16:16" customFormat="1" x14ac:dyDescent="0.25">
      <c r="P79" s="357"/>
    </row>
    <row r="80" spans="16:16" customFormat="1" x14ac:dyDescent="0.25">
      <c r="P80" s="358"/>
    </row>
    <row r="81" spans="16:16" customFormat="1" x14ac:dyDescent="0.25">
      <c r="P81" s="358"/>
    </row>
    <row r="82" spans="16:16" customFormat="1" x14ac:dyDescent="0.25">
      <c r="P82" s="358"/>
    </row>
    <row r="83" spans="16:16" customFormat="1" x14ac:dyDescent="0.25">
      <c r="P83" s="358"/>
    </row>
    <row r="84" spans="16:16" customFormat="1" x14ac:dyDescent="0.25">
      <c r="P84" s="358"/>
    </row>
    <row r="85" spans="16:16" customFormat="1" x14ac:dyDescent="0.25">
      <c r="P85" s="358"/>
    </row>
    <row r="86" spans="16:16" customFormat="1" x14ac:dyDescent="0.25">
      <c r="P86" s="358"/>
    </row>
    <row r="87" spans="16:16" customFormat="1" x14ac:dyDescent="0.25">
      <c r="P87" s="358"/>
    </row>
    <row r="88" spans="16:16" customFormat="1" x14ac:dyDescent="0.25">
      <c r="P88" s="358"/>
    </row>
    <row r="89" spans="16:16" customFormat="1" x14ac:dyDescent="0.25">
      <c r="P89" s="358"/>
    </row>
    <row r="90" spans="16:16" customFormat="1" x14ac:dyDescent="0.25">
      <c r="P90" s="358"/>
    </row>
    <row r="91" spans="16:16" customFormat="1" x14ac:dyDescent="0.25">
      <c r="P91" s="358"/>
    </row>
    <row r="92" spans="16:16" customFormat="1" x14ac:dyDescent="0.25">
      <c r="P92" s="358"/>
    </row>
    <row r="93" spans="16:16" customFormat="1" x14ac:dyDescent="0.25">
      <c r="P93" s="358"/>
    </row>
    <row r="94" spans="16:16" customFormat="1" x14ac:dyDescent="0.25">
      <c r="P94" s="358"/>
    </row>
    <row r="95" spans="16:16" customFormat="1" x14ac:dyDescent="0.25">
      <c r="P95" s="358"/>
    </row>
    <row r="96" spans="16:16" customFormat="1" x14ac:dyDescent="0.25">
      <c r="P96" s="357"/>
    </row>
    <row r="97" spans="16:16" customFormat="1" x14ac:dyDescent="0.25">
      <c r="P97" s="358"/>
    </row>
    <row r="98" spans="16:16" customFormat="1" x14ac:dyDescent="0.25">
      <c r="P98" s="358"/>
    </row>
    <row r="99" spans="16:16" customFormat="1" x14ac:dyDescent="0.25">
      <c r="P99" s="358"/>
    </row>
    <row r="100" spans="16:16" customFormat="1" x14ac:dyDescent="0.25">
      <c r="P100" s="358"/>
    </row>
    <row r="101" spans="16:16" customFormat="1" x14ac:dyDescent="0.25">
      <c r="P101" s="358"/>
    </row>
    <row r="102" spans="16:16" customFormat="1" x14ac:dyDescent="0.25">
      <c r="P102" s="358"/>
    </row>
    <row r="103" spans="16:16" customFormat="1" x14ac:dyDescent="0.25">
      <c r="P103" s="358"/>
    </row>
    <row r="104" spans="16:16" customFormat="1" x14ac:dyDescent="0.25">
      <c r="P104" s="358"/>
    </row>
    <row r="105" spans="16:16" customFormat="1" x14ac:dyDescent="0.25">
      <c r="P105" s="358"/>
    </row>
    <row r="106" spans="16:16" customFormat="1" x14ac:dyDescent="0.25">
      <c r="P106" s="358"/>
    </row>
    <row r="107" spans="16:16" customFormat="1" x14ac:dyDescent="0.25">
      <c r="P107" s="358"/>
    </row>
    <row r="108" spans="16:16" customFormat="1" x14ac:dyDescent="0.25">
      <c r="P108" s="358"/>
    </row>
    <row r="109" spans="16:16" customFormat="1" x14ac:dyDescent="0.25">
      <c r="P109" s="358"/>
    </row>
    <row r="110" spans="16:16" customFormat="1" x14ac:dyDescent="0.25">
      <c r="P110" s="358"/>
    </row>
    <row r="111" spans="16:16" customFormat="1" x14ac:dyDescent="0.25">
      <c r="P111" s="358"/>
    </row>
    <row r="112" spans="16:16" customFormat="1" x14ac:dyDescent="0.25">
      <c r="P112" s="358"/>
    </row>
    <row r="113" spans="16:16" customFormat="1" x14ac:dyDescent="0.25">
      <c r="P113" s="358"/>
    </row>
    <row r="114" spans="16:16" customFormat="1" x14ac:dyDescent="0.25">
      <c r="P114" s="358"/>
    </row>
    <row r="115" spans="16:16" customFormat="1" x14ac:dyDescent="0.25">
      <c r="P115" s="358"/>
    </row>
    <row r="116" spans="16:16" customFormat="1" x14ac:dyDescent="0.25">
      <c r="P116" s="358"/>
    </row>
    <row r="117" spans="16:16" customFormat="1" x14ac:dyDescent="0.25">
      <c r="P117" s="358"/>
    </row>
    <row r="118" spans="16:16" customFormat="1" x14ac:dyDescent="0.25">
      <c r="P118" s="357"/>
    </row>
    <row r="119" spans="16:16" customFormat="1" x14ac:dyDescent="0.25">
      <c r="P119" s="357"/>
    </row>
    <row r="120" spans="16:16" customFormat="1" x14ac:dyDescent="0.25">
      <c r="P120" s="357"/>
    </row>
    <row r="121" spans="16:16" customFormat="1" x14ac:dyDescent="0.25">
      <c r="P121" s="358"/>
    </row>
    <row r="122" spans="16:16" customFormat="1" x14ac:dyDescent="0.25">
      <c r="P122" s="358"/>
    </row>
    <row r="123" spans="16:16" customFormat="1" x14ac:dyDescent="0.25">
      <c r="P123" s="358"/>
    </row>
    <row r="124" spans="16:16" customFormat="1" x14ac:dyDescent="0.25">
      <c r="P124" s="358"/>
    </row>
    <row r="125" spans="16:16" customFormat="1" x14ac:dyDescent="0.25">
      <c r="P125" s="358"/>
    </row>
    <row r="126" spans="16:16" customFormat="1" x14ac:dyDescent="0.25">
      <c r="P126" s="358"/>
    </row>
    <row r="127" spans="16:16" customFormat="1" x14ac:dyDescent="0.25">
      <c r="P127" s="358"/>
    </row>
    <row r="128" spans="16:16" customFormat="1" x14ac:dyDescent="0.25">
      <c r="P128" s="357"/>
    </row>
    <row r="129" spans="16:16" customFormat="1" x14ac:dyDescent="0.25">
      <c r="P129" s="357"/>
    </row>
    <row r="130" spans="16:16" customFormat="1" x14ac:dyDescent="0.25">
      <c r="P130" s="357"/>
    </row>
    <row r="131" spans="16:16" customFormat="1" x14ac:dyDescent="0.25">
      <c r="P131" s="358"/>
    </row>
    <row r="132" spans="16:16" customFormat="1" x14ac:dyDescent="0.25">
      <c r="P132" s="35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1:U303"/>
  <sheetViews>
    <sheetView topLeftCell="A25" zoomScaleNormal="100" workbookViewId="0">
      <pane xSplit="1" topLeftCell="E1" activePane="topRight" state="frozen"/>
      <selection activeCell="A10" sqref="A10"/>
      <selection pane="topRight" activeCell="P44" sqref="P44"/>
    </sheetView>
  </sheetViews>
  <sheetFormatPr defaultColWidth="11.44140625" defaultRowHeight="13.2" x14ac:dyDescent="0.25"/>
  <cols>
    <col min="1" max="1" width="6.88671875" customWidth="1"/>
    <col min="2" max="2" width="43.6640625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9" ht="15" customHeight="1" thickBot="1" x14ac:dyDescent="0.3">
      <c r="A1" s="7" t="s">
        <v>19</v>
      </c>
      <c r="N1" s="97"/>
    </row>
    <row r="2" spans="1:19" ht="12.75" customHeight="1" x14ac:dyDescent="0.25">
      <c r="A2" s="8" t="s">
        <v>533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0"/>
      <c r="R2"/>
    </row>
    <row r="3" spans="1:19" ht="12.75" customHeight="1" x14ac:dyDescent="0.25">
      <c r="A3" s="8" t="s">
        <v>148</v>
      </c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148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149" t="s">
        <v>362</v>
      </c>
      <c r="R3"/>
    </row>
    <row r="4" spans="1:19" ht="14.1" customHeight="1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112" t="s">
        <v>16</v>
      </c>
      <c r="L4" s="89" t="s">
        <v>18</v>
      </c>
      <c r="M4" s="607" t="s">
        <v>764</v>
      </c>
      <c r="N4" s="558" t="s">
        <v>17</v>
      </c>
      <c r="O4" s="89" t="s">
        <v>18</v>
      </c>
      <c r="P4" s="642" t="s">
        <v>764</v>
      </c>
      <c r="R4"/>
    </row>
    <row r="5" spans="1:19" ht="14.1" customHeight="1" x14ac:dyDescent="0.25">
      <c r="A5" s="17" t="s">
        <v>53</v>
      </c>
      <c r="B5" s="13" t="s">
        <v>96</v>
      </c>
      <c r="C5" s="525">
        <v>155185000</v>
      </c>
      <c r="D5" s="512">
        <v>155185000</v>
      </c>
      <c r="E5" s="180">
        <v>51958414.030000001</v>
      </c>
      <c r="F5" s="78">
        <f t="shared" ref="F5:F33" si="0">+E5/D5</f>
        <v>0.33481595534362213</v>
      </c>
      <c r="G5" s="180">
        <v>51958414.030000001</v>
      </c>
      <c r="H5" s="78">
        <f t="shared" ref="H5:H32" si="1">+G5/D5</f>
        <v>0.33481595534362213</v>
      </c>
      <c r="I5" s="180">
        <v>51958414.030000001</v>
      </c>
      <c r="J5" s="172">
        <f t="shared" ref="J5:J32" si="2">+I5/D5</f>
        <v>0.33481595534362213</v>
      </c>
      <c r="K5" s="643">
        <v>162502445.19999999</v>
      </c>
      <c r="L5" s="78">
        <v>0.86451215371115109</v>
      </c>
      <c r="M5" s="245">
        <f>+G5/K5-1</f>
        <v>-0.68026072490138745</v>
      </c>
      <c r="N5" s="608">
        <v>162502445.19999999</v>
      </c>
      <c r="O5" s="78">
        <v>0.86451215371115109</v>
      </c>
      <c r="P5" s="172">
        <f>+I5/N5-1</f>
        <v>-0.68026072490138745</v>
      </c>
      <c r="R5"/>
    </row>
    <row r="6" spans="1:19" ht="14.1" customHeight="1" x14ac:dyDescent="0.25">
      <c r="A6" s="18">
        <v>0</v>
      </c>
      <c r="B6" s="2" t="s">
        <v>96</v>
      </c>
      <c r="C6" s="201">
        <f>SUBTOTAL(9,C5:C5)</f>
        <v>155185000</v>
      </c>
      <c r="D6" s="207">
        <f>SUBTOTAL(9,D5:D5)</f>
        <v>155185000</v>
      </c>
      <c r="E6" s="203">
        <f>SUBTOTAL(9,E5:E5)</f>
        <v>51958414.030000001</v>
      </c>
      <c r="F6" s="90">
        <f t="shared" si="0"/>
        <v>0.33481595534362213</v>
      </c>
      <c r="G6" s="203">
        <f>SUBTOTAL(9,G5:G5)</f>
        <v>51958414.030000001</v>
      </c>
      <c r="H6" s="90">
        <f t="shared" si="1"/>
        <v>0.33481595534362213</v>
      </c>
      <c r="I6" s="203">
        <f>SUBTOTAL(9,I5:I5)</f>
        <v>51958414.030000001</v>
      </c>
      <c r="J6" s="170">
        <f t="shared" si="2"/>
        <v>0.33481595534362213</v>
      </c>
      <c r="K6" s="152">
        <f>SUBTOTAL(9,K5:K5)</f>
        <v>162502445.19999999</v>
      </c>
      <c r="L6" s="90"/>
      <c r="M6" s="213">
        <f>+G6/K6-1</f>
        <v>-0.68026072490138745</v>
      </c>
      <c r="N6" s="562">
        <f>SUBTOTAL(9,N5:N5)</f>
        <v>162502445.19999999</v>
      </c>
      <c r="O6" s="90"/>
      <c r="P6" s="170">
        <f>+I6/N6-1</f>
        <v>-0.68026072490138745</v>
      </c>
      <c r="R6"/>
    </row>
    <row r="7" spans="1:19" ht="14.1" customHeight="1" x14ac:dyDescent="0.25">
      <c r="A7" s="37" t="s">
        <v>54</v>
      </c>
      <c r="B7" s="38" t="s">
        <v>549</v>
      </c>
      <c r="C7" s="198">
        <v>8321253.9400000004</v>
      </c>
      <c r="D7" s="204">
        <v>21680454.289999999</v>
      </c>
      <c r="E7" s="30">
        <v>7132693.0899999999</v>
      </c>
      <c r="F7" s="48">
        <f t="shared" si="0"/>
        <v>0.32899186495782606</v>
      </c>
      <c r="G7" s="30">
        <v>6690740.75</v>
      </c>
      <c r="H7" s="48">
        <f t="shared" si="1"/>
        <v>0.30860703657330973</v>
      </c>
      <c r="I7" s="30">
        <v>5091642.38</v>
      </c>
      <c r="J7" s="153">
        <f t="shared" si="2"/>
        <v>0.23484943220716986</v>
      </c>
      <c r="K7" s="644">
        <v>6347171.4900000002</v>
      </c>
      <c r="L7" s="48">
        <v>0.61601291837067962</v>
      </c>
      <c r="M7" s="210">
        <f>+G7/K7-1</f>
        <v>5.4129506433108876E-2</v>
      </c>
      <c r="N7" s="609">
        <v>5578424.7800000003</v>
      </c>
      <c r="O7" s="48">
        <v>0.54140363688820325</v>
      </c>
      <c r="P7" s="153">
        <f>+I7/N7-1</f>
        <v>-8.7261622984544429E-2</v>
      </c>
    </row>
    <row r="8" spans="1:19" ht="14.1" customHeight="1" x14ac:dyDescent="0.25">
      <c r="A8" s="39" t="s">
        <v>55</v>
      </c>
      <c r="B8" s="40" t="s">
        <v>106</v>
      </c>
      <c r="C8" s="199">
        <v>169539288.22</v>
      </c>
      <c r="D8" s="205">
        <v>169065403.43000001</v>
      </c>
      <c r="E8" s="32">
        <v>107880844.95</v>
      </c>
      <c r="F8" s="280">
        <f t="shared" si="0"/>
        <v>0.63810124816380354</v>
      </c>
      <c r="G8" s="32">
        <v>106413122.79000001</v>
      </c>
      <c r="H8" s="280">
        <f t="shared" si="1"/>
        <v>0.62941986137370431</v>
      </c>
      <c r="I8" s="32">
        <v>101112335.11</v>
      </c>
      <c r="J8" s="178">
        <f t="shared" si="2"/>
        <v>0.5980663876738368</v>
      </c>
      <c r="K8" s="645">
        <v>123438485.05</v>
      </c>
      <c r="L8" s="280">
        <v>0.63376303558070834</v>
      </c>
      <c r="M8" s="443">
        <f>+G8/K8-1</f>
        <v>-0.13792588472795742</v>
      </c>
      <c r="N8" s="610">
        <v>118038268.09999999</v>
      </c>
      <c r="O8" s="280">
        <v>0.60603701572847102</v>
      </c>
      <c r="P8" s="427">
        <f>+I8/N8-1</f>
        <v>-0.14339360668745693</v>
      </c>
      <c r="Q8" s="53" t="s">
        <v>148</v>
      </c>
    </row>
    <row r="9" spans="1:19" ht="14.1" customHeight="1" x14ac:dyDescent="0.25">
      <c r="A9" s="39" t="s">
        <v>56</v>
      </c>
      <c r="B9" s="40" t="s">
        <v>122</v>
      </c>
      <c r="C9" s="199">
        <v>60818645.530000001</v>
      </c>
      <c r="D9" s="205">
        <v>58256595.460000001</v>
      </c>
      <c r="E9" s="32">
        <v>2009795.64</v>
      </c>
      <c r="F9" s="280">
        <f t="shared" si="0"/>
        <v>3.4499023228708257E-2</v>
      </c>
      <c r="G9" s="32">
        <v>1610681.88</v>
      </c>
      <c r="H9" s="280">
        <f t="shared" si="1"/>
        <v>2.7648060572058701E-2</v>
      </c>
      <c r="I9" s="32">
        <v>725973.06</v>
      </c>
      <c r="J9" s="178">
        <f t="shared" si="2"/>
        <v>1.2461645831989374E-2</v>
      </c>
      <c r="K9" s="645">
        <v>0</v>
      </c>
      <c r="L9" s="280">
        <v>0</v>
      </c>
      <c r="M9" s="224" t="s">
        <v>129</v>
      </c>
      <c r="N9" s="610">
        <v>0</v>
      </c>
      <c r="O9" s="280">
        <v>0</v>
      </c>
      <c r="P9" s="348" t="s">
        <v>129</v>
      </c>
      <c r="R9" s="276"/>
    </row>
    <row r="10" spans="1:19" ht="14.1" customHeight="1" x14ac:dyDescent="0.25">
      <c r="A10" s="39">
        <v>134</v>
      </c>
      <c r="B10" s="40" t="s">
        <v>468</v>
      </c>
      <c r="C10" s="199">
        <v>14713359.07</v>
      </c>
      <c r="D10" s="205">
        <v>16098299.9</v>
      </c>
      <c r="E10" s="32">
        <v>15085840.59</v>
      </c>
      <c r="F10" s="280">
        <f t="shared" si="0"/>
        <v>0.93710768737759687</v>
      </c>
      <c r="G10" s="32">
        <v>14548692.779999999</v>
      </c>
      <c r="H10" s="280">
        <f t="shared" si="1"/>
        <v>0.90374094596162913</v>
      </c>
      <c r="I10" s="32">
        <v>5241146.41</v>
      </c>
      <c r="J10" s="178">
        <f t="shared" si="2"/>
        <v>0.32557142322836213</v>
      </c>
      <c r="K10" s="645">
        <v>15276365.130000001</v>
      </c>
      <c r="L10" s="280">
        <v>0.74717163668092201</v>
      </c>
      <c r="M10" s="210">
        <f t="shared" ref="M10:M20" si="3">+G10/K10-1</f>
        <v>-4.7633867337393387E-2</v>
      </c>
      <c r="N10" s="610">
        <v>4540837.05</v>
      </c>
      <c r="O10" s="280">
        <v>0.22209371284842216</v>
      </c>
      <c r="P10" s="153">
        <f t="shared" ref="P10:P20" si="4">+I10/N10-1</f>
        <v>0.1542247282359539</v>
      </c>
      <c r="R10" s="276"/>
    </row>
    <row r="11" spans="1:19" ht="14.1" customHeight="1" x14ac:dyDescent="0.25">
      <c r="A11" s="39" t="s">
        <v>57</v>
      </c>
      <c r="B11" s="40" t="s">
        <v>475</v>
      </c>
      <c r="C11" s="199">
        <v>431130.98</v>
      </c>
      <c r="D11" s="205">
        <v>325576.23</v>
      </c>
      <c r="E11" s="32">
        <v>255881.12</v>
      </c>
      <c r="F11" s="280">
        <f t="shared" si="0"/>
        <v>0.78593305168500782</v>
      </c>
      <c r="G11" s="32">
        <v>255881.12</v>
      </c>
      <c r="H11" s="280">
        <f t="shared" si="1"/>
        <v>0.78593305168500782</v>
      </c>
      <c r="I11" s="32">
        <v>255881.12</v>
      </c>
      <c r="J11" s="178">
        <f t="shared" si="2"/>
        <v>0.78593305168500782</v>
      </c>
      <c r="K11" s="645">
        <v>301306.18</v>
      </c>
      <c r="L11" s="280">
        <v>0.71259843702200509</v>
      </c>
      <c r="M11" s="210">
        <f t="shared" si="3"/>
        <v>-0.15076046564992462</v>
      </c>
      <c r="N11" s="610">
        <v>301306.18</v>
      </c>
      <c r="O11" s="280">
        <v>0.71259843702200509</v>
      </c>
      <c r="P11" s="153">
        <f t="shared" si="4"/>
        <v>-0.15076046564992462</v>
      </c>
      <c r="R11" s="275"/>
    </row>
    <row r="12" spans="1:19" ht="14.1" customHeight="1" x14ac:dyDescent="0.25">
      <c r="A12" s="39">
        <v>136</v>
      </c>
      <c r="B12" s="40" t="s">
        <v>741</v>
      </c>
      <c r="C12" s="199">
        <v>41868192.539999999</v>
      </c>
      <c r="D12" s="205">
        <v>42848156.369999997</v>
      </c>
      <c r="E12" s="32">
        <v>28468140.18</v>
      </c>
      <c r="F12" s="280">
        <f t="shared" si="0"/>
        <v>0.66439591785871743</v>
      </c>
      <c r="G12" s="32">
        <v>27961889.91</v>
      </c>
      <c r="H12" s="280">
        <f t="shared" si="1"/>
        <v>0.65258093413740037</v>
      </c>
      <c r="I12" s="32">
        <v>25688352.550000001</v>
      </c>
      <c r="J12" s="178">
        <f t="shared" si="2"/>
        <v>0.59952060313114475</v>
      </c>
      <c r="K12" s="645">
        <v>30797630.649999999</v>
      </c>
      <c r="L12" s="280">
        <v>0.64468649982009396</v>
      </c>
      <c r="M12" s="211">
        <f t="shared" si="3"/>
        <v>-9.2076587716334535E-2</v>
      </c>
      <c r="N12" s="610">
        <v>27890251.329999998</v>
      </c>
      <c r="O12" s="280">
        <v>0.58382635707855735</v>
      </c>
      <c r="P12" s="178">
        <f t="shared" si="4"/>
        <v>-7.8948689057941057E-2</v>
      </c>
      <c r="R12" s="275"/>
    </row>
    <row r="13" spans="1:19" ht="14.1" customHeight="1" x14ac:dyDescent="0.25">
      <c r="A13" s="39" t="s">
        <v>58</v>
      </c>
      <c r="B13" s="40" t="s">
        <v>742</v>
      </c>
      <c r="C13" s="199">
        <v>27281948.489999998</v>
      </c>
      <c r="D13" s="205">
        <v>30616983.84</v>
      </c>
      <c r="E13" s="32">
        <v>24451946.600000001</v>
      </c>
      <c r="F13" s="280">
        <f t="shared" si="0"/>
        <v>0.79863995512367891</v>
      </c>
      <c r="G13" s="32">
        <v>21769845.73</v>
      </c>
      <c r="H13" s="280">
        <f t="shared" si="1"/>
        <v>0.71103822126196736</v>
      </c>
      <c r="I13" s="32">
        <v>16346935.869999999</v>
      </c>
      <c r="J13" s="178">
        <f t="shared" si="2"/>
        <v>0.53391725179157945</v>
      </c>
      <c r="K13" s="645">
        <v>17956929.460000001</v>
      </c>
      <c r="L13" s="280">
        <v>0.76944857933327371</v>
      </c>
      <c r="M13" s="211">
        <f t="shared" si="3"/>
        <v>0.21233676272402091</v>
      </c>
      <c r="N13" s="610">
        <v>14985131.029999999</v>
      </c>
      <c r="O13" s="280">
        <v>0.64210798443245964</v>
      </c>
      <c r="P13" s="178">
        <f t="shared" si="4"/>
        <v>9.0877072564376604E-2</v>
      </c>
      <c r="R13" s="275"/>
      <c r="S13" s="275"/>
    </row>
    <row r="14" spans="1:19" ht="14.1" customHeight="1" x14ac:dyDescent="0.25">
      <c r="A14" s="39" t="s">
        <v>59</v>
      </c>
      <c r="B14" s="40" t="s">
        <v>476</v>
      </c>
      <c r="C14" s="199">
        <v>214257422.94</v>
      </c>
      <c r="D14" s="205">
        <v>273439071.91000003</v>
      </c>
      <c r="E14" s="32">
        <v>171132596.09999999</v>
      </c>
      <c r="F14" s="280">
        <f t="shared" si="0"/>
        <v>0.62585275361206139</v>
      </c>
      <c r="G14" s="32">
        <v>167785394.09</v>
      </c>
      <c r="H14" s="280">
        <f t="shared" si="1"/>
        <v>0.61361162806032721</v>
      </c>
      <c r="I14" s="32">
        <v>117019768.92</v>
      </c>
      <c r="J14" s="178">
        <f t="shared" si="2"/>
        <v>0.42795555186244921</v>
      </c>
      <c r="K14" s="645">
        <v>185714357.06</v>
      </c>
      <c r="L14" s="280">
        <v>0.65065523756319188</v>
      </c>
      <c r="M14" s="211">
        <f t="shared" si="3"/>
        <v>-9.6540532750559294E-2</v>
      </c>
      <c r="N14" s="610">
        <v>160277053.84999999</v>
      </c>
      <c r="O14" s="280">
        <v>0.56153496261470048</v>
      </c>
      <c r="P14" s="178">
        <f t="shared" si="4"/>
        <v>-0.26989069171737834</v>
      </c>
      <c r="R14" s="275"/>
      <c r="S14" s="275"/>
    </row>
    <row r="15" spans="1:19" ht="14.1" customHeight="1" x14ac:dyDescent="0.25">
      <c r="A15" s="39">
        <v>152</v>
      </c>
      <c r="B15" s="40" t="s">
        <v>470</v>
      </c>
      <c r="C15" s="199">
        <v>49948909.390000001</v>
      </c>
      <c r="D15" s="205">
        <v>51792602.5</v>
      </c>
      <c r="E15" s="32">
        <v>40232515.43</v>
      </c>
      <c r="F15" s="280">
        <f t="shared" si="0"/>
        <v>0.77680042106399272</v>
      </c>
      <c r="G15" s="32">
        <v>40158173.020000003</v>
      </c>
      <c r="H15" s="280">
        <f t="shared" si="1"/>
        <v>0.77536503441780136</v>
      </c>
      <c r="I15" s="32">
        <v>13249369.689999999</v>
      </c>
      <c r="J15" s="178">
        <f t="shared" si="2"/>
        <v>0.25581587042280796</v>
      </c>
      <c r="K15" s="645">
        <v>33467304.870000001</v>
      </c>
      <c r="L15" s="280">
        <v>0.86044777366227743</v>
      </c>
      <c r="M15" s="211">
        <f t="shared" si="3"/>
        <v>0.19992252665668575</v>
      </c>
      <c r="N15" s="610">
        <v>15316823.810000001</v>
      </c>
      <c r="O15" s="280">
        <v>0.3937970804068473</v>
      </c>
      <c r="P15" s="178">
        <f t="shared" si="4"/>
        <v>-0.13497929764330174</v>
      </c>
      <c r="R15" s="275"/>
      <c r="S15" s="275"/>
    </row>
    <row r="16" spans="1:19" ht="14.1" customHeight="1" x14ac:dyDescent="0.25">
      <c r="A16" s="39" t="s">
        <v>60</v>
      </c>
      <c r="B16" s="40" t="s">
        <v>477</v>
      </c>
      <c r="C16" s="199">
        <v>129037696.42</v>
      </c>
      <c r="D16" s="205">
        <v>84277279.420000002</v>
      </c>
      <c r="E16" s="32">
        <v>44395774.969999999</v>
      </c>
      <c r="F16" s="280">
        <f t="shared" si="0"/>
        <v>0.52678225110651056</v>
      </c>
      <c r="G16" s="32">
        <v>42245687.780000001</v>
      </c>
      <c r="H16" s="280">
        <f t="shared" si="1"/>
        <v>0.5012701889612089</v>
      </c>
      <c r="I16" s="32">
        <v>16631051.01</v>
      </c>
      <c r="J16" s="178">
        <f t="shared" si="2"/>
        <v>0.19733730282296291</v>
      </c>
      <c r="K16" s="646">
        <v>33606952.960000001</v>
      </c>
      <c r="L16" s="280">
        <v>0.59977163094325558</v>
      </c>
      <c r="M16" s="211">
        <f t="shared" si="3"/>
        <v>0.25705201034684944</v>
      </c>
      <c r="N16" s="611">
        <v>17455637.620000001</v>
      </c>
      <c r="O16" s="280">
        <v>0.31152470909703822</v>
      </c>
      <c r="P16" s="178">
        <f t="shared" si="4"/>
        <v>-4.7238985361108821E-2</v>
      </c>
      <c r="R16" s="275"/>
    </row>
    <row r="17" spans="1:18" ht="14.1" customHeight="1" x14ac:dyDescent="0.25">
      <c r="A17" s="39">
        <v>160</v>
      </c>
      <c r="B17" s="40" t="s">
        <v>162</v>
      </c>
      <c r="C17" s="199">
        <v>18375699.07</v>
      </c>
      <c r="D17" s="205">
        <v>18878142.190000001</v>
      </c>
      <c r="E17" s="32">
        <v>18503777.260000002</v>
      </c>
      <c r="F17" s="280">
        <f t="shared" si="0"/>
        <v>0.98016939769643718</v>
      </c>
      <c r="G17" s="32">
        <v>18389537.68</v>
      </c>
      <c r="H17" s="280">
        <f t="shared" si="1"/>
        <v>0.97411797701900871</v>
      </c>
      <c r="I17" s="32">
        <v>9434426.4199999999</v>
      </c>
      <c r="J17" s="178">
        <f t="shared" si="2"/>
        <v>0.49975396546157697</v>
      </c>
      <c r="K17" s="645">
        <v>19349633.260000002</v>
      </c>
      <c r="L17" s="280">
        <v>0.96239247672669814</v>
      </c>
      <c r="M17" s="211">
        <f t="shared" si="3"/>
        <v>-4.961828304956728E-2</v>
      </c>
      <c r="N17" s="610">
        <v>10947734.24</v>
      </c>
      <c r="O17" s="280">
        <v>0.54450732622202036</v>
      </c>
      <c r="P17" s="178">
        <f t="shared" si="4"/>
        <v>-0.13823022981968192</v>
      </c>
      <c r="R17" s="275"/>
    </row>
    <row r="18" spans="1:18" ht="14.1" customHeight="1" x14ac:dyDescent="0.25">
      <c r="A18" s="39" t="s">
        <v>61</v>
      </c>
      <c r="B18" s="40" t="s">
        <v>478</v>
      </c>
      <c r="C18" s="199">
        <v>8493454.4900000002</v>
      </c>
      <c r="D18" s="205">
        <v>8433895.9100000001</v>
      </c>
      <c r="E18" s="32">
        <v>7092847.8799999999</v>
      </c>
      <c r="F18" s="280">
        <f t="shared" si="0"/>
        <v>0.84099305418152825</v>
      </c>
      <c r="G18" s="32">
        <v>6369492.29</v>
      </c>
      <c r="H18" s="280">
        <f t="shared" si="1"/>
        <v>0.75522538551225726</v>
      </c>
      <c r="I18" s="32">
        <v>2771084.59</v>
      </c>
      <c r="J18" s="178">
        <f t="shared" si="2"/>
        <v>0.32856518737851009</v>
      </c>
      <c r="K18" s="645">
        <v>6159912.9800000004</v>
      </c>
      <c r="L18" s="280">
        <v>0.99895762002704147</v>
      </c>
      <c r="M18" s="211">
        <f t="shared" si="3"/>
        <v>3.4023095891202004E-2</v>
      </c>
      <c r="N18" s="610">
        <v>1515486.63</v>
      </c>
      <c r="O18" s="280">
        <v>0.24576758178288444</v>
      </c>
      <c r="P18" s="178">
        <f t="shared" si="4"/>
        <v>0.82851140692676384</v>
      </c>
    </row>
    <row r="19" spans="1:18" ht="14.1" customHeight="1" x14ac:dyDescent="0.25">
      <c r="A19" s="39" t="s">
        <v>62</v>
      </c>
      <c r="B19" s="40" t="s">
        <v>121</v>
      </c>
      <c r="C19" s="199">
        <v>108819137.34</v>
      </c>
      <c r="D19" s="205">
        <v>103423818.11</v>
      </c>
      <c r="E19" s="32">
        <v>93062929.890000001</v>
      </c>
      <c r="F19" s="280">
        <f t="shared" si="0"/>
        <v>0.89982106240769111</v>
      </c>
      <c r="G19" s="32">
        <v>93062929.890000001</v>
      </c>
      <c r="H19" s="280">
        <f t="shared" si="1"/>
        <v>0.89982106240769111</v>
      </c>
      <c r="I19" s="32">
        <v>36248845.5</v>
      </c>
      <c r="J19" s="178">
        <f t="shared" si="2"/>
        <v>0.35048837069084299</v>
      </c>
      <c r="K19" s="645">
        <v>93943051.560000002</v>
      </c>
      <c r="L19" s="280">
        <v>0.95389146741630437</v>
      </c>
      <c r="M19" s="211">
        <f t="shared" si="3"/>
        <v>-9.3686723539939676E-3</v>
      </c>
      <c r="N19" s="610">
        <v>36658278.880000003</v>
      </c>
      <c r="O19" s="280">
        <v>0.37222571390994019</v>
      </c>
      <c r="P19" s="178">
        <f t="shared" si="4"/>
        <v>-1.1168919886835771E-2</v>
      </c>
    </row>
    <row r="20" spans="1:18" ht="14.1" customHeight="1" x14ac:dyDescent="0.25">
      <c r="A20" s="39" t="s">
        <v>63</v>
      </c>
      <c r="B20" s="40" t="s">
        <v>98</v>
      </c>
      <c r="C20" s="199">
        <v>171073344.52000001</v>
      </c>
      <c r="D20" s="205">
        <v>174535316.71000001</v>
      </c>
      <c r="E20" s="32">
        <v>174155423.09</v>
      </c>
      <c r="F20" s="280">
        <f t="shared" si="0"/>
        <v>0.99782339971553602</v>
      </c>
      <c r="G20" s="32">
        <v>174154515.63999999</v>
      </c>
      <c r="H20" s="280">
        <f t="shared" si="1"/>
        <v>0.99781820048126568</v>
      </c>
      <c r="I20" s="32">
        <v>73497848.780000001</v>
      </c>
      <c r="J20" s="178">
        <f t="shared" si="2"/>
        <v>0.4211058836998629</v>
      </c>
      <c r="K20" s="645">
        <v>175777699.09</v>
      </c>
      <c r="L20" s="280">
        <v>0.98970688751105351</v>
      </c>
      <c r="M20" s="211">
        <f t="shared" si="3"/>
        <v>-9.2342968328931185E-3</v>
      </c>
      <c r="N20" s="610">
        <v>70364852.390000001</v>
      </c>
      <c r="O20" s="280">
        <v>0.39618551960578868</v>
      </c>
      <c r="P20" s="178">
        <f t="shared" si="4"/>
        <v>4.4525019005728028E-2</v>
      </c>
    </row>
    <row r="21" spans="1:18" ht="14.1" customHeight="1" x14ac:dyDescent="0.25">
      <c r="A21" s="39" t="s">
        <v>64</v>
      </c>
      <c r="B21" s="40" t="s">
        <v>491</v>
      </c>
      <c r="C21" s="199">
        <v>11864168</v>
      </c>
      <c r="D21" s="205">
        <v>11864168</v>
      </c>
      <c r="E21" s="32">
        <v>0</v>
      </c>
      <c r="F21" s="280">
        <f t="shared" si="0"/>
        <v>0</v>
      </c>
      <c r="G21" s="32">
        <v>0</v>
      </c>
      <c r="H21" s="280">
        <f t="shared" si="1"/>
        <v>0</v>
      </c>
      <c r="I21" s="32">
        <v>0</v>
      </c>
      <c r="J21" s="178">
        <f t="shared" si="2"/>
        <v>0</v>
      </c>
      <c r="K21" s="645">
        <v>0</v>
      </c>
      <c r="L21" s="280">
        <v>0</v>
      </c>
      <c r="M21" s="212" t="s">
        <v>129</v>
      </c>
      <c r="N21" s="610">
        <v>0</v>
      </c>
      <c r="O21" s="280">
        <v>0</v>
      </c>
      <c r="P21" s="432" t="s">
        <v>129</v>
      </c>
    </row>
    <row r="22" spans="1:18" ht="14.1" customHeight="1" x14ac:dyDescent="0.25">
      <c r="A22" s="39" t="s">
        <v>65</v>
      </c>
      <c r="B22" s="40" t="s">
        <v>99</v>
      </c>
      <c r="C22" s="199">
        <v>31920925.68</v>
      </c>
      <c r="D22" s="205">
        <v>32792034.949999999</v>
      </c>
      <c r="E22" s="32">
        <v>32092452.960000001</v>
      </c>
      <c r="F22" s="280">
        <f t="shared" si="0"/>
        <v>0.97866610013478295</v>
      </c>
      <c r="G22" s="32">
        <v>29654843.199999999</v>
      </c>
      <c r="H22" s="280">
        <f t="shared" si="1"/>
        <v>0.90433067802033429</v>
      </c>
      <c r="I22" s="32">
        <v>10309635.26</v>
      </c>
      <c r="J22" s="178">
        <f t="shared" si="2"/>
        <v>0.31439449475214715</v>
      </c>
      <c r="K22" s="645">
        <v>26133653.93</v>
      </c>
      <c r="L22" s="280">
        <v>0.82410225325730391</v>
      </c>
      <c r="M22" s="211">
        <f t="shared" ref="M22:M27" si="5">+G22/K22-1</f>
        <v>0.13473773240556564</v>
      </c>
      <c r="N22" s="610">
        <v>11041284.91</v>
      </c>
      <c r="O22" s="280">
        <v>0.34817740364815752</v>
      </c>
      <c r="P22" s="178">
        <f>+I22/N22-1</f>
        <v>-6.626490086650616E-2</v>
      </c>
    </row>
    <row r="23" spans="1:18" ht="14.1" customHeight="1" x14ac:dyDescent="0.25">
      <c r="A23" s="39" t="s">
        <v>66</v>
      </c>
      <c r="B23" s="40" t="s">
        <v>112</v>
      </c>
      <c r="C23" s="199">
        <v>2348598.2599999998</v>
      </c>
      <c r="D23" s="205">
        <v>2640800.67</v>
      </c>
      <c r="E23" s="32">
        <v>2611647.61</v>
      </c>
      <c r="F23" s="280">
        <f t="shared" si="0"/>
        <v>0.98896052234037035</v>
      </c>
      <c r="G23" s="32">
        <v>2014543.46</v>
      </c>
      <c r="H23" s="280">
        <f t="shared" si="1"/>
        <v>0.76285328267506081</v>
      </c>
      <c r="I23" s="32">
        <v>1256769.23</v>
      </c>
      <c r="J23" s="178">
        <f t="shared" si="2"/>
        <v>0.47590461645861365</v>
      </c>
      <c r="K23" s="645">
        <v>1530704.24</v>
      </c>
      <c r="L23" s="280">
        <v>0.67599865795184466</v>
      </c>
      <c r="M23" s="211">
        <f t="shared" si="5"/>
        <v>0.31608929233775429</v>
      </c>
      <c r="N23" s="610">
        <v>1042241.94</v>
      </c>
      <c r="O23" s="280">
        <v>0.46028104861140712</v>
      </c>
      <c r="P23" s="178">
        <f>+I23/N23-1</f>
        <v>0.20583252483583614</v>
      </c>
    </row>
    <row r="24" spans="1:18" ht="14.1" customHeight="1" x14ac:dyDescent="0.25">
      <c r="A24" s="39" t="s">
        <v>67</v>
      </c>
      <c r="B24" s="40" t="s">
        <v>109</v>
      </c>
      <c r="C24" s="199">
        <v>56423741.060000002</v>
      </c>
      <c r="D24" s="205">
        <v>52175800.899999999</v>
      </c>
      <c r="E24" s="32">
        <v>48909499.600000001</v>
      </c>
      <c r="F24" s="280">
        <f t="shared" si="0"/>
        <v>0.93739815692987294</v>
      </c>
      <c r="G24" s="32">
        <v>48893979.600000001</v>
      </c>
      <c r="H24" s="280">
        <f t="shared" si="1"/>
        <v>0.93710070102632581</v>
      </c>
      <c r="I24" s="32">
        <v>26129716.969999999</v>
      </c>
      <c r="J24" s="178">
        <f t="shared" si="2"/>
        <v>0.50080145430024436</v>
      </c>
      <c r="K24" s="645">
        <v>49758138.969999999</v>
      </c>
      <c r="L24" s="280">
        <v>0.95255699875641986</v>
      </c>
      <c r="M24" s="211">
        <f t="shared" si="5"/>
        <v>-1.7367196359996728E-2</v>
      </c>
      <c r="N24" s="610">
        <v>28366645.059999999</v>
      </c>
      <c r="O24" s="280">
        <v>0.54304374806769873</v>
      </c>
      <c r="P24" s="178">
        <f>+I24/N24-1</f>
        <v>-7.8857689559993394E-2</v>
      </c>
    </row>
    <row r="25" spans="1:18" ht="14.1" customHeight="1" x14ac:dyDescent="0.25">
      <c r="A25" s="41">
        <v>172</v>
      </c>
      <c r="B25" s="42" t="s">
        <v>471</v>
      </c>
      <c r="C25" s="199">
        <v>16330544.140000001</v>
      </c>
      <c r="D25" s="205">
        <v>8493473.4800000004</v>
      </c>
      <c r="E25" s="32">
        <v>5345276.2699999996</v>
      </c>
      <c r="F25" s="280">
        <f t="shared" si="0"/>
        <v>0.62933925473327068</v>
      </c>
      <c r="G25" s="32">
        <v>4925543.67</v>
      </c>
      <c r="H25" s="280">
        <f t="shared" si="1"/>
        <v>0.57992100423912785</v>
      </c>
      <c r="I25" s="32">
        <v>1499479.15</v>
      </c>
      <c r="J25" s="178">
        <f t="shared" si="2"/>
        <v>0.17654486748335615</v>
      </c>
      <c r="K25" s="206">
        <v>2046777.03</v>
      </c>
      <c r="L25" s="390">
        <v>0.64837039263012153</v>
      </c>
      <c r="M25" s="211">
        <f t="shared" si="5"/>
        <v>1.4064876622149702</v>
      </c>
      <c r="N25" s="574">
        <v>857041.99</v>
      </c>
      <c r="O25" s="390">
        <v>0.27149056463507443</v>
      </c>
      <c r="P25" s="178">
        <f>+I25/N25-1</f>
        <v>0.74959823147054894</v>
      </c>
    </row>
    <row r="26" spans="1:18" ht="14.1" customHeight="1" x14ac:dyDescent="0.25">
      <c r="A26" s="41" t="s">
        <v>68</v>
      </c>
      <c r="B26" s="656" t="s">
        <v>131</v>
      </c>
      <c r="C26" s="655">
        <v>3772412.45</v>
      </c>
      <c r="D26" s="397">
        <v>3488589.17</v>
      </c>
      <c r="E26" s="398">
        <v>2926588</v>
      </c>
      <c r="F26" s="412">
        <f t="shared" si="0"/>
        <v>0.83890302279416873</v>
      </c>
      <c r="G26" s="398">
        <v>2682595.2799999998</v>
      </c>
      <c r="H26" s="412">
        <f t="shared" si="1"/>
        <v>0.76896279535259804</v>
      </c>
      <c r="I26" s="398">
        <v>1590394.01</v>
      </c>
      <c r="J26" s="427">
        <f t="shared" si="2"/>
        <v>0.45588458041334801</v>
      </c>
      <c r="K26" s="657">
        <v>2046913.46</v>
      </c>
      <c r="L26" s="412">
        <v>0.53295331331034823</v>
      </c>
      <c r="M26" s="443">
        <f t="shared" si="5"/>
        <v>0.31055627530047114</v>
      </c>
      <c r="N26" s="658">
        <v>1088002.04</v>
      </c>
      <c r="O26" s="412">
        <v>0.28328227032442205</v>
      </c>
      <c r="P26" s="178">
        <f>+I26/N26-1</f>
        <v>0.46175645957428535</v>
      </c>
    </row>
    <row r="27" spans="1:18" ht="14.1" customHeight="1" x14ac:dyDescent="0.25">
      <c r="A27" s="18">
        <v>1</v>
      </c>
      <c r="B27" s="2" t="s">
        <v>126</v>
      </c>
      <c r="C27" s="201">
        <f>SUM(C7:C26)</f>
        <v>1145639872.5300002</v>
      </c>
      <c r="D27" s="207">
        <f>SUM(D7:D26)</f>
        <v>1165126463.4400003</v>
      </c>
      <c r="E27" s="203">
        <f>SUBTOTAL(9,E7:E26)</f>
        <v>825746471.23000002</v>
      </c>
      <c r="F27" s="90">
        <f t="shared" si="0"/>
        <v>0.70871832126446499</v>
      </c>
      <c r="G27" s="203">
        <f>SUM(G7:G26)</f>
        <v>809588090.56000006</v>
      </c>
      <c r="H27" s="90">
        <f t="shared" si="1"/>
        <v>0.69484997205343357</v>
      </c>
      <c r="I27" s="203">
        <f>SUM(I7:I26)</f>
        <v>464100656.02999997</v>
      </c>
      <c r="J27" s="170">
        <f t="shared" si="2"/>
        <v>0.39832642257541467</v>
      </c>
      <c r="K27" s="152">
        <f>SUBTOTAL(9,K7:K26)</f>
        <v>823652987.37</v>
      </c>
      <c r="L27" s="90">
        <v>0.7195980748630002</v>
      </c>
      <c r="M27" s="213">
        <f t="shared" si="5"/>
        <v>-1.7076240875311455E-2</v>
      </c>
      <c r="N27" s="562">
        <f>SUM(N7:N26)</f>
        <v>526265301.83000004</v>
      </c>
      <c r="O27" s="90">
        <v>0.45978039765664686</v>
      </c>
      <c r="P27" s="170">
        <f t="shared" ref="P27:P32" si="6">+I27/N27-1</f>
        <v>-0.11812415825978428</v>
      </c>
    </row>
    <row r="28" spans="1:18" ht="14.1" customHeight="1" x14ac:dyDescent="0.25">
      <c r="A28" s="37" t="s">
        <v>69</v>
      </c>
      <c r="B28" s="38" t="s">
        <v>100</v>
      </c>
      <c r="C28" s="198">
        <v>557191.48</v>
      </c>
      <c r="D28" s="204">
        <v>560338.96</v>
      </c>
      <c r="E28" s="30">
        <v>300631.57</v>
      </c>
      <c r="F28" s="48">
        <f t="shared" si="0"/>
        <v>0.5365173430025284</v>
      </c>
      <c r="G28" s="30">
        <v>300631.57</v>
      </c>
      <c r="H28" s="48">
        <f t="shared" si="1"/>
        <v>0.5365173430025284</v>
      </c>
      <c r="I28" s="30">
        <v>300631.57</v>
      </c>
      <c r="J28" s="153">
        <f t="shared" si="2"/>
        <v>0.5365173430025284</v>
      </c>
      <c r="K28" s="644">
        <v>331630.75</v>
      </c>
      <c r="L28" s="48">
        <v>0.5757123775728602</v>
      </c>
      <c r="M28" s="210">
        <f t="shared" ref="M28:M32" si="7">+G28/K28-1</f>
        <v>-9.3474986864155341E-2</v>
      </c>
      <c r="N28" s="609">
        <v>331630.75</v>
      </c>
      <c r="O28" s="48">
        <v>0.5757123775728602</v>
      </c>
      <c r="P28" s="153">
        <f t="shared" si="6"/>
        <v>-9.3474986864155341E-2</v>
      </c>
    </row>
    <row r="29" spans="1:18" ht="14.1" customHeight="1" x14ac:dyDescent="0.25">
      <c r="A29" s="39" t="s">
        <v>70</v>
      </c>
      <c r="B29" s="40" t="s">
        <v>743</v>
      </c>
      <c r="C29" s="199">
        <v>27181862.050000001</v>
      </c>
      <c r="D29" s="205">
        <v>25954843.579999998</v>
      </c>
      <c r="E29" s="32">
        <v>15878902.41</v>
      </c>
      <c r="F29" s="280">
        <f t="shared" si="0"/>
        <v>0.61178956294060627</v>
      </c>
      <c r="G29" s="32">
        <v>14553023.779999999</v>
      </c>
      <c r="H29" s="280">
        <f t="shared" si="1"/>
        <v>0.56070550897922233</v>
      </c>
      <c r="I29" s="32">
        <v>12520414.23</v>
      </c>
      <c r="J29" s="178">
        <f t="shared" si="2"/>
        <v>0.48239220519317039</v>
      </c>
      <c r="K29" s="645">
        <v>14165723.029999999</v>
      </c>
      <c r="L29" s="280">
        <v>0.56916687842926506</v>
      </c>
      <c r="M29" s="211">
        <f t="shared" si="7"/>
        <v>2.7340697624807397E-2</v>
      </c>
      <c r="N29" s="610">
        <v>12664980.92</v>
      </c>
      <c r="O29" s="280">
        <v>0.50886831828749957</v>
      </c>
      <c r="P29" s="178">
        <f t="shared" si="6"/>
        <v>-1.1414678862382344E-2</v>
      </c>
    </row>
    <row r="30" spans="1:18" ht="14.1" customHeight="1" x14ac:dyDescent="0.25">
      <c r="A30" s="39" t="s">
        <v>71</v>
      </c>
      <c r="B30" s="40" t="s">
        <v>479</v>
      </c>
      <c r="C30" s="199">
        <v>244713639.38999999</v>
      </c>
      <c r="D30" s="205">
        <v>252178176.44999999</v>
      </c>
      <c r="E30" s="32">
        <v>230327352.69999999</v>
      </c>
      <c r="F30" s="280">
        <f t="shared" si="0"/>
        <v>0.91335164661113166</v>
      </c>
      <c r="G30" s="32">
        <v>219624764.24000001</v>
      </c>
      <c r="H30" s="280">
        <f t="shared" si="1"/>
        <v>0.87091106507206251</v>
      </c>
      <c r="I30" s="32">
        <v>135216720.74000001</v>
      </c>
      <c r="J30" s="178">
        <f t="shared" si="2"/>
        <v>0.53619517217347223</v>
      </c>
      <c r="K30" s="647">
        <v>198648905.47999999</v>
      </c>
      <c r="L30" s="280">
        <v>0.92393244874541225</v>
      </c>
      <c r="M30" s="211">
        <f t="shared" si="7"/>
        <v>0.10559262186376284</v>
      </c>
      <c r="N30" s="612">
        <v>138835102.66</v>
      </c>
      <c r="O30" s="280">
        <v>0.64573351694298242</v>
      </c>
      <c r="P30" s="178">
        <f t="shared" si="6"/>
        <v>-2.6062442787694873E-2</v>
      </c>
    </row>
    <row r="31" spans="1:18" ht="14.1" customHeight="1" x14ac:dyDescent="0.25">
      <c r="A31" s="39" t="s">
        <v>72</v>
      </c>
      <c r="B31" s="40" t="s">
        <v>101</v>
      </c>
      <c r="C31" s="199">
        <v>39641547.32</v>
      </c>
      <c r="D31" s="205">
        <v>40149008.770000003</v>
      </c>
      <c r="E31" s="32">
        <v>32045085.98</v>
      </c>
      <c r="F31" s="280">
        <f t="shared" si="0"/>
        <v>0.79815385140827222</v>
      </c>
      <c r="G31" s="32">
        <v>20717298.149999999</v>
      </c>
      <c r="H31" s="280">
        <f t="shared" si="1"/>
        <v>0.5160102026100406</v>
      </c>
      <c r="I31" s="32">
        <v>10820143.310000001</v>
      </c>
      <c r="J31" s="178">
        <f t="shared" si="2"/>
        <v>0.26949963751247052</v>
      </c>
      <c r="K31" s="645">
        <v>17634278.219999999</v>
      </c>
      <c r="L31" s="280">
        <v>0.49866178033188285</v>
      </c>
      <c r="M31" s="211">
        <f t="shared" si="7"/>
        <v>0.17483108134833536</v>
      </c>
      <c r="N31" s="610">
        <v>9304066.8499999996</v>
      </c>
      <c r="O31" s="280">
        <v>0.26310022343221562</v>
      </c>
      <c r="P31" s="178">
        <f t="shared" si="6"/>
        <v>0.16294771785737994</v>
      </c>
    </row>
    <row r="32" spans="1:18" ht="14.1" customHeight="1" x14ac:dyDescent="0.25">
      <c r="A32" s="253">
        <v>234</v>
      </c>
      <c r="B32" s="40" t="s">
        <v>431</v>
      </c>
      <c r="C32" s="199">
        <v>10668077.699999999</v>
      </c>
      <c r="D32" s="205">
        <v>10737789.83</v>
      </c>
      <c r="E32" s="32">
        <v>10608811.6</v>
      </c>
      <c r="F32" s="280">
        <f t="shared" si="0"/>
        <v>0.98798838196295746</v>
      </c>
      <c r="G32" s="32">
        <v>10573909.23</v>
      </c>
      <c r="H32" s="280">
        <f t="shared" si="1"/>
        <v>0.98473795794157393</v>
      </c>
      <c r="I32" s="32">
        <v>4457364.87</v>
      </c>
      <c r="J32" s="178">
        <f t="shared" si="2"/>
        <v>0.41511008695166463</v>
      </c>
      <c r="K32" s="645">
        <v>10624554.75</v>
      </c>
      <c r="L32" s="390">
        <v>0.97850214467049212</v>
      </c>
      <c r="M32" s="211">
        <f t="shared" si="7"/>
        <v>-4.766836934978369E-3</v>
      </c>
      <c r="N32" s="610">
        <v>5883269.21</v>
      </c>
      <c r="O32" s="390">
        <v>0.5418383805362641</v>
      </c>
      <c r="P32" s="178">
        <f t="shared" si="6"/>
        <v>-0.24236598549261357</v>
      </c>
    </row>
    <row r="33" spans="1:18" ht="14.1" customHeight="1" x14ac:dyDescent="0.25">
      <c r="A33" s="527">
        <v>2</v>
      </c>
      <c r="B33" s="514" t="s">
        <v>125</v>
      </c>
      <c r="C33" s="201">
        <f>SUBTOTAL(9,C28:C32)</f>
        <v>322762317.93999994</v>
      </c>
      <c r="D33" s="207">
        <f>SUBTOTAL(9,D28:D32)</f>
        <v>329580157.58999997</v>
      </c>
      <c r="E33" s="203">
        <f>SUBTOTAL(9,E28:E32)</f>
        <v>289160784.25999999</v>
      </c>
      <c r="F33" s="263">
        <f t="shared" si="0"/>
        <v>0.87736102311025055</v>
      </c>
      <c r="G33" s="203">
        <f>SUBTOTAL(9,G28:G32)</f>
        <v>265769626.97</v>
      </c>
      <c r="H33" s="90">
        <f>G33/D33</f>
        <v>0.80638843343420963</v>
      </c>
      <c r="I33" s="203">
        <f>SUBTOTAL(9,I28:I32)</f>
        <v>163315274.72000003</v>
      </c>
      <c r="J33" s="170">
        <f>I33/D33</f>
        <v>0.4955252036840318</v>
      </c>
      <c r="K33" s="152">
        <f>SUM(K28:K32)</f>
        <v>241405092.22999999</v>
      </c>
      <c r="L33" s="90">
        <v>0.81</v>
      </c>
      <c r="M33" s="213">
        <f t="shared" ref="M33:M56" si="8">+G33/K33-1</f>
        <v>0.10092800659228263</v>
      </c>
      <c r="N33" s="562">
        <f>SUM(N28:N32)</f>
        <v>167019050.38999999</v>
      </c>
      <c r="O33" s="90">
        <v>0.56000000000000005</v>
      </c>
      <c r="P33" s="170">
        <f t="shared" ref="P33:P55" si="9">+I33/N33-1</f>
        <v>-2.2175767742370733E-2</v>
      </c>
    </row>
    <row r="34" spans="1:18" ht="14.1" customHeight="1" x14ac:dyDescent="0.25">
      <c r="A34" s="37">
        <v>311</v>
      </c>
      <c r="B34" s="38" t="s">
        <v>472</v>
      </c>
      <c r="C34" s="198">
        <v>19998074.850000001</v>
      </c>
      <c r="D34" s="512">
        <v>19328914.66</v>
      </c>
      <c r="E34" s="180">
        <v>18415571.809999999</v>
      </c>
      <c r="F34" s="48">
        <f t="shared" ref="F34:F68" si="10">+E34/D34</f>
        <v>0.95274732875249801</v>
      </c>
      <c r="G34" s="180">
        <v>18277196.649999999</v>
      </c>
      <c r="H34" s="48">
        <f t="shared" ref="H34:H80" si="11">+G34/D34</f>
        <v>0.94558835669255303</v>
      </c>
      <c r="I34" s="180">
        <v>11787343.279999999</v>
      </c>
      <c r="J34" s="153">
        <f t="shared" ref="J34:J80" si="12">+I34/D34</f>
        <v>0.60982954745996065</v>
      </c>
      <c r="K34" s="644">
        <v>17240579.18</v>
      </c>
      <c r="L34" s="48">
        <v>0.98339341434234451</v>
      </c>
      <c r="M34" s="210">
        <f t="shared" si="8"/>
        <v>6.0126603588963601E-2</v>
      </c>
      <c r="N34" s="609">
        <v>14105575.300000001</v>
      </c>
      <c r="O34" s="48">
        <v>0.8045744699587315</v>
      </c>
      <c r="P34" s="153">
        <f t="shared" si="9"/>
        <v>-0.16434863312522963</v>
      </c>
    </row>
    <row r="35" spans="1:18" ht="14.1" customHeight="1" x14ac:dyDescent="0.25">
      <c r="A35" s="37" t="s">
        <v>73</v>
      </c>
      <c r="B35" s="38" t="s">
        <v>132</v>
      </c>
      <c r="C35" s="200">
        <v>2248848</v>
      </c>
      <c r="D35" s="206">
        <v>4057577.19</v>
      </c>
      <c r="E35" s="34">
        <v>4057577.19</v>
      </c>
      <c r="F35" s="48">
        <f t="shared" si="10"/>
        <v>1</v>
      </c>
      <c r="G35" s="34">
        <v>4057577.19</v>
      </c>
      <c r="H35" s="48">
        <f t="shared" si="11"/>
        <v>1</v>
      </c>
      <c r="I35" s="34">
        <v>2248848</v>
      </c>
      <c r="J35" s="153">
        <f t="shared" si="12"/>
        <v>0.55423418821023096</v>
      </c>
      <c r="K35" s="644">
        <v>2248848</v>
      </c>
      <c r="L35" s="48">
        <v>1</v>
      </c>
      <c r="M35" s="210">
        <f t="shared" si="8"/>
        <v>0.8042914372158545</v>
      </c>
      <c r="N35" s="609">
        <v>2248848</v>
      </c>
      <c r="O35" s="48">
        <v>1</v>
      </c>
      <c r="P35" s="153">
        <f t="shared" si="9"/>
        <v>0</v>
      </c>
    </row>
    <row r="36" spans="1:18" ht="14.1" customHeight="1" x14ac:dyDescent="0.25">
      <c r="A36" s="37">
        <v>313</v>
      </c>
      <c r="B36" s="38" t="s">
        <v>761</v>
      </c>
      <c r="C36" s="200">
        <v>9000</v>
      </c>
      <c r="D36" s="206">
        <v>6000</v>
      </c>
      <c r="E36" s="34">
        <v>6000</v>
      </c>
      <c r="F36" s="48">
        <f t="shared" si="10"/>
        <v>1</v>
      </c>
      <c r="G36" s="34">
        <v>5190</v>
      </c>
      <c r="H36" s="48">
        <f t="shared" si="11"/>
        <v>0.86499999999999999</v>
      </c>
      <c r="I36" s="34">
        <v>5190</v>
      </c>
      <c r="J36" s="153">
        <f t="shared" si="12"/>
        <v>0.86499999999999999</v>
      </c>
      <c r="K36" s="644">
        <v>0</v>
      </c>
      <c r="L36" s="48" t="s">
        <v>129</v>
      </c>
      <c r="M36" s="224" t="s">
        <v>129</v>
      </c>
      <c r="N36" s="609">
        <v>0</v>
      </c>
      <c r="O36" s="48" t="s">
        <v>129</v>
      </c>
      <c r="P36" s="348" t="s">
        <v>129</v>
      </c>
    </row>
    <row r="37" spans="1:18" ht="14.1" customHeight="1" x14ac:dyDescent="0.25">
      <c r="A37" s="39" t="s">
        <v>74</v>
      </c>
      <c r="B37" s="40" t="s">
        <v>654</v>
      </c>
      <c r="C37" s="200">
        <v>10674936.689999999</v>
      </c>
      <c r="D37" s="206">
        <v>10674936.689999999</v>
      </c>
      <c r="E37" s="34">
        <v>10674936.689999999</v>
      </c>
      <c r="F37" s="280">
        <f t="shared" si="10"/>
        <v>1</v>
      </c>
      <c r="G37" s="34">
        <v>10674936.689999999</v>
      </c>
      <c r="H37" s="280">
        <f t="shared" si="11"/>
        <v>1</v>
      </c>
      <c r="I37" s="34">
        <v>5100000</v>
      </c>
      <c r="J37" s="178">
        <f t="shared" si="12"/>
        <v>0.47775458984946917</v>
      </c>
      <c r="K37" s="645">
        <v>22965790.039999999</v>
      </c>
      <c r="L37" s="280">
        <v>1</v>
      </c>
      <c r="M37" s="212">
        <f t="shared" si="8"/>
        <v>-0.53518095082262629</v>
      </c>
      <c r="N37" s="610">
        <v>6406181.4900000002</v>
      </c>
      <c r="O37" s="280">
        <v>0.27894452918197976</v>
      </c>
      <c r="P37" s="153">
        <f t="shared" si="9"/>
        <v>-0.2038939252718549</v>
      </c>
    </row>
    <row r="38" spans="1:18" ht="14.1" customHeight="1" x14ac:dyDescent="0.25">
      <c r="A38" s="253">
        <v>323</v>
      </c>
      <c r="B38" s="40" t="s">
        <v>480</v>
      </c>
      <c r="C38" s="200">
        <v>42176783.109999999</v>
      </c>
      <c r="D38" s="206">
        <v>42176783.109999999</v>
      </c>
      <c r="E38" s="34">
        <v>42176783.109999999</v>
      </c>
      <c r="F38" s="280">
        <f t="shared" si="10"/>
        <v>1</v>
      </c>
      <c r="G38" s="34">
        <v>42176783.109999999</v>
      </c>
      <c r="H38" s="280">
        <f t="shared" si="11"/>
        <v>1</v>
      </c>
      <c r="I38" s="34">
        <v>34681050</v>
      </c>
      <c r="J38" s="178">
        <f t="shared" si="12"/>
        <v>0.82227821665652867</v>
      </c>
      <c r="K38" s="205">
        <v>39307154.049999997</v>
      </c>
      <c r="L38" s="604">
        <v>1</v>
      </c>
      <c r="M38" s="211">
        <f t="shared" si="8"/>
        <v>7.3005261493868101E-2</v>
      </c>
      <c r="N38" s="573">
        <v>37980210.549999997</v>
      </c>
      <c r="O38" s="604">
        <v>0.96624167961099183</v>
      </c>
      <c r="P38" s="153">
        <f t="shared" si="9"/>
        <v>-8.686525172515136E-2</v>
      </c>
    </row>
    <row r="39" spans="1:18" ht="14.1" customHeight="1" x14ac:dyDescent="0.25">
      <c r="A39" s="39" t="s">
        <v>75</v>
      </c>
      <c r="B39" s="40" t="s">
        <v>474</v>
      </c>
      <c r="C39" s="200">
        <v>8163831</v>
      </c>
      <c r="D39" s="206">
        <v>8163831</v>
      </c>
      <c r="E39" s="34">
        <v>8163831</v>
      </c>
      <c r="F39" s="280">
        <f t="shared" si="10"/>
        <v>1</v>
      </c>
      <c r="G39" s="34">
        <v>8163831</v>
      </c>
      <c r="H39" s="280">
        <f t="shared" si="11"/>
        <v>1</v>
      </c>
      <c r="I39" s="34">
        <v>5416531</v>
      </c>
      <c r="J39" s="178">
        <f t="shared" si="12"/>
        <v>0.66347907005914253</v>
      </c>
      <c r="K39" s="205">
        <v>7493661</v>
      </c>
      <c r="L39" s="280">
        <v>1</v>
      </c>
      <c r="M39" s="211">
        <f t="shared" si="8"/>
        <v>8.9431587577820881E-2</v>
      </c>
      <c r="N39" s="573">
        <v>2077130</v>
      </c>
      <c r="O39" s="280">
        <v>0.27718494338081212</v>
      </c>
      <c r="P39" s="153">
        <f t="shared" si="9"/>
        <v>1.6076995662284017</v>
      </c>
    </row>
    <row r="40" spans="1:18" ht="14.1" customHeight="1" x14ac:dyDescent="0.25">
      <c r="A40" s="39" t="s">
        <v>473</v>
      </c>
      <c r="B40" s="40" t="s">
        <v>114</v>
      </c>
      <c r="C40" s="200">
        <v>17924191.510000002</v>
      </c>
      <c r="D40" s="206">
        <v>17927460.379999999</v>
      </c>
      <c r="E40" s="34">
        <v>17653476</v>
      </c>
      <c r="F40" s="280">
        <f t="shared" si="10"/>
        <v>0.98471705561231315</v>
      </c>
      <c r="G40" s="34">
        <v>17561980.5</v>
      </c>
      <c r="H40" s="280">
        <f t="shared" si="11"/>
        <v>0.97961340467343994</v>
      </c>
      <c r="I40" s="34">
        <v>6622743.7400000002</v>
      </c>
      <c r="J40" s="178">
        <f t="shared" si="12"/>
        <v>0.36941895838120942</v>
      </c>
      <c r="K40" s="205">
        <v>14868767.08</v>
      </c>
      <c r="L40" s="280">
        <v>0.87925478389064893</v>
      </c>
      <c r="M40" s="211">
        <f t="shared" si="8"/>
        <v>0.18113226237988789</v>
      </c>
      <c r="N40" s="573">
        <v>4070102.18</v>
      </c>
      <c r="O40" s="280">
        <v>0.24068282147632911</v>
      </c>
      <c r="P40" s="153">
        <f t="shared" si="9"/>
        <v>0.62716891299274447</v>
      </c>
    </row>
    <row r="41" spans="1:18" ht="14.1" customHeight="1" x14ac:dyDescent="0.25">
      <c r="A41" s="39">
        <v>328</v>
      </c>
      <c r="B41" s="40" t="s">
        <v>432</v>
      </c>
      <c r="C41" s="200">
        <v>9502324.5999999996</v>
      </c>
      <c r="D41" s="206">
        <v>9602324.5999999996</v>
      </c>
      <c r="E41" s="34">
        <v>9502324.5999999996</v>
      </c>
      <c r="F41" s="280">
        <f t="shared" si="10"/>
        <v>0.98958585507513463</v>
      </c>
      <c r="G41" s="34">
        <v>9502324.5999999996</v>
      </c>
      <c r="H41" s="280">
        <f t="shared" si="11"/>
        <v>0.98958585507513463</v>
      </c>
      <c r="I41" s="34">
        <v>0</v>
      </c>
      <c r="J41" s="178">
        <f t="shared" si="12"/>
        <v>0</v>
      </c>
      <c r="K41" s="205">
        <v>9402300.0800000001</v>
      </c>
      <c r="L41" s="280">
        <v>1</v>
      </c>
      <c r="M41" s="211">
        <f t="shared" si="8"/>
        <v>1.0638303303333707E-2</v>
      </c>
      <c r="N41" s="573">
        <v>4179061.03</v>
      </c>
      <c r="O41" s="280">
        <v>0.44447220301864687</v>
      </c>
      <c r="P41" s="153">
        <f t="shared" si="9"/>
        <v>-1</v>
      </c>
    </row>
    <row r="42" spans="1:18" ht="14.1" customHeight="1" x14ac:dyDescent="0.25">
      <c r="A42" s="39">
        <v>329</v>
      </c>
      <c r="B42" s="40" t="s">
        <v>495</v>
      </c>
      <c r="C42" s="200">
        <v>33376191.52</v>
      </c>
      <c r="D42" s="206">
        <v>33376191.52</v>
      </c>
      <c r="E42" s="34">
        <v>33376191.52</v>
      </c>
      <c r="F42" s="280">
        <f t="shared" si="10"/>
        <v>1</v>
      </c>
      <c r="G42" s="34">
        <v>33376191.52</v>
      </c>
      <c r="H42" s="280">
        <f t="shared" si="11"/>
        <v>1</v>
      </c>
      <c r="I42" s="34">
        <v>23200000</v>
      </c>
      <c r="J42" s="178">
        <f t="shared" si="12"/>
        <v>0.69510627017159443</v>
      </c>
      <c r="K42" s="205">
        <v>30377801.829999998</v>
      </c>
      <c r="L42" s="604">
        <v>1</v>
      </c>
      <c r="M42" s="211">
        <f t="shared" si="8"/>
        <v>9.8703313254183689E-2</v>
      </c>
      <c r="N42" s="573">
        <v>24137661.829999998</v>
      </c>
      <c r="O42" s="604">
        <v>0.79458224018574419</v>
      </c>
      <c r="P42" s="153">
        <f t="shared" si="9"/>
        <v>-3.8846423344725323E-2</v>
      </c>
    </row>
    <row r="43" spans="1:18" ht="14.1" customHeight="1" x14ac:dyDescent="0.25">
      <c r="A43" s="253" t="s">
        <v>433</v>
      </c>
      <c r="B43" s="40" t="s">
        <v>668</v>
      </c>
      <c r="C43" s="200">
        <v>28640778.239999998</v>
      </c>
      <c r="D43" s="206">
        <v>22684621.100000001</v>
      </c>
      <c r="E43" s="34">
        <v>19869717.440000001</v>
      </c>
      <c r="F43" s="280">
        <f t="shared" si="10"/>
        <v>0.87591136534345726</v>
      </c>
      <c r="G43" s="34">
        <v>19869717.440000001</v>
      </c>
      <c r="H43" s="280">
        <f t="shared" si="11"/>
        <v>0.87591136534345726</v>
      </c>
      <c r="I43" s="34">
        <v>8689861.4000000004</v>
      </c>
      <c r="J43" s="178">
        <f t="shared" si="12"/>
        <v>0.38307280345096878</v>
      </c>
      <c r="K43" s="205">
        <v>16340301.460000001</v>
      </c>
      <c r="L43" s="280">
        <v>0.95923474931547692</v>
      </c>
      <c r="M43" s="211">
        <f t="shared" si="8"/>
        <v>0.21599454506024762</v>
      </c>
      <c r="N43" s="573">
        <v>8975393.6199999992</v>
      </c>
      <c r="O43" s="280">
        <v>0.5268880424369129</v>
      </c>
      <c r="P43" s="153">
        <f t="shared" si="9"/>
        <v>-3.181277970514218E-2</v>
      </c>
    </row>
    <row r="44" spans="1:18" ht="14.1" customHeight="1" x14ac:dyDescent="0.25">
      <c r="A44" s="39" t="s">
        <v>76</v>
      </c>
      <c r="B44" s="40" t="s">
        <v>110</v>
      </c>
      <c r="C44" s="200">
        <v>12623127.310000001</v>
      </c>
      <c r="D44" s="206">
        <v>12910548.640000001</v>
      </c>
      <c r="E44" s="34">
        <v>12607627.4</v>
      </c>
      <c r="F44" s="280">
        <f t="shared" si="10"/>
        <v>0.97653691965797051</v>
      </c>
      <c r="G44" s="34">
        <v>12553233.050000001</v>
      </c>
      <c r="H44" s="280">
        <f t="shared" si="11"/>
        <v>0.9723237485901296</v>
      </c>
      <c r="I44" s="34">
        <v>7079127.3399999999</v>
      </c>
      <c r="J44" s="178">
        <f t="shared" si="12"/>
        <v>0.54832118582994627</v>
      </c>
      <c r="K44" s="205">
        <v>12542166.460000001</v>
      </c>
      <c r="L44" s="280">
        <v>0.98330101385017166</v>
      </c>
      <c r="M44" s="211">
        <f t="shared" si="8"/>
        <v>8.8235075138687336E-4</v>
      </c>
      <c r="N44" s="573">
        <v>12408597.99</v>
      </c>
      <c r="O44" s="280">
        <v>0.97282929730994827</v>
      </c>
      <c r="P44" s="153">
        <f t="shared" si="9"/>
        <v>-0.42949821198937888</v>
      </c>
    </row>
    <row r="45" spans="1:18" ht="14.1" customHeight="1" x14ac:dyDescent="0.25">
      <c r="A45" s="39" t="s">
        <v>77</v>
      </c>
      <c r="B45" s="40" t="s">
        <v>481</v>
      </c>
      <c r="C45" s="200">
        <v>65286878.990000002</v>
      </c>
      <c r="D45" s="206">
        <v>70017378.989999995</v>
      </c>
      <c r="E45" s="34">
        <v>65286878.990000002</v>
      </c>
      <c r="F45" s="280">
        <f t="shared" si="10"/>
        <v>0.93243820222582718</v>
      </c>
      <c r="G45" s="34">
        <v>65286878.990000002</v>
      </c>
      <c r="H45" s="280">
        <f t="shared" si="11"/>
        <v>0.93243820222582718</v>
      </c>
      <c r="I45" s="34">
        <v>53500000</v>
      </c>
      <c r="J45" s="178">
        <f t="shared" si="12"/>
        <v>0.76409601118660786</v>
      </c>
      <c r="K45" s="205">
        <v>66190224.990000002</v>
      </c>
      <c r="L45" s="280">
        <v>1</v>
      </c>
      <c r="M45" s="211">
        <f t="shared" si="8"/>
        <v>-1.3647725175983005E-2</v>
      </c>
      <c r="N45" s="573">
        <v>58635497.799999997</v>
      </c>
      <c r="O45" s="280">
        <v>0.88586340065861124</v>
      </c>
      <c r="P45" s="153">
        <f t="shared" si="9"/>
        <v>-8.7583426297780931E-2</v>
      </c>
      <c r="R45" s="275"/>
    </row>
    <row r="46" spans="1:18" ht="14.1" customHeight="1" x14ac:dyDescent="0.25">
      <c r="A46" s="39" t="s">
        <v>78</v>
      </c>
      <c r="B46" s="40" t="s">
        <v>102</v>
      </c>
      <c r="C46" s="200">
        <v>17748245.370000001</v>
      </c>
      <c r="D46" s="206">
        <v>20639623.079999998</v>
      </c>
      <c r="E46" s="34">
        <v>17754117.399999999</v>
      </c>
      <c r="F46" s="280">
        <f t="shared" si="10"/>
        <v>0.86019581516505095</v>
      </c>
      <c r="G46" s="34">
        <v>17330617.530000001</v>
      </c>
      <c r="H46" s="280">
        <f t="shared" si="11"/>
        <v>0.83967703590447562</v>
      </c>
      <c r="I46" s="34">
        <v>15965701.09</v>
      </c>
      <c r="J46" s="178">
        <f t="shared" si="12"/>
        <v>0.77354615576632912</v>
      </c>
      <c r="K46" s="205">
        <v>15831213.84</v>
      </c>
      <c r="L46" s="604">
        <v>0.96040840476324663</v>
      </c>
      <c r="M46" s="211">
        <f t="shared" si="8"/>
        <v>9.4711858809684468E-2</v>
      </c>
      <c r="N46" s="573">
        <v>1790680.39</v>
      </c>
      <c r="O46" s="604">
        <v>0.10863251006410057</v>
      </c>
      <c r="P46" s="153">
        <f t="shared" si="9"/>
        <v>7.9159970585258943</v>
      </c>
      <c r="R46" s="275"/>
    </row>
    <row r="47" spans="1:18" ht="14.1" customHeight="1" x14ac:dyDescent="0.25">
      <c r="A47" s="253">
        <v>336</v>
      </c>
      <c r="B47" s="40" t="s">
        <v>482</v>
      </c>
      <c r="C47" s="200">
        <v>211322.62</v>
      </c>
      <c r="D47" s="206">
        <v>211322.62</v>
      </c>
      <c r="E47" s="34">
        <v>211322.62</v>
      </c>
      <c r="F47" s="280">
        <f t="shared" si="10"/>
        <v>1</v>
      </c>
      <c r="G47" s="34">
        <v>211322.62</v>
      </c>
      <c r="H47" s="280">
        <f t="shared" si="11"/>
        <v>1</v>
      </c>
      <c r="I47" s="34">
        <v>0</v>
      </c>
      <c r="J47" s="178">
        <f t="shared" si="12"/>
        <v>0</v>
      </c>
      <c r="K47" s="205">
        <v>211322.62</v>
      </c>
      <c r="L47" s="280">
        <v>1</v>
      </c>
      <c r="M47" s="212">
        <f t="shared" si="8"/>
        <v>0</v>
      </c>
      <c r="N47" s="573">
        <v>0</v>
      </c>
      <c r="O47" s="280">
        <v>0</v>
      </c>
      <c r="P47" s="153" t="s">
        <v>129</v>
      </c>
    </row>
    <row r="48" spans="1:18" ht="14.1" customHeight="1" x14ac:dyDescent="0.25">
      <c r="A48" s="253">
        <v>337</v>
      </c>
      <c r="B48" s="40" t="s">
        <v>483</v>
      </c>
      <c r="C48" s="655">
        <v>15245118.1</v>
      </c>
      <c r="D48" s="397">
        <v>15949137.029999999</v>
      </c>
      <c r="E48" s="398">
        <v>14672019.800000001</v>
      </c>
      <c r="F48" s="412">
        <f t="shared" si="10"/>
        <v>0.91992562183159077</v>
      </c>
      <c r="G48" s="398">
        <v>14250484.390000001</v>
      </c>
      <c r="H48" s="412">
        <f t="shared" si="11"/>
        <v>0.89349563949417021</v>
      </c>
      <c r="I48" s="398">
        <v>8219945.7300000004</v>
      </c>
      <c r="J48" s="178">
        <f t="shared" si="12"/>
        <v>0.5153849838106257</v>
      </c>
      <c r="K48" s="205">
        <v>13624492.77</v>
      </c>
      <c r="L48" s="280">
        <v>0.9188798410884198</v>
      </c>
      <c r="M48" s="211">
        <f t="shared" si="8"/>
        <v>4.5946049557043622E-2</v>
      </c>
      <c r="N48" s="573">
        <v>7244579</v>
      </c>
      <c r="O48" s="280">
        <v>0.48859782985319195</v>
      </c>
      <c r="P48" s="153">
        <f t="shared" si="9"/>
        <v>0.13463401116890306</v>
      </c>
    </row>
    <row r="49" spans="1:19" ht="15" customHeight="1" thickBot="1" x14ac:dyDescent="0.3">
      <c r="A49" s="7" t="s">
        <v>19</v>
      </c>
      <c r="N49" s="97"/>
    </row>
    <row r="50" spans="1:19" ht="12.75" customHeight="1" x14ac:dyDescent="0.25">
      <c r="A50" s="8" t="s">
        <v>533</v>
      </c>
      <c r="C50" s="164" t="s">
        <v>765</v>
      </c>
      <c r="D50" s="752" t="s">
        <v>781</v>
      </c>
      <c r="E50" s="750"/>
      <c r="F50" s="750"/>
      <c r="G50" s="750"/>
      <c r="H50" s="750"/>
      <c r="I50" s="750"/>
      <c r="J50" s="751"/>
      <c r="K50" s="761" t="s">
        <v>782</v>
      </c>
      <c r="L50" s="759"/>
      <c r="M50" s="759"/>
      <c r="N50" s="759"/>
      <c r="O50" s="759"/>
      <c r="P50" s="760"/>
      <c r="R50"/>
    </row>
    <row r="51" spans="1:19" ht="12.75" customHeight="1" x14ac:dyDescent="0.25">
      <c r="A51" s="8" t="s">
        <v>148</v>
      </c>
      <c r="C51" s="157">
        <v>1</v>
      </c>
      <c r="D51" s="148">
        <v>2</v>
      </c>
      <c r="E51" s="87">
        <v>3</v>
      </c>
      <c r="F51" s="88" t="s">
        <v>36</v>
      </c>
      <c r="G51" s="87">
        <v>4</v>
      </c>
      <c r="H51" s="88" t="s">
        <v>37</v>
      </c>
      <c r="I51" s="87">
        <v>5</v>
      </c>
      <c r="J51" s="149" t="s">
        <v>38</v>
      </c>
      <c r="K51" s="148" t="s">
        <v>543</v>
      </c>
      <c r="L51" s="88" t="s">
        <v>544</v>
      </c>
      <c r="M51" s="88" t="s">
        <v>545</v>
      </c>
      <c r="N51" s="87" t="s">
        <v>39</v>
      </c>
      <c r="O51" s="88" t="s">
        <v>40</v>
      </c>
      <c r="P51" s="149" t="s">
        <v>362</v>
      </c>
      <c r="R51"/>
    </row>
    <row r="52" spans="1:19" ht="14.1" customHeight="1" x14ac:dyDescent="0.25">
      <c r="A52" s="674"/>
      <c r="B52" s="514" t="s">
        <v>425</v>
      </c>
      <c r="C52" s="248" t="s">
        <v>13</v>
      </c>
      <c r="D52" s="249" t="s">
        <v>14</v>
      </c>
      <c r="E52" s="89" t="s">
        <v>15</v>
      </c>
      <c r="F52" s="89" t="s">
        <v>18</v>
      </c>
      <c r="G52" s="89" t="s">
        <v>16</v>
      </c>
      <c r="H52" s="89" t="s">
        <v>18</v>
      </c>
      <c r="I52" s="89" t="s">
        <v>17</v>
      </c>
      <c r="J52" s="113" t="s">
        <v>18</v>
      </c>
      <c r="K52" s="112" t="s">
        <v>16</v>
      </c>
      <c r="L52" s="89" t="s">
        <v>18</v>
      </c>
      <c r="M52" s="607" t="s">
        <v>764</v>
      </c>
      <c r="N52" s="558" t="s">
        <v>17</v>
      </c>
      <c r="O52" s="89" t="s">
        <v>18</v>
      </c>
      <c r="P52" s="642" t="s">
        <v>764</v>
      </c>
      <c r="R52"/>
    </row>
    <row r="53" spans="1:19" ht="14.1" customHeight="1" x14ac:dyDescent="0.25">
      <c r="A53" s="693">
        <v>338</v>
      </c>
      <c r="B53" s="38" t="s">
        <v>428</v>
      </c>
      <c r="C53" s="525">
        <v>8127724.7699999996</v>
      </c>
      <c r="D53" s="512">
        <v>8536855.3900000006</v>
      </c>
      <c r="E53" s="180">
        <v>7731689.3899999997</v>
      </c>
      <c r="F53" s="48">
        <f t="shared" si="10"/>
        <v>0.90568353764746146</v>
      </c>
      <c r="G53" s="180">
        <v>7530957.5099999998</v>
      </c>
      <c r="H53" s="48">
        <f t="shared" si="11"/>
        <v>0.88216997547149489</v>
      </c>
      <c r="I53" s="180">
        <v>2335098.2799999998</v>
      </c>
      <c r="J53" s="153">
        <f t="shared" si="12"/>
        <v>0.27353143204643177</v>
      </c>
      <c r="K53" s="204">
        <v>7046549.1699999999</v>
      </c>
      <c r="L53" s="48">
        <v>0.90740722507398652</v>
      </c>
      <c r="M53" s="210">
        <f t="shared" si="8"/>
        <v>6.8744051636270509E-2</v>
      </c>
      <c r="N53" s="572">
        <v>4993768.47</v>
      </c>
      <c r="O53" s="48">
        <v>0.64306392827237835</v>
      </c>
      <c r="P53" s="153">
        <f t="shared" si="9"/>
        <v>-0.53239756828373741</v>
      </c>
    </row>
    <row r="54" spans="1:19" ht="14.1" customHeight="1" x14ac:dyDescent="0.25">
      <c r="A54" s="253" t="s">
        <v>79</v>
      </c>
      <c r="B54" s="40" t="s">
        <v>115</v>
      </c>
      <c r="C54" s="200">
        <v>14042820.529999999</v>
      </c>
      <c r="D54" s="206">
        <v>13085983.560000001</v>
      </c>
      <c r="E54" s="34">
        <v>12611808.939999999</v>
      </c>
      <c r="F54" s="390">
        <f t="shared" si="10"/>
        <v>0.96376469389359365</v>
      </c>
      <c r="G54" s="34">
        <v>12496477.5</v>
      </c>
      <c r="H54" s="390">
        <f t="shared" si="11"/>
        <v>0.95495133726119397</v>
      </c>
      <c r="I54" s="34">
        <v>6956677.5</v>
      </c>
      <c r="J54" s="392">
        <f t="shared" si="12"/>
        <v>0.53161288703315468</v>
      </c>
      <c r="K54" s="205">
        <v>12377099.73</v>
      </c>
      <c r="L54" s="390">
        <v>0.97155894206248927</v>
      </c>
      <c r="M54" s="211">
        <f t="shared" si="8"/>
        <v>9.6450519591959605E-3</v>
      </c>
      <c r="N54" s="573">
        <v>10293461.59</v>
      </c>
      <c r="O54" s="390">
        <v>0.8080006520672407</v>
      </c>
      <c r="P54" s="178">
        <f t="shared" si="9"/>
        <v>-0.32416539963986979</v>
      </c>
    </row>
    <row r="55" spans="1:19" ht="14.1" customHeight="1" x14ac:dyDescent="0.25">
      <c r="A55" s="253">
        <v>342</v>
      </c>
      <c r="B55" s="40" t="s">
        <v>484</v>
      </c>
      <c r="C55" s="200">
        <v>5455050.5800000001</v>
      </c>
      <c r="D55" s="206">
        <v>6480475.8200000003</v>
      </c>
      <c r="E55" s="34">
        <v>6456013.3300000001</v>
      </c>
      <c r="F55" s="390">
        <f t="shared" si="10"/>
        <v>0.9962252015624371</v>
      </c>
      <c r="G55" s="34">
        <v>6456013.3300000001</v>
      </c>
      <c r="H55" s="390">
        <f t="shared" si="11"/>
        <v>0.9962252015624371</v>
      </c>
      <c r="I55" s="34">
        <v>1421931.25</v>
      </c>
      <c r="J55" s="392">
        <f t="shared" si="12"/>
        <v>0.21941772324983383</v>
      </c>
      <c r="K55" s="205">
        <v>6362437.7199999997</v>
      </c>
      <c r="L55" s="390">
        <v>0.9980841898224021</v>
      </c>
      <c r="M55" s="211">
        <f t="shared" si="8"/>
        <v>1.4707508995467355E-2</v>
      </c>
      <c r="N55" s="573">
        <v>83803.34</v>
      </c>
      <c r="O55" s="390">
        <v>1.3146343019654942E-2</v>
      </c>
      <c r="P55" s="178">
        <f t="shared" si="9"/>
        <v>15.967477071916228</v>
      </c>
    </row>
    <row r="56" spans="1:19" ht="14.1" customHeight="1" x14ac:dyDescent="0.25">
      <c r="A56" s="526">
        <v>343</v>
      </c>
      <c r="B56" s="528" t="s">
        <v>435</v>
      </c>
      <c r="C56" s="655">
        <v>6518951.2199999997</v>
      </c>
      <c r="D56" s="397">
        <v>6518951.2199999997</v>
      </c>
      <c r="E56" s="398">
        <v>6518951.2199999997</v>
      </c>
      <c r="F56" s="412">
        <f t="shared" si="10"/>
        <v>1</v>
      </c>
      <c r="G56" s="398">
        <v>6518951.2199999997</v>
      </c>
      <c r="H56" s="412">
        <f t="shared" si="11"/>
        <v>1</v>
      </c>
      <c r="I56" s="398">
        <v>0</v>
      </c>
      <c r="J56" s="427">
        <f t="shared" si="12"/>
        <v>0</v>
      </c>
      <c r="K56" s="397">
        <v>7608676.7199999997</v>
      </c>
      <c r="L56" s="412">
        <v>1</v>
      </c>
      <c r="M56" s="659">
        <f t="shared" si="8"/>
        <v>-0.14322142208192024</v>
      </c>
      <c r="N56" s="629">
        <v>0</v>
      </c>
      <c r="O56" s="390">
        <v>0</v>
      </c>
      <c r="P56" s="661" t="s">
        <v>129</v>
      </c>
    </row>
    <row r="57" spans="1:19" ht="14.1" customHeight="1" x14ac:dyDescent="0.25">
      <c r="A57" s="527">
        <v>3</v>
      </c>
      <c r="B57" s="2" t="s">
        <v>124</v>
      </c>
      <c r="C57" s="201">
        <f>SUM(C34:C48,C53:C56)</f>
        <v>317974199.00999999</v>
      </c>
      <c r="D57" s="207">
        <f>SUM(D34:D48,D53:D56)</f>
        <v>322348916.59999996</v>
      </c>
      <c r="E57" s="203">
        <f>SUM(E34:E48,E53:E56)</f>
        <v>307746838.44999999</v>
      </c>
      <c r="F57" s="90">
        <f t="shared" si="10"/>
        <v>0.95470101682358199</v>
      </c>
      <c r="G57" s="203">
        <f>SUM(G34:G48,G53:G56)</f>
        <v>306300664.84000003</v>
      </c>
      <c r="H57" s="90">
        <f t="shared" si="11"/>
        <v>0.95021465581683939</v>
      </c>
      <c r="I57" s="203">
        <f>SUM(I34:I48,I53:I56)</f>
        <v>193230048.61000001</v>
      </c>
      <c r="J57" s="170">
        <f t="shared" si="12"/>
        <v>0.59944376623972817</v>
      </c>
      <c r="K57" s="152">
        <f>SUM(K34:K56)</f>
        <v>302039386.74000013</v>
      </c>
      <c r="L57" s="90">
        <v>0.97438517646433009</v>
      </c>
      <c r="M57" s="213">
        <f t="shared" ref="M57:M64" si="13">+G57/K57-1</f>
        <v>1.4108352377460109E-2</v>
      </c>
      <c r="N57" s="562">
        <f>SUM(N34:N48,N53:N56)</f>
        <v>199630552.57999998</v>
      </c>
      <c r="O57" s="90">
        <v>0.64401220417911309</v>
      </c>
      <c r="P57" s="170">
        <f t="shared" ref="P57:P64" si="14">+I57/N57-1</f>
        <v>-3.2061745495770344E-2</v>
      </c>
    </row>
    <row r="58" spans="1:19" ht="14.1" customHeight="1" x14ac:dyDescent="0.25">
      <c r="A58" s="37">
        <v>430</v>
      </c>
      <c r="B58" s="529" t="s">
        <v>744</v>
      </c>
      <c r="C58" s="198">
        <v>4583248.97</v>
      </c>
      <c r="D58" s="512">
        <v>5239143.75</v>
      </c>
      <c r="E58" s="180">
        <v>2825202.48</v>
      </c>
      <c r="F58" s="78">
        <f t="shared" si="10"/>
        <v>0.5392488953944049</v>
      </c>
      <c r="G58" s="180">
        <v>2731026.25</v>
      </c>
      <c r="H58" s="414">
        <f t="shared" si="11"/>
        <v>0.52127339510392323</v>
      </c>
      <c r="I58" s="180">
        <v>2705394.07</v>
      </c>
      <c r="J58" s="153">
        <f t="shared" si="12"/>
        <v>0.51638095824341523</v>
      </c>
      <c r="K58" s="644">
        <v>2920827.35</v>
      </c>
      <c r="L58" s="48">
        <v>0.61280420278368941</v>
      </c>
      <c r="M58" s="210">
        <f t="shared" si="13"/>
        <v>-6.4981964784738167E-2</v>
      </c>
      <c r="N58" s="609">
        <v>2773061.32</v>
      </c>
      <c r="O58" s="48">
        <v>0.58180214981651868</v>
      </c>
      <c r="P58" s="153">
        <f t="shared" si="14"/>
        <v>-2.4401642153372927E-2</v>
      </c>
    </row>
    <row r="59" spans="1:19" ht="14.1" customHeight="1" x14ac:dyDescent="0.25">
      <c r="A59" s="37" t="s">
        <v>80</v>
      </c>
      <c r="B59" s="38" t="s">
        <v>103</v>
      </c>
      <c r="C59" s="200">
        <v>37609119.530000001</v>
      </c>
      <c r="D59" s="206">
        <v>33233623.789999999</v>
      </c>
      <c r="E59" s="34">
        <v>30013998.27</v>
      </c>
      <c r="F59" s="48">
        <f t="shared" si="10"/>
        <v>0.90312144289938112</v>
      </c>
      <c r="G59" s="34">
        <v>28323774.059999999</v>
      </c>
      <c r="H59" s="48">
        <f t="shared" si="11"/>
        <v>0.85226258318909609</v>
      </c>
      <c r="I59" s="34">
        <v>11556425.66</v>
      </c>
      <c r="J59" s="153">
        <f t="shared" si="12"/>
        <v>0.34773293857521881</v>
      </c>
      <c r="K59" s="644">
        <v>14840822.33</v>
      </c>
      <c r="L59" s="48">
        <v>0.74279217967059119</v>
      </c>
      <c r="M59" s="210">
        <f t="shared" si="13"/>
        <v>0.90850435576907818</v>
      </c>
      <c r="N59" s="609">
        <v>3571520.94</v>
      </c>
      <c r="O59" s="48">
        <v>0.17875679425115512</v>
      </c>
      <c r="P59" s="153">
        <f t="shared" si="14"/>
        <v>2.2357154988429104</v>
      </c>
    </row>
    <row r="60" spans="1:19" ht="14.1" customHeight="1" x14ac:dyDescent="0.25">
      <c r="A60" s="39" t="s">
        <v>81</v>
      </c>
      <c r="B60" s="40" t="s">
        <v>485</v>
      </c>
      <c r="C60" s="200">
        <v>2743104</v>
      </c>
      <c r="D60" s="206">
        <v>8354904.0099999998</v>
      </c>
      <c r="E60" s="34">
        <v>4820366.3499999996</v>
      </c>
      <c r="F60" s="280">
        <f t="shared" si="10"/>
        <v>0.57695053638324201</v>
      </c>
      <c r="G60" s="34">
        <v>4083440.76</v>
      </c>
      <c r="H60" s="280">
        <f t="shared" si="11"/>
        <v>0.48874777676829345</v>
      </c>
      <c r="I60" s="34">
        <v>3203305.8</v>
      </c>
      <c r="J60" s="178">
        <f t="shared" si="12"/>
        <v>0.38340426127768285</v>
      </c>
      <c r="K60" s="645">
        <v>4989061.08</v>
      </c>
      <c r="L60" s="280">
        <v>0.62119053544769554</v>
      </c>
      <c r="M60" s="211">
        <f t="shared" si="13"/>
        <v>-0.18152119316206095</v>
      </c>
      <c r="N60" s="610">
        <v>4103188.69</v>
      </c>
      <c r="O60" s="280">
        <v>0.51089011309198651</v>
      </c>
      <c r="P60" s="178">
        <f t="shared" si="14"/>
        <v>-0.21931306551734531</v>
      </c>
    </row>
    <row r="61" spans="1:19" ht="14.1" customHeight="1" x14ac:dyDescent="0.25">
      <c r="A61" s="39" t="s">
        <v>82</v>
      </c>
      <c r="B61" s="40" t="s">
        <v>104</v>
      </c>
      <c r="C61" s="200">
        <v>54474980.619999997</v>
      </c>
      <c r="D61" s="206">
        <v>60829975.039999999</v>
      </c>
      <c r="E61" s="34">
        <v>32862363.899999999</v>
      </c>
      <c r="F61" s="280">
        <f t="shared" si="10"/>
        <v>0.54023306566196483</v>
      </c>
      <c r="G61" s="34">
        <v>27770570.219999999</v>
      </c>
      <c r="H61" s="280">
        <f t="shared" si="11"/>
        <v>0.45652772669623637</v>
      </c>
      <c r="I61" s="34">
        <v>23378098.210000001</v>
      </c>
      <c r="J61" s="178">
        <f t="shared" si="12"/>
        <v>0.38431872106847409</v>
      </c>
      <c r="K61" s="645">
        <v>26924873.579999998</v>
      </c>
      <c r="L61" s="280">
        <v>0.44497465675474246</v>
      </c>
      <c r="M61" s="211">
        <f t="shared" si="13"/>
        <v>3.140949343688626E-2</v>
      </c>
      <c r="N61" s="610">
        <v>25418488.57</v>
      </c>
      <c r="O61" s="280">
        <v>0.42007934384738138</v>
      </c>
      <c r="P61" s="178">
        <f t="shared" si="14"/>
        <v>-8.0271899502638244E-2</v>
      </c>
      <c r="R61" s="279"/>
      <c r="S61" s="279"/>
    </row>
    <row r="62" spans="1:19" ht="14.1" customHeight="1" x14ac:dyDescent="0.25">
      <c r="A62" s="39" t="s">
        <v>83</v>
      </c>
      <c r="B62" s="40" t="s">
        <v>486</v>
      </c>
      <c r="C62" s="200">
        <v>162462056</v>
      </c>
      <c r="D62" s="206">
        <v>159819051.06999999</v>
      </c>
      <c r="E62" s="34">
        <v>128569607.08</v>
      </c>
      <c r="F62" s="280">
        <f t="shared" si="10"/>
        <v>0.80446984398428889</v>
      </c>
      <c r="G62" s="34">
        <v>128430524.28</v>
      </c>
      <c r="H62" s="280">
        <f t="shared" si="11"/>
        <v>0.80359959228983302</v>
      </c>
      <c r="I62" s="34">
        <v>89442523.950000003</v>
      </c>
      <c r="J62" s="178">
        <f t="shared" si="12"/>
        <v>0.55964869864497313</v>
      </c>
      <c r="K62" s="645">
        <v>127616368</v>
      </c>
      <c r="L62" s="280">
        <v>0.77836828313607243</v>
      </c>
      <c r="M62" s="211">
        <f t="shared" si="13"/>
        <v>6.3797167460524218E-3</v>
      </c>
      <c r="N62" s="610">
        <v>105911427.28</v>
      </c>
      <c r="O62" s="280">
        <v>0.64598371751517469</v>
      </c>
      <c r="P62" s="178">
        <f t="shared" si="14"/>
        <v>-0.15549694450307849</v>
      </c>
      <c r="R62" s="279"/>
      <c r="S62" s="279"/>
    </row>
    <row r="63" spans="1:19" ht="14.1" customHeight="1" x14ac:dyDescent="0.25">
      <c r="A63" s="39">
        <v>491</v>
      </c>
      <c r="B63" s="40" t="s">
        <v>498</v>
      </c>
      <c r="C63" s="200">
        <v>34765352.369999997</v>
      </c>
      <c r="D63" s="206">
        <v>37919457.909999996</v>
      </c>
      <c r="E63" s="34">
        <v>36647054.609999999</v>
      </c>
      <c r="F63" s="280">
        <f t="shared" si="10"/>
        <v>0.96644458095840968</v>
      </c>
      <c r="G63" s="34">
        <v>36578865.229999997</v>
      </c>
      <c r="H63" s="280">
        <f t="shared" si="11"/>
        <v>0.96464631210757723</v>
      </c>
      <c r="I63" s="34">
        <v>11847208.66</v>
      </c>
      <c r="J63" s="178">
        <f t="shared" si="12"/>
        <v>0.31243085510659929</v>
      </c>
      <c r="K63" s="645">
        <v>15669752</v>
      </c>
      <c r="L63" s="280">
        <v>1</v>
      </c>
      <c r="M63" s="211">
        <f t="shared" si="13"/>
        <v>1.3343614646868693</v>
      </c>
      <c r="N63" s="610">
        <v>7900000</v>
      </c>
      <c r="O63" s="280">
        <v>0.50415603259068809</v>
      </c>
      <c r="P63" s="178">
        <f t="shared" si="14"/>
        <v>0.49964666582278472</v>
      </c>
      <c r="R63" s="279"/>
      <c r="S63" s="279"/>
    </row>
    <row r="64" spans="1:19" ht="14.1" customHeight="1" x14ac:dyDescent="0.25">
      <c r="A64" s="41" t="s">
        <v>84</v>
      </c>
      <c r="B64" s="656" t="s">
        <v>487</v>
      </c>
      <c r="C64" s="655">
        <v>1548192.01</v>
      </c>
      <c r="D64" s="397">
        <v>1470667.36</v>
      </c>
      <c r="E64" s="398">
        <v>979284.25</v>
      </c>
      <c r="F64" s="412">
        <f t="shared" si="10"/>
        <v>0.66587746259630043</v>
      </c>
      <c r="G64" s="398">
        <v>704878.35</v>
      </c>
      <c r="H64" s="412">
        <f t="shared" si="11"/>
        <v>0.47929148981724862</v>
      </c>
      <c r="I64" s="398">
        <v>651432.17000000004</v>
      </c>
      <c r="J64" s="427">
        <f t="shared" si="12"/>
        <v>0.44295004276153921</v>
      </c>
      <c r="K64" s="657">
        <v>935975.79</v>
      </c>
      <c r="L64" s="412">
        <v>0.54104777861019338</v>
      </c>
      <c r="M64" s="443">
        <f t="shared" si="13"/>
        <v>-0.24690536066109148</v>
      </c>
      <c r="N64" s="658">
        <v>891193.06</v>
      </c>
      <c r="O64" s="412">
        <v>0.51516078789369191</v>
      </c>
      <c r="P64" s="427">
        <f t="shared" si="14"/>
        <v>-0.26903361433267892</v>
      </c>
    </row>
    <row r="65" spans="1:21" ht="14.1" customHeight="1" x14ac:dyDescent="0.25">
      <c r="A65" s="18">
        <v>4</v>
      </c>
      <c r="B65" s="514" t="s">
        <v>123</v>
      </c>
      <c r="C65" s="201">
        <f>SUM(C58:C64)</f>
        <v>298186053.5</v>
      </c>
      <c r="D65" s="707">
        <f>SUM(D58:D64)</f>
        <v>306866822.93000001</v>
      </c>
      <c r="E65" s="708">
        <f>SUM(E58:E64)</f>
        <v>236717876.94</v>
      </c>
      <c r="F65" s="90">
        <f t="shared" si="10"/>
        <v>0.77140263870753523</v>
      </c>
      <c r="G65" s="203">
        <f>SUM(G58:G64)</f>
        <v>228623079.14999998</v>
      </c>
      <c r="H65" s="90">
        <f t="shared" si="11"/>
        <v>0.74502377600510972</v>
      </c>
      <c r="I65" s="203">
        <f>SUM(I58:I64)</f>
        <v>142784388.51999998</v>
      </c>
      <c r="J65" s="170">
        <f t="shared" si="12"/>
        <v>0.46529757487850293</v>
      </c>
      <c r="K65" s="152">
        <f>SUM(K58:K64)</f>
        <v>193897680.13</v>
      </c>
      <c r="L65" s="90">
        <v>0.70577610369254995</v>
      </c>
      <c r="M65" s="213">
        <f t="shared" ref="M65:M78" si="15">+G65/K65-1</f>
        <v>0.17909135888948291</v>
      </c>
      <c r="N65" s="562">
        <f>SUBTOTAL(9,N58:N64)</f>
        <v>150568879.86000001</v>
      </c>
      <c r="O65" s="90">
        <v>0.54806182979442786</v>
      </c>
      <c r="P65" s="170">
        <f t="shared" ref="P65:P78" si="16">+I65/N65-1</f>
        <v>-5.1700532986883485E-2</v>
      </c>
    </row>
    <row r="66" spans="1:21" ht="14.1" customHeight="1" x14ac:dyDescent="0.25">
      <c r="A66" s="37" t="s">
        <v>85</v>
      </c>
      <c r="B66" s="38" t="s">
        <v>113</v>
      </c>
      <c r="C66" s="198">
        <v>30183531.489999998</v>
      </c>
      <c r="D66" s="512">
        <v>30354212.539999999</v>
      </c>
      <c r="E66" s="180">
        <v>19166391.48</v>
      </c>
      <c r="F66" s="48">
        <f t="shared" si="10"/>
        <v>0.63142443424427575</v>
      </c>
      <c r="G66" s="180">
        <v>18048456.57</v>
      </c>
      <c r="H66" s="48">
        <f t="shared" si="11"/>
        <v>0.59459478799577514</v>
      </c>
      <c r="I66" s="30">
        <v>17073103.82</v>
      </c>
      <c r="J66" s="153">
        <f t="shared" si="12"/>
        <v>0.56246241926063822</v>
      </c>
      <c r="K66" s="644">
        <v>19647696.300000001</v>
      </c>
      <c r="L66" s="48">
        <v>0.63843123725441109</v>
      </c>
      <c r="M66" s="210">
        <f t="shared" si="15"/>
        <v>-8.1395788370364874E-2</v>
      </c>
      <c r="N66" s="609">
        <v>18688058.039999999</v>
      </c>
      <c r="O66" s="48">
        <v>0.60724880078482502</v>
      </c>
      <c r="P66" s="153">
        <f t="shared" si="16"/>
        <v>-8.6416374378940009E-2</v>
      </c>
    </row>
    <row r="67" spans="1:21" ht="14.1" customHeight="1" x14ac:dyDescent="0.25">
      <c r="A67" s="39" t="s">
        <v>86</v>
      </c>
      <c r="B67" s="40" t="s">
        <v>745</v>
      </c>
      <c r="C67" s="200">
        <v>58410922.509999998</v>
      </c>
      <c r="D67" s="206">
        <v>58577089.390000001</v>
      </c>
      <c r="E67" s="34">
        <v>38307586.5</v>
      </c>
      <c r="F67" s="280">
        <f t="shared" si="10"/>
        <v>0.65396875978169866</v>
      </c>
      <c r="G67" s="34">
        <v>34488694.780000001</v>
      </c>
      <c r="H67" s="280">
        <f t="shared" si="11"/>
        <v>0.58877447034587116</v>
      </c>
      <c r="I67" s="34">
        <v>27392808.41</v>
      </c>
      <c r="J67" s="178">
        <f t="shared" si="12"/>
        <v>0.46763689857687551</v>
      </c>
      <c r="K67" s="645">
        <v>36149647.259999998</v>
      </c>
      <c r="L67" s="280">
        <v>0.58215504552599451</v>
      </c>
      <c r="M67" s="211">
        <f t="shared" si="15"/>
        <v>-4.5946575026137526E-2</v>
      </c>
      <c r="N67" s="610">
        <v>30062415.010000002</v>
      </c>
      <c r="O67" s="280">
        <v>0.48412606775648781</v>
      </c>
      <c r="P67" s="178">
        <f t="shared" si="16"/>
        <v>-8.8802133797699856E-2</v>
      </c>
    </row>
    <row r="68" spans="1:21" ht="14.1" customHeight="1" x14ac:dyDescent="0.25">
      <c r="A68" s="39" t="s">
        <v>87</v>
      </c>
      <c r="B68" s="40" t="s">
        <v>116</v>
      </c>
      <c r="C68" s="200">
        <v>7218581.6100000003</v>
      </c>
      <c r="D68" s="206">
        <v>7260705.21</v>
      </c>
      <c r="E68" s="34">
        <v>5142232.67</v>
      </c>
      <c r="F68" s="280">
        <f t="shared" si="10"/>
        <v>0.7082277163542906</v>
      </c>
      <c r="G68" s="34">
        <v>4742415.41</v>
      </c>
      <c r="H68" s="280">
        <f t="shared" si="11"/>
        <v>0.65316181732159873</v>
      </c>
      <c r="I68" s="34">
        <v>4254714.55</v>
      </c>
      <c r="J68" s="178">
        <f t="shared" si="12"/>
        <v>0.58599191496441427</v>
      </c>
      <c r="K68" s="645">
        <v>4030964.17</v>
      </c>
      <c r="L68" s="280">
        <v>0.53642953284309491</v>
      </c>
      <c r="M68" s="211">
        <f t="shared" si="15"/>
        <v>0.17649654276138116</v>
      </c>
      <c r="N68" s="610">
        <v>3853498.42</v>
      </c>
      <c r="O68" s="280">
        <v>0.51281288299126815</v>
      </c>
      <c r="P68" s="178">
        <f t="shared" si="16"/>
        <v>0.1041173723901514</v>
      </c>
      <c r="T68" s="254"/>
      <c r="U68" s="254"/>
    </row>
    <row r="69" spans="1:21" ht="14.1" customHeight="1" x14ac:dyDescent="0.25">
      <c r="A69" s="39" t="s">
        <v>88</v>
      </c>
      <c r="B69" s="40" t="s">
        <v>111</v>
      </c>
      <c r="C69" s="200">
        <v>3332924.07</v>
      </c>
      <c r="D69" s="206">
        <v>2409129.67</v>
      </c>
      <c r="E69" s="34">
        <v>1594298.66</v>
      </c>
      <c r="F69" s="280">
        <f t="shared" ref="F69:F80" si="17">+E69/D69</f>
        <v>0.66177370186968809</v>
      </c>
      <c r="G69" s="34">
        <v>1516766.16</v>
      </c>
      <c r="H69" s="280">
        <f t="shared" si="11"/>
        <v>0.62959091778567489</v>
      </c>
      <c r="I69" s="34">
        <v>1411546.15</v>
      </c>
      <c r="J69" s="178">
        <f t="shared" si="12"/>
        <v>0.58591538993415826</v>
      </c>
      <c r="K69" s="645">
        <v>1549965.72</v>
      </c>
      <c r="L69" s="280">
        <v>0.64836983960757411</v>
      </c>
      <c r="M69" s="211">
        <f t="shared" si="15"/>
        <v>-2.1419544685156056E-2</v>
      </c>
      <c r="N69" s="610">
        <v>1396124.05</v>
      </c>
      <c r="O69" s="280">
        <v>0.58401596544391754</v>
      </c>
      <c r="P69" s="178">
        <f t="shared" si="16"/>
        <v>1.10463679785473E-2</v>
      </c>
      <c r="T69" s="254"/>
      <c r="U69" s="254"/>
    </row>
    <row r="70" spans="1:21" ht="14.1" customHeight="1" x14ac:dyDescent="0.25">
      <c r="A70" s="39" t="s">
        <v>89</v>
      </c>
      <c r="B70" s="40" t="s">
        <v>105</v>
      </c>
      <c r="C70" s="200">
        <v>15684736.65</v>
      </c>
      <c r="D70" s="206">
        <v>14996987.65</v>
      </c>
      <c r="E70" s="34">
        <v>11016062.16</v>
      </c>
      <c r="F70" s="280">
        <f t="shared" si="17"/>
        <v>0.73455165911268849</v>
      </c>
      <c r="G70" s="34">
        <v>9614158.6300000008</v>
      </c>
      <c r="H70" s="280">
        <f t="shared" si="11"/>
        <v>0.64107265101335209</v>
      </c>
      <c r="I70" s="34">
        <v>7219319.2400000002</v>
      </c>
      <c r="J70" s="178">
        <f t="shared" si="12"/>
        <v>0.48138462259785886</v>
      </c>
      <c r="K70" s="645">
        <v>8846454.8800000008</v>
      </c>
      <c r="L70" s="280">
        <v>0.59485868397045949</v>
      </c>
      <c r="M70" s="211">
        <f t="shared" si="15"/>
        <v>8.6780949025763832E-2</v>
      </c>
      <c r="N70" s="610">
        <v>6891220.8099999996</v>
      </c>
      <c r="O70" s="280">
        <v>0.46338364888449451</v>
      </c>
      <c r="P70" s="178">
        <f t="shared" si="16"/>
        <v>4.7611074880069104E-2</v>
      </c>
      <c r="T70" s="254"/>
      <c r="U70" s="254"/>
    </row>
    <row r="71" spans="1:21" ht="14.1" customHeight="1" x14ac:dyDescent="0.25">
      <c r="A71" s="39" t="s">
        <v>90</v>
      </c>
      <c r="B71" s="40" t="s">
        <v>120</v>
      </c>
      <c r="C71" s="200">
        <v>39167636.100000001</v>
      </c>
      <c r="D71" s="206">
        <v>39001849.229999997</v>
      </c>
      <c r="E71" s="34">
        <v>32740571.890000001</v>
      </c>
      <c r="F71" s="280">
        <f t="shared" si="17"/>
        <v>0.83946203927213126</v>
      </c>
      <c r="G71" s="34">
        <v>28110913.27</v>
      </c>
      <c r="H71" s="280">
        <f t="shared" si="11"/>
        <v>0.72075847235410695</v>
      </c>
      <c r="I71" s="34">
        <v>17726234.16</v>
      </c>
      <c r="J71" s="178">
        <f t="shared" si="12"/>
        <v>0.45449727410271312</v>
      </c>
      <c r="K71" s="645">
        <v>23101069.379999999</v>
      </c>
      <c r="L71" s="280">
        <v>0.58546064141248688</v>
      </c>
      <c r="M71" s="211">
        <f t="shared" si="15"/>
        <v>0.21686631937209477</v>
      </c>
      <c r="N71" s="610">
        <v>15251257.98</v>
      </c>
      <c r="O71" s="280">
        <v>0.38651939148100639</v>
      </c>
      <c r="P71" s="178">
        <f t="shared" si="16"/>
        <v>0.16228013343198322</v>
      </c>
      <c r="T71" s="254"/>
      <c r="U71" s="254"/>
    </row>
    <row r="72" spans="1:21" ht="14.1" customHeight="1" x14ac:dyDescent="0.25">
      <c r="A72" s="39" t="s">
        <v>91</v>
      </c>
      <c r="B72" s="40" t="s">
        <v>488</v>
      </c>
      <c r="C72" s="200">
        <v>49281328.299999997</v>
      </c>
      <c r="D72" s="206">
        <v>52058574.170000002</v>
      </c>
      <c r="E72" s="34">
        <v>48892432.920000002</v>
      </c>
      <c r="F72" s="280">
        <f t="shared" si="17"/>
        <v>0.93918117619470709</v>
      </c>
      <c r="G72" s="34">
        <v>48731999.020000003</v>
      </c>
      <c r="H72" s="280">
        <f t="shared" si="11"/>
        <v>0.93609938030310069</v>
      </c>
      <c r="I72" s="34">
        <v>37450762.979999997</v>
      </c>
      <c r="J72" s="178">
        <f t="shared" si="12"/>
        <v>0.71939663306379786</v>
      </c>
      <c r="K72" s="645">
        <v>47083195.439999998</v>
      </c>
      <c r="L72" s="280">
        <v>0.818489598802153</v>
      </c>
      <c r="M72" s="211">
        <f t="shared" si="15"/>
        <v>3.501893965759284E-2</v>
      </c>
      <c r="N72" s="610">
        <v>23697396.890000001</v>
      </c>
      <c r="O72" s="280">
        <v>0.41195319671683461</v>
      </c>
      <c r="P72" s="178">
        <f t="shared" si="16"/>
        <v>0.58037455142609962</v>
      </c>
    </row>
    <row r="73" spans="1:21" ht="14.1" customHeight="1" x14ac:dyDescent="0.25">
      <c r="A73" s="39" t="s">
        <v>92</v>
      </c>
      <c r="B73" s="40" t="s">
        <v>118</v>
      </c>
      <c r="C73" s="200">
        <v>44564324.299999997</v>
      </c>
      <c r="D73" s="206">
        <v>18953906.920000002</v>
      </c>
      <c r="E73" s="34">
        <v>10812.34</v>
      </c>
      <c r="F73" s="280">
        <f t="shared" si="17"/>
        <v>5.7045442111942164E-4</v>
      </c>
      <c r="G73" s="34">
        <v>10812.34</v>
      </c>
      <c r="H73" s="280">
        <f t="shared" si="11"/>
        <v>5.7045442111942164E-4</v>
      </c>
      <c r="I73" s="34">
        <v>10812.34</v>
      </c>
      <c r="J73" s="178">
        <f t="shared" si="12"/>
        <v>5.7045442111942164E-4</v>
      </c>
      <c r="K73" s="645">
        <v>9404959.8699999992</v>
      </c>
      <c r="L73" s="280">
        <v>0.15223343476530396</v>
      </c>
      <c r="M73" s="211">
        <f t="shared" si="15"/>
        <v>-0.99885035766771435</v>
      </c>
      <c r="N73" s="610">
        <v>9404959.8699999992</v>
      </c>
      <c r="O73" s="280">
        <v>0.15223343476530396</v>
      </c>
      <c r="P73" s="178">
        <f t="shared" si="16"/>
        <v>-0.99885035766771435</v>
      </c>
    </row>
    <row r="74" spans="1:21" ht="14.1" customHeight="1" x14ac:dyDescent="0.25">
      <c r="A74" s="253">
        <v>931</v>
      </c>
      <c r="B74" s="40" t="s">
        <v>436</v>
      </c>
      <c r="C74" s="200">
        <v>5805408.6299999999</v>
      </c>
      <c r="D74" s="206">
        <v>5750047.5999999996</v>
      </c>
      <c r="E74" s="34">
        <v>3909417.94</v>
      </c>
      <c r="F74" s="280">
        <f t="shared" si="17"/>
        <v>0.67989314384110489</v>
      </c>
      <c r="G74" s="34">
        <v>3830987.58</v>
      </c>
      <c r="H74" s="280">
        <f t="shared" si="11"/>
        <v>0.66625319414747108</v>
      </c>
      <c r="I74" s="34">
        <v>3561648.23</v>
      </c>
      <c r="J74" s="178">
        <f t="shared" si="12"/>
        <v>0.61941195582450481</v>
      </c>
      <c r="K74" s="645">
        <v>3096399.68</v>
      </c>
      <c r="L74" s="280">
        <v>0.63905511831564776</v>
      </c>
      <c r="M74" s="211">
        <f t="shared" si="15"/>
        <v>0.23723936697991133</v>
      </c>
      <c r="N74" s="610">
        <v>2793594.98</v>
      </c>
      <c r="O74" s="280">
        <v>0.57656031358002835</v>
      </c>
      <c r="P74" s="178">
        <f t="shared" si="16"/>
        <v>0.2749336448191928</v>
      </c>
    </row>
    <row r="75" spans="1:21" ht="14.1" customHeight="1" x14ac:dyDescent="0.25">
      <c r="A75" s="39" t="s">
        <v>93</v>
      </c>
      <c r="B75" s="40" t="s">
        <v>107</v>
      </c>
      <c r="C75" s="200">
        <v>30138334.93</v>
      </c>
      <c r="D75" s="206">
        <v>30342042.02</v>
      </c>
      <c r="E75" s="34">
        <v>28106053.760000002</v>
      </c>
      <c r="F75" s="280">
        <f t="shared" si="17"/>
        <v>0.9263072584723816</v>
      </c>
      <c r="G75" s="34">
        <v>28020348.710000001</v>
      </c>
      <c r="H75" s="280">
        <f t="shared" si="11"/>
        <v>0.92348262821369598</v>
      </c>
      <c r="I75" s="34">
        <v>15724950.09</v>
      </c>
      <c r="J75" s="178">
        <f t="shared" si="12"/>
        <v>0.51825615690713489</v>
      </c>
      <c r="K75" s="645">
        <v>28423575.52</v>
      </c>
      <c r="L75" s="280">
        <v>0.94811046744124527</v>
      </c>
      <c r="M75" s="211">
        <f t="shared" si="15"/>
        <v>-1.4186350683300653E-2</v>
      </c>
      <c r="N75" s="610">
        <v>18135130.219999999</v>
      </c>
      <c r="O75" s="280">
        <v>0.60492413341500861</v>
      </c>
      <c r="P75" s="178">
        <f t="shared" si="16"/>
        <v>-0.13290117582624117</v>
      </c>
    </row>
    <row r="76" spans="1:21" ht="14.1" customHeight="1" x14ac:dyDescent="0.25">
      <c r="A76" s="39" t="s">
        <v>94</v>
      </c>
      <c r="B76" s="40" t="s">
        <v>108</v>
      </c>
      <c r="C76" s="200">
        <v>113561295.48999999</v>
      </c>
      <c r="D76" s="206">
        <v>117271920.33</v>
      </c>
      <c r="E76" s="34">
        <v>99330559.859999999</v>
      </c>
      <c r="F76" s="280">
        <f t="shared" si="17"/>
        <v>0.84701060220116209</v>
      </c>
      <c r="G76" s="34">
        <v>96105674.810000002</v>
      </c>
      <c r="H76" s="280">
        <f t="shared" si="11"/>
        <v>0.81951139317546129</v>
      </c>
      <c r="I76" s="34">
        <v>54021967.829999998</v>
      </c>
      <c r="J76" s="178">
        <f t="shared" si="12"/>
        <v>0.46065560858885612</v>
      </c>
      <c r="K76" s="645">
        <v>85715982.739999995</v>
      </c>
      <c r="L76" s="280">
        <v>0.83120657718718871</v>
      </c>
      <c r="M76" s="211">
        <f t="shared" si="15"/>
        <v>0.12121067434430266</v>
      </c>
      <c r="N76" s="610">
        <v>42695406.909999996</v>
      </c>
      <c r="O76" s="280">
        <v>0.41402667162928392</v>
      </c>
      <c r="P76" s="178">
        <f t="shared" si="16"/>
        <v>0.26528757399773428</v>
      </c>
    </row>
    <row r="77" spans="1:21" ht="14.1" customHeight="1" x14ac:dyDescent="0.25">
      <c r="A77" s="39" t="s">
        <v>95</v>
      </c>
      <c r="B77" s="40" t="s">
        <v>117</v>
      </c>
      <c r="C77" s="200">
        <v>799840.54</v>
      </c>
      <c r="D77" s="206">
        <v>801333.05</v>
      </c>
      <c r="E77" s="34">
        <v>478348.05</v>
      </c>
      <c r="F77" s="280">
        <f t="shared" si="17"/>
        <v>0.59694037329422511</v>
      </c>
      <c r="G77" s="34">
        <v>478348.05</v>
      </c>
      <c r="H77" s="280">
        <f t="shared" si="11"/>
        <v>0.59694037329422511</v>
      </c>
      <c r="I77" s="34">
        <v>478348.05</v>
      </c>
      <c r="J77" s="178">
        <f t="shared" si="12"/>
        <v>0.59694037329422511</v>
      </c>
      <c r="K77" s="645">
        <v>556855.12</v>
      </c>
      <c r="L77" s="280">
        <v>0.66504470579658914</v>
      </c>
      <c r="M77" s="211">
        <f t="shared" si="15"/>
        <v>-0.14098293645930737</v>
      </c>
      <c r="N77" s="610">
        <v>556855.12</v>
      </c>
      <c r="O77" s="280">
        <v>0.66504470579658914</v>
      </c>
      <c r="P77" s="178">
        <f t="shared" si="16"/>
        <v>-0.14098293645930737</v>
      </c>
    </row>
    <row r="78" spans="1:21" ht="14.1" customHeight="1" x14ac:dyDescent="0.25">
      <c r="A78" s="250">
        <v>943</v>
      </c>
      <c r="B78" s="42" t="s">
        <v>740</v>
      </c>
      <c r="C78" s="200">
        <v>98287346.239999995</v>
      </c>
      <c r="D78" s="206">
        <v>97902507.239999995</v>
      </c>
      <c r="E78" s="34">
        <v>97687346.230000004</v>
      </c>
      <c r="F78" s="390">
        <f t="shared" si="17"/>
        <v>0.99780229315810531</v>
      </c>
      <c r="G78" s="34">
        <v>97687346.230000004</v>
      </c>
      <c r="H78" s="390">
        <f t="shared" si="11"/>
        <v>0.99780229315810531</v>
      </c>
      <c r="I78" s="34">
        <v>64261061.18</v>
      </c>
      <c r="J78" s="392">
        <f t="shared" si="12"/>
        <v>0.65637809481701281</v>
      </c>
      <c r="K78" s="647">
        <v>84274401.209999993</v>
      </c>
      <c r="L78" s="78">
        <v>0.7444128037021408</v>
      </c>
      <c r="M78" s="516">
        <f t="shared" si="15"/>
        <v>0.15915799848374879</v>
      </c>
      <c r="N78" s="612">
        <v>63962384.490000002</v>
      </c>
      <c r="O78" s="78">
        <v>0.56499265834030399</v>
      </c>
      <c r="P78" s="392">
        <f t="shared" si="16"/>
        <v>4.6695677839636573E-3</v>
      </c>
    </row>
    <row r="79" spans="1:21" ht="14.1" customHeight="1" thickBot="1" x14ac:dyDescent="0.3">
      <c r="A79" s="18">
        <v>9</v>
      </c>
      <c r="B79" s="2" t="s">
        <v>534</v>
      </c>
      <c r="C79" s="201">
        <f>SUBTOTAL(9,C66:C78)</f>
        <v>496436210.86000007</v>
      </c>
      <c r="D79" s="207">
        <f>SUM(D66:D78)</f>
        <v>475680305.02000004</v>
      </c>
      <c r="E79" s="524">
        <f>SUM(E66:E78)</f>
        <v>386382114.46000004</v>
      </c>
      <c r="F79" s="530">
        <f t="shared" si="17"/>
        <v>0.81227267638031508</v>
      </c>
      <c r="G79" s="203">
        <f>SUM(G66:G78)</f>
        <v>371386921.56000006</v>
      </c>
      <c r="H79" s="530">
        <f t="shared" si="11"/>
        <v>0.78074899809943787</v>
      </c>
      <c r="I79" s="203">
        <f>SUM(I66:I78)</f>
        <v>250587277.03000003</v>
      </c>
      <c r="J79" s="531">
        <f t="shared" si="12"/>
        <v>0.52679767143073974</v>
      </c>
      <c r="K79" s="152">
        <f>SUM(K66:K78)</f>
        <v>351881167.28999996</v>
      </c>
      <c r="L79" s="90">
        <v>0.6604189422027722</v>
      </c>
      <c r="M79" s="555">
        <f>+G79/K79-1</f>
        <v>5.5432788347904438E-2</v>
      </c>
      <c r="N79" s="562">
        <f>SUM(N66:N78)</f>
        <v>237388302.79000002</v>
      </c>
      <c r="O79" s="90">
        <v>0.44553601156687589</v>
      </c>
      <c r="P79" s="531">
        <f>+I79/N79-1</f>
        <v>5.5600777649420063E-2</v>
      </c>
    </row>
    <row r="80" spans="1:21" s="6" customFormat="1" ht="14.1" customHeight="1" thickBot="1" x14ac:dyDescent="0.3">
      <c r="A80" s="5"/>
      <c r="B80" s="4" t="s">
        <v>11</v>
      </c>
      <c r="C80" s="202">
        <f>SUM(C6,C27,C33,C57,C65,C79)</f>
        <v>2736183653.8400006</v>
      </c>
      <c r="D80" s="208">
        <f>SUM(D6,D27,D33,D57,D65,D79)</f>
        <v>2754787665.5799999</v>
      </c>
      <c r="E80" s="209">
        <f>SUM(E6,E27,E33,E57,E65,E79)</f>
        <v>2097712499.3700001</v>
      </c>
      <c r="F80" s="181">
        <f t="shared" si="17"/>
        <v>0.76147883395156069</v>
      </c>
      <c r="G80" s="209">
        <f>SUM(G6,G27,G33,G57,G65,G79)</f>
        <v>2033626797.1100001</v>
      </c>
      <c r="H80" s="181">
        <f t="shared" si="11"/>
        <v>0.73821544307003251</v>
      </c>
      <c r="I80" s="209">
        <f>SUM(I6,I27,I33,I57,I65,I79)</f>
        <v>1265976058.9400001</v>
      </c>
      <c r="J80" s="173">
        <f t="shared" si="12"/>
        <v>0.45955485962053566</v>
      </c>
      <c r="K80" s="154">
        <f>K6+K27+K33+K57+K65+K79</f>
        <v>2075378758.96</v>
      </c>
      <c r="L80" s="181">
        <v>0.75494635723244707</v>
      </c>
      <c r="M80" s="603">
        <f>+G80/K80-1</f>
        <v>-2.0117755214437261E-2</v>
      </c>
      <c r="N80" s="570">
        <f>N6+N27+N33+N57+N65+N79</f>
        <v>1443374532.6500001</v>
      </c>
      <c r="O80" s="181">
        <v>0.52504649613560261</v>
      </c>
      <c r="P80" s="175">
        <f>+I80/N80-1</f>
        <v>-0.12290536496047277</v>
      </c>
      <c r="R80" s="255"/>
      <c r="S80" s="46" t="s">
        <v>148</v>
      </c>
    </row>
    <row r="81" spans="1:19" ht="14.4" thickBot="1" x14ac:dyDescent="0.3">
      <c r="A81" s="7" t="s">
        <v>19</v>
      </c>
      <c r="N81" s="97"/>
    </row>
    <row r="82" spans="1:19" ht="12.75" customHeight="1" x14ac:dyDescent="0.25">
      <c r="A82" s="8" t="s">
        <v>757</v>
      </c>
      <c r="C82" s="164" t="s">
        <v>765</v>
      </c>
      <c r="D82" s="752" t="s">
        <v>781</v>
      </c>
      <c r="E82" s="750"/>
      <c r="F82" s="750"/>
      <c r="G82" s="750"/>
      <c r="H82" s="750"/>
      <c r="I82" s="750"/>
      <c r="J82" s="751"/>
      <c r="K82" s="761" t="s">
        <v>782</v>
      </c>
      <c r="L82" s="759"/>
      <c r="M82" s="759"/>
      <c r="N82" s="759"/>
      <c r="O82" s="759"/>
      <c r="P82" s="762"/>
    </row>
    <row r="83" spans="1:19" ht="12.75" customHeight="1" x14ac:dyDescent="0.25">
      <c r="A83" s="8" t="s">
        <v>148</v>
      </c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5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7" t="s">
        <v>764</v>
      </c>
      <c r="N84" s="558" t="s">
        <v>17</v>
      </c>
      <c r="O84" s="89" t="s">
        <v>18</v>
      </c>
      <c r="P84" s="606" t="s">
        <v>764</v>
      </c>
    </row>
    <row r="85" spans="1:19" ht="14.1" customHeight="1" x14ac:dyDescent="0.25">
      <c r="A85" s="17" t="s">
        <v>546</v>
      </c>
      <c r="B85" s="13" t="s">
        <v>547</v>
      </c>
      <c r="C85" s="525">
        <v>155185000</v>
      </c>
      <c r="D85" s="512">
        <v>155185000</v>
      </c>
      <c r="E85" s="180">
        <v>51958414.030000001</v>
      </c>
      <c r="F85" s="78">
        <f t="shared" ref="F85:F117" si="18">+E85/D85</f>
        <v>0.33481595534362213</v>
      </c>
      <c r="G85" s="180">
        <v>51958414.030000001</v>
      </c>
      <c r="H85" s="78">
        <f t="shared" ref="H85:H117" si="19">+G85/D85</f>
        <v>0.33481595534362213</v>
      </c>
      <c r="I85" s="180">
        <v>51958414.030000001</v>
      </c>
      <c r="J85" s="172">
        <f t="shared" ref="J85:J117" si="20">+I85/D85</f>
        <v>0.33481595534362213</v>
      </c>
      <c r="K85" s="608">
        <v>162502445.19999999</v>
      </c>
      <c r="L85" s="78">
        <v>0.86451215371115109</v>
      </c>
      <c r="M85" s="245">
        <f>+G85/K85-1</f>
        <v>-0.68026072490138745</v>
      </c>
      <c r="N85" s="608">
        <v>162502445.19999999</v>
      </c>
      <c r="O85" s="78">
        <v>0.86451215371115109</v>
      </c>
      <c r="P85" s="245">
        <f>+I85/N85-1</f>
        <v>-0.68026072490138745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155185000</v>
      </c>
      <c r="D86" s="207">
        <f>SUBTOTAL(9,D85:D85)</f>
        <v>155185000</v>
      </c>
      <c r="E86" s="203">
        <f>SUBTOTAL(9,E85:E85)</f>
        <v>51958414.030000001</v>
      </c>
      <c r="F86" s="90">
        <f t="shared" si="18"/>
        <v>0.33481595534362213</v>
      </c>
      <c r="G86" s="203">
        <f>SUBTOTAL(9,G85:G85)</f>
        <v>51958414.030000001</v>
      </c>
      <c r="H86" s="90">
        <f t="shared" si="19"/>
        <v>0.33481595534362213</v>
      </c>
      <c r="I86" s="203">
        <f>SUBTOTAL(9,I85:I85)</f>
        <v>51958414.030000001</v>
      </c>
      <c r="J86" s="170">
        <f t="shared" si="20"/>
        <v>0.33481595534362213</v>
      </c>
      <c r="K86" s="562">
        <f>SUBTOTAL(9,K85:K85)</f>
        <v>162502445.19999999</v>
      </c>
      <c r="L86" s="90"/>
      <c r="M86" s="213">
        <f>+G86/K86-1</f>
        <v>-0.68026072490138745</v>
      </c>
      <c r="N86" s="562">
        <f>SUBTOTAL(9,N85:N85)</f>
        <v>162502445.19999999</v>
      </c>
      <c r="O86" s="90"/>
      <c r="P86" s="213">
        <f>+I86/N86-1</f>
        <v>-0.68026072490138745</v>
      </c>
    </row>
    <row r="87" spans="1:19" ht="14.1" customHeight="1" x14ac:dyDescent="0.25">
      <c r="A87" s="37" t="s">
        <v>548</v>
      </c>
      <c r="B87" s="38" t="s">
        <v>549</v>
      </c>
      <c r="C87" s="198">
        <v>8321253.9400000004</v>
      </c>
      <c r="D87" s="204">
        <v>21680454.289999999</v>
      </c>
      <c r="E87" s="30">
        <v>7132693.0899999999</v>
      </c>
      <c r="F87" s="48">
        <f t="shared" si="18"/>
        <v>0.32899186495782606</v>
      </c>
      <c r="G87" s="30">
        <v>6690740.75</v>
      </c>
      <c r="H87" s="48">
        <f t="shared" si="19"/>
        <v>0.30860703657330973</v>
      </c>
      <c r="I87" s="30">
        <v>5091642.38</v>
      </c>
      <c r="J87" s="153">
        <f t="shared" si="20"/>
        <v>0.23484943220716986</v>
      </c>
      <c r="K87" s="609">
        <v>6347171.4900000002</v>
      </c>
      <c r="L87" s="48">
        <v>0.61601291837067962</v>
      </c>
      <c r="M87" s="210">
        <f>+G87/K87-1</f>
        <v>5.4129506433108876E-2</v>
      </c>
      <c r="N87" s="609">
        <v>5578424.7800000003</v>
      </c>
      <c r="O87" s="48">
        <v>0.54140363688820325</v>
      </c>
      <c r="P87" s="210">
        <f>+I87/N87-1</f>
        <v>-8.7261622984544429E-2</v>
      </c>
    </row>
    <row r="88" spans="1:19" ht="14.1" customHeight="1" x14ac:dyDescent="0.25">
      <c r="A88" s="39" t="s">
        <v>550</v>
      </c>
      <c r="B88" s="40" t="s">
        <v>551</v>
      </c>
      <c r="C88" s="199">
        <v>168947008.41</v>
      </c>
      <c r="D88" s="205">
        <v>168402978.90000001</v>
      </c>
      <c r="E88" s="32">
        <v>107306610.3</v>
      </c>
      <c r="F88" s="280">
        <f t="shared" si="18"/>
        <v>0.63720137850839398</v>
      </c>
      <c r="G88" s="32">
        <v>105908075.14</v>
      </c>
      <c r="H88" s="280">
        <f t="shared" si="19"/>
        <v>0.62889668479611438</v>
      </c>
      <c r="I88" s="32">
        <v>100720872.81999999</v>
      </c>
      <c r="J88" s="178">
        <f t="shared" si="20"/>
        <v>0.59809436553856588</v>
      </c>
      <c r="K88" s="610">
        <v>122996013.93000001</v>
      </c>
      <c r="L88" s="280">
        <v>0.63361446194643367</v>
      </c>
      <c r="M88" s="443">
        <f>+G88/K88-1</f>
        <v>-0.13893083396771833</v>
      </c>
      <c r="N88" s="610">
        <v>117727434.41</v>
      </c>
      <c r="O88" s="280">
        <v>0.60647335329484209</v>
      </c>
      <c r="P88" s="443">
        <f>+I88/N88-1</f>
        <v>-0.14445708152249881</v>
      </c>
      <c r="Q88" s="53"/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662424.53</v>
      </c>
      <c r="E89" s="32">
        <v>574234.65</v>
      </c>
      <c r="F89" s="280">
        <f t="shared" si="18"/>
        <v>0.866868034008342</v>
      </c>
      <c r="G89" s="32">
        <v>505047.65</v>
      </c>
      <c r="H89" s="280">
        <f t="shared" si="19"/>
        <v>0.76242292839004622</v>
      </c>
      <c r="I89" s="32">
        <v>391462.29</v>
      </c>
      <c r="J89" s="178">
        <f t="shared" si="20"/>
        <v>0.59095379514402946</v>
      </c>
      <c r="K89" s="610">
        <v>442471.12</v>
      </c>
      <c r="L89" s="280">
        <v>0.67795285935896099</v>
      </c>
      <c r="M89" s="664">
        <f>+G89/K89-1</f>
        <v>0.14142511719182949</v>
      </c>
      <c r="N89" s="610">
        <v>310833.69</v>
      </c>
      <c r="O89" s="280">
        <v>0.47625840285485044</v>
      </c>
      <c r="P89" s="588">
        <f>+I89/N89-1</f>
        <v>0.25939466214231799</v>
      </c>
    </row>
    <row r="90" spans="1:19" ht="14.1" customHeight="1" x14ac:dyDescent="0.25">
      <c r="A90" s="39" t="s">
        <v>554</v>
      </c>
      <c r="B90" s="40" t="s">
        <v>555</v>
      </c>
      <c r="C90" s="199">
        <v>60818645.530000001</v>
      </c>
      <c r="D90" s="205">
        <v>58256595.460000001</v>
      </c>
      <c r="E90" s="32">
        <v>2009795.64</v>
      </c>
      <c r="F90" s="280">
        <f t="shared" si="18"/>
        <v>3.4499023228708257E-2</v>
      </c>
      <c r="G90" s="32">
        <v>1610681.88</v>
      </c>
      <c r="H90" s="280">
        <f t="shared" si="19"/>
        <v>2.7648060572058701E-2</v>
      </c>
      <c r="I90" s="32">
        <v>725973.06</v>
      </c>
      <c r="J90" s="178">
        <f t="shared" si="20"/>
        <v>1.2461645831989374E-2</v>
      </c>
      <c r="K90" s="610">
        <v>0</v>
      </c>
      <c r="L90" s="280">
        <v>0</v>
      </c>
      <c r="M90" s="664" t="s">
        <v>129</v>
      </c>
      <c r="N90" s="610">
        <v>0</v>
      </c>
      <c r="O90" s="280">
        <v>0</v>
      </c>
      <c r="P90" s="588" t="s">
        <v>129</v>
      </c>
    </row>
    <row r="91" spans="1:19" ht="14.1" customHeight="1" x14ac:dyDescent="0.25">
      <c r="A91" s="39">
        <v>1341</v>
      </c>
      <c r="B91" s="40" t="s">
        <v>556</v>
      </c>
      <c r="C91" s="199">
        <v>14713359.07</v>
      </c>
      <c r="D91" s="205">
        <v>16098299.9</v>
      </c>
      <c r="E91" s="32">
        <v>15085840.59</v>
      </c>
      <c r="F91" s="280">
        <f t="shared" si="18"/>
        <v>0.93710768737759687</v>
      </c>
      <c r="G91" s="32">
        <v>14548692.779999999</v>
      </c>
      <c r="H91" s="280">
        <f t="shared" si="19"/>
        <v>0.90374094596162913</v>
      </c>
      <c r="I91" s="32">
        <v>5241146.41</v>
      </c>
      <c r="J91" s="178">
        <f t="shared" si="20"/>
        <v>0.32557142322836213</v>
      </c>
      <c r="K91" s="610">
        <v>15276365.130000001</v>
      </c>
      <c r="L91" s="280">
        <v>0.74717163668092201</v>
      </c>
      <c r="M91" s="210">
        <f t="shared" ref="M91:M120" si="21">+G91/K91-1</f>
        <v>-4.7633867337393387E-2</v>
      </c>
      <c r="N91" s="610">
        <v>4540837.05</v>
      </c>
      <c r="O91" s="280">
        <v>0.22209371284842216</v>
      </c>
      <c r="P91" s="210">
        <f t="shared" ref="P91:P120" si="22">+I91/N91-1</f>
        <v>0.1542247282359539</v>
      </c>
      <c r="R91" s="275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255881.12</v>
      </c>
      <c r="F92" s="280">
        <f t="shared" si="18"/>
        <v>0.78593305168500782</v>
      </c>
      <c r="G92" s="32">
        <v>255881.12</v>
      </c>
      <c r="H92" s="280">
        <f t="shared" si="19"/>
        <v>0.78593305168500782</v>
      </c>
      <c r="I92" s="32">
        <v>255881.12</v>
      </c>
      <c r="J92" s="178">
        <f t="shared" si="20"/>
        <v>0.78593305168500782</v>
      </c>
      <c r="K92" s="610">
        <v>301306.18</v>
      </c>
      <c r="L92" s="280">
        <v>0.71259843702200509</v>
      </c>
      <c r="M92" s="210">
        <f t="shared" si="21"/>
        <v>-0.15076046564992462</v>
      </c>
      <c r="N92" s="610">
        <v>301306.18</v>
      </c>
      <c r="O92" s="280">
        <v>0.71259843702200509</v>
      </c>
      <c r="P92" s="210">
        <f t="shared" si="22"/>
        <v>-0.15076046564992462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41868192.539999999</v>
      </c>
      <c r="D93" s="205">
        <v>42848156.369999997</v>
      </c>
      <c r="E93" s="32">
        <v>28468140.18</v>
      </c>
      <c r="F93" s="280">
        <f t="shared" si="18"/>
        <v>0.66439591785871743</v>
      </c>
      <c r="G93" s="32">
        <v>27961889.91</v>
      </c>
      <c r="H93" s="280">
        <f t="shared" si="19"/>
        <v>0.65258093413740037</v>
      </c>
      <c r="I93" s="32">
        <v>25688352.550000001</v>
      </c>
      <c r="J93" s="178">
        <f t="shared" si="20"/>
        <v>0.59952060313114475</v>
      </c>
      <c r="K93" s="610">
        <v>30797630.649999999</v>
      </c>
      <c r="L93" s="280">
        <v>0.64468649982009396</v>
      </c>
      <c r="M93" s="211">
        <f t="shared" si="21"/>
        <v>-9.2076587716334535E-2</v>
      </c>
      <c r="N93" s="610">
        <v>27890251.329999998</v>
      </c>
      <c r="O93" s="280">
        <v>0.58382635707855735</v>
      </c>
      <c r="P93" s="211">
        <f t="shared" si="22"/>
        <v>-7.8948689057941057E-2</v>
      </c>
      <c r="R93" s="275"/>
      <c r="S93" s="275"/>
    </row>
    <row r="94" spans="1:19" ht="14.1" customHeight="1" x14ac:dyDescent="0.25">
      <c r="A94" s="39" t="s">
        <v>559</v>
      </c>
      <c r="B94" s="40" t="s">
        <v>560</v>
      </c>
      <c r="C94" s="199">
        <v>27281948.489999998</v>
      </c>
      <c r="D94" s="205">
        <v>30616983.84</v>
      </c>
      <c r="E94" s="32">
        <v>24451946.600000001</v>
      </c>
      <c r="F94" s="280">
        <f t="shared" si="18"/>
        <v>0.79863995512367891</v>
      </c>
      <c r="G94" s="32">
        <v>21769845.73</v>
      </c>
      <c r="H94" s="280">
        <f t="shared" si="19"/>
        <v>0.71103822126196736</v>
      </c>
      <c r="I94" s="32">
        <v>16346935.869999999</v>
      </c>
      <c r="J94" s="178">
        <f t="shared" si="20"/>
        <v>0.53391725179157945</v>
      </c>
      <c r="K94" s="610">
        <v>17956929.460000001</v>
      </c>
      <c r="L94" s="280">
        <v>0.76944857933327371</v>
      </c>
      <c r="M94" s="211">
        <f t="shared" si="21"/>
        <v>0.21233676272402091</v>
      </c>
      <c r="N94" s="610">
        <v>14985131.029999999</v>
      </c>
      <c r="O94" s="280">
        <v>0.64210798443245964</v>
      </c>
      <c r="P94" s="211">
        <f t="shared" si="22"/>
        <v>9.0877072564376604E-2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9995984.5</v>
      </c>
      <c r="E95" s="32">
        <v>6682075.6699999999</v>
      </c>
      <c r="F95" s="280">
        <f t="shared" si="18"/>
        <v>0.66847599353520404</v>
      </c>
      <c r="G95" s="32">
        <v>6596367.1600000001</v>
      </c>
      <c r="H95" s="280">
        <f t="shared" si="19"/>
        <v>0.65990169952744526</v>
      </c>
      <c r="I95" s="32">
        <v>6275888.5700000003</v>
      </c>
      <c r="J95" s="178">
        <f t="shared" si="20"/>
        <v>0.62784096654011423</v>
      </c>
      <c r="K95" s="610">
        <v>6827343.2699999996</v>
      </c>
      <c r="L95" s="280">
        <v>0.62854046328171598</v>
      </c>
      <c r="M95" s="211">
        <f t="shared" si="21"/>
        <v>-3.3831038057648311E-2</v>
      </c>
      <c r="N95" s="610">
        <v>6560898.6299999999</v>
      </c>
      <c r="O95" s="280">
        <v>0.60401097489339739</v>
      </c>
      <c r="P95" s="211">
        <f t="shared" si="22"/>
        <v>-4.3440704707245148E-2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21055570.43</v>
      </c>
      <c r="D96" s="205">
        <v>50043505.82</v>
      </c>
      <c r="E96" s="32">
        <v>12317574.890000001</v>
      </c>
      <c r="F96" s="280">
        <f t="shared" si="18"/>
        <v>0.2461373296727995</v>
      </c>
      <c r="G96" s="32">
        <v>12317574.890000001</v>
      </c>
      <c r="H96" s="280">
        <f t="shared" si="19"/>
        <v>0.2461373296727995</v>
      </c>
      <c r="I96" s="32">
        <v>5640422.3799999999</v>
      </c>
      <c r="J96" s="178">
        <f t="shared" si="20"/>
        <v>0.11271037645299807</v>
      </c>
      <c r="K96" s="610">
        <v>43504657.490000002</v>
      </c>
      <c r="L96" s="280">
        <v>0.68930822442865303</v>
      </c>
      <c r="M96" s="211">
        <f t="shared" si="21"/>
        <v>-0.71686767347079283</v>
      </c>
      <c r="N96" s="610">
        <v>43504657.490000002</v>
      </c>
      <c r="O96" s="280">
        <v>0.68930822442865303</v>
      </c>
      <c r="P96" s="211">
        <f t="shared" si="22"/>
        <v>-0.87034899926987108</v>
      </c>
      <c r="R96" s="276"/>
    </row>
    <row r="97" spans="1:19" ht="14.1" customHeight="1" x14ac:dyDescent="0.25">
      <c r="A97" s="39" t="s">
        <v>565</v>
      </c>
      <c r="B97" s="40" t="s">
        <v>566</v>
      </c>
      <c r="C97" s="199">
        <v>173426660.56</v>
      </c>
      <c r="D97" s="205">
        <v>204033948.94999999</v>
      </c>
      <c r="E97" s="32">
        <v>143449423.09999999</v>
      </c>
      <c r="F97" s="280">
        <f t="shared" si="18"/>
        <v>0.70306644476676439</v>
      </c>
      <c r="G97" s="32">
        <v>140677106.40000001</v>
      </c>
      <c r="H97" s="280">
        <f t="shared" si="19"/>
        <v>0.68947891820921414</v>
      </c>
      <c r="I97" s="32">
        <v>100195385.33</v>
      </c>
      <c r="J97" s="178">
        <f t="shared" si="20"/>
        <v>0.49107212719072357</v>
      </c>
      <c r="K97" s="610">
        <v>125619637.38</v>
      </c>
      <c r="L97" s="280">
        <v>0.62775503631702867</v>
      </c>
      <c r="M97" s="211">
        <f t="shared" si="21"/>
        <v>0.11986556667450876</v>
      </c>
      <c r="N97" s="610">
        <v>104770395.79000001</v>
      </c>
      <c r="O97" s="280">
        <v>0.52356578148005573</v>
      </c>
      <c r="P97" s="211">
        <f t="shared" si="22"/>
        <v>-4.3667015147772048E-2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1012867.47</v>
      </c>
      <c r="E98" s="32">
        <v>991623.87</v>
      </c>
      <c r="F98" s="280">
        <f t="shared" si="18"/>
        <v>0.97902627872923986</v>
      </c>
      <c r="G98" s="32">
        <v>577163.28</v>
      </c>
      <c r="H98" s="280">
        <f t="shared" si="19"/>
        <v>0.56983099674432236</v>
      </c>
      <c r="I98" s="32">
        <v>320591.88</v>
      </c>
      <c r="J98" s="178">
        <f t="shared" si="20"/>
        <v>0.31651908023070385</v>
      </c>
      <c r="K98" s="610">
        <v>2119043.9300000002</v>
      </c>
      <c r="L98" s="280">
        <v>0.78874000469571603</v>
      </c>
      <c r="M98" s="211">
        <f t="shared" si="21"/>
        <v>-0.72763033751735384</v>
      </c>
      <c r="N98" s="610">
        <v>852959.63</v>
      </c>
      <c r="O98" s="280">
        <v>0.31748439616891572</v>
      </c>
      <c r="P98" s="211">
        <f t="shared" si="22"/>
        <v>-0.62414178968821776</v>
      </c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159435.57</v>
      </c>
      <c r="F99" s="280">
        <f t="shared" si="18"/>
        <v>0.46261335234286777</v>
      </c>
      <c r="G99" s="32">
        <v>84719.360000000001</v>
      </c>
      <c r="H99" s="280">
        <f t="shared" si="19"/>
        <v>0.24581909255219683</v>
      </c>
      <c r="I99" s="32">
        <v>42953.79</v>
      </c>
      <c r="J99" s="178">
        <f t="shared" si="20"/>
        <v>0.12463339760212573</v>
      </c>
      <c r="K99" s="610">
        <v>228174.25</v>
      </c>
      <c r="L99" s="280">
        <v>0.53864025624606393</v>
      </c>
      <c r="M99" s="211">
        <f t="shared" si="21"/>
        <v>-0.62870762147788373</v>
      </c>
      <c r="N99" s="610">
        <v>160577.60000000001</v>
      </c>
      <c r="O99" s="280">
        <v>0.37906801320209421</v>
      </c>
      <c r="P99" s="211">
        <f t="shared" si="22"/>
        <v>-0.73250447135839614</v>
      </c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7532463</v>
      </c>
      <c r="F100" s="280">
        <f t="shared" si="18"/>
        <v>0.94060268356880905</v>
      </c>
      <c r="G100" s="32">
        <v>7532463</v>
      </c>
      <c r="H100" s="280">
        <f t="shared" si="19"/>
        <v>0.94060268356880905</v>
      </c>
      <c r="I100" s="32">
        <v>4544526.97</v>
      </c>
      <c r="J100" s="178">
        <f t="shared" si="20"/>
        <v>0.5674895799067089</v>
      </c>
      <c r="K100" s="610">
        <v>7415500.7400000002</v>
      </c>
      <c r="L100" s="280">
        <v>0.9008807157454356</v>
      </c>
      <c r="M100" s="211">
        <f t="shared" si="21"/>
        <v>1.5772671880280864E-2</v>
      </c>
      <c r="N100" s="610">
        <v>4427564.71</v>
      </c>
      <c r="O100" s="280">
        <v>0.53788783857016131</v>
      </c>
      <c r="P100" s="211">
        <f t="shared" si="22"/>
        <v>2.641683807259354E-2</v>
      </c>
    </row>
    <row r="101" spans="1:19" ht="14.1" customHeight="1" x14ac:dyDescent="0.25">
      <c r="A101" s="39">
        <v>1521</v>
      </c>
      <c r="B101" s="40" t="s">
        <v>573</v>
      </c>
      <c r="C101" s="199">
        <v>32800946.870000001</v>
      </c>
      <c r="D101" s="205">
        <v>21950815.489999998</v>
      </c>
      <c r="E101" s="32">
        <v>16258634.109999999</v>
      </c>
      <c r="F101" s="280">
        <f t="shared" si="18"/>
        <v>0.74068474209565693</v>
      </c>
      <c r="G101" s="32">
        <v>16258634.109999999</v>
      </c>
      <c r="H101" s="280">
        <f t="shared" si="19"/>
        <v>0.74068474209565693</v>
      </c>
      <c r="I101" s="32">
        <v>6209470.1100000003</v>
      </c>
      <c r="J101" s="178">
        <f t="shared" si="20"/>
        <v>0.28288106712157512</v>
      </c>
      <c r="K101" s="610">
        <v>13134310.75</v>
      </c>
      <c r="L101" s="280">
        <v>0.71356469555613566</v>
      </c>
      <c r="M101" s="211">
        <f t="shared" si="21"/>
        <v>0.23787493835563467</v>
      </c>
      <c r="N101" s="610">
        <v>10800296.75</v>
      </c>
      <c r="O101" s="280">
        <v>0.58676169682749979</v>
      </c>
      <c r="P101" s="211">
        <f t="shared" si="22"/>
        <v>-0.42506486129651944</v>
      </c>
    </row>
    <row r="102" spans="1:19" ht="14.1" customHeight="1" x14ac:dyDescent="0.25">
      <c r="A102" s="39" t="s">
        <v>574</v>
      </c>
      <c r="B102" s="40" t="s">
        <v>575</v>
      </c>
      <c r="C102" s="199">
        <v>17147962.52</v>
      </c>
      <c r="D102" s="205">
        <v>29841787.010000002</v>
      </c>
      <c r="E102" s="32">
        <v>23973881.32</v>
      </c>
      <c r="F102" s="280">
        <f t="shared" si="18"/>
        <v>0.80336614264977957</v>
      </c>
      <c r="G102" s="32">
        <v>23899538.91</v>
      </c>
      <c r="H102" s="280">
        <f t="shared" si="19"/>
        <v>0.80087492421252282</v>
      </c>
      <c r="I102" s="32">
        <v>7039899.5800000001</v>
      </c>
      <c r="J102" s="178">
        <f t="shared" si="20"/>
        <v>0.23590744004844366</v>
      </c>
      <c r="K102" s="608">
        <v>20332994.120000001</v>
      </c>
      <c r="L102" s="280">
        <v>0.99240504483073844</v>
      </c>
      <c r="M102" s="211">
        <f t="shared" si="21"/>
        <v>0.17540676837612734</v>
      </c>
      <c r="N102" s="608">
        <v>4516527.0599999996</v>
      </c>
      <c r="O102" s="280">
        <v>0.22044093521129401</v>
      </c>
      <c r="P102" s="211">
        <f t="shared" si="22"/>
        <v>0.55869753163839131</v>
      </c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8218661.21</v>
      </c>
      <c r="E103" s="32">
        <v>7784169.7199999997</v>
      </c>
      <c r="F103" s="280">
        <f t="shared" si="18"/>
        <v>0.94713354415055628</v>
      </c>
      <c r="G103" s="32">
        <v>7724356.9800000004</v>
      </c>
      <c r="H103" s="280">
        <f t="shared" si="19"/>
        <v>0.93985586978587732</v>
      </c>
      <c r="I103" s="32">
        <v>2370828.13</v>
      </c>
      <c r="J103" s="178">
        <f t="shared" si="20"/>
        <v>0.28846889650534702</v>
      </c>
      <c r="K103" s="610">
        <v>7510123.9199999999</v>
      </c>
      <c r="L103" s="280">
        <v>0.92017105293289148</v>
      </c>
      <c r="M103" s="211">
        <f t="shared" si="21"/>
        <v>2.8525902139841186E-2</v>
      </c>
      <c r="N103" s="610">
        <v>3591749.69</v>
      </c>
      <c r="O103" s="280">
        <v>0.44007584020247248</v>
      </c>
      <c r="P103" s="211">
        <f t="shared" si="22"/>
        <v>-0.33992389931827349</v>
      </c>
    </row>
    <row r="104" spans="1:19" ht="14.1" customHeight="1" x14ac:dyDescent="0.25">
      <c r="A104" s="39" t="s">
        <v>578</v>
      </c>
      <c r="B104" s="40" t="s">
        <v>579</v>
      </c>
      <c r="C104" s="199">
        <v>78451100.349999994</v>
      </c>
      <c r="D104" s="205">
        <v>31432082</v>
      </c>
      <c r="E104" s="32">
        <v>10699986.050000001</v>
      </c>
      <c r="F104" s="280">
        <f t="shared" si="18"/>
        <v>0.34041607711509536</v>
      </c>
      <c r="G104" s="32">
        <v>9871128.5099999998</v>
      </c>
      <c r="H104" s="280">
        <f t="shared" si="19"/>
        <v>0.31404628271203922</v>
      </c>
      <c r="I104" s="32">
        <v>4016539.57</v>
      </c>
      <c r="J104" s="178">
        <f t="shared" si="20"/>
        <v>0.12778471276576589</v>
      </c>
      <c r="K104" s="610">
        <v>6202963.5800000001</v>
      </c>
      <c r="L104" s="280">
        <v>0.6905157974455538</v>
      </c>
      <c r="M104" s="211">
        <f t="shared" si="21"/>
        <v>0.59135683817766349</v>
      </c>
      <c r="N104" s="610">
        <v>2688668.95</v>
      </c>
      <c r="O104" s="280">
        <v>0.29930344747830201</v>
      </c>
      <c r="P104" s="211">
        <f t="shared" si="22"/>
        <v>0.49387657785090999</v>
      </c>
    </row>
    <row r="105" spans="1:19" ht="14.1" customHeight="1" x14ac:dyDescent="0.25">
      <c r="A105" s="39" t="s">
        <v>580</v>
      </c>
      <c r="B105" s="40" t="s">
        <v>581</v>
      </c>
      <c r="C105" s="199">
        <v>21790501.289999999</v>
      </c>
      <c r="D105" s="205">
        <v>24133888.620000001</v>
      </c>
      <c r="E105" s="32">
        <v>20069539.84</v>
      </c>
      <c r="F105" s="280">
        <f t="shared" si="18"/>
        <v>0.83159163266246972</v>
      </c>
      <c r="G105" s="32">
        <v>18881160.489999998</v>
      </c>
      <c r="H105" s="280">
        <f t="shared" si="19"/>
        <v>0.78235052739710531</v>
      </c>
      <c r="I105" s="32">
        <v>8132935.46</v>
      </c>
      <c r="J105" s="178">
        <f t="shared" si="20"/>
        <v>0.33699233422583019</v>
      </c>
      <c r="K105" s="610">
        <v>19084801.32</v>
      </c>
      <c r="L105" s="280">
        <v>0.53525690499926304</v>
      </c>
      <c r="M105" s="211">
        <f t="shared" si="21"/>
        <v>-1.0670314381873935E-2</v>
      </c>
      <c r="N105" s="610">
        <v>10717948.32</v>
      </c>
      <c r="O105" s="280">
        <v>0.30059814349197794</v>
      </c>
      <c r="P105" s="211">
        <f t="shared" si="22"/>
        <v>-0.24118541933779358</v>
      </c>
    </row>
    <row r="106" spans="1:19" ht="14.1" customHeight="1" x14ac:dyDescent="0.25">
      <c r="A106" s="39" t="s">
        <v>582</v>
      </c>
      <c r="B106" s="40" t="s">
        <v>583</v>
      </c>
      <c r="C106" s="199">
        <v>672247.24</v>
      </c>
      <c r="D106" s="205">
        <v>1669133</v>
      </c>
      <c r="E106" s="32">
        <v>404192.73</v>
      </c>
      <c r="F106" s="280">
        <f t="shared" si="18"/>
        <v>0.24215729363687613</v>
      </c>
      <c r="G106" s="32">
        <v>331155.17</v>
      </c>
      <c r="H106" s="280">
        <f t="shared" si="19"/>
        <v>0.1983995104045034</v>
      </c>
      <c r="I106" s="32">
        <v>331155.17</v>
      </c>
      <c r="J106" s="178">
        <f t="shared" si="20"/>
        <v>0.1983995104045034</v>
      </c>
      <c r="K106" s="610">
        <v>809064.14</v>
      </c>
      <c r="L106" s="280">
        <v>0.25027015588732454</v>
      </c>
      <c r="M106" s="211">
        <f t="shared" si="21"/>
        <v>-0.590693551193605</v>
      </c>
      <c r="N106" s="610">
        <v>457270.66</v>
      </c>
      <c r="O106" s="280">
        <v>0.14144885887650363</v>
      </c>
      <c r="P106" s="211">
        <f t="shared" si="22"/>
        <v>-0.27580052916581177</v>
      </c>
    </row>
    <row r="107" spans="1:19" ht="14.1" customHeight="1" x14ac:dyDescent="0.25">
      <c r="A107" s="39">
        <v>1536</v>
      </c>
      <c r="B107" s="40" t="s">
        <v>768</v>
      </c>
      <c r="C107" s="199">
        <v>19631487</v>
      </c>
      <c r="D107" s="205">
        <v>18823514.59</v>
      </c>
      <c r="E107" s="32">
        <v>5437886.6299999999</v>
      </c>
      <c r="F107" s="280">
        <f t="shared" si="18"/>
        <v>0.28888795469093109</v>
      </c>
      <c r="G107" s="32">
        <v>5437886.6299999999</v>
      </c>
      <c r="H107" s="280">
        <f t="shared" si="19"/>
        <v>0.28888795469093109</v>
      </c>
      <c r="I107" s="32">
        <v>1779592.68</v>
      </c>
      <c r="J107" s="178">
        <f t="shared" si="20"/>
        <v>9.4540935567123549E-2</v>
      </c>
      <c r="K107" s="709">
        <v>0</v>
      </c>
      <c r="L107" s="280">
        <v>0</v>
      </c>
      <c r="M107" s="211" t="s">
        <v>129</v>
      </c>
      <c r="N107" s="610">
        <v>0</v>
      </c>
      <c r="O107" s="280">
        <v>0</v>
      </c>
      <c r="P107" s="211" t="s">
        <v>129</v>
      </c>
    </row>
    <row r="108" spans="1:19" ht="14.1" customHeight="1" x14ac:dyDescent="0.25">
      <c r="A108" s="39">
        <v>1601</v>
      </c>
      <c r="B108" s="40" t="s">
        <v>584</v>
      </c>
      <c r="C108" s="199">
        <v>18375699.07</v>
      </c>
      <c r="D108" s="205">
        <v>18878142.190000001</v>
      </c>
      <c r="E108" s="32">
        <v>18503777.260000002</v>
      </c>
      <c r="F108" s="280">
        <f t="shared" si="18"/>
        <v>0.98016939769643718</v>
      </c>
      <c r="G108" s="32">
        <v>18389537.68</v>
      </c>
      <c r="H108" s="280">
        <f t="shared" si="19"/>
        <v>0.97411797701900871</v>
      </c>
      <c r="I108" s="32">
        <v>9434426.4199999999</v>
      </c>
      <c r="J108" s="178">
        <f t="shared" si="20"/>
        <v>0.49975396546157697</v>
      </c>
      <c r="K108" s="610">
        <v>19349633.260000002</v>
      </c>
      <c r="L108" s="280">
        <v>0.96239247672669814</v>
      </c>
      <c r="M108" s="211">
        <f t="shared" si="21"/>
        <v>-4.961828304956728E-2</v>
      </c>
      <c r="N108" s="610">
        <v>10947734.24</v>
      </c>
      <c r="O108" s="280">
        <v>0.54450732622202036</v>
      </c>
      <c r="P108" s="211">
        <f t="shared" si="22"/>
        <v>-0.13823022981968192</v>
      </c>
    </row>
    <row r="109" spans="1:19" ht="14.1" customHeight="1" x14ac:dyDescent="0.25">
      <c r="A109" s="39" t="s">
        <v>585</v>
      </c>
      <c r="B109" s="40" t="s">
        <v>586</v>
      </c>
      <c r="C109" s="199">
        <v>8493454.4900000002</v>
      </c>
      <c r="D109" s="205">
        <v>8433895.9100000001</v>
      </c>
      <c r="E109" s="32">
        <v>7092847.8799999999</v>
      </c>
      <c r="F109" s="280">
        <f t="shared" si="18"/>
        <v>0.84099305418152825</v>
      </c>
      <c r="G109" s="32">
        <v>6369492.29</v>
      </c>
      <c r="H109" s="280">
        <f t="shared" si="19"/>
        <v>0.75522538551225726</v>
      </c>
      <c r="I109" s="32">
        <v>2771084.59</v>
      </c>
      <c r="J109" s="178">
        <f t="shared" si="20"/>
        <v>0.32856518737851009</v>
      </c>
      <c r="K109" s="610">
        <v>6159912.9800000004</v>
      </c>
      <c r="L109" s="280">
        <v>0.99895762002704147</v>
      </c>
      <c r="M109" s="211">
        <f t="shared" si="21"/>
        <v>3.4023095891202004E-2</v>
      </c>
      <c r="N109" s="610">
        <v>1515486.63</v>
      </c>
      <c r="O109" s="280">
        <v>0.24576758178288444</v>
      </c>
      <c r="P109" s="211">
        <f t="shared" si="22"/>
        <v>0.82851140692676384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 t="shared" si="18"/>
        <v>0.9262526642881167</v>
      </c>
      <c r="G110" s="32">
        <v>87650000</v>
      </c>
      <c r="H110" s="280">
        <f t="shared" si="19"/>
        <v>0.9262526642881167</v>
      </c>
      <c r="I110" s="32">
        <v>33934398.270000003</v>
      </c>
      <c r="J110" s="178">
        <f t="shared" si="20"/>
        <v>0.35860612445637835</v>
      </c>
      <c r="K110" s="610">
        <v>85241375.739999995</v>
      </c>
      <c r="L110" s="280">
        <v>1</v>
      </c>
      <c r="M110" s="211">
        <f t="shared" si="21"/>
        <v>2.8256515560550088E-2</v>
      </c>
      <c r="N110" s="610">
        <v>31358419.309999999</v>
      </c>
      <c r="O110" s="280">
        <v>0.36787791184469215</v>
      </c>
      <c r="P110" s="211">
        <f t="shared" si="22"/>
        <v>8.2146326781801227E-2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si="18"/>
        <v>0.99614037707759551</v>
      </c>
      <c r="G111" s="32">
        <v>4767846.51</v>
      </c>
      <c r="H111" s="280">
        <f t="shared" si="19"/>
        <v>0.99614037707759551</v>
      </c>
      <c r="I111" s="32">
        <v>1669363.85</v>
      </c>
      <c r="J111" s="178">
        <f t="shared" si="20"/>
        <v>0.34877816044013271</v>
      </c>
      <c r="K111" s="610">
        <v>4663415.2699999996</v>
      </c>
      <c r="L111" s="280">
        <v>0.99323074379987786</v>
      </c>
      <c r="M111" s="211">
        <f t="shared" si="21"/>
        <v>2.2393725189307601E-2</v>
      </c>
      <c r="N111" s="610">
        <v>1261599.02</v>
      </c>
      <c r="O111" s="280">
        <v>0.26869983916568452</v>
      </c>
      <c r="P111" s="211">
        <f t="shared" si="22"/>
        <v>0.32321270351018505</v>
      </c>
    </row>
    <row r="112" spans="1:19" ht="14.1" customHeight="1" x14ac:dyDescent="0.25">
      <c r="A112" s="39" t="s">
        <v>591</v>
      </c>
      <c r="B112" s="40" t="s">
        <v>592</v>
      </c>
      <c r="C112" s="199">
        <v>5470927.3399999999</v>
      </c>
      <c r="D112" s="205">
        <v>4008890.51</v>
      </c>
      <c r="E112" s="32">
        <v>645083.38</v>
      </c>
      <c r="F112" s="280">
        <f t="shared" si="18"/>
        <v>0.16091319490788489</v>
      </c>
      <c r="G112" s="32">
        <v>645083.38</v>
      </c>
      <c r="H112" s="280">
        <f t="shared" si="19"/>
        <v>0.16091319490788489</v>
      </c>
      <c r="I112" s="32">
        <v>645083.38</v>
      </c>
      <c r="J112" s="178">
        <f t="shared" si="20"/>
        <v>0.16091319490788489</v>
      </c>
      <c r="K112" s="610">
        <v>4038260.55</v>
      </c>
      <c r="L112" s="280">
        <v>0.47245316115165403</v>
      </c>
      <c r="M112" s="211">
        <f t="shared" si="21"/>
        <v>-0.84025711763447264</v>
      </c>
      <c r="N112" s="610">
        <v>4038260.55</v>
      </c>
      <c r="O112" s="280">
        <v>0.47245316115165403</v>
      </c>
      <c r="P112" s="211">
        <f t="shared" si="22"/>
        <v>-0.84025711763447264</v>
      </c>
    </row>
    <row r="113" spans="1:18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174155423.09</v>
      </c>
      <c r="F113" s="280">
        <f t="shared" si="18"/>
        <v>0.99782339971553602</v>
      </c>
      <c r="G113" s="32">
        <v>174154515.63999999</v>
      </c>
      <c r="H113" s="280">
        <f t="shared" si="19"/>
        <v>0.99781820048126568</v>
      </c>
      <c r="I113" s="32">
        <v>73497848.780000001</v>
      </c>
      <c r="J113" s="178">
        <f t="shared" si="20"/>
        <v>0.4211058836998629</v>
      </c>
      <c r="K113" s="610">
        <v>175777699.09</v>
      </c>
      <c r="L113" s="280">
        <v>0.98970688751105351</v>
      </c>
      <c r="M113" s="211">
        <f t="shared" si="21"/>
        <v>-9.2342968328931185E-3</v>
      </c>
      <c r="N113" s="610">
        <v>70364852.390000001</v>
      </c>
      <c r="O113" s="280">
        <v>0.39618551960578868</v>
      </c>
      <c r="P113" s="211">
        <f t="shared" si="22"/>
        <v>4.4525019005728028E-2</v>
      </c>
      <c r="R113"/>
    </row>
    <row r="114" spans="1:18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18"/>
        <v>0</v>
      </c>
      <c r="G114" s="32">
        <v>0</v>
      </c>
      <c r="H114" s="280">
        <f t="shared" si="19"/>
        <v>0</v>
      </c>
      <c r="I114" s="32">
        <v>0</v>
      </c>
      <c r="J114" s="178">
        <f t="shared" si="20"/>
        <v>0</v>
      </c>
      <c r="K114" s="610">
        <v>0</v>
      </c>
      <c r="L114" s="280">
        <v>0</v>
      </c>
      <c r="M114" s="211" t="s">
        <v>129</v>
      </c>
      <c r="N114" s="610">
        <v>0</v>
      </c>
      <c r="O114" s="280">
        <v>0</v>
      </c>
      <c r="P114" s="211" t="s">
        <v>129</v>
      </c>
      <c r="R114"/>
    </row>
    <row r="115" spans="1:18" ht="14.1" customHeight="1" x14ac:dyDescent="0.25">
      <c r="A115" s="39" t="s">
        <v>596</v>
      </c>
      <c r="B115" s="40" t="s">
        <v>597</v>
      </c>
      <c r="C115" s="199">
        <v>31920925.68</v>
      </c>
      <c r="D115" s="205">
        <v>32792034.949999999</v>
      </c>
      <c r="E115" s="32">
        <v>32092452.960000001</v>
      </c>
      <c r="F115" s="280">
        <f t="shared" si="18"/>
        <v>0.97866610013478295</v>
      </c>
      <c r="G115" s="32">
        <v>29654843.199999999</v>
      </c>
      <c r="H115" s="280">
        <f t="shared" si="19"/>
        <v>0.90433067802033429</v>
      </c>
      <c r="I115" s="32">
        <v>10309635.26</v>
      </c>
      <c r="J115" s="178">
        <f t="shared" si="20"/>
        <v>0.31439449475214715</v>
      </c>
      <c r="K115" s="610">
        <v>26133653.93</v>
      </c>
      <c r="L115" s="280">
        <v>0.82410225325730391</v>
      </c>
      <c r="M115" s="211">
        <f t="shared" si="21"/>
        <v>0.13473773240556564</v>
      </c>
      <c r="N115" s="610">
        <v>11041284.91</v>
      </c>
      <c r="O115" s="280">
        <v>0.34817740364815752</v>
      </c>
      <c r="P115" s="211">
        <f t="shared" si="22"/>
        <v>-6.626490086650616E-2</v>
      </c>
      <c r="R115"/>
    </row>
    <row r="116" spans="1:18" ht="14.1" customHeight="1" x14ac:dyDescent="0.25">
      <c r="A116" s="39" t="s">
        <v>598</v>
      </c>
      <c r="B116" s="40" t="s">
        <v>599</v>
      </c>
      <c r="C116" s="199">
        <v>2348598.2599999998</v>
      </c>
      <c r="D116" s="205">
        <v>2640800.67</v>
      </c>
      <c r="E116" s="32">
        <v>2611647.61</v>
      </c>
      <c r="F116" s="280">
        <f t="shared" si="18"/>
        <v>0.98896052234037035</v>
      </c>
      <c r="G116" s="32">
        <v>2014543.46</v>
      </c>
      <c r="H116" s="280">
        <f t="shared" si="19"/>
        <v>0.76285328267506081</v>
      </c>
      <c r="I116" s="32">
        <v>1256769.23</v>
      </c>
      <c r="J116" s="178">
        <f t="shared" si="20"/>
        <v>0.47590461645861365</v>
      </c>
      <c r="K116" s="610">
        <v>1530704.24</v>
      </c>
      <c r="L116" s="280">
        <v>0.67599865795184466</v>
      </c>
      <c r="M116" s="211">
        <f t="shared" si="21"/>
        <v>0.31608929233775429</v>
      </c>
      <c r="N116" s="610">
        <v>1042241.94</v>
      </c>
      <c r="O116" s="280">
        <v>0.46028104861140712</v>
      </c>
      <c r="P116" s="211">
        <f t="shared" si="22"/>
        <v>0.20583252483583614</v>
      </c>
    </row>
    <row r="117" spans="1:18" ht="14.1" customHeight="1" x14ac:dyDescent="0.25">
      <c r="A117" s="39" t="s">
        <v>600</v>
      </c>
      <c r="B117" s="40" t="s">
        <v>601</v>
      </c>
      <c r="C117" s="199">
        <v>56423741.060000002</v>
      </c>
      <c r="D117" s="205">
        <v>52175800.899999999</v>
      </c>
      <c r="E117" s="32">
        <v>48909499.600000001</v>
      </c>
      <c r="F117" s="280">
        <f t="shared" si="18"/>
        <v>0.93739815692987294</v>
      </c>
      <c r="G117" s="32">
        <v>48893979.600000001</v>
      </c>
      <c r="H117" s="280">
        <f t="shared" si="19"/>
        <v>0.93710070102632581</v>
      </c>
      <c r="I117" s="32">
        <v>26129716.969999999</v>
      </c>
      <c r="J117" s="178">
        <f t="shared" si="20"/>
        <v>0.50080145430024436</v>
      </c>
      <c r="K117" s="610">
        <v>49758138.969999999</v>
      </c>
      <c r="L117" s="280">
        <v>0.95255699875641986</v>
      </c>
      <c r="M117" s="211">
        <f t="shared" si="21"/>
        <v>-1.7367196359996728E-2</v>
      </c>
      <c r="N117" s="610">
        <v>28366645.059999999</v>
      </c>
      <c r="O117" s="280">
        <v>0.54304374806769873</v>
      </c>
      <c r="P117" s="211">
        <f t="shared" si="22"/>
        <v>-7.8857689559993394E-2</v>
      </c>
      <c r="R117"/>
    </row>
    <row r="118" spans="1:18" ht="14.1" customHeight="1" x14ac:dyDescent="0.25">
      <c r="A118" s="41">
        <v>1721</v>
      </c>
      <c r="B118" s="42" t="s">
        <v>602</v>
      </c>
      <c r="C118" s="199">
        <v>13754086.91</v>
      </c>
      <c r="D118" s="205">
        <v>5480410.3200000003</v>
      </c>
      <c r="E118" s="32">
        <v>2731532.97</v>
      </c>
      <c r="F118" s="280">
        <f t="shared" ref="F118:F144" si="23">+E118/D118</f>
        <v>0.49841760206013191</v>
      </c>
      <c r="G118" s="32">
        <v>2557359.2000000002</v>
      </c>
      <c r="H118" s="280">
        <f t="shared" ref="H118:H144" si="24">+G118/D118</f>
        <v>0.46663644703157919</v>
      </c>
      <c r="I118" s="32">
        <v>407568.02</v>
      </c>
      <c r="J118" s="178">
        <f t="shared" ref="J118:J144" si="25">+I118/D118</f>
        <v>7.4368157893695816E-2</v>
      </c>
      <c r="K118" s="574">
        <v>1017104.49</v>
      </c>
      <c r="L118" s="390">
        <v>0.60027512084961476</v>
      </c>
      <c r="M118" s="211">
        <f t="shared" si="21"/>
        <v>1.5143524830964026</v>
      </c>
      <c r="N118" s="574">
        <v>265534.65999999997</v>
      </c>
      <c r="O118" s="390">
        <v>0.1567133482237025</v>
      </c>
      <c r="P118" s="211">
        <f t="shared" si="22"/>
        <v>0.53489574581337163</v>
      </c>
      <c r="R118"/>
    </row>
    <row r="119" spans="1:18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3013063.16</v>
      </c>
      <c r="E119" s="34">
        <v>2613743.2999999998</v>
      </c>
      <c r="F119" s="280">
        <f t="shared" si="23"/>
        <v>0.86747046484083645</v>
      </c>
      <c r="G119" s="34">
        <v>2368184.4700000002</v>
      </c>
      <c r="H119" s="280">
        <f t="shared" si="24"/>
        <v>0.78597239561350585</v>
      </c>
      <c r="I119" s="34">
        <v>1091911.1299999999</v>
      </c>
      <c r="J119" s="178">
        <f t="shared" si="25"/>
        <v>0.36239238011857666</v>
      </c>
      <c r="K119" s="574">
        <v>1029672.54</v>
      </c>
      <c r="L119" s="390">
        <v>0.70409537943906386</v>
      </c>
      <c r="M119" s="211">
        <f t="shared" si="21"/>
        <v>1.2999394254021772</v>
      </c>
      <c r="N119" s="574">
        <v>591507.32999999996</v>
      </c>
      <c r="O119" s="390">
        <v>0.40447575493985449</v>
      </c>
      <c r="P119" s="211">
        <f t="shared" si="22"/>
        <v>0.8459807252092717</v>
      </c>
      <c r="R119"/>
    </row>
    <row r="120" spans="1:18" ht="14.1" customHeight="1" x14ac:dyDescent="0.25">
      <c r="A120" s="41" t="s">
        <v>605</v>
      </c>
      <c r="B120" s="42" t="s">
        <v>606</v>
      </c>
      <c r="C120" s="655">
        <v>3772412.45</v>
      </c>
      <c r="D120" s="397">
        <v>3488589.17</v>
      </c>
      <c r="E120" s="398">
        <v>2926588</v>
      </c>
      <c r="F120" s="412">
        <f t="shared" si="23"/>
        <v>0.83890302279416873</v>
      </c>
      <c r="G120" s="398">
        <v>2682595.2799999998</v>
      </c>
      <c r="H120" s="412">
        <f t="shared" si="24"/>
        <v>0.76896279535259804</v>
      </c>
      <c r="I120" s="398">
        <v>1590394.01</v>
      </c>
      <c r="J120" s="427">
        <f t="shared" si="25"/>
        <v>0.45588458041334801</v>
      </c>
      <c r="K120" s="658">
        <v>2046913.46</v>
      </c>
      <c r="L120" s="412">
        <v>0.53295331331034823</v>
      </c>
      <c r="M120" s="211">
        <f t="shared" si="21"/>
        <v>0.31055627530047114</v>
      </c>
      <c r="N120" s="658">
        <v>1088002.04</v>
      </c>
      <c r="O120" s="412">
        <v>0.28328227032442205</v>
      </c>
      <c r="P120" s="211">
        <f t="shared" si="22"/>
        <v>0.46175645957428535</v>
      </c>
      <c r="R120"/>
    </row>
    <row r="121" spans="1:18" ht="14.1" customHeight="1" x14ac:dyDescent="0.25">
      <c r="A121" s="18">
        <v>1</v>
      </c>
      <c r="B121" s="2" t="s">
        <v>126</v>
      </c>
      <c r="C121" s="201">
        <f>SUBTOTAL(9,C87:C120)</f>
        <v>1145639872.53</v>
      </c>
      <c r="D121" s="207">
        <f>SUBTOTAL(9,D87:D120)</f>
        <v>1165126463.4400005</v>
      </c>
      <c r="E121" s="203">
        <f>SUBTOTAL(9,E87:E120)</f>
        <v>825746471.23000014</v>
      </c>
      <c r="F121" s="90">
        <f t="shared" si="23"/>
        <v>0.70871832126446488</v>
      </c>
      <c r="G121" s="203">
        <f>SUBTOTAL(9,G87:G120)</f>
        <v>809588090.56000018</v>
      </c>
      <c r="H121" s="90">
        <f t="shared" si="24"/>
        <v>0.69484997205343346</v>
      </c>
      <c r="I121" s="203">
        <f>SUBTOTAL(9,I87:I120)</f>
        <v>464100656.02999997</v>
      </c>
      <c r="J121" s="170">
        <f t="shared" si="25"/>
        <v>0.39832642257541456</v>
      </c>
      <c r="K121" s="562">
        <f>SUM(K87:K120)</f>
        <v>823652987.37</v>
      </c>
      <c r="L121" s="90">
        <v>0.7195980748630002</v>
      </c>
      <c r="M121" s="213">
        <f t="shared" ref="M121:M147" si="26">+G121/K121-1</f>
        <v>-1.7076240875311233E-2</v>
      </c>
      <c r="N121" s="562">
        <f>SUM(N87:N120)</f>
        <v>526265301.83000004</v>
      </c>
      <c r="O121" s="90">
        <v>0.45978039765664686</v>
      </c>
      <c r="P121" s="213">
        <f t="shared" ref="P121:P147" si="27">+I121/N121-1</f>
        <v>-0.11812415825978428</v>
      </c>
      <c r="R121"/>
    </row>
    <row r="122" spans="1:18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300631.57</v>
      </c>
      <c r="F122" s="48">
        <f t="shared" si="23"/>
        <v>0.5365173430025284</v>
      </c>
      <c r="G122" s="30">
        <v>300631.57</v>
      </c>
      <c r="H122" s="48">
        <f t="shared" si="24"/>
        <v>0.5365173430025284</v>
      </c>
      <c r="I122" s="30">
        <v>300631.57</v>
      </c>
      <c r="J122" s="153">
        <f t="shared" si="25"/>
        <v>0.5365173430025284</v>
      </c>
      <c r="K122" s="609">
        <v>331630.75</v>
      </c>
      <c r="L122" s="48">
        <v>0.5757123775728602</v>
      </c>
      <c r="M122" s="210">
        <f t="shared" si="26"/>
        <v>-9.3474986864155341E-2</v>
      </c>
      <c r="N122" s="609">
        <v>331630.75</v>
      </c>
      <c r="O122" s="48">
        <v>0.5757123775728602</v>
      </c>
      <c r="P122" s="210">
        <f t="shared" si="27"/>
        <v>-9.3474986864155341E-2</v>
      </c>
      <c r="R122"/>
    </row>
    <row r="123" spans="1:18" ht="14.1" customHeight="1" x14ac:dyDescent="0.25">
      <c r="A123" s="39" t="s">
        <v>608</v>
      </c>
      <c r="B123" s="40" t="s">
        <v>609</v>
      </c>
      <c r="C123" s="199">
        <v>9281481.3800000008</v>
      </c>
      <c r="D123" s="205">
        <v>8723073.3200000003</v>
      </c>
      <c r="E123" s="32">
        <v>5716395.8300000001</v>
      </c>
      <c r="F123" s="280">
        <f t="shared" si="23"/>
        <v>0.65531901662383363</v>
      </c>
      <c r="G123" s="32">
        <v>5076378.82</v>
      </c>
      <c r="H123" s="48">
        <f t="shared" si="24"/>
        <v>0.58194842961608861</v>
      </c>
      <c r="I123" s="32">
        <v>4370940.8600000003</v>
      </c>
      <c r="J123" s="178">
        <f t="shared" si="25"/>
        <v>0.50107808333771986</v>
      </c>
      <c r="K123" s="610">
        <v>5171904.3899999997</v>
      </c>
      <c r="L123" s="280">
        <v>0.56022680683786041</v>
      </c>
      <c r="M123" s="211">
        <f t="shared" si="26"/>
        <v>-1.8470095886671922E-2</v>
      </c>
      <c r="N123" s="610">
        <v>4449523.49</v>
      </c>
      <c r="O123" s="280">
        <v>0.48197765248184588</v>
      </c>
      <c r="P123" s="211">
        <f t="shared" si="27"/>
        <v>-1.7660909123552004E-2</v>
      </c>
      <c r="R123"/>
    </row>
    <row r="124" spans="1:18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9336062.8399999999</v>
      </c>
      <c r="E124" s="32">
        <v>5696268.6299999999</v>
      </c>
      <c r="F124" s="280">
        <f t="shared" si="23"/>
        <v>0.61013606352289718</v>
      </c>
      <c r="G124" s="32">
        <v>5663442.5199999996</v>
      </c>
      <c r="H124" s="48">
        <f t="shared" si="24"/>
        <v>0.60662000856883691</v>
      </c>
      <c r="I124" s="32">
        <v>5613623.7300000004</v>
      </c>
      <c r="J124" s="178">
        <f t="shared" si="25"/>
        <v>0.60128384161561621</v>
      </c>
      <c r="K124" s="612">
        <v>6587800.1500000004</v>
      </c>
      <c r="L124" s="280">
        <v>0.63427753572501611</v>
      </c>
      <c r="M124" s="211">
        <f t="shared" si="26"/>
        <v>-0.14031355064710038</v>
      </c>
      <c r="N124" s="612">
        <v>6523594.8499999996</v>
      </c>
      <c r="O124" s="280">
        <v>0.62809580911867913</v>
      </c>
      <c r="P124" s="211">
        <f t="shared" si="27"/>
        <v>-0.13948921429417083</v>
      </c>
      <c r="R124"/>
    </row>
    <row r="125" spans="1:18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7895707.4199999999</v>
      </c>
      <c r="E125" s="32">
        <v>4466237.95</v>
      </c>
      <c r="F125" s="280">
        <f t="shared" si="23"/>
        <v>0.5656539322476567</v>
      </c>
      <c r="G125" s="32">
        <v>3813202.44</v>
      </c>
      <c r="H125" s="48">
        <f t="shared" si="24"/>
        <v>0.48294626905007582</v>
      </c>
      <c r="I125" s="32">
        <v>2535849.64</v>
      </c>
      <c r="J125" s="178">
        <f t="shared" si="25"/>
        <v>0.32116813669876337</v>
      </c>
      <c r="K125" s="612">
        <v>2406018.4900000002</v>
      </c>
      <c r="L125" s="280">
        <v>0.45651419941972449</v>
      </c>
      <c r="M125" s="211">
        <f t="shared" si="26"/>
        <v>0.58485998999949484</v>
      </c>
      <c r="N125" s="612">
        <v>1691862.58</v>
      </c>
      <c r="O125" s="280">
        <v>0.32101136979911138</v>
      </c>
      <c r="P125" s="211">
        <f t="shared" si="27"/>
        <v>0.49885083456364399</v>
      </c>
      <c r="R125"/>
    </row>
    <row r="126" spans="1:18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6062340.9299999997</v>
      </c>
      <c r="F126" s="280">
        <f t="shared" si="23"/>
        <v>0.66853002369371162</v>
      </c>
      <c r="G126" s="32">
        <v>5232865.5</v>
      </c>
      <c r="H126" s="48">
        <f t="shared" si="24"/>
        <v>0.57705888485902201</v>
      </c>
      <c r="I126" s="32">
        <v>4650045.82</v>
      </c>
      <c r="J126" s="178">
        <f t="shared" si="25"/>
        <v>0.51278792765312931</v>
      </c>
      <c r="K126" s="612">
        <v>6253966.9100000001</v>
      </c>
      <c r="L126" s="280">
        <v>0.71330433834324758</v>
      </c>
      <c r="M126" s="211">
        <f t="shared" si="26"/>
        <v>-0.16327259556926565</v>
      </c>
      <c r="N126" s="612">
        <v>4309658.38</v>
      </c>
      <c r="O126" s="280">
        <v>0.49154369753954008</v>
      </c>
      <c r="P126" s="211">
        <f t="shared" si="27"/>
        <v>7.8982464498729144E-2</v>
      </c>
      <c r="R126"/>
    </row>
    <row r="127" spans="1:18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286872.75</v>
      </c>
      <c r="F127" s="280">
        <f t="shared" si="23"/>
        <v>0.21028643160826857</v>
      </c>
      <c r="G127" s="32">
        <v>184672.75</v>
      </c>
      <c r="H127" s="48">
        <f t="shared" si="24"/>
        <v>0.13537073009822606</v>
      </c>
      <c r="I127" s="32">
        <v>123747.31</v>
      </c>
      <c r="J127" s="178">
        <f t="shared" si="25"/>
        <v>9.0710533646092953E-2</v>
      </c>
      <c r="K127" s="612">
        <v>163212.31</v>
      </c>
      <c r="L127" s="280">
        <v>0.11452849980082876</v>
      </c>
      <c r="M127" s="211">
        <f t="shared" si="26"/>
        <v>0.1314878761289513</v>
      </c>
      <c r="N127" s="612">
        <v>71485.42</v>
      </c>
      <c r="O127" s="280">
        <v>5.0162379971413679E-2</v>
      </c>
      <c r="P127" s="211">
        <f t="shared" si="27"/>
        <v>0.73108460438506206</v>
      </c>
      <c r="R127"/>
    </row>
    <row r="128" spans="1:18" ht="14.1" customHeight="1" x14ac:dyDescent="0.25">
      <c r="A128" s="39" t="s">
        <v>618</v>
      </c>
      <c r="B128" s="40" t="s">
        <v>619</v>
      </c>
      <c r="C128" s="199">
        <v>33334210.969999999</v>
      </c>
      <c r="D128" s="205">
        <v>33928278.310000002</v>
      </c>
      <c r="E128" s="32">
        <v>29511741.59</v>
      </c>
      <c r="F128" s="280">
        <f t="shared" si="23"/>
        <v>0.86982726681128775</v>
      </c>
      <c r="G128" s="32">
        <v>24850106.379999999</v>
      </c>
      <c r="H128" s="48">
        <f t="shared" si="24"/>
        <v>0.73243051571749496</v>
      </c>
      <c r="I128" s="32">
        <v>10822738.050000001</v>
      </c>
      <c r="J128" s="178">
        <f t="shared" si="25"/>
        <v>0.31898871941315432</v>
      </c>
      <c r="K128" s="612">
        <v>27771315.23</v>
      </c>
      <c r="L128" s="280">
        <v>0.87992145755157902</v>
      </c>
      <c r="M128" s="211">
        <f t="shared" si="26"/>
        <v>-0.10518799076697538</v>
      </c>
      <c r="N128" s="612">
        <v>15547101.9</v>
      </c>
      <c r="O128" s="280">
        <v>0.49260283322025883</v>
      </c>
      <c r="P128" s="211">
        <f t="shared" si="27"/>
        <v>-0.30387424488418635</v>
      </c>
      <c r="R128"/>
    </row>
    <row r="129" spans="1:19" ht="14.1" customHeight="1" x14ac:dyDescent="0.25">
      <c r="A129" s="39" t="s">
        <v>620</v>
      </c>
      <c r="B129" s="40" t="s">
        <v>623</v>
      </c>
      <c r="C129" s="199">
        <v>36709256.140000001</v>
      </c>
      <c r="D129" s="205">
        <v>36835235.530000001</v>
      </c>
      <c r="E129" s="32">
        <v>30270989.239999998</v>
      </c>
      <c r="F129" s="280">
        <f t="shared" si="23"/>
        <v>0.82179437173263536</v>
      </c>
      <c r="G129" s="32">
        <v>30163989.239999998</v>
      </c>
      <c r="H129" s="48">
        <f t="shared" si="24"/>
        <v>0.81888954437208117</v>
      </c>
      <c r="I129" s="32">
        <v>13416004.34</v>
      </c>
      <c r="J129" s="178">
        <f t="shared" si="25"/>
        <v>0.36421660258079525</v>
      </c>
      <c r="K129" s="612">
        <v>24462643.07</v>
      </c>
      <c r="L129" s="280">
        <v>0.87251581723179361</v>
      </c>
      <c r="M129" s="211">
        <f t="shared" si="26"/>
        <v>0.23306337560032087</v>
      </c>
      <c r="N129" s="612">
        <v>12561813.75</v>
      </c>
      <c r="O129" s="280">
        <v>0.44804566532862516</v>
      </c>
      <c r="P129" s="211">
        <f t="shared" si="27"/>
        <v>6.7998985417213387E-2</v>
      </c>
    </row>
    <row r="130" spans="1:19" ht="14.1" customHeight="1" x14ac:dyDescent="0.25">
      <c r="A130" s="39" t="s">
        <v>621</v>
      </c>
      <c r="B130" s="40" t="s">
        <v>622</v>
      </c>
      <c r="C130" s="199">
        <v>140973391.11000001</v>
      </c>
      <c r="D130" s="205">
        <v>146659031.77000001</v>
      </c>
      <c r="E130" s="32">
        <v>145730952.15000001</v>
      </c>
      <c r="F130" s="280">
        <f t="shared" si="23"/>
        <v>0.99367185499045518</v>
      </c>
      <c r="G130" s="32">
        <v>142230952.15000001</v>
      </c>
      <c r="H130" s="48">
        <f t="shared" si="24"/>
        <v>0.96980697631398249</v>
      </c>
      <c r="I130" s="32">
        <v>98723340.439999998</v>
      </c>
      <c r="J130" s="178">
        <f t="shared" si="25"/>
        <v>0.67314872632477352</v>
      </c>
      <c r="K130" s="657">
        <v>125100353.87</v>
      </c>
      <c r="L130" s="280">
        <v>0.99202744726925696</v>
      </c>
      <c r="M130" s="211">
        <f t="shared" si="26"/>
        <v>0.13693485070235312</v>
      </c>
      <c r="N130" s="658">
        <v>97393462.709999993</v>
      </c>
      <c r="O130" s="280">
        <v>0.77231586645482975</v>
      </c>
      <c r="P130" s="211">
        <f t="shared" si="27"/>
        <v>1.3654691937177166E-2</v>
      </c>
    </row>
    <row r="131" spans="1:19" ht="14.4" thickBot="1" x14ac:dyDescent="0.3">
      <c r="A131" s="7" t="s">
        <v>19</v>
      </c>
      <c r="L131" s="680"/>
      <c r="N131" s="97"/>
      <c r="O131" s="680"/>
    </row>
    <row r="132" spans="1:19" ht="12.75" customHeight="1" x14ac:dyDescent="0.25">
      <c r="A132" s="8" t="s">
        <v>757</v>
      </c>
      <c r="C132" s="164" t="s">
        <v>765</v>
      </c>
      <c r="D132" s="752" t="s">
        <v>781</v>
      </c>
      <c r="E132" s="750"/>
      <c r="F132" s="750"/>
      <c r="G132" s="750"/>
      <c r="H132" s="750"/>
      <c r="I132" s="750"/>
      <c r="J132" s="751"/>
      <c r="K132" s="761" t="s">
        <v>782</v>
      </c>
      <c r="L132" s="759"/>
      <c r="M132" s="759"/>
      <c r="N132" s="759"/>
      <c r="O132" s="759"/>
      <c r="P132" s="762"/>
    </row>
    <row r="133" spans="1:19" ht="12.75" customHeight="1" x14ac:dyDescent="0.25">
      <c r="A133" s="8" t="s">
        <v>148</v>
      </c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5" t="s">
        <v>362</v>
      </c>
    </row>
    <row r="134" spans="1:19" ht="14.1" customHeight="1" x14ac:dyDescent="0.25">
      <c r="A134" s="1"/>
      <c r="B134" s="2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89" t="s">
        <v>16</v>
      </c>
      <c r="L134" s="89" t="s">
        <v>18</v>
      </c>
      <c r="M134" s="607" t="s">
        <v>764</v>
      </c>
      <c r="N134" s="558" t="s">
        <v>17</v>
      </c>
      <c r="O134" s="89" t="s">
        <v>18</v>
      </c>
      <c r="P134" s="606" t="s">
        <v>764</v>
      </c>
    </row>
    <row r="135" spans="1:19" ht="14.1" customHeight="1" x14ac:dyDescent="0.25">
      <c r="A135" s="39" t="s">
        <v>624</v>
      </c>
      <c r="B135" s="40" t="s">
        <v>625</v>
      </c>
      <c r="C135" s="199">
        <v>7411204.5599999996</v>
      </c>
      <c r="D135" s="204">
        <v>7960544.3200000003</v>
      </c>
      <c r="E135" s="30">
        <v>6285191.4199999999</v>
      </c>
      <c r="F135" s="48">
        <f t="shared" si="23"/>
        <v>0.78954292160765205</v>
      </c>
      <c r="G135" s="30">
        <v>5839004.21</v>
      </c>
      <c r="H135" s="48">
        <f t="shared" si="24"/>
        <v>0.73349308480453257</v>
      </c>
      <c r="I135" s="30">
        <v>2898750.08</v>
      </c>
      <c r="J135" s="153">
        <f t="shared" si="25"/>
        <v>0.36413968234775179</v>
      </c>
      <c r="K135" s="608">
        <v>4196694.1500000004</v>
      </c>
      <c r="L135" s="48">
        <v>0.74023413835808649</v>
      </c>
      <c r="M135" s="210">
        <f t="shared" si="26"/>
        <v>0.39133422672700591</v>
      </c>
      <c r="N135" s="608">
        <v>1983979.08</v>
      </c>
      <c r="O135" s="48">
        <v>0.34994426382114813</v>
      </c>
      <c r="P135" s="210">
        <f t="shared" si="27"/>
        <v>0.46107895452204062</v>
      </c>
    </row>
    <row r="136" spans="1:19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11805944.710000001</v>
      </c>
      <c r="E136" s="32">
        <v>8226699.3099999996</v>
      </c>
      <c r="F136" s="280">
        <f t="shared" si="23"/>
        <v>0.69682685393501209</v>
      </c>
      <c r="G136" s="32">
        <v>7609768.6200000001</v>
      </c>
      <c r="H136" s="48">
        <f t="shared" si="24"/>
        <v>0.64457091803541067</v>
      </c>
      <c r="I136" s="32">
        <v>2890843.23</v>
      </c>
      <c r="J136" s="178">
        <f t="shared" si="25"/>
        <v>0.24486335494620487</v>
      </c>
      <c r="K136" s="612">
        <v>7497129.0199999996</v>
      </c>
      <c r="L136" s="280">
        <v>0.82301675235876037</v>
      </c>
      <c r="M136" s="211">
        <f t="shared" si="26"/>
        <v>1.5024364620044972E-2</v>
      </c>
      <c r="N136" s="612">
        <v>5566709.25</v>
      </c>
      <c r="O136" s="280">
        <v>0.6110999231890597</v>
      </c>
      <c r="P136" s="211">
        <f t="shared" si="27"/>
        <v>-0.48069081746994424</v>
      </c>
    </row>
    <row r="137" spans="1:19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23"/>
        <v>0.92256039680735857</v>
      </c>
      <c r="G137" s="32">
        <v>112878.08</v>
      </c>
      <c r="H137" s="48">
        <f t="shared" si="24"/>
        <v>0.18864072088452746</v>
      </c>
      <c r="I137" s="32">
        <v>87785.08</v>
      </c>
      <c r="J137" s="178">
        <f t="shared" si="25"/>
        <v>0.14670554968782171</v>
      </c>
      <c r="K137" s="612">
        <v>79376.41</v>
      </c>
      <c r="L137" s="280">
        <v>0.1232170288730208</v>
      </c>
      <c r="M137" s="211">
        <f t="shared" si="26"/>
        <v>0.42206078606981601</v>
      </c>
      <c r="N137" s="612">
        <v>55881.41</v>
      </c>
      <c r="O137" s="280">
        <v>8.6745436199937909E-2</v>
      </c>
      <c r="P137" s="211">
        <f t="shared" si="27"/>
        <v>0.57091741242749605</v>
      </c>
    </row>
    <row r="138" spans="1:19" ht="14.1" customHeight="1" x14ac:dyDescent="0.25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23"/>
        <v>0.85906605867088348</v>
      </c>
      <c r="G138" s="32">
        <v>3400527.31</v>
      </c>
      <c r="H138" s="48">
        <f t="shared" si="24"/>
        <v>0.85906605867088348</v>
      </c>
      <c r="I138" s="32">
        <v>1603466.39</v>
      </c>
      <c r="J138" s="178">
        <f t="shared" si="25"/>
        <v>0.405079396897574</v>
      </c>
      <c r="K138" s="612">
        <v>3124214.51</v>
      </c>
      <c r="L138" s="280">
        <v>0.84797674738155271</v>
      </c>
      <c r="M138" s="211">
        <f t="shared" si="26"/>
        <v>8.8442326580193908E-2</v>
      </c>
      <c r="N138" s="612">
        <v>1345010.76</v>
      </c>
      <c r="O138" s="280">
        <v>0.36506387311349836</v>
      </c>
      <c r="P138" s="211">
        <f t="shared" si="27"/>
        <v>0.19215878243234275</v>
      </c>
    </row>
    <row r="139" spans="1:19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8096738.6600000001</v>
      </c>
      <c r="E139" s="32">
        <v>7377101.1600000001</v>
      </c>
      <c r="F139" s="280">
        <f t="shared" si="23"/>
        <v>0.91112007806856887</v>
      </c>
      <c r="G139" s="32">
        <v>3346901.14</v>
      </c>
      <c r="H139" s="48">
        <f t="shared" si="24"/>
        <v>0.41336410628325754</v>
      </c>
      <c r="I139" s="32">
        <v>1820020.27</v>
      </c>
      <c r="J139" s="178">
        <f t="shared" si="25"/>
        <v>0.22478436645008373</v>
      </c>
      <c r="K139" s="610">
        <v>2979856.55</v>
      </c>
      <c r="L139" s="280">
        <v>0.5112390542523938</v>
      </c>
      <c r="M139" s="211">
        <f t="shared" si="26"/>
        <v>0.12317525486252023</v>
      </c>
      <c r="N139" s="610">
        <v>1479170.06</v>
      </c>
      <c r="O139" s="280">
        <v>0.25377379409517442</v>
      </c>
      <c r="P139" s="211">
        <f t="shared" si="27"/>
        <v>0.23043341615500235</v>
      </c>
    </row>
    <row r="140" spans="1:19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7077750.0499999998</v>
      </c>
      <c r="E140" s="32">
        <v>5572282.5199999996</v>
      </c>
      <c r="F140" s="280">
        <f t="shared" si="23"/>
        <v>0.78729574803224367</v>
      </c>
      <c r="G140" s="32">
        <v>5095509.53</v>
      </c>
      <c r="H140" s="48">
        <f t="shared" si="24"/>
        <v>0.7199335232246582</v>
      </c>
      <c r="I140" s="32">
        <v>2716616.17</v>
      </c>
      <c r="J140" s="178">
        <f t="shared" si="25"/>
        <v>0.38382482438751847</v>
      </c>
      <c r="K140" s="610">
        <v>4471254</v>
      </c>
      <c r="L140" s="390">
        <v>0.69685412176169614</v>
      </c>
      <c r="M140" s="211">
        <f t="shared" si="26"/>
        <v>0.13961531373525204</v>
      </c>
      <c r="N140" s="610">
        <v>2520256.0499999998</v>
      </c>
      <c r="O140" s="390">
        <v>0.39278708307274673</v>
      </c>
      <c r="P140" s="211">
        <f t="shared" si="27"/>
        <v>7.7912766046132509E-2</v>
      </c>
    </row>
    <row r="141" spans="1:19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5841277.9800000004</v>
      </c>
      <c r="E141" s="32">
        <v>3845963.81</v>
      </c>
      <c r="F141" s="280">
        <f t="shared" si="23"/>
        <v>0.6584113653156427</v>
      </c>
      <c r="G141" s="32">
        <v>3659334.48</v>
      </c>
      <c r="H141" s="48">
        <f t="shared" si="24"/>
        <v>0.62646127996805245</v>
      </c>
      <c r="I141" s="32">
        <v>2292341.59</v>
      </c>
      <c r="J141" s="178">
        <f t="shared" si="25"/>
        <v>0.39243836671508647</v>
      </c>
      <c r="K141" s="610">
        <v>3432558.45</v>
      </c>
      <c r="L141" s="390">
        <v>0.54371402392092205</v>
      </c>
      <c r="M141" s="211">
        <f t="shared" si="26"/>
        <v>6.6066181626127873E-2</v>
      </c>
      <c r="N141" s="610">
        <v>2387339.58</v>
      </c>
      <c r="O141" s="390">
        <v>0.37815233984070507</v>
      </c>
      <c r="P141" s="211">
        <f t="shared" si="27"/>
        <v>-3.9792407747874847E-2</v>
      </c>
    </row>
    <row r="142" spans="1:19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1192640.24</v>
      </c>
      <c r="E142" s="32">
        <v>744686.05</v>
      </c>
      <c r="F142" s="280">
        <f t="shared" si="23"/>
        <v>0.62440124441885347</v>
      </c>
      <c r="G142" s="32">
        <v>496165.78</v>
      </c>
      <c r="H142" s="48">
        <f t="shared" si="24"/>
        <v>0.41602300791058333</v>
      </c>
      <c r="I142" s="32">
        <v>260598.27</v>
      </c>
      <c r="J142" s="178">
        <f t="shared" si="25"/>
        <v>0.21850534742983349</v>
      </c>
      <c r="K142" s="610">
        <v>524811.86</v>
      </c>
      <c r="L142" s="390">
        <v>0.577929715335743</v>
      </c>
      <c r="M142" s="211">
        <f t="shared" si="26"/>
        <v>-5.4583522559874975E-2</v>
      </c>
      <c r="N142" s="610">
        <v>273569.53999999998</v>
      </c>
      <c r="O142" s="390">
        <v>0.30125837167004982</v>
      </c>
      <c r="P142" s="211">
        <f t="shared" si="27"/>
        <v>-4.7414891292356542E-2</v>
      </c>
    </row>
    <row r="143" spans="1:19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2269030.56</v>
      </c>
      <c r="F143" s="280">
        <f t="shared" si="23"/>
        <v>0.712136354931863</v>
      </c>
      <c r="G143" s="32">
        <v>1626609.47</v>
      </c>
      <c r="H143" s="48">
        <f t="shared" si="24"/>
        <v>0.51051218052499459</v>
      </c>
      <c r="I143" s="32">
        <v>1051409.3899999999</v>
      </c>
      <c r="J143" s="178">
        <f t="shared" si="25"/>
        <v>0.32998535309975441</v>
      </c>
      <c r="K143" s="610">
        <v>925126.55</v>
      </c>
      <c r="L143" s="390">
        <v>0.37315011832040523</v>
      </c>
      <c r="M143" s="211">
        <f t="shared" si="26"/>
        <v>0.75825617587129024</v>
      </c>
      <c r="N143" s="610">
        <v>516443.27</v>
      </c>
      <c r="O143" s="390">
        <v>0.20830757403544087</v>
      </c>
      <c r="P143" s="211">
        <f t="shared" si="27"/>
        <v>1.0358661852636781</v>
      </c>
    </row>
    <row r="144" spans="1:19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3894054.59</v>
      </c>
      <c r="E144" s="32">
        <v>3383804.25</v>
      </c>
      <c r="F144" s="280">
        <f t="shared" si="23"/>
        <v>0.86896682411429682</v>
      </c>
      <c r="G144" s="32">
        <v>2830312.94</v>
      </c>
      <c r="H144" s="48">
        <f t="shared" si="24"/>
        <v>0.72682929183075473</v>
      </c>
      <c r="I144" s="32">
        <v>1877205.6</v>
      </c>
      <c r="J144" s="178">
        <f t="shared" si="25"/>
        <v>0.48206966713324895</v>
      </c>
      <c r="K144" s="610">
        <v>2332687.7400000002</v>
      </c>
      <c r="L144" s="390">
        <v>0.61791892664521031</v>
      </c>
      <c r="M144" s="211">
        <f t="shared" si="26"/>
        <v>0.21332696677181473</v>
      </c>
      <c r="N144" s="610">
        <v>1536746.25</v>
      </c>
      <c r="O144" s="390">
        <v>0.40707745706506432</v>
      </c>
      <c r="P144" s="211">
        <f t="shared" si="27"/>
        <v>0.22154558698288684</v>
      </c>
      <c r="R144" s="275"/>
      <c r="S144" s="275"/>
    </row>
    <row r="145" spans="1:19" ht="14.1" customHeight="1" x14ac:dyDescent="0.25">
      <c r="A145" s="39" t="s">
        <v>646</v>
      </c>
      <c r="B145" s="40" t="s">
        <v>647</v>
      </c>
      <c r="C145" s="199">
        <v>543815.78</v>
      </c>
      <c r="D145" s="205">
        <v>701580.24</v>
      </c>
      <c r="E145" s="32">
        <v>666362.25</v>
      </c>
      <c r="F145" s="280">
        <f t="shared" ref="F145:F174" si="28">+E145/D145</f>
        <v>0.94980190719168489</v>
      </c>
      <c r="G145" s="32">
        <v>660876.5</v>
      </c>
      <c r="H145" s="48">
        <f>+G145/D145</f>
        <v>0.94198277306099731</v>
      </c>
      <c r="I145" s="32">
        <v>421982.15</v>
      </c>
      <c r="J145" s="178">
        <f>+I145/D145</f>
        <v>0.60147382429128848</v>
      </c>
      <c r="K145" s="610">
        <v>453911.02</v>
      </c>
      <c r="L145" s="390">
        <v>0.85552099586785291</v>
      </c>
      <c r="M145" s="211">
        <f t="shared" si="26"/>
        <v>0.4559604655555618</v>
      </c>
      <c r="N145" s="610">
        <v>319425.93</v>
      </c>
      <c r="O145" s="390">
        <v>0.60204660759197925</v>
      </c>
      <c r="P145" s="211">
        <f t="shared" si="27"/>
        <v>0.32106416658159231</v>
      </c>
      <c r="R145" s="275"/>
      <c r="S145" s="275"/>
    </row>
    <row r="146" spans="1:19" ht="14.1" customHeight="1" x14ac:dyDescent="0.25">
      <c r="A146" s="39" t="s">
        <v>648</v>
      </c>
      <c r="B146" s="40" t="s">
        <v>649</v>
      </c>
      <c r="C146" s="199">
        <v>10158466.529999999</v>
      </c>
      <c r="D146" s="205">
        <v>10158736.529999999</v>
      </c>
      <c r="E146" s="32">
        <v>8185855.3799999999</v>
      </c>
      <c r="F146" s="280">
        <f t="shared" si="28"/>
        <v>0.80579463359701886</v>
      </c>
      <c r="G146" s="32">
        <v>3001588.31</v>
      </c>
      <c r="H146" s="48">
        <f>+G146/D146</f>
        <v>0.29546866395598903</v>
      </c>
      <c r="I146" s="32">
        <v>379969.87</v>
      </c>
      <c r="J146" s="178">
        <f>+I146/D146</f>
        <v>3.7403260619851907E-2</v>
      </c>
      <c r="K146" s="610">
        <v>2514072.0499999998</v>
      </c>
      <c r="L146" s="390">
        <v>0.27590669296214021</v>
      </c>
      <c r="M146" s="211">
        <f t="shared" si="26"/>
        <v>0.1939149914180065</v>
      </c>
      <c r="N146" s="610">
        <v>271116.17</v>
      </c>
      <c r="O146" s="390">
        <v>2.9753628529962543E-2</v>
      </c>
      <c r="P146" s="211">
        <f t="shared" si="27"/>
        <v>0.40150205721776033</v>
      </c>
    </row>
    <row r="147" spans="1:19" ht="14.1" customHeight="1" x14ac:dyDescent="0.25">
      <c r="A147" s="253">
        <v>2341</v>
      </c>
      <c r="B147" s="40" t="s">
        <v>431</v>
      </c>
      <c r="C147" s="199">
        <v>10668077.699999999</v>
      </c>
      <c r="D147" s="205">
        <v>10737789.83</v>
      </c>
      <c r="E147" s="32">
        <v>10608811.6</v>
      </c>
      <c r="F147" s="280">
        <f t="shared" si="28"/>
        <v>0.98798838196295746</v>
      </c>
      <c r="G147" s="32">
        <v>10573909.23</v>
      </c>
      <c r="H147" s="48">
        <f>+G147/D147</f>
        <v>0.98473795794157393</v>
      </c>
      <c r="I147" s="32">
        <v>4457364.87</v>
      </c>
      <c r="J147" s="178">
        <f>+I147/D147</f>
        <v>0.41511008695166463</v>
      </c>
      <c r="K147" s="610">
        <v>10624554.75</v>
      </c>
      <c r="L147" s="390">
        <v>0.97850214467049212</v>
      </c>
      <c r="M147" s="211">
        <f t="shared" si="26"/>
        <v>-4.766836934978369E-3</v>
      </c>
      <c r="N147" s="610">
        <v>5883269.21</v>
      </c>
      <c r="O147" s="390">
        <v>0.5418383805362641</v>
      </c>
      <c r="P147" s="211">
        <f t="shared" si="27"/>
        <v>-0.24236598549261357</v>
      </c>
    </row>
    <row r="148" spans="1:19" ht="14.1" customHeight="1" x14ac:dyDescent="0.25">
      <c r="A148" s="527">
        <v>2</v>
      </c>
      <c r="B148" s="514" t="s">
        <v>125</v>
      </c>
      <c r="C148" s="201">
        <f>SUM(C122:C130,C135:C147)</f>
        <v>322762317.93999994</v>
      </c>
      <c r="D148" s="207">
        <f>SUM(D122:D130,D135:D147)</f>
        <v>329580157.59000003</v>
      </c>
      <c r="E148" s="203">
        <f>SUM(E122:E130,E135:E147)</f>
        <v>289160784.25999999</v>
      </c>
      <c r="F148" s="263">
        <f t="shared" si="28"/>
        <v>0.87736102311025044</v>
      </c>
      <c r="G148" s="203">
        <f>SUM(G122:G130,G135:G147)</f>
        <v>265769626.97</v>
      </c>
      <c r="H148" s="232">
        <f>G148/D148</f>
        <v>0.80638843343420941</v>
      </c>
      <c r="I148" s="203">
        <f>SUM(I122:I130,I135:I147)</f>
        <v>163315274.72</v>
      </c>
      <c r="J148" s="277">
        <f>I148/D148</f>
        <v>0.49552520368403158</v>
      </c>
      <c r="K148" s="562">
        <f>SUM(K122:K147)</f>
        <v>241405092.23000008</v>
      </c>
      <c r="L148" s="90">
        <v>0.81</v>
      </c>
      <c r="M148" s="213">
        <f t="shared" ref="M148:M172" si="29">+G148/K148-1</f>
        <v>0.10092800659228218</v>
      </c>
      <c r="N148" s="562">
        <f>SUM(N122:N147)</f>
        <v>167019050.39000002</v>
      </c>
      <c r="O148" s="90">
        <v>0.56000000000000005</v>
      </c>
      <c r="P148" s="213">
        <f>+I148/N148-1</f>
        <v>-2.2175767742371066E-2</v>
      </c>
    </row>
    <row r="149" spans="1:19" ht="14.1" customHeight="1" x14ac:dyDescent="0.25">
      <c r="A149" s="37">
        <v>3111</v>
      </c>
      <c r="B149" s="38" t="s">
        <v>651</v>
      </c>
      <c r="C149" s="198">
        <v>19998074.850000001</v>
      </c>
      <c r="D149" s="512">
        <v>19328914.66</v>
      </c>
      <c r="E149" s="180">
        <v>18415571.809999999</v>
      </c>
      <c r="F149" s="48">
        <f t="shared" si="28"/>
        <v>0.95274732875249801</v>
      </c>
      <c r="G149" s="180">
        <v>18277196.649999999</v>
      </c>
      <c r="H149" s="48">
        <f t="shared" ref="H149:H198" si="30">+G149/D149</f>
        <v>0.94558835669255303</v>
      </c>
      <c r="I149" s="180">
        <v>11787343.279999999</v>
      </c>
      <c r="J149" s="153">
        <f t="shared" ref="J149:J198" si="31">+I149/D149</f>
        <v>0.60982954745996065</v>
      </c>
      <c r="K149" s="609">
        <v>17240579.18</v>
      </c>
      <c r="L149" s="48">
        <v>0.98339341434234451</v>
      </c>
      <c r="M149" s="210">
        <f t="shared" si="29"/>
        <v>6.0126603588963601E-2</v>
      </c>
      <c r="N149" s="609">
        <v>14105575.300000001</v>
      </c>
      <c r="O149" s="48">
        <v>0.8045744699587315</v>
      </c>
      <c r="P149" s="210">
        <f>+I149/N149-1</f>
        <v>-0.16434863312522963</v>
      </c>
    </row>
    <row r="150" spans="1:19" ht="14.1" customHeight="1" x14ac:dyDescent="0.25">
      <c r="A150" s="37" t="s">
        <v>650</v>
      </c>
      <c r="B150" s="38" t="s">
        <v>652</v>
      </c>
      <c r="C150" s="200">
        <v>2248848</v>
      </c>
      <c r="D150" s="206">
        <v>4057577.19</v>
      </c>
      <c r="E150" s="34">
        <v>4057577.19</v>
      </c>
      <c r="F150" s="48">
        <f t="shared" si="28"/>
        <v>1</v>
      </c>
      <c r="G150" s="34">
        <v>4057577.19</v>
      </c>
      <c r="H150" s="48">
        <f t="shared" si="30"/>
        <v>1</v>
      </c>
      <c r="I150" s="34">
        <v>2248848</v>
      </c>
      <c r="J150" s="153">
        <f t="shared" si="31"/>
        <v>0.55423418821023096</v>
      </c>
      <c r="K150" s="609">
        <v>2248848</v>
      </c>
      <c r="L150" s="48">
        <v>1</v>
      </c>
      <c r="M150" s="210">
        <f t="shared" si="29"/>
        <v>0.8042914372158545</v>
      </c>
      <c r="N150" s="609">
        <v>2248848</v>
      </c>
      <c r="O150" s="48">
        <v>1</v>
      </c>
      <c r="P150" s="210">
        <f>+I150/N150-1</f>
        <v>0</v>
      </c>
    </row>
    <row r="151" spans="1:19" ht="14.1" customHeight="1" x14ac:dyDescent="0.25">
      <c r="A151" s="37">
        <v>3131</v>
      </c>
      <c r="B151" s="38" t="s">
        <v>761</v>
      </c>
      <c r="C151" s="200">
        <v>9000</v>
      </c>
      <c r="D151" s="206">
        <v>6000</v>
      </c>
      <c r="E151" s="34">
        <v>6000</v>
      </c>
      <c r="F151" s="48">
        <f t="shared" si="28"/>
        <v>1</v>
      </c>
      <c r="G151" s="34">
        <v>5190</v>
      </c>
      <c r="H151" s="48">
        <f t="shared" si="30"/>
        <v>0.86499999999999999</v>
      </c>
      <c r="I151" s="34">
        <v>5190</v>
      </c>
      <c r="J151" s="153">
        <f t="shared" si="31"/>
        <v>0.86499999999999999</v>
      </c>
      <c r="K151" s="609">
        <v>0</v>
      </c>
      <c r="L151" s="48">
        <v>0</v>
      </c>
      <c r="M151" s="210" t="s">
        <v>129</v>
      </c>
      <c r="N151" s="609">
        <v>0</v>
      </c>
      <c r="O151" s="48">
        <v>0</v>
      </c>
      <c r="P151" s="210" t="s">
        <v>129</v>
      </c>
    </row>
    <row r="152" spans="1:19" ht="14.1" customHeight="1" x14ac:dyDescent="0.25">
      <c r="A152" s="39" t="s">
        <v>653</v>
      </c>
      <c r="B152" s="40" t="s">
        <v>654</v>
      </c>
      <c r="C152" s="200">
        <v>10674936.689999999</v>
      </c>
      <c r="D152" s="206">
        <v>10674936.689999999</v>
      </c>
      <c r="E152" s="34">
        <v>10674936.689999999</v>
      </c>
      <c r="F152" s="280">
        <f t="shared" si="28"/>
        <v>1</v>
      </c>
      <c r="G152" s="34">
        <v>10674936.689999999</v>
      </c>
      <c r="H152" s="280">
        <f t="shared" si="30"/>
        <v>1</v>
      </c>
      <c r="I152" s="34">
        <v>5100000</v>
      </c>
      <c r="J152" s="178">
        <f t="shared" si="31"/>
        <v>0.47775458984946917</v>
      </c>
      <c r="K152" s="610">
        <v>22965790.039999999</v>
      </c>
      <c r="L152" s="280">
        <v>1</v>
      </c>
      <c r="M152" s="212">
        <f t="shared" si="29"/>
        <v>-0.53518095082262629</v>
      </c>
      <c r="N152" s="610">
        <v>6406181.4900000002</v>
      </c>
      <c r="O152" s="280">
        <v>0.27894452918197976</v>
      </c>
      <c r="P152" s="210">
        <f t="shared" ref="P152:P171" si="32">+I152/N152-1</f>
        <v>-0.2038939252718549</v>
      </c>
    </row>
    <row r="153" spans="1:19" ht="14.1" customHeight="1" x14ac:dyDescent="0.25">
      <c r="A153" s="253">
        <v>3232</v>
      </c>
      <c r="B153" s="40" t="s">
        <v>480</v>
      </c>
      <c r="C153" s="200">
        <v>40599839.609999999</v>
      </c>
      <c r="D153" s="206">
        <v>40599839.609999999</v>
      </c>
      <c r="E153" s="34">
        <v>40599839.609999999</v>
      </c>
      <c r="F153" s="280">
        <f t="shared" si="28"/>
        <v>1</v>
      </c>
      <c r="G153" s="34">
        <v>40599839.609999999</v>
      </c>
      <c r="H153" s="280">
        <f t="shared" si="30"/>
        <v>1</v>
      </c>
      <c r="I153" s="34">
        <v>34681050</v>
      </c>
      <c r="J153" s="178">
        <f t="shared" si="31"/>
        <v>0.85421642876288206</v>
      </c>
      <c r="K153" s="573">
        <v>37980210.549999997</v>
      </c>
      <c r="L153" s="604">
        <v>1</v>
      </c>
      <c r="M153" s="211">
        <f t="shared" si="29"/>
        <v>6.8973526530384133E-2</v>
      </c>
      <c r="N153" s="573">
        <v>37980210.549999997</v>
      </c>
      <c r="O153" s="604">
        <v>1</v>
      </c>
      <c r="P153" s="210">
        <f t="shared" si="32"/>
        <v>-8.686525172515136E-2</v>
      </c>
    </row>
    <row r="154" spans="1:19" ht="14.1" customHeight="1" x14ac:dyDescent="0.25">
      <c r="A154" s="253" t="s">
        <v>655</v>
      </c>
      <c r="B154" s="40" t="s">
        <v>656</v>
      </c>
      <c r="C154" s="200">
        <v>1576943.5</v>
      </c>
      <c r="D154" s="206">
        <v>1576943.5</v>
      </c>
      <c r="E154" s="34">
        <v>1576943.5</v>
      </c>
      <c r="F154" s="280">
        <f t="shared" si="28"/>
        <v>1</v>
      </c>
      <c r="G154" s="34">
        <v>1576943.5</v>
      </c>
      <c r="H154" s="280">
        <f t="shared" si="30"/>
        <v>1</v>
      </c>
      <c r="I154" s="34">
        <v>0</v>
      </c>
      <c r="J154" s="178">
        <f t="shared" si="31"/>
        <v>0</v>
      </c>
      <c r="K154" s="573">
        <v>1326943.5</v>
      </c>
      <c r="L154" s="604">
        <v>1</v>
      </c>
      <c r="M154" s="211">
        <f t="shared" si="29"/>
        <v>0.18840289733511639</v>
      </c>
      <c r="N154" s="573">
        <v>0</v>
      </c>
      <c r="O154" s="604">
        <v>0</v>
      </c>
      <c r="P154" s="210" t="s">
        <v>129</v>
      </c>
    </row>
    <row r="155" spans="1:19" ht="14.1" customHeight="1" x14ac:dyDescent="0.25">
      <c r="A155" s="39" t="s">
        <v>657</v>
      </c>
      <c r="B155" s="40" t="s">
        <v>658</v>
      </c>
      <c r="C155" s="200">
        <v>8163831</v>
      </c>
      <c r="D155" s="206">
        <v>8163831</v>
      </c>
      <c r="E155" s="34">
        <v>8163831</v>
      </c>
      <c r="F155" s="280">
        <f t="shared" si="28"/>
        <v>1</v>
      </c>
      <c r="G155" s="34">
        <v>8163831</v>
      </c>
      <c r="H155" s="280">
        <f t="shared" si="30"/>
        <v>1</v>
      </c>
      <c r="I155" s="34">
        <v>5416531</v>
      </c>
      <c r="J155" s="178">
        <f t="shared" si="31"/>
        <v>0.66347907005914253</v>
      </c>
      <c r="K155" s="573">
        <v>7493661</v>
      </c>
      <c r="L155" s="280">
        <v>1</v>
      </c>
      <c r="M155" s="211">
        <f t="shared" si="29"/>
        <v>8.9431587577820881E-2</v>
      </c>
      <c r="N155" s="573">
        <v>2077130</v>
      </c>
      <c r="O155" s="280">
        <v>0.27718494338081212</v>
      </c>
      <c r="P155" s="210">
        <f t="shared" si="32"/>
        <v>1.6076995662284017</v>
      </c>
    </row>
    <row r="156" spans="1:19" ht="14.1" customHeight="1" x14ac:dyDescent="0.25">
      <c r="A156" s="39" t="s">
        <v>659</v>
      </c>
      <c r="B156" s="40" t="s">
        <v>114</v>
      </c>
      <c r="C156" s="200">
        <v>9096798.4100000001</v>
      </c>
      <c r="D156" s="206">
        <v>9117694.2799999993</v>
      </c>
      <c r="E156" s="34">
        <v>8908775.1099999994</v>
      </c>
      <c r="F156" s="280">
        <f t="shared" si="28"/>
        <v>0.97708640325238016</v>
      </c>
      <c r="G156" s="34">
        <v>8817279.6099999994</v>
      </c>
      <c r="H156" s="280">
        <f t="shared" si="30"/>
        <v>0.96705146490171634</v>
      </c>
      <c r="I156" s="34">
        <v>6622743.7400000002</v>
      </c>
      <c r="J156" s="178">
        <f t="shared" si="31"/>
        <v>0.72636168055417627</v>
      </c>
      <c r="K156" s="573">
        <v>6721373.9800000004</v>
      </c>
      <c r="L156" s="280">
        <v>0.94225921038602412</v>
      </c>
      <c r="M156" s="211">
        <f t="shared" si="29"/>
        <v>0.31182696220096329</v>
      </c>
      <c r="N156" s="573">
        <v>391080.18</v>
      </c>
      <c r="O156" s="280">
        <v>5.482493649377685E-2</v>
      </c>
      <c r="P156" s="210">
        <f t="shared" si="32"/>
        <v>15.934490876014223</v>
      </c>
    </row>
    <row r="157" spans="1:19" ht="14.1" customHeight="1" x14ac:dyDescent="0.25">
      <c r="A157" s="39" t="s">
        <v>660</v>
      </c>
      <c r="B157" s="40" t="s">
        <v>661</v>
      </c>
      <c r="C157" s="200">
        <v>8827393.0999999996</v>
      </c>
      <c r="D157" s="206">
        <v>8809766.0999999996</v>
      </c>
      <c r="E157" s="34">
        <v>8744700.8900000006</v>
      </c>
      <c r="F157" s="280">
        <f t="shared" si="28"/>
        <v>0.99261442253273913</v>
      </c>
      <c r="G157" s="34">
        <v>8744700.8900000006</v>
      </c>
      <c r="H157" s="280">
        <f t="shared" si="30"/>
        <v>0.99261442253273913</v>
      </c>
      <c r="I157" s="34">
        <v>0</v>
      </c>
      <c r="J157" s="178">
        <f t="shared" si="31"/>
        <v>0</v>
      </c>
      <c r="K157" s="573">
        <v>8147393.0999999996</v>
      </c>
      <c r="L157" s="280">
        <v>0.83328889578961496</v>
      </c>
      <c r="M157" s="211">
        <f t="shared" si="29"/>
        <v>7.3312749571393665E-2</v>
      </c>
      <c r="N157" s="573">
        <v>3679022</v>
      </c>
      <c r="O157" s="280">
        <v>0.37627841719895666</v>
      </c>
      <c r="P157" s="210">
        <f t="shared" si="32"/>
        <v>-1</v>
      </c>
    </row>
    <row r="158" spans="1:19" ht="14.1" customHeight="1" x14ac:dyDescent="0.25">
      <c r="A158" s="39">
        <v>3281</v>
      </c>
      <c r="B158" s="40" t="s">
        <v>664</v>
      </c>
      <c r="C158" s="200">
        <v>5255775.0999999996</v>
      </c>
      <c r="D158" s="206">
        <v>5255775.0999999996</v>
      </c>
      <c r="E158" s="34">
        <v>5255775.0999999996</v>
      </c>
      <c r="F158" s="280">
        <f t="shared" si="28"/>
        <v>1</v>
      </c>
      <c r="G158" s="34">
        <v>5255775.0999999996</v>
      </c>
      <c r="H158" s="280">
        <f t="shared" si="30"/>
        <v>1</v>
      </c>
      <c r="I158" s="34">
        <v>0</v>
      </c>
      <c r="J158" s="178">
        <f t="shared" si="31"/>
        <v>0</v>
      </c>
      <c r="K158" s="573">
        <v>5155750.58</v>
      </c>
      <c r="L158" s="280">
        <v>1</v>
      </c>
      <c r="M158" s="211">
        <f t="shared" si="29"/>
        <v>1.9400573873377569E-2</v>
      </c>
      <c r="N158" s="573">
        <v>3995890.58</v>
      </c>
      <c r="O158" s="280">
        <v>0.77503566512715205</v>
      </c>
      <c r="P158" s="210">
        <f t="shared" si="32"/>
        <v>-1</v>
      </c>
    </row>
    <row r="159" spans="1:19" ht="14.1" customHeight="1" x14ac:dyDescent="0.25">
      <c r="A159" s="39" t="s">
        <v>662</v>
      </c>
      <c r="B159" s="40" t="s">
        <v>665</v>
      </c>
      <c r="C159" s="200">
        <v>2919606</v>
      </c>
      <c r="D159" s="206">
        <v>3019606</v>
      </c>
      <c r="E159" s="34">
        <v>2919606</v>
      </c>
      <c r="F159" s="280">
        <f t="shared" si="28"/>
        <v>0.96688309666890315</v>
      </c>
      <c r="G159" s="34">
        <v>2919606</v>
      </c>
      <c r="H159" s="280">
        <f t="shared" si="30"/>
        <v>0.96688309666890315</v>
      </c>
      <c r="I159" s="34">
        <v>0</v>
      </c>
      <c r="J159" s="178">
        <f t="shared" si="31"/>
        <v>0</v>
      </c>
      <c r="K159" s="573">
        <v>2919606</v>
      </c>
      <c r="L159" s="280">
        <v>1</v>
      </c>
      <c r="M159" s="211">
        <f t="shared" si="29"/>
        <v>0</v>
      </c>
      <c r="N159" s="573">
        <v>0</v>
      </c>
      <c r="O159" s="280">
        <v>0</v>
      </c>
      <c r="P159" s="210" t="s">
        <v>129</v>
      </c>
    </row>
    <row r="160" spans="1:19" ht="14.1" customHeight="1" x14ac:dyDescent="0.25">
      <c r="A160" s="39" t="s">
        <v>663</v>
      </c>
      <c r="B160" s="40" t="s">
        <v>666</v>
      </c>
      <c r="C160" s="200">
        <v>1326943.5</v>
      </c>
      <c r="D160" s="206">
        <v>1326943.5</v>
      </c>
      <c r="E160" s="34">
        <v>1326943.5</v>
      </c>
      <c r="F160" s="280">
        <f t="shared" si="28"/>
        <v>1</v>
      </c>
      <c r="G160" s="34">
        <v>1326943.5</v>
      </c>
      <c r="H160" s="280">
        <f t="shared" si="30"/>
        <v>1</v>
      </c>
      <c r="I160" s="34">
        <v>0</v>
      </c>
      <c r="J160" s="178">
        <f t="shared" si="31"/>
        <v>0</v>
      </c>
      <c r="K160" s="573">
        <v>1326943.5</v>
      </c>
      <c r="L160" s="280">
        <v>1</v>
      </c>
      <c r="M160" s="211">
        <f t="shared" si="29"/>
        <v>0</v>
      </c>
      <c r="N160" s="573">
        <v>183170.45</v>
      </c>
      <c r="O160" s="280">
        <v>0.13803937394470828</v>
      </c>
      <c r="P160" s="210">
        <f t="shared" si="32"/>
        <v>-1</v>
      </c>
    </row>
    <row r="161" spans="1:19" ht="14.1" customHeight="1" x14ac:dyDescent="0.25">
      <c r="A161" s="39">
        <v>3291</v>
      </c>
      <c r="B161" s="40" t="s">
        <v>495</v>
      </c>
      <c r="C161" s="200">
        <v>33376191.52</v>
      </c>
      <c r="D161" s="206">
        <v>33376191.52</v>
      </c>
      <c r="E161" s="34">
        <v>33376191.52</v>
      </c>
      <c r="F161" s="280">
        <f t="shared" si="28"/>
        <v>1</v>
      </c>
      <c r="G161" s="34">
        <v>33376191.52</v>
      </c>
      <c r="H161" s="280">
        <f t="shared" si="30"/>
        <v>1</v>
      </c>
      <c r="I161" s="34">
        <v>23200000</v>
      </c>
      <c r="J161" s="178">
        <f t="shared" si="31"/>
        <v>0.69510627017159443</v>
      </c>
      <c r="K161" s="573">
        <v>30377801.829999998</v>
      </c>
      <c r="L161" s="604">
        <v>1</v>
      </c>
      <c r="M161" s="211">
        <f t="shared" si="29"/>
        <v>9.8703313254183689E-2</v>
      </c>
      <c r="N161" s="573">
        <v>24137661.829999998</v>
      </c>
      <c r="O161" s="604">
        <v>0.79458224018574419</v>
      </c>
      <c r="P161" s="210">
        <f t="shared" si="32"/>
        <v>-3.8846423344725323E-2</v>
      </c>
    </row>
    <row r="162" spans="1:19" ht="14.1" customHeight="1" x14ac:dyDescent="0.25">
      <c r="A162" s="253" t="s">
        <v>667</v>
      </c>
      <c r="B162" s="40" t="s">
        <v>668</v>
      </c>
      <c r="C162" s="200">
        <v>28640778.239999998</v>
      </c>
      <c r="D162" s="206">
        <v>22684621.100000001</v>
      </c>
      <c r="E162" s="34">
        <v>19869717.440000001</v>
      </c>
      <c r="F162" s="280">
        <f t="shared" si="28"/>
        <v>0.87591136534345726</v>
      </c>
      <c r="G162" s="34">
        <v>19869717.440000001</v>
      </c>
      <c r="H162" s="280">
        <f t="shared" si="30"/>
        <v>0.87591136534345726</v>
      </c>
      <c r="I162" s="34">
        <v>8689861.4000000004</v>
      </c>
      <c r="J162" s="178">
        <f t="shared" si="31"/>
        <v>0.38307280345096878</v>
      </c>
      <c r="K162" s="573">
        <v>16340301.460000001</v>
      </c>
      <c r="L162" s="280">
        <v>0.95923474931547692</v>
      </c>
      <c r="M162" s="211">
        <f t="shared" si="29"/>
        <v>0.21599454506024762</v>
      </c>
      <c r="N162" s="573">
        <v>8975393.6199999992</v>
      </c>
      <c r="O162" s="280">
        <v>0.5268880424369129</v>
      </c>
      <c r="P162" s="210">
        <f t="shared" si="32"/>
        <v>-3.181277970514218E-2</v>
      </c>
    </row>
    <row r="163" spans="1:19" s="6" customFormat="1" ht="14.1" customHeight="1" x14ac:dyDescent="0.25">
      <c r="A163" s="39" t="s">
        <v>669</v>
      </c>
      <c r="B163" s="40" t="s">
        <v>670</v>
      </c>
      <c r="C163" s="200">
        <v>12623127.310000001</v>
      </c>
      <c r="D163" s="206">
        <v>12910548.640000001</v>
      </c>
      <c r="E163" s="34">
        <v>12607627.4</v>
      </c>
      <c r="F163" s="280">
        <f t="shared" si="28"/>
        <v>0.97653691965797051</v>
      </c>
      <c r="G163" s="34">
        <v>12553233.050000001</v>
      </c>
      <c r="H163" s="280">
        <f t="shared" si="30"/>
        <v>0.9723237485901296</v>
      </c>
      <c r="I163" s="34">
        <v>7079127.3399999999</v>
      </c>
      <c r="J163" s="178">
        <f t="shared" si="31"/>
        <v>0.54832118582994627</v>
      </c>
      <c r="K163" s="573">
        <v>12542166.460000001</v>
      </c>
      <c r="L163" s="280">
        <v>0.98330101385017166</v>
      </c>
      <c r="M163" s="211">
        <f t="shared" si="29"/>
        <v>8.8235075138687336E-4</v>
      </c>
      <c r="N163" s="573">
        <v>12408597.99</v>
      </c>
      <c r="O163" s="280">
        <v>0.97282929730994827</v>
      </c>
      <c r="P163" s="210">
        <f t="shared" si="32"/>
        <v>-0.42949821198937888</v>
      </c>
      <c r="R163" s="255"/>
    </row>
    <row r="164" spans="1:19" s="272" customFormat="1" ht="14.1" customHeight="1" x14ac:dyDescent="0.25">
      <c r="A164" s="39" t="s">
        <v>671</v>
      </c>
      <c r="B164" s="40" t="s">
        <v>672</v>
      </c>
      <c r="C164" s="200">
        <v>48067327.659999996</v>
      </c>
      <c r="D164" s="206">
        <v>51847827.659999996</v>
      </c>
      <c r="E164" s="34">
        <v>48067327.659999996</v>
      </c>
      <c r="F164" s="280">
        <f t="shared" si="28"/>
        <v>0.9270846982289942</v>
      </c>
      <c r="G164" s="34">
        <v>48067327.659999996</v>
      </c>
      <c r="H164" s="280">
        <f t="shared" si="30"/>
        <v>0.9270846982289942</v>
      </c>
      <c r="I164" s="34">
        <v>40000000</v>
      </c>
      <c r="J164" s="178">
        <f t="shared" si="31"/>
        <v>0.77148844619500889</v>
      </c>
      <c r="K164" s="573">
        <v>48905673.659999996</v>
      </c>
      <c r="L164" s="280">
        <v>1</v>
      </c>
      <c r="M164" s="211">
        <f t="shared" si="29"/>
        <v>-1.7142101054129499E-2</v>
      </c>
      <c r="N164" s="573">
        <v>47370497.799999997</v>
      </c>
      <c r="O164" s="280">
        <v>0.96860945274626442</v>
      </c>
      <c r="P164" s="210">
        <f t="shared" si="32"/>
        <v>-0.15559257644111135</v>
      </c>
      <c r="R164" s="273"/>
      <c r="S164" s="274"/>
    </row>
    <row r="165" spans="1:19" x14ac:dyDescent="0.25">
      <c r="A165" s="39" t="s">
        <v>673</v>
      </c>
      <c r="B165" s="40" t="s">
        <v>674</v>
      </c>
      <c r="C165" s="200">
        <v>17219551.329999998</v>
      </c>
      <c r="D165" s="206">
        <v>18169551.329999998</v>
      </c>
      <c r="E165" s="34">
        <v>17219551.329999998</v>
      </c>
      <c r="F165" s="280">
        <f t="shared" si="28"/>
        <v>0.94771472433491288</v>
      </c>
      <c r="G165" s="34">
        <v>17219551.329999998</v>
      </c>
      <c r="H165" s="280">
        <f t="shared" si="30"/>
        <v>0.94771472433491288</v>
      </c>
      <c r="I165" s="34">
        <v>13500000</v>
      </c>
      <c r="J165" s="178">
        <f t="shared" si="31"/>
        <v>0.74300128576702729</v>
      </c>
      <c r="K165" s="573">
        <v>17284551.329999998</v>
      </c>
      <c r="L165" s="280">
        <v>1</v>
      </c>
      <c r="M165" s="211">
        <f t="shared" si="29"/>
        <v>-3.7605835846709068E-3</v>
      </c>
      <c r="N165" s="573">
        <v>11265000</v>
      </c>
      <c r="O165" s="280">
        <v>0.6517380627895073</v>
      </c>
      <c r="P165" s="210">
        <f t="shared" si="32"/>
        <v>0.19840213049267641</v>
      </c>
    </row>
    <row r="166" spans="1:19" x14ac:dyDescent="0.25">
      <c r="A166" s="39" t="s">
        <v>675</v>
      </c>
      <c r="B166" s="40" t="s">
        <v>102</v>
      </c>
      <c r="C166" s="200">
        <v>17748245.370000001</v>
      </c>
      <c r="D166" s="206">
        <v>20639623.079999998</v>
      </c>
      <c r="E166" s="34">
        <v>17754117.399999999</v>
      </c>
      <c r="F166" s="280">
        <f t="shared" si="28"/>
        <v>0.86019581516505095</v>
      </c>
      <c r="G166" s="34">
        <v>17330617.530000001</v>
      </c>
      <c r="H166" s="280">
        <f t="shared" si="30"/>
        <v>0.83967703590447562</v>
      </c>
      <c r="I166" s="34">
        <v>15965701.09</v>
      </c>
      <c r="J166" s="178">
        <f t="shared" si="31"/>
        <v>0.77354615576632912</v>
      </c>
      <c r="K166" s="573">
        <v>15831213.84</v>
      </c>
      <c r="L166" s="604">
        <v>0.96040840476324663</v>
      </c>
      <c r="M166" s="211">
        <f t="shared" si="29"/>
        <v>9.4711858809684468E-2</v>
      </c>
      <c r="N166" s="573">
        <v>1790680.39</v>
      </c>
      <c r="O166" s="604">
        <v>0.10863251006410057</v>
      </c>
      <c r="P166" s="210">
        <f t="shared" si="32"/>
        <v>7.9159970585258943</v>
      </c>
    </row>
    <row r="167" spans="1:19" x14ac:dyDescent="0.25">
      <c r="A167" s="253">
        <v>3361</v>
      </c>
      <c r="B167" s="40" t="s">
        <v>676</v>
      </c>
      <c r="C167" s="200">
        <v>211322.62</v>
      </c>
      <c r="D167" s="206">
        <v>211322.62</v>
      </c>
      <c r="E167" s="34">
        <v>211322.62</v>
      </c>
      <c r="F167" s="280">
        <f t="shared" si="28"/>
        <v>1</v>
      </c>
      <c r="G167" s="34">
        <v>211322.62</v>
      </c>
      <c r="H167" s="280">
        <f t="shared" si="30"/>
        <v>1</v>
      </c>
      <c r="I167" s="34">
        <v>0</v>
      </c>
      <c r="J167" s="178">
        <f t="shared" si="31"/>
        <v>0</v>
      </c>
      <c r="K167" s="573">
        <v>211322.62</v>
      </c>
      <c r="L167" s="280">
        <v>1</v>
      </c>
      <c r="M167" s="212">
        <f t="shared" si="29"/>
        <v>0</v>
      </c>
      <c r="N167" s="573">
        <v>0</v>
      </c>
      <c r="O167" s="280">
        <v>0</v>
      </c>
      <c r="P167" s="210" t="s">
        <v>129</v>
      </c>
    </row>
    <row r="168" spans="1:19" x14ac:dyDescent="0.25">
      <c r="A168" s="253">
        <v>3371</v>
      </c>
      <c r="B168" s="40" t="s">
        <v>677</v>
      </c>
      <c r="C168" s="200">
        <v>15245118.1</v>
      </c>
      <c r="D168" s="206">
        <v>15949137.029999999</v>
      </c>
      <c r="E168" s="34">
        <v>14672019.800000001</v>
      </c>
      <c r="F168" s="280">
        <f t="shared" si="28"/>
        <v>0.91992562183159077</v>
      </c>
      <c r="G168" s="34">
        <v>14250484.390000001</v>
      </c>
      <c r="H168" s="280">
        <f t="shared" si="30"/>
        <v>0.89349563949417021</v>
      </c>
      <c r="I168" s="34">
        <v>8219945.7300000004</v>
      </c>
      <c r="J168" s="178">
        <f t="shared" si="31"/>
        <v>0.5153849838106257</v>
      </c>
      <c r="K168" s="573">
        <v>13624492.77</v>
      </c>
      <c r="L168" s="280">
        <v>0.9188798410884198</v>
      </c>
      <c r="M168" s="211">
        <f t="shared" si="29"/>
        <v>4.5946049557043622E-2</v>
      </c>
      <c r="N168" s="573">
        <v>7244579</v>
      </c>
      <c r="O168" s="280">
        <v>0.48859782985319195</v>
      </c>
      <c r="P168" s="210">
        <f t="shared" si="32"/>
        <v>0.13463401116890306</v>
      </c>
    </row>
    <row r="169" spans="1:19" x14ac:dyDescent="0.25">
      <c r="A169" s="253">
        <v>3381</v>
      </c>
      <c r="B169" s="40" t="s">
        <v>678</v>
      </c>
      <c r="C169" s="200">
        <v>8127724.7699999996</v>
      </c>
      <c r="D169" s="206">
        <v>8536855.3900000006</v>
      </c>
      <c r="E169" s="34">
        <v>7731689.3899999997</v>
      </c>
      <c r="F169" s="280">
        <f t="shared" si="28"/>
        <v>0.90568353764746146</v>
      </c>
      <c r="G169" s="34">
        <v>7530957.5099999998</v>
      </c>
      <c r="H169" s="280">
        <f t="shared" si="30"/>
        <v>0.88216997547149489</v>
      </c>
      <c r="I169" s="34">
        <v>2335098.2799999998</v>
      </c>
      <c r="J169" s="178">
        <f t="shared" si="31"/>
        <v>0.27353143204643177</v>
      </c>
      <c r="K169" s="573">
        <v>7046549.1699999999</v>
      </c>
      <c r="L169" s="280">
        <v>0.90740722507398652</v>
      </c>
      <c r="M169" s="211">
        <f t="shared" si="29"/>
        <v>6.8744051636270509E-2</v>
      </c>
      <c r="N169" s="573">
        <v>4993768.47</v>
      </c>
      <c r="O169" s="280">
        <v>0.64306392827237835</v>
      </c>
      <c r="P169" s="210">
        <f t="shared" si="32"/>
        <v>-0.53239756828373741</v>
      </c>
      <c r="R169"/>
    </row>
    <row r="170" spans="1:19" x14ac:dyDescent="0.25">
      <c r="A170" s="253" t="s">
        <v>679</v>
      </c>
      <c r="B170" s="40" t="s">
        <v>680</v>
      </c>
      <c r="C170" s="200">
        <v>14042820.529999999</v>
      </c>
      <c r="D170" s="206">
        <v>13085983.560000001</v>
      </c>
      <c r="E170" s="34">
        <v>12611808.939999999</v>
      </c>
      <c r="F170" s="390">
        <f t="shared" si="28"/>
        <v>0.96376469389359365</v>
      </c>
      <c r="G170" s="34">
        <v>12496477.5</v>
      </c>
      <c r="H170" s="390">
        <f t="shared" si="30"/>
        <v>0.95495133726119397</v>
      </c>
      <c r="I170" s="34">
        <v>6956677.5</v>
      </c>
      <c r="J170" s="392">
        <f t="shared" si="31"/>
        <v>0.53161288703315468</v>
      </c>
      <c r="K170" s="573">
        <v>12377099.73</v>
      </c>
      <c r="L170" s="390">
        <v>0.97155894206248927</v>
      </c>
      <c r="M170" s="211">
        <f t="shared" si="29"/>
        <v>9.6450519591959605E-3</v>
      </c>
      <c r="N170" s="573">
        <v>10293461.59</v>
      </c>
      <c r="O170" s="390">
        <v>0.8080006520672407</v>
      </c>
      <c r="P170" s="210">
        <f t="shared" si="32"/>
        <v>-0.32416539963986979</v>
      </c>
    </row>
    <row r="171" spans="1:19" x14ac:dyDescent="0.25">
      <c r="A171" s="253">
        <v>3421</v>
      </c>
      <c r="B171" s="40" t="s">
        <v>484</v>
      </c>
      <c r="C171" s="200">
        <v>5455050.5800000001</v>
      </c>
      <c r="D171" s="206">
        <v>6480475.8200000003</v>
      </c>
      <c r="E171" s="34">
        <v>6456013.3300000001</v>
      </c>
      <c r="F171" s="390">
        <f t="shared" si="28"/>
        <v>0.9962252015624371</v>
      </c>
      <c r="G171" s="34">
        <v>6456013.3300000001</v>
      </c>
      <c r="H171" s="390">
        <f t="shared" si="30"/>
        <v>0.9962252015624371</v>
      </c>
      <c r="I171" s="34">
        <v>1421931.25</v>
      </c>
      <c r="J171" s="392">
        <f t="shared" si="31"/>
        <v>0.21941772324983383</v>
      </c>
      <c r="K171" s="573">
        <v>6362437.7199999997</v>
      </c>
      <c r="L171" s="390">
        <v>0.9980841898224021</v>
      </c>
      <c r="M171" s="211">
        <f t="shared" si="29"/>
        <v>1.4707508995467355E-2</v>
      </c>
      <c r="N171" s="573">
        <v>83803.34</v>
      </c>
      <c r="O171" s="390">
        <v>1.3146343019654942E-2</v>
      </c>
      <c r="P171" s="210">
        <f t="shared" si="32"/>
        <v>15.967477071916228</v>
      </c>
      <c r="R171"/>
    </row>
    <row r="172" spans="1:19" x14ac:dyDescent="0.25">
      <c r="A172" s="663">
        <v>3431</v>
      </c>
      <c r="B172" s="662" t="s">
        <v>435</v>
      </c>
      <c r="C172" s="655">
        <v>6518951.2199999997</v>
      </c>
      <c r="D172" s="397">
        <v>6518951.2199999997</v>
      </c>
      <c r="E172" s="398">
        <v>6518951.2199999997</v>
      </c>
      <c r="F172" s="412">
        <f t="shared" si="28"/>
        <v>1</v>
      </c>
      <c r="G172" s="398">
        <v>6518951.2199999997</v>
      </c>
      <c r="H172" s="412">
        <f t="shared" si="30"/>
        <v>1</v>
      </c>
      <c r="I172" s="398">
        <v>0</v>
      </c>
      <c r="J172" s="427">
        <f t="shared" si="31"/>
        <v>0</v>
      </c>
      <c r="K172" s="629">
        <v>7608676.7199999997</v>
      </c>
      <c r="L172" s="412">
        <v>1</v>
      </c>
      <c r="M172" s="659">
        <f t="shared" si="29"/>
        <v>-0.14322142208192024</v>
      </c>
      <c r="N172" s="629">
        <v>0</v>
      </c>
      <c r="O172" s="412">
        <v>0</v>
      </c>
      <c r="P172" s="210" t="s">
        <v>129</v>
      </c>
    </row>
    <row r="173" spans="1:19" x14ac:dyDescent="0.25">
      <c r="A173" s="527">
        <v>3</v>
      </c>
      <c r="B173" s="2" t="s">
        <v>124</v>
      </c>
      <c r="C173" s="201">
        <f>SUBTOTAL(9,C149:C172)</f>
        <v>317974199.00999999</v>
      </c>
      <c r="D173" s="207">
        <f>SUBTOTAL(9,D149:D172)</f>
        <v>322348916.59999996</v>
      </c>
      <c r="E173" s="203">
        <f>SUBTOTAL(9,E149:E172)</f>
        <v>307746838.44999999</v>
      </c>
      <c r="F173" s="90">
        <f t="shared" si="28"/>
        <v>0.95470101682358199</v>
      </c>
      <c r="G173" s="203">
        <f>SUBTOTAL(9,G149:G172)</f>
        <v>306300664.84000003</v>
      </c>
      <c r="H173" s="90">
        <f t="shared" si="30"/>
        <v>0.95021465581683939</v>
      </c>
      <c r="I173" s="203">
        <f>SUBTOTAL(9,I149:I172)</f>
        <v>193230048.61000001</v>
      </c>
      <c r="J173" s="170">
        <f t="shared" si="31"/>
        <v>0.59944376623972817</v>
      </c>
      <c r="K173" s="562">
        <f>SUM(K149:K172)</f>
        <v>302039386.74000013</v>
      </c>
      <c r="L173" s="90">
        <v>0.97399999999999998</v>
      </c>
      <c r="M173" s="213">
        <f t="shared" ref="M173:M179" si="33">+G173/K173-1</f>
        <v>1.4108352377460109E-2</v>
      </c>
      <c r="N173" s="562">
        <f>SUBTOTAL(9,N149:N172)</f>
        <v>199630552.57999998</v>
      </c>
      <c r="O173" s="90">
        <v>0.64401220417911309</v>
      </c>
      <c r="P173" s="213">
        <f t="shared" ref="P173:P179" si="34">+I173/N173-1</f>
        <v>-3.2061745495770344E-2</v>
      </c>
    </row>
    <row r="174" spans="1:19" x14ac:dyDescent="0.25">
      <c r="A174" s="37">
        <v>4301</v>
      </c>
      <c r="B174" s="529" t="s">
        <v>681</v>
      </c>
      <c r="C174" s="198">
        <v>4583248.97</v>
      </c>
      <c r="D174" s="512">
        <v>5239143.75</v>
      </c>
      <c r="E174" s="180">
        <v>2825202.48</v>
      </c>
      <c r="F174" s="78">
        <f t="shared" si="28"/>
        <v>0.5392488953944049</v>
      </c>
      <c r="G174" s="180">
        <v>2731026.25</v>
      </c>
      <c r="H174" s="78">
        <f t="shared" si="30"/>
        <v>0.52127339510392323</v>
      </c>
      <c r="I174" s="180">
        <v>2705394.07</v>
      </c>
      <c r="J174" s="153">
        <f t="shared" si="31"/>
        <v>0.51638095824341523</v>
      </c>
      <c r="K174" s="609">
        <v>2920827.35</v>
      </c>
      <c r="L174" s="48">
        <v>0.61280420278368941</v>
      </c>
      <c r="M174" s="210">
        <f t="shared" si="33"/>
        <v>-6.4981964784738167E-2</v>
      </c>
      <c r="N174" s="609">
        <v>2773061.32</v>
      </c>
      <c r="O174" s="48">
        <v>0.58180214981651868</v>
      </c>
      <c r="P174" s="210">
        <f t="shared" si="34"/>
        <v>-2.4401642153372927E-2</v>
      </c>
    </row>
    <row r="175" spans="1:19" x14ac:dyDescent="0.25">
      <c r="A175" s="37" t="s">
        <v>682</v>
      </c>
      <c r="B175" s="38" t="s">
        <v>684</v>
      </c>
      <c r="C175" s="200">
        <v>30096574.920000002</v>
      </c>
      <c r="D175" s="206">
        <v>25885012.039999999</v>
      </c>
      <c r="E175" s="34">
        <v>25885012.039999999</v>
      </c>
      <c r="F175" s="48">
        <f t="shared" ref="F175:F198" si="35">+E175/D175</f>
        <v>1</v>
      </c>
      <c r="G175" s="34">
        <v>25885012.039999999</v>
      </c>
      <c r="H175" s="48">
        <f t="shared" si="30"/>
        <v>1</v>
      </c>
      <c r="I175" s="34">
        <v>10024817.98</v>
      </c>
      <c r="J175" s="153">
        <f t="shared" si="31"/>
        <v>0.38728272424632032</v>
      </c>
      <c r="K175" s="609">
        <v>11979709.35</v>
      </c>
      <c r="L175" s="48">
        <v>0.94755196364007788</v>
      </c>
      <c r="M175" s="210">
        <f t="shared" si="33"/>
        <v>1.1607379013748775</v>
      </c>
      <c r="N175" s="609">
        <v>2363487.25</v>
      </c>
      <c r="O175" s="48">
        <v>0.18694334890318418</v>
      </c>
      <c r="P175" s="210">
        <f t="shared" si="34"/>
        <v>3.241536729254622</v>
      </c>
    </row>
    <row r="176" spans="1:19" x14ac:dyDescent="0.25">
      <c r="A176" s="37" t="s">
        <v>683</v>
      </c>
      <c r="B176" s="38" t="s">
        <v>685</v>
      </c>
      <c r="C176" s="200">
        <v>7512544.6100000003</v>
      </c>
      <c r="D176" s="206">
        <v>7348611.75</v>
      </c>
      <c r="E176" s="34">
        <v>4128986.23</v>
      </c>
      <c r="F176" s="48">
        <f t="shared" si="35"/>
        <v>0.5618729592021241</v>
      </c>
      <c r="G176" s="34">
        <v>2438762.02</v>
      </c>
      <c r="H176" s="48">
        <f t="shared" si="30"/>
        <v>0.33186703869611833</v>
      </c>
      <c r="I176" s="34">
        <v>1531607.68</v>
      </c>
      <c r="J176" s="153">
        <f t="shared" si="31"/>
        <v>0.20842136339561004</v>
      </c>
      <c r="K176" s="609">
        <v>2861112.98</v>
      </c>
      <c r="L176" s="48">
        <v>0.3899579635509195</v>
      </c>
      <c r="M176" s="210">
        <f t="shared" si="33"/>
        <v>-0.14761771483767128</v>
      </c>
      <c r="N176" s="609">
        <v>1208033.69</v>
      </c>
      <c r="O176" s="48">
        <v>0.16465003687247007</v>
      </c>
      <c r="P176" s="210">
        <f t="shared" si="34"/>
        <v>0.26785179310686269</v>
      </c>
    </row>
    <row r="177" spans="1:16" x14ac:dyDescent="0.25">
      <c r="A177" s="39" t="s">
        <v>686</v>
      </c>
      <c r="B177" s="40" t="s">
        <v>687</v>
      </c>
      <c r="C177" s="200">
        <v>2743104</v>
      </c>
      <c r="D177" s="206">
        <v>8354904.0099999998</v>
      </c>
      <c r="E177" s="34">
        <v>4820366.3499999996</v>
      </c>
      <c r="F177" s="280">
        <f t="shared" si="35"/>
        <v>0.57695053638324201</v>
      </c>
      <c r="G177" s="34">
        <v>4083440.76</v>
      </c>
      <c r="H177" s="280">
        <f t="shared" si="30"/>
        <v>0.48874777676829345</v>
      </c>
      <c r="I177" s="34">
        <v>3203305.8</v>
      </c>
      <c r="J177" s="178">
        <f t="shared" si="31"/>
        <v>0.38340426127768285</v>
      </c>
      <c r="K177" s="610">
        <v>4989061.08</v>
      </c>
      <c r="L177" s="280">
        <v>0.62119053544769554</v>
      </c>
      <c r="M177" s="211">
        <f t="shared" si="33"/>
        <v>-0.18152119316206095</v>
      </c>
      <c r="N177" s="610">
        <v>4103188.69</v>
      </c>
      <c r="O177" s="280">
        <v>0.51089011309198651</v>
      </c>
      <c r="P177" s="211">
        <f t="shared" si="34"/>
        <v>-0.21931306551734531</v>
      </c>
    </row>
    <row r="178" spans="1:16" x14ac:dyDescent="0.25">
      <c r="A178" s="39" t="s">
        <v>688</v>
      </c>
      <c r="B178" s="40" t="s">
        <v>689</v>
      </c>
      <c r="C178" s="200">
        <v>36360768.060000002</v>
      </c>
      <c r="D178" s="206">
        <v>40237330.359999999</v>
      </c>
      <c r="E178" s="34">
        <v>21615865.460000001</v>
      </c>
      <c r="F178" s="280">
        <f t="shared" si="35"/>
        <v>0.53720923497172091</v>
      </c>
      <c r="G178" s="34">
        <v>17787410.140000001</v>
      </c>
      <c r="H178" s="280">
        <f t="shared" si="30"/>
        <v>0.44206238288816735</v>
      </c>
      <c r="I178" s="34">
        <v>17002886.140000001</v>
      </c>
      <c r="J178" s="178">
        <f t="shared" si="31"/>
        <v>0.42256496611173289</v>
      </c>
      <c r="K178" s="610">
        <v>16128596.33</v>
      </c>
      <c r="L178" s="280">
        <v>0.3807773754124491</v>
      </c>
      <c r="M178" s="211">
        <f t="shared" si="33"/>
        <v>0.10284923598183959</v>
      </c>
      <c r="N178" s="610">
        <v>15298596.33</v>
      </c>
      <c r="O178" s="280">
        <v>0.36118204206006849</v>
      </c>
      <c r="P178" s="211">
        <f t="shared" si="34"/>
        <v>0.11140171119215347</v>
      </c>
    </row>
    <row r="179" spans="1:16" x14ac:dyDescent="0.25">
      <c r="A179" s="660" t="s">
        <v>690</v>
      </c>
      <c r="B179" s="656" t="s">
        <v>691</v>
      </c>
      <c r="C179" s="655">
        <v>1922280</v>
      </c>
      <c r="D179" s="397">
        <v>1922280</v>
      </c>
      <c r="E179" s="398">
        <v>1602411.47</v>
      </c>
      <c r="F179" s="412">
        <f t="shared" si="35"/>
        <v>0.83359940799467303</v>
      </c>
      <c r="G179" s="398">
        <v>1602411.47</v>
      </c>
      <c r="H179" s="412">
        <f t="shared" si="30"/>
        <v>0.83359940799467303</v>
      </c>
      <c r="I179" s="398">
        <v>112500</v>
      </c>
      <c r="J179" s="427">
        <f t="shared" si="31"/>
        <v>5.8524252450215371E-2</v>
      </c>
      <c r="K179" s="658">
        <v>129500</v>
      </c>
      <c r="L179" s="412">
        <v>0.14677880038083149</v>
      </c>
      <c r="M179" s="211">
        <f t="shared" si="33"/>
        <v>11.373833745173744</v>
      </c>
      <c r="N179" s="658">
        <v>112500</v>
      </c>
      <c r="O179" s="412">
        <v>0.1275105408713787</v>
      </c>
      <c r="P179" s="211">
        <f t="shared" si="34"/>
        <v>0</v>
      </c>
    </row>
    <row r="180" spans="1:16" ht="14.4" thickBot="1" x14ac:dyDescent="0.3">
      <c r="A180" s="7" t="s">
        <v>19</v>
      </c>
      <c r="N180" s="97"/>
    </row>
    <row r="181" spans="1:16" ht="12.75" customHeight="1" x14ac:dyDescent="0.25">
      <c r="A181" s="8" t="s">
        <v>757</v>
      </c>
      <c r="C181" s="164" t="s">
        <v>765</v>
      </c>
      <c r="D181" s="752" t="s">
        <v>781</v>
      </c>
      <c r="E181" s="750"/>
      <c r="F181" s="750"/>
      <c r="G181" s="750"/>
      <c r="H181" s="750"/>
      <c r="I181" s="750"/>
      <c r="J181" s="751"/>
      <c r="K181" s="761" t="s">
        <v>782</v>
      </c>
      <c r="L181" s="759"/>
      <c r="M181" s="759"/>
      <c r="N181" s="759"/>
      <c r="O181" s="759"/>
      <c r="P181" s="762"/>
    </row>
    <row r="182" spans="1:16" ht="12.75" customHeight="1" x14ac:dyDescent="0.25">
      <c r="A182" s="8" t="s">
        <v>148</v>
      </c>
      <c r="C182" s="157">
        <v>1</v>
      </c>
      <c r="D182" s="148">
        <v>2</v>
      </c>
      <c r="E182" s="87">
        <v>3</v>
      </c>
      <c r="F182" s="88" t="s">
        <v>36</v>
      </c>
      <c r="G182" s="87">
        <v>4</v>
      </c>
      <c r="H182" s="88" t="s">
        <v>37</v>
      </c>
      <c r="I182" s="87">
        <v>5</v>
      </c>
      <c r="J182" s="149" t="s">
        <v>38</v>
      </c>
      <c r="K182" s="87" t="s">
        <v>543</v>
      </c>
      <c r="L182" s="88" t="s">
        <v>544</v>
      </c>
      <c r="M182" s="88" t="s">
        <v>545</v>
      </c>
      <c r="N182" s="87" t="s">
        <v>39</v>
      </c>
      <c r="O182" s="88" t="s">
        <v>40</v>
      </c>
      <c r="P182" s="605" t="s">
        <v>362</v>
      </c>
    </row>
    <row r="183" spans="1:16" ht="14.1" customHeight="1" x14ac:dyDescent="0.25">
      <c r="A183" s="674"/>
      <c r="B183" s="2" t="s">
        <v>425</v>
      </c>
      <c r="C183" s="248" t="s">
        <v>13</v>
      </c>
      <c r="D183" s="249" t="s">
        <v>14</v>
      </c>
      <c r="E183" s="89" t="s">
        <v>15</v>
      </c>
      <c r="F183" s="89" t="s">
        <v>18</v>
      </c>
      <c r="G183" s="89" t="s">
        <v>16</v>
      </c>
      <c r="H183" s="89" t="s">
        <v>18</v>
      </c>
      <c r="I183" s="89" t="s">
        <v>17</v>
      </c>
      <c r="J183" s="113" t="s">
        <v>18</v>
      </c>
      <c r="K183" s="89" t="s">
        <v>16</v>
      </c>
      <c r="L183" s="89" t="s">
        <v>18</v>
      </c>
      <c r="M183" s="607" t="s">
        <v>764</v>
      </c>
      <c r="N183" s="558" t="s">
        <v>17</v>
      </c>
      <c r="O183" s="89" t="s">
        <v>18</v>
      </c>
      <c r="P183" s="606" t="s">
        <v>764</v>
      </c>
    </row>
    <row r="184" spans="1:16" x14ac:dyDescent="0.25">
      <c r="A184" s="37" t="s">
        <v>692</v>
      </c>
      <c r="B184" s="40" t="s">
        <v>693</v>
      </c>
      <c r="C184" s="525">
        <v>10510570.890000001</v>
      </c>
      <c r="D184" s="512">
        <v>12064771.609999999</v>
      </c>
      <c r="E184" s="180">
        <v>6033513.5499999998</v>
      </c>
      <c r="F184" s="48">
        <f t="shared" si="35"/>
        <v>0.50009347421040817</v>
      </c>
      <c r="G184" s="180">
        <v>6033513.5499999998</v>
      </c>
      <c r="H184" s="48">
        <f t="shared" si="30"/>
        <v>0.50009347421040817</v>
      </c>
      <c r="I184" s="180">
        <v>5462093.3700000001</v>
      </c>
      <c r="J184" s="153">
        <f t="shared" si="31"/>
        <v>0.45273077241451404</v>
      </c>
      <c r="K184" s="609">
        <v>9489313.5500000007</v>
      </c>
      <c r="L184" s="48">
        <v>0.78065552295915241</v>
      </c>
      <c r="M184" s="210">
        <f>+G184/K184-1</f>
        <v>-0.36417808114265549</v>
      </c>
      <c r="N184" s="609">
        <v>9321093.3699999992</v>
      </c>
      <c r="O184" s="48">
        <v>0.76681658593823554</v>
      </c>
      <c r="P184" s="210">
        <f>+I184/N184-1</f>
        <v>-0.41400722499146037</v>
      </c>
    </row>
    <row r="185" spans="1:16" x14ac:dyDescent="0.25">
      <c r="A185" s="39" t="s">
        <v>694</v>
      </c>
      <c r="B185" s="40" t="s">
        <v>695</v>
      </c>
      <c r="C185" s="200">
        <v>1031566.99</v>
      </c>
      <c r="D185" s="206">
        <v>1171983.49</v>
      </c>
      <c r="E185" s="34">
        <v>764021.84</v>
      </c>
      <c r="F185" s="280">
        <f t="shared" si="35"/>
        <v>0.6519049513231624</v>
      </c>
      <c r="G185" s="34">
        <v>518443.92</v>
      </c>
      <c r="H185" s="280">
        <f t="shared" si="30"/>
        <v>0.44236452511801166</v>
      </c>
      <c r="I185" s="34">
        <v>306223</v>
      </c>
      <c r="J185" s="178">
        <f t="shared" si="31"/>
        <v>0.26128610395356339</v>
      </c>
      <c r="K185" s="610">
        <v>510239.87</v>
      </c>
      <c r="L185" s="280">
        <v>0.45806395750159368</v>
      </c>
      <c r="M185" s="211">
        <f>+G185/K185-1</f>
        <v>1.6078810148646427E-2</v>
      </c>
      <c r="N185" s="610">
        <v>218923.62</v>
      </c>
      <c r="O185" s="280">
        <v>0.19653701261678169</v>
      </c>
      <c r="P185" s="211">
        <f t="shared" ref="P185:P191" si="36">+I185/N185-1</f>
        <v>0.39876638254017549</v>
      </c>
    </row>
    <row r="186" spans="1:16" x14ac:dyDescent="0.25">
      <c r="A186" s="39" t="s">
        <v>696</v>
      </c>
      <c r="B186" s="40" t="s">
        <v>697</v>
      </c>
      <c r="C186" s="200">
        <v>4649794.68</v>
      </c>
      <c r="D186" s="206">
        <v>5433609.5800000001</v>
      </c>
      <c r="E186" s="34">
        <v>2846551.58</v>
      </c>
      <c r="F186" s="280">
        <f t="shared" si="35"/>
        <v>0.52387856324414095</v>
      </c>
      <c r="G186" s="34">
        <v>1828791.14</v>
      </c>
      <c r="H186" s="280">
        <f t="shared" si="30"/>
        <v>0.33657021415955318</v>
      </c>
      <c r="I186" s="34">
        <v>494395.7</v>
      </c>
      <c r="J186" s="178">
        <f t="shared" si="31"/>
        <v>9.0988447499019617E-2</v>
      </c>
      <c r="K186" s="685">
        <v>667223.82999999996</v>
      </c>
      <c r="L186" s="418">
        <v>0.16680595749999999</v>
      </c>
      <c r="M186" s="211">
        <f>+G186/K186-1</f>
        <v>1.7408960198558856</v>
      </c>
      <c r="N186" s="685">
        <v>467375.25</v>
      </c>
      <c r="O186" s="280">
        <v>0.1168438125</v>
      </c>
      <c r="P186" s="211">
        <f t="shared" si="36"/>
        <v>5.7813181164385608E-2</v>
      </c>
    </row>
    <row r="187" spans="1:16" x14ac:dyDescent="0.25">
      <c r="A187" s="39" t="s">
        <v>698</v>
      </c>
      <c r="B187" s="40" t="s">
        <v>700</v>
      </c>
      <c r="C187" s="200">
        <v>145653002</v>
      </c>
      <c r="D187" s="206">
        <v>144084197.06999999</v>
      </c>
      <c r="E187" s="34">
        <v>114242595.08</v>
      </c>
      <c r="F187" s="280">
        <f t="shared" si="35"/>
        <v>0.79288775176709947</v>
      </c>
      <c r="G187" s="34">
        <v>114103512.28</v>
      </c>
      <c r="H187" s="280">
        <f t="shared" si="30"/>
        <v>0.79192246339524264</v>
      </c>
      <c r="I187" s="34">
        <v>81697773.469999999</v>
      </c>
      <c r="J187" s="178">
        <f t="shared" si="31"/>
        <v>0.56701411488109976</v>
      </c>
      <c r="K187" s="685">
        <v>110924325</v>
      </c>
      <c r="L187" s="418">
        <v>0.75384541844215103</v>
      </c>
      <c r="M187" s="211">
        <f t="shared" ref="M187:M191" si="37">+G187/K187-1</f>
        <v>2.8660866586296629E-2</v>
      </c>
      <c r="N187" s="685">
        <v>96706164.079999998</v>
      </c>
      <c r="O187" s="280">
        <v>0.65721832183177953</v>
      </c>
      <c r="P187" s="211">
        <f t="shared" si="36"/>
        <v>-0.15519580114442688</v>
      </c>
    </row>
    <row r="188" spans="1:16" x14ac:dyDescent="0.25">
      <c r="A188" s="39" t="s">
        <v>699</v>
      </c>
      <c r="B188" s="40" t="s">
        <v>701</v>
      </c>
      <c r="C188" s="200">
        <v>16809054</v>
      </c>
      <c r="D188" s="206">
        <v>15734854</v>
      </c>
      <c r="E188" s="34">
        <v>14327012</v>
      </c>
      <c r="F188" s="280">
        <f t="shared" si="35"/>
        <v>0.91052716472615502</v>
      </c>
      <c r="G188" s="34">
        <v>14327012</v>
      </c>
      <c r="H188" s="280">
        <f t="shared" si="30"/>
        <v>0.91052716472615502</v>
      </c>
      <c r="I188" s="34">
        <v>7744750.4800000004</v>
      </c>
      <c r="J188" s="178">
        <f t="shared" si="31"/>
        <v>0.49220351710921501</v>
      </c>
      <c r="K188" s="610">
        <v>16692043</v>
      </c>
      <c r="L188" s="280">
        <v>0.99303881110739489</v>
      </c>
      <c r="M188" s="211">
        <f t="shared" si="37"/>
        <v>-0.14168613152985532</v>
      </c>
      <c r="N188" s="610">
        <v>9205263.1999999993</v>
      </c>
      <c r="O188" s="280">
        <v>0.54763719600163097</v>
      </c>
      <c r="P188" s="211">
        <f t="shared" si="36"/>
        <v>-0.15866061494037442</v>
      </c>
    </row>
    <row r="189" spans="1:16" x14ac:dyDescent="0.25">
      <c r="A189" s="39">
        <v>4591</v>
      </c>
      <c r="B189" s="40" t="s">
        <v>760</v>
      </c>
      <c r="C189" s="200">
        <v>0</v>
      </c>
      <c r="D189" s="643">
        <v>0</v>
      </c>
      <c r="E189" s="719">
        <v>0</v>
      </c>
      <c r="F189" s="280" t="s">
        <v>129</v>
      </c>
      <c r="G189" s="719">
        <v>0</v>
      </c>
      <c r="H189" s="280" t="s">
        <v>129</v>
      </c>
      <c r="I189" s="719">
        <v>0</v>
      </c>
      <c r="J189" s="178" t="s">
        <v>129</v>
      </c>
      <c r="K189" s="610">
        <v>0</v>
      </c>
      <c r="L189" s="280">
        <v>0</v>
      </c>
      <c r="M189" s="211" t="s">
        <v>129</v>
      </c>
      <c r="N189" s="610">
        <v>0</v>
      </c>
      <c r="O189" s="280">
        <v>0</v>
      </c>
      <c r="P189" s="211" t="s">
        <v>129</v>
      </c>
    </row>
    <row r="190" spans="1:16" x14ac:dyDescent="0.25">
      <c r="A190" s="39">
        <v>4911</v>
      </c>
      <c r="B190" s="40" t="s">
        <v>702</v>
      </c>
      <c r="C190" s="200">
        <v>34765352.369999997</v>
      </c>
      <c r="D190" s="206">
        <v>37919457.909999996</v>
      </c>
      <c r="E190" s="34">
        <v>36647054.609999999</v>
      </c>
      <c r="F190" s="280">
        <f t="shared" si="35"/>
        <v>0.96644458095840968</v>
      </c>
      <c r="G190" s="34">
        <v>36578865.229999997</v>
      </c>
      <c r="H190" s="280">
        <f t="shared" si="30"/>
        <v>0.96464631210757723</v>
      </c>
      <c r="I190" s="34">
        <v>11847208.66</v>
      </c>
      <c r="J190" s="178">
        <f t="shared" si="31"/>
        <v>0.31243085510659929</v>
      </c>
      <c r="K190" s="610">
        <v>15669752</v>
      </c>
      <c r="L190" s="280">
        <v>1</v>
      </c>
      <c r="M190" s="211">
        <f t="shared" si="37"/>
        <v>1.3343614646868693</v>
      </c>
      <c r="N190" s="610">
        <v>7900000</v>
      </c>
      <c r="O190" s="280">
        <v>0.50415603259068809</v>
      </c>
      <c r="P190" s="211">
        <f t="shared" si="36"/>
        <v>0.49964666582278472</v>
      </c>
    </row>
    <row r="191" spans="1:16" x14ac:dyDescent="0.25">
      <c r="A191" s="660" t="s">
        <v>703</v>
      </c>
      <c r="B191" s="656" t="s">
        <v>704</v>
      </c>
      <c r="C191" s="655">
        <v>1548192.01</v>
      </c>
      <c r="D191" s="397">
        <v>1470667.36</v>
      </c>
      <c r="E191" s="398">
        <v>979284.25</v>
      </c>
      <c r="F191" s="412">
        <f t="shared" si="35"/>
        <v>0.66587746259630043</v>
      </c>
      <c r="G191" s="398">
        <v>704878.35</v>
      </c>
      <c r="H191" s="412">
        <f t="shared" si="30"/>
        <v>0.47929148981724862</v>
      </c>
      <c r="I191" s="398">
        <v>651432.17000000004</v>
      </c>
      <c r="J191" s="427">
        <f t="shared" si="31"/>
        <v>0.44295004276153921</v>
      </c>
      <c r="K191" s="610">
        <v>935975.79</v>
      </c>
      <c r="L191" s="280">
        <v>0.54104777861019338</v>
      </c>
      <c r="M191" s="211">
        <f t="shared" si="37"/>
        <v>-0.24690536066109148</v>
      </c>
      <c r="N191" s="610">
        <v>891193.06</v>
      </c>
      <c r="O191" s="412">
        <v>0.51516078789369191</v>
      </c>
      <c r="P191" s="211">
        <f t="shared" si="36"/>
        <v>-0.26903361433267892</v>
      </c>
    </row>
    <row r="192" spans="1:16" x14ac:dyDescent="0.25">
      <c r="A192" s="18">
        <v>4</v>
      </c>
      <c r="B192" s="514" t="s">
        <v>123</v>
      </c>
      <c r="C192" s="201">
        <f>SUM(C174:C179,C184:C191)</f>
        <v>298186053.5</v>
      </c>
      <c r="D192" s="207">
        <f>SUM(D174:D179,D184:D191)</f>
        <v>306866822.92999995</v>
      </c>
      <c r="E192" s="203">
        <f>SUM(E174:E179,E184:E191)</f>
        <v>236717876.94</v>
      </c>
      <c r="F192" s="90">
        <f t="shared" si="35"/>
        <v>0.77140263870753545</v>
      </c>
      <c r="G192" s="203">
        <f>SUM(G174:G179,G184:G191)</f>
        <v>228623079.14999998</v>
      </c>
      <c r="H192" s="90">
        <f t="shared" si="30"/>
        <v>0.74502377600510983</v>
      </c>
      <c r="I192" s="203">
        <f>SUM(I174:I179,I184:I191)</f>
        <v>142784388.52000001</v>
      </c>
      <c r="J192" s="170">
        <f t="shared" si="31"/>
        <v>0.46529757487850315</v>
      </c>
      <c r="K192" s="562">
        <f>SUM(K174:K191)</f>
        <v>193897680.13</v>
      </c>
      <c r="L192" s="90">
        <v>0.70577610369254995</v>
      </c>
      <c r="M192" s="213">
        <f t="shared" ref="M192:M198" si="38">+G192/K192-1</f>
        <v>0.17909135888948291</v>
      </c>
      <c r="N192" s="562">
        <f>SUBTOTAL(9,N174:N191)</f>
        <v>150568879.85999998</v>
      </c>
      <c r="O192" s="90">
        <v>0.54806182979442775</v>
      </c>
      <c r="P192" s="213">
        <f t="shared" ref="P192:P198" si="39">+I192/N192-1</f>
        <v>-5.1700532986883152E-2</v>
      </c>
    </row>
    <row r="193" spans="1:16" x14ac:dyDescent="0.25">
      <c r="A193" s="37" t="s">
        <v>705</v>
      </c>
      <c r="B193" s="38" t="s">
        <v>113</v>
      </c>
      <c r="C193" s="198">
        <v>22797084.350000001</v>
      </c>
      <c r="D193" s="512">
        <v>23207316.52</v>
      </c>
      <c r="E193" s="180">
        <v>14815372.640000001</v>
      </c>
      <c r="F193" s="48">
        <f t="shared" si="35"/>
        <v>0.63839232025090686</v>
      </c>
      <c r="G193" s="472">
        <v>14290372.640000001</v>
      </c>
      <c r="H193" s="48">
        <f t="shared" si="30"/>
        <v>0.61577014419933462</v>
      </c>
      <c r="I193" s="30">
        <v>13608141.84</v>
      </c>
      <c r="J193" s="153">
        <f t="shared" si="31"/>
        <v>0.58637291512237277</v>
      </c>
      <c r="K193" s="609">
        <v>14735425.810000001</v>
      </c>
      <c r="L193" s="48">
        <v>0.64762341355066022</v>
      </c>
      <c r="M193" s="210">
        <f t="shared" si="38"/>
        <v>-3.0202939211839475E-2</v>
      </c>
      <c r="N193" s="609">
        <v>14017058.279999999</v>
      </c>
      <c r="O193" s="48">
        <v>0.61605108995707702</v>
      </c>
      <c r="P193" s="210">
        <f t="shared" si="39"/>
        <v>-2.9172771620950999E-2</v>
      </c>
    </row>
    <row r="194" spans="1:16" x14ac:dyDescent="0.25">
      <c r="A194" s="37" t="s">
        <v>706</v>
      </c>
      <c r="B194" s="38" t="s">
        <v>707</v>
      </c>
      <c r="C194" s="525">
        <v>7386447.1399999997</v>
      </c>
      <c r="D194" s="690">
        <v>7146896.0199999996</v>
      </c>
      <c r="E194" s="691">
        <v>4351018.84</v>
      </c>
      <c r="F194" s="48">
        <f t="shared" si="35"/>
        <v>0.60879839692980453</v>
      </c>
      <c r="G194" s="180">
        <v>3758083.93</v>
      </c>
      <c r="H194" s="48">
        <f t="shared" si="30"/>
        <v>0.52583442091270283</v>
      </c>
      <c r="I194" s="180">
        <v>3464961.98</v>
      </c>
      <c r="J194" s="153">
        <f t="shared" si="31"/>
        <v>0.48482053891697729</v>
      </c>
      <c r="K194" s="609">
        <v>4912270.49</v>
      </c>
      <c r="L194" s="48">
        <v>0.61235876813743073</v>
      </c>
      <c r="M194" s="210">
        <f>+G194/K194-1</f>
        <v>-0.23495989529680805</v>
      </c>
      <c r="N194" s="609">
        <v>4670999.76</v>
      </c>
      <c r="O194" s="48">
        <v>0.58228219818649163</v>
      </c>
      <c r="P194" s="210">
        <f t="shared" si="39"/>
        <v>-0.25819692613300405</v>
      </c>
    </row>
    <row r="195" spans="1:16" x14ac:dyDescent="0.25">
      <c r="A195" s="39" t="s">
        <v>708</v>
      </c>
      <c r="B195" s="40" t="s">
        <v>709</v>
      </c>
      <c r="C195" s="200">
        <v>53388679.920000002</v>
      </c>
      <c r="D195" s="206">
        <v>53373469.240000002</v>
      </c>
      <c r="E195" s="34">
        <v>34814786.700000003</v>
      </c>
      <c r="F195" s="48">
        <f t="shared" si="35"/>
        <v>0.65228637365600639</v>
      </c>
      <c r="G195" s="34">
        <v>31223834.52</v>
      </c>
      <c r="H195" s="48">
        <f t="shared" si="30"/>
        <v>0.58500665151816167</v>
      </c>
      <c r="I195" s="34">
        <v>24545499.300000001</v>
      </c>
      <c r="J195" s="153">
        <f t="shared" si="31"/>
        <v>0.4598820284592765</v>
      </c>
      <c r="K195" s="610">
        <v>32543399.399999999</v>
      </c>
      <c r="L195" s="280">
        <v>0.57537592690959749</v>
      </c>
      <c r="M195" s="211">
        <f t="shared" si="38"/>
        <v>-4.0547850081082748E-2</v>
      </c>
      <c r="N195" s="610">
        <v>26847060.219999999</v>
      </c>
      <c r="O195" s="280">
        <v>0.47466314041182445</v>
      </c>
      <c r="P195" s="211">
        <f t="shared" si="39"/>
        <v>-8.5728601237517466E-2</v>
      </c>
    </row>
    <row r="196" spans="1:16" x14ac:dyDescent="0.25">
      <c r="A196" s="39" t="s">
        <v>710</v>
      </c>
      <c r="B196" s="40" t="s">
        <v>711</v>
      </c>
      <c r="C196" s="200">
        <v>877692.04</v>
      </c>
      <c r="D196" s="206">
        <v>884664.91</v>
      </c>
      <c r="E196" s="34">
        <v>544379.15</v>
      </c>
      <c r="F196" s="48">
        <f t="shared" si="35"/>
        <v>0.61535067554561418</v>
      </c>
      <c r="G196" s="34">
        <v>535920.22</v>
      </c>
      <c r="H196" s="48">
        <f t="shared" si="30"/>
        <v>0.60578894216568391</v>
      </c>
      <c r="I196" s="34">
        <v>518947.47</v>
      </c>
      <c r="J196" s="153">
        <f t="shared" si="31"/>
        <v>0.5866034293142699</v>
      </c>
      <c r="K196" s="610">
        <v>607871.93000000005</v>
      </c>
      <c r="L196" s="280">
        <v>0.64549951694145469</v>
      </c>
      <c r="M196" s="211">
        <f t="shared" si="38"/>
        <v>-0.11836656119324362</v>
      </c>
      <c r="N196" s="610">
        <v>580573.15</v>
      </c>
      <c r="O196" s="280">
        <v>0.61651092833679411</v>
      </c>
      <c r="P196" s="211">
        <f t="shared" si="39"/>
        <v>-0.10614627975820112</v>
      </c>
    </row>
    <row r="197" spans="1:16" x14ac:dyDescent="0.25">
      <c r="A197" s="39" t="s">
        <v>712</v>
      </c>
      <c r="B197" s="40" t="s">
        <v>713</v>
      </c>
      <c r="C197" s="200">
        <v>4144550.55</v>
      </c>
      <c r="D197" s="206">
        <v>4318955.24</v>
      </c>
      <c r="E197" s="34">
        <v>2948420.65</v>
      </c>
      <c r="F197" s="48">
        <f t="shared" si="35"/>
        <v>0.68266987874595331</v>
      </c>
      <c r="G197" s="34">
        <v>2728940.04</v>
      </c>
      <c r="H197" s="48">
        <f t="shared" si="30"/>
        <v>0.63185189203303715</v>
      </c>
      <c r="I197" s="34">
        <v>2328361.64</v>
      </c>
      <c r="J197" s="153">
        <f t="shared" si="31"/>
        <v>0.53910297991418865</v>
      </c>
      <c r="K197" s="610">
        <v>2998375.93</v>
      </c>
      <c r="L197" s="280">
        <v>0.65262846788926376</v>
      </c>
      <c r="M197" s="211">
        <f t="shared" si="38"/>
        <v>-8.9860609973613337E-2</v>
      </c>
      <c r="N197" s="610">
        <v>2634781.64</v>
      </c>
      <c r="O197" s="280">
        <v>0.57348829669132306</v>
      </c>
      <c r="P197" s="211">
        <f t="shared" si="39"/>
        <v>-0.11629806255974973</v>
      </c>
    </row>
    <row r="198" spans="1:16" x14ac:dyDescent="0.25">
      <c r="A198" s="39" t="s">
        <v>714</v>
      </c>
      <c r="B198" s="40" t="s">
        <v>715</v>
      </c>
      <c r="C198" s="200">
        <v>7218581.6100000003</v>
      </c>
      <c r="D198" s="206">
        <v>7260705.21</v>
      </c>
      <c r="E198" s="34">
        <v>5142232.67</v>
      </c>
      <c r="F198" s="48">
        <f t="shared" si="35"/>
        <v>0.7082277163542906</v>
      </c>
      <c r="G198" s="34">
        <v>4742415.41</v>
      </c>
      <c r="H198" s="48">
        <f t="shared" si="30"/>
        <v>0.65316181732159873</v>
      </c>
      <c r="I198" s="34">
        <v>4254714.55</v>
      </c>
      <c r="J198" s="153">
        <f t="shared" si="31"/>
        <v>0.58599191496441427</v>
      </c>
      <c r="K198" s="610">
        <v>4030964.17</v>
      </c>
      <c r="L198" s="280">
        <v>0.53642953284309491</v>
      </c>
      <c r="M198" s="211">
        <f t="shared" si="38"/>
        <v>0.17649654276138116</v>
      </c>
      <c r="N198" s="610">
        <v>3853498.42</v>
      </c>
      <c r="O198" s="280">
        <v>0.51281288299126815</v>
      </c>
      <c r="P198" s="211">
        <f t="shared" si="39"/>
        <v>0.1041173723901514</v>
      </c>
    </row>
    <row r="199" spans="1:16" x14ac:dyDescent="0.25">
      <c r="A199" s="39" t="s">
        <v>716</v>
      </c>
      <c r="B199" s="40" t="s">
        <v>717</v>
      </c>
      <c r="C199" s="200">
        <v>1128377.3799999999</v>
      </c>
      <c r="D199" s="206">
        <v>0</v>
      </c>
      <c r="E199" s="34">
        <v>0</v>
      </c>
      <c r="F199" s="48" t="s">
        <v>129</v>
      </c>
      <c r="G199" s="34">
        <v>0</v>
      </c>
      <c r="H199" s="48" t="s">
        <v>129</v>
      </c>
      <c r="I199" s="34">
        <v>0</v>
      </c>
      <c r="J199" s="153" t="s">
        <v>129</v>
      </c>
      <c r="K199" s="610">
        <v>0</v>
      </c>
      <c r="L199" s="418" t="s">
        <v>129</v>
      </c>
      <c r="M199" s="212" t="s">
        <v>129</v>
      </c>
      <c r="N199" s="610">
        <v>0</v>
      </c>
      <c r="O199" s="418" t="s">
        <v>129</v>
      </c>
      <c r="P199" s="211" t="s">
        <v>129</v>
      </c>
    </row>
    <row r="200" spans="1:16" x14ac:dyDescent="0.25">
      <c r="A200" s="39" t="s">
        <v>718</v>
      </c>
      <c r="B200" s="40" t="s">
        <v>719</v>
      </c>
      <c r="C200" s="200">
        <v>2204546.69</v>
      </c>
      <c r="D200" s="206">
        <v>2409129.67</v>
      </c>
      <c r="E200" s="34">
        <v>1594298.66</v>
      </c>
      <c r="F200" s="48">
        <f t="shared" ref="F200:F214" si="40">+E200/D200</f>
        <v>0.66177370186968809</v>
      </c>
      <c r="G200" s="34">
        <v>1516766.16</v>
      </c>
      <c r="H200" s="48">
        <f t="shared" ref="H200:H214" si="41">+G200/D200</f>
        <v>0.62959091778567489</v>
      </c>
      <c r="I200" s="34">
        <v>1411546.15</v>
      </c>
      <c r="J200" s="153">
        <f t="shared" ref="J200:J214" si="42">+I200/D200</f>
        <v>0.58591538993415826</v>
      </c>
      <c r="K200" s="610">
        <v>1549965.72</v>
      </c>
      <c r="L200" s="280">
        <v>0.64836983960757411</v>
      </c>
      <c r="M200" s="211">
        <f>+G200/K200-1</f>
        <v>-2.1419544685156056E-2</v>
      </c>
      <c r="N200" s="610">
        <v>1396124.05</v>
      </c>
      <c r="O200" s="280">
        <v>0.58401596544391754</v>
      </c>
      <c r="P200" s="211">
        <f>+I200/N200-1</f>
        <v>1.10463679785473E-2</v>
      </c>
    </row>
    <row r="201" spans="1:16" x14ac:dyDescent="0.25">
      <c r="A201" s="39" t="s">
        <v>720</v>
      </c>
      <c r="B201" s="40" t="s">
        <v>721</v>
      </c>
      <c r="C201" s="200">
        <v>14812972.529999999</v>
      </c>
      <c r="D201" s="206">
        <v>14053686.51</v>
      </c>
      <c r="E201" s="34">
        <v>10955159.550000001</v>
      </c>
      <c r="F201" s="48">
        <f t="shared" si="40"/>
        <v>0.77952212340902716</v>
      </c>
      <c r="G201" s="34">
        <v>9568316.5099999998</v>
      </c>
      <c r="H201" s="48">
        <f t="shared" si="41"/>
        <v>0.68084032635789882</v>
      </c>
      <c r="I201" s="34">
        <v>7173477.1200000001</v>
      </c>
      <c r="J201" s="153">
        <f t="shared" si="42"/>
        <v>0.5104338363386477</v>
      </c>
      <c r="K201" s="610">
        <v>8846454.8800000008</v>
      </c>
      <c r="L201" s="280">
        <v>0.61045720267532366</v>
      </c>
      <c r="M201" s="211">
        <f>+G201/K201-1</f>
        <v>8.1598972672316306E-2</v>
      </c>
      <c r="N201" s="610">
        <v>6891220.8099999996</v>
      </c>
      <c r="O201" s="280">
        <v>0.47553459953786342</v>
      </c>
      <c r="P201" s="211">
        <f>+I201/N201-1</f>
        <v>4.095882540730833E-2</v>
      </c>
    </row>
    <row r="202" spans="1:16" x14ac:dyDescent="0.25">
      <c r="A202" s="39" t="s">
        <v>722</v>
      </c>
      <c r="B202" s="40" t="s">
        <v>723</v>
      </c>
      <c r="C202" s="200">
        <v>871764.12</v>
      </c>
      <c r="D202" s="206">
        <v>943301.14</v>
      </c>
      <c r="E202" s="34">
        <v>60902.61</v>
      </c>
      <c r="F202" s="48">
        <f t="shared" si="40"/>
        <v>6.4563274035691301E-2</v>
      </c>
      <c r="G202" s="34">
        <v>45842.12</v>
      </c>
      <c r="H202" s="48">
        <f t="shared" si="41"/>
        <v>4.8597545424359394E-2</v>
      </c>
      <c r="I202" s="34">
        <v>45842.12</v>
      </c>
      <c r="J202" s="153">
        <f t="shared" si="42"/>
        <v>4.8597545424359394E-2</v>
      </c>
      <c r="K202" s="685">
        <v>0</v>
      </c>
      <c r="L202" s="418">
        <v>0</v>
      </c>
      <c r="M202" s="211" t="s">
        <v>129</v>
      </c>
      <c r="N202" s="685">
        <v>0</v>
      </c>
      <c r="O202" s="418">
        <v>0</v>
      </c>
      <c r="P202" s="211" t="s">
        <v>129</v>
      </c>
    </row>
    <row r="203" spans="1:16" x14ac:dyDescent="0.25">
      <c r="A203" s="39" t="s">
        <v>724</v>
      </c>
      <c r="B203" s="40" t="s">
        <v>725</v>
      </c>
      <c r="C203" s="200">
        <v>16719312.35</v>
      </c>
      <c r="D203" s="206">
        <v>17223968.010000002</v>
      </c>
      <c r="E203" s="34">
        <v>13355649.16</v>
      </c>
      <c r="F203" s="48">
        <f t="shared" si="40"/>
        <v>0.77541070398214229</v>
      </c>
      <c r="G203" s="34">
        <v>13318802.91</v>
      </c>
      <c r="H203" s="48">
        <f t="shared" si="41"/>
        <v>0.77327146115617984</v>
      </c>
      <c r="I203" s="34">
        <v>9053996.7300000004</v>
      </c>
      <c r="J203" s="153">
        <f t="shared" si="42"/>
        <v>0.52566265361984954</v>
      </c>
      <c r="K203" s="685">
        <v>12071620.939999999</v>
      </c>
      <c r="L203" s="280">
        <v>0.71767809852265541</v>
      </c>
      <c r="M203" s="211">
        <f t="shared" ref="M203:M212" si="43">+G203/K203-1</f>
        <v>0.10331520316939313</v>
      </c>
      <c r="N203" s="610">
        <v>8927991.6099999994</v>
      </c>
      <c r="O203" s="280">
        <v>0.53078406571396375</v>
      </c>
      <c r="P203" s="211">
        <f>+I203/N203-1</f>
        <v>1.4113489965522197E-2</v>
      </c>
    </row>
    <row r="204" spans="1:16" x14ac:dyDescent="0.25">
      <c r="A204" s="39" t="s">
        <v>726</v>
      </c>
      <c r="B204" s="40" t="s">
        <v>727</v>
      </c>
      <c r="C204" s="200">
        <v>22448323.75</v>
      </c>
      <c r="D204" s="206">
        <v>21777881.219999999</v>
      </c>
      <c r="E204" s="34">
        <v>19384922.73</v>
      </c>
      <c r="F204" s="48">
        <f t="shared" si="40"/>
        <v>0.890119774930061</v>
      </c>
      <c r="G204" s="34">
        <v>14792110.359999999</v>
      </c>
      <c r="H204" s="48">
        <f t="shared" si="41"/>
        <v>0.67922633109117492</v>
      </c>
      <c r="I204" s="34">
        <v>8672237.4299999997</v>
      </c>
      <c r="J204" s="153">
        <f t="shared" si="42"/>
        <v>0.39821309255905657</v>
      </c>
      <c r="K204" s="610">
        <v>11029448.439999999</v>
      </c>
      <c r="L204" s="280">
        <v>0.48721909257312229</v>
      </c>
      <c r="M204" s="211">
        <f t="shared" si="43"/>
        <v>0.34114687968929847</v>
      </c>
      <c r="N204" s="610">
        <v>6323266.3700000001</v>
      </c>
      <c r="O204" s="280">
        <v>0.27932639783839824</v>
      </c>
      <c r="P204" s="211">
        <f>+I204/N204-1</f>
        <v>0.37148064347635557</v>
      </c>
    </row>
    <row r="205" spans="1:16" x14ac:dyDescent="0.25">
      <c r="A205" s="39" t="s">
        <v>728</v>
      </c>
      <c r="B205" s="40" t="s">
        <v>729</v>
      </c>
      <c r="C205" s="200">
        <v>49281328.299999997</v>
      </c>
      <c r="D205" s="206">
        <v>52058574.170000002</v>
      </c>
      <c r="E205" s="34">
        <v>48892432.920000002</v>
      </c>
      <c r="F205" s="48">
        <f t="shared" si="40"/>
        <v>0.93918117619470709</v>
      </c>
      <c r="G205" s="34">
        <v>48731999.020000003</v>
      </c>
      <c r="H205" s="48">
        <f t="shared" si="41"/>
        <v>0.93609938030310069</v>
      </c>
      <c r="I205" s="34">
        <v>37450762.979999997</v>
      </c>
      <c r="J205" s="153">
        <f t="shared" si="42"/>
        <v>0.71939663306379786</v>
      </c>
      <c r="K205" s="610">
        <v>47083195.439999998</v>
      </c>
      <c r="L205" s="280">
        <v>0.818489598802153</v>
      </c>
      <c r="M205" s="211">
        <f t="shared" si="43"/>
        <v>3.501893965759284E-2</v>
      </c>
      <c r="N205" s="610">
        <v>23697396.890000001</v>
      </c>
      <c r="O205" s="280">
        <v>0.41195319671683461</v>
      </c>
      <c r="P205" s="211">
        <f t="shared" ref="P205" si="44">+I205/N205-1</f>
        <v>0.58037455142609962</v>
      </c>
    </row>
    <row r="206" spans="1:16" x14ac:dyDescent="0.25">
      <c r="A206" s="39" t="s">
        <v>730</v>
      </c>
      <c r="B206" s="40" t="s">
        <v>731</v>
      </c>
      <c r="C206" s="200">
        <v>13647818.9</v>
      </c>
      <c r="D206" s="206">
        <v>6908292.3700000001</v>
      </c>
      <c r="E206" s="34">
        <v>0</v>
      </c>
      <c r="F206" s="48">
        <f t="shared" si="40"/>
        <v>0</v>
      </c>
      <c r="G206" s="34">
        <v>0</v>
      </c>
      <c r="H206" s="48">
        <f t="shared" si="41"/>
        <v>0</v>
      </c>
      <c r="I206" s="34">
        <v>0</v>
      </c>
      <c r="J206" s="153">
        <f t="shared" si="42"/>
        <v>0</v>
      </c>
      <c r="K206" s="610">
        <v>0</v>
      </c>
      <c r="L206" s="280">
        <v>0</v>
      </c>
      <c r="M206" s="212" t="s">
        <v>129</v>
      </c>
      <c r="N206" s="610">
        <v>0</v>
      </c>
      <c r="O206" s="280">
        <v>0</v>
      </c>
      <c r="P206" s="211" t="s">
        <v>129</v>
      </c>
    </row>
    <row r="207" spans="1:16" x14ac:dyDescent="0.25">
      <c r="A207" s="39" t="s">
        <v>732</v>
      </c>
      <c r="B207" s="40" t="s">
        <v>733</v>
      </c>
      <c r="C207" s="200">
        <v>30916505.399999999</v>
      </c>
      <c r="D207" s="206">
        <v>12045614.550000001</v>
      </c>
      <c r="E207" s="34">
        <v>10812.34</v>
      </c>
      <c r="F207" s="48">
        <f t="shared" si="40"/>
        <v>8.9761630302208199E-4</v>
      </c>
      <c r="G207" s="34">
        <v>10812.34</v>
      </c>
      <c r="H207" s="48">
        <f t="shared" si="41"/>
        <v>8.9761630302208199E-4</v>
      </c>
      <c r="I207" s="34">
        <v>10812.34</v>
      </c>
      <c r="J207" s="153">
        <f t="shared" si="42"/>
        <v>8.9761630302208199E-4</v>
      </c>
      <c r="K207" s="610">
        <v>9404959.8699999992</v>
      </c>
      <c r="L207" s="280">
        <v>0.16830679839141735</v>
      </c>
      <c r="M207" s="211">
        <f t="shared" si="43"/>
        <v>-0.99885035766771435</v>
      </c>
      <c r="N207" s="610">
        <v>9404959.8699999992</v>
      </c>
      <c r="O207" s="280">
        <v>0.16830679839141735</v>
      </c>
      <c r="P207" s="211">
        <f t="shared" ref="P207:P212" si="45">+I207/N207-1</f>
        <v>-0.99885035766771435</v>
      </c>
    </row>
    <row r="208" spans="1:16" x14ac:dyDescent="0.25">
      <c r="A208" s="253">
        <v>9311</v>
      </c>
      <c r="B208" s="40" t="s">
        <v>734</v>
      </c>
      <c r="C208" s="200">
        <v>5805408.6299999999</v>
      </c>
      <c r="D208" s="206">
        <v>5750047.5999999996</v>
      </c>
      <c r="E208" s="34">
        <v>3909417.94</v>
      </c>
      <c r="F208" s="280">
        <f t="shared" si="40"/>
        <v>0.67989314384110489</v>
      </c>
      <c r="G208" s="34">
        <v>3830987.58</v>
      </c>
      <c r="H208" s="280">
        <f t="shared" si="41"/>
        <v>0.66625319414747108</v>
      </c>
      <c r="I208" s="34">
        <v>3561648.23</v>
      </c>
      <c r="J208" s="178">
        <f t="shared" si="42"/>
        <v>0.61941195582450481</v>
      </c>
      <c r="K208" s="610">
        <v>3096399.68</v>
      </c>
      <c r="L208" s="280">
        <v>0.63905511831564776</v>
      </c>
      <c r="M208" s="211">
        <f t="shared" si="43"/>
        <v>0.23723936697991133</v>
      </c>
      <c r="N208" s="610">
        <v>2793594.98</v>
      </c>
      <c r="O208" s="280">
        <v>0.57656031358002835</v>
      </c>
      <c r="P208" s="211">
        <f t="shared" si="45"/>
        <v>0.2749336448191928</v>
      </c>
    </row>
    <row r="209" spans="1:16" x14ac:dyDescent="0.25">
      <c r="A209" s="39" t="s">
        <v>735</v>
      </c>
      <c r="B209" s="40" t="s">
        <v>736</v>
      </c>
      <c r="C209" s="200">
        <v>30138334.93</v>
      </c>
      <c r="D209" s="206">
        <v>30342042.02</v>
      </c>
      <c r="E209" s="34">
        <v>28106053.760000002</v>
      </c>
      <c r="F209" s="280">
        <f t="shared" si="40"/>
        <v>0.9263072584723816</v>
      </c>
      <c r="G209" s="34">
        <v>28020348.710000001</v>
      </c>
      <c r="H209" s="280">
        <f t="shared" si="41"/>
        <v>0.92348262821369598</v>
      </c>
      <c r="I209" s="34">
        <v>15724950.09</v>
      </c>
      <c r="J209" s="178">
        <f t="shared" si="42"/>
        <v>0.51825615690713489</v>
      </c>
      <c r="K209" s="610">
        <v>28423575.52</v>
      </c>
      <c r="L209" s="280">
        <v>0.94811046744124527</v>
      </c>
      <c r="M209" s="211">
        <f t="shared" si="43"/>
        <v>-1.4186350683300653E-2</v>
      </c>
      <c r="N209" s="610">
        <v>18135130.219999999</v>
      </c>
      <c r="O209" s="280">
        <v>0.60492413341500861</v>
      </c>
      <c r="P209" s="211">
        <f t="shared" si="45"/>
        <v>-0.13290117582624117</v>
      </c>
    </row>
    <row r="210" spans="1:16" x14ac:dyDescent="0.25">
      <c r="A210" s="39" t="s">
        <v>737</v>
      </c>
      <c r="B210" s="40" t="s">
        <v>738</v>
      </c>
      <c r="C210" s="200">
        <v>113561295.48999999</v>
      </c>
      <c r="D210" s="206">
        <v>117271920.33</v>
      </c>
      <c r="E210" s="34">
        <v>99330559.859999999</v>
      </c>
      <c r="F210" s="280">
        <f t="shared" si="40"/>
        <v>0.84701060220116209</v>
      </c>
      <c r="G210" s="34">
        <v>96105674.810000002</v>
      </c>
      <c r="H210" s="280">
        <f t="shared" si="41"/>
        <v>0.81951139317546129</v>
      </c>
      <c r="I210" s="34">
        <v>54021967.829999998</v>
      </c>
      <c r="J210" s="178">
        <f t="shared" si="42"/>
        <v>0.46065560858885612</v>
      </c>
      <c r="K210" s="610">
        <v>85715982.739999995</v>
      </c>
      <c r="L210" s="280">
        <v>0.83120657718718871</v>
      </c>
      <c r="M210" s="211">
        <f t="shared" si="43"/>
        <v>0.12121067434430266</v>
      </c>
      <c r="N210" s="610">
        <v>42695406.909999996</v>
      </c>
      <c r="O210" s="280">
        <v>0.41402667162928392</v>
      </c>
      <c r="P210" s="211">
        <f t="shared" si="45"/>
        <v>0.26528757399773428</v>
      </c>
    </row>
    <row r="211" spans="1:16" x14ac:dyDescent="0.25">
      <c r="A211" s="39" t="s">
        <v>739</v>
      </c>
      <c r="B211" s="40" t="s">
        <v>117</v>
      </c>
      <c r="C211" s="200">
        <v>799840.54</v>
      </c>
      <c r="D211" s="206">
        <v>801333.05</v>
      </c>
      <c r="E211" s="34">
        <v>478348.05</v>
      </c>
      <c r="F211" s="280">
        <f t="shared" si="40"/>
        <v>0.59694037329422511</v>
      </c>
      <c r="G211" s="34">
        <v>478348.05</v>
      </c>
      <c r="H211" s="280">
        <f t="shared" si="41"/>
        <v>0.59694037329422511</v>
      </c>
      <c r="I211" s="34">
        <v>478348.05</v>
      </c>
      <c r="J211" s="178">
        <f t="shared" si="42"/>
        <v>0.59694037329422511</v>
      </c>
      <c r="K211" s="610">
        <v>556855.12</v>
      </c>
      <c r="L211" s="280">
        <v>0.66504470579658914</v>
      </c>
      <c r="M211" s="211">
        <f t="shared" si="43"/>
        <v>-0.14098293645930737</v>
      </c>
      <c r="N211" s="610">
        <v>556855.12</v>
      </c>
      <c r="O211" s="280">
        <v>0.66504470579658914</v>
      </c>
      <c r="P211" s="211">
        <f t="shared" si="45"/>
        <v>-0.14098293645930737</v>
      </c>
    </row>
    <row r="212" spans="1:16" x14ac:dyDescent="0.25">
      <c r="A212" s="660">
        <v>9431</v>
      </c>
      <c r="B212" s="656" t="s">
        <v>740</v>
      </c>
      <c r="C212" s="655">
        <v>98287346.239999995</v>
      </c>
      <c r="D212" s="397">
        <v>97902507.239999995</v>
      </c>
      <c r="E212" s="398">
        <v>97687346.230000004</v>
      </c>
      <c r="F212" s="412">
        <f t="shared" si="40"/>
        <v>0.99780229315810531</v>
      </c>
      <c r="G212" s="398">
        <v>97687346.230000004</v>
      </c>
      <c r="H212" s="412">
        <f t="shared" si="41"/>
        <v>0.99780229315810531</v>
      </c>
      <c r="I212" s="398">
        <v>64261061.18</v>
      </c>
      <c r="J212" s="427">
        <f t="shared" si="42"/>
        <v>0.65637809481701281</v>
      </c>
      <c r="K212" s="610">
        <v>84274401.209999993</v>
      </c>
      <c r="L212" s="412">
        <v>0.7444128037021408</v>
      </c>
      <c r="M212" s="211">
        <f t="shared" si="43"/>
        <v>0.15915799848374879</v>
      </c>
      <c r="N212" s="658">
        <v>63962384.490000002</v>
      </c>
      <c r="O212" s="412">
        <v>0.56499265834030399</v>
      </c>
      <c r="P212" s="443">
        <f t="shared" si="45"/>
        <v>4.6695677839636573E-3</v>
      </c>
    </row>
    <row r="213" spans="1:16" ht="13.8" thickBot="1" x14ac:dyDescent="0.3">
      <c r="A213" s="18">
        <v>9</v>
      </c>
      <c r="B213" s="2" t="s">
        <v>534</v>
      </c>
      <c r="C213" s="201">
        <f>SUBTOTAL(9,DTProg!C66:C78)</f>
        <v>496436210.86000007</v>
      </c>
      <c r="D213" s="207">
        <f>SUBTOTAL(9,DTProg!D66:D78)</f>
        <v>475680305.02000004</v>
      </c>
      <c r="E213" s="203">
        <f>SUBTOTAL(9,DTProg!E66:E78)</f>
        <v>386382114.46000004</v>
      </c>
      <c r="F213" s="530">
        <f t="shared" si="40"/>
        <v>0.81227267638031508</v>
      </c>
      <c r="G213" s="203">
        <f>SUBTOTAL(9,DTProg!G66:G78)</f>
        <v>371386921.56000006</v>
      </c>
      <c r="H213" s="530">
        <f t="shared" si="41"/>
        <v>0.78074899809943787</v>
      </c>
      <c r="I213" s="203">
        <f>SUBTOTAL(9,DTProg!I66:I78)</f>
        <v>250587277.03000003</v>
      </c>
      <c r="J213" s="531">
        <f t="shared" si="42"/>
        <v>0.52679767143073974</v>
      </c>
      <c r="K213" s="562">
        <f>SUM(K193:K212)</f>
        <v>351881167.28999996</v>
      </c>
      <c r="L213" s="90">
        <v>0.6604189422027722</v>
      </c>
      <c r="M213" s="641">
        <f>+G213/K213-1</f>
        <v>5.5432788347904438E-2</v>
      </c>
      <c r="N213" s="562">
        <f>SUM(N193:N212)</f>
        <v>237388302.79000002</v>
      </c>
      <c r="O213" s="90">
        <v>0.44553601156687589</v>
      </c>
      <c r="P213" s="641">
        <f>+I213/N213-1</f>
        <v>5.5600777649420063E-2</v>
      </c>
    </row>
    <row r="214" spans="1:16" ht="13.8" thickBot="1" x14ac:dyDescent="0.3">
      <c r="A214" s="5"/>
      <c r="B214" s="4" t="s">
        <v>11</v>
      </c>
      <c r="C214" s="202">
        <f>SUM(C85,C87:C120,C122:C130,C135:C147,C149:C172,C174:C179,C184:C191,C193:C212)</f>
        <v>2736183653.8399997</v>
      </c>
      <c r="D214" s="208">
        <f>SUM(D85,D87:D120,D122:D130,D135:D147,D149:D172,D174:D179,D184:D191,D193:D212)</f>
        <v>2754787665.579999</v>
      </c>
      <c r="E214" s="209">
        <f>SUM(E85,E87:E120,E122:E130,E135:E147,E149:E172,E174:E179,E184:E191,E193:E212)</f>
        <v>2097712499.3700001</v>
      </c>
      <c r="F214" s="181">
        <f t="shared" si="40"/>
        <v>0.76147883395156091</v>
      </c>
      <c r="G214" s="209">
        <f>SUM(G85,G87:G120,G122:G130,G135:G147,G149:G172,G174:G179,G184:G191,G193:G212)</f>
        <v>2033626797.1100004</v>
      </c>
      <c r="H214" s="181">
        <f t="shared" si="41"/>
        <v>0.73821544307003284</v>
      </c>
      <c r="I214" s="209">
        <f>SUM(I85,I87:I120,I122:I130,I135:I147,I149:I172,I174:I179,I184:I191,I193:I212)</f>
        <v>1265976058.9400001</v>
      </c>
      <c r="J214" s="173">
        <f t="shared" si="42"/>
        <v>0.45955485962053583</v>
      </c>
      <c r="K214" s="154">
        <f>K86+K121+K148+K173+K192+K213</f>
        <v>2075378758.96</v>
      </c>
      <c r="L214" s="181">
        <v>0.75494635723244741</v>
      </c>
      <c r="M214" s="181">
        <f>+G214/K214-1</f>
        <v>-2.011775521443715E-2</v>
      </c>
      <c r="N214" s="570">
        <f>N86+N121+N148+N173+N192+N213</f>
        <v>1443374532.6499999</v>
      </c>
      <c r="O214" s="181">
        <v>0.52504649613560272</v>
      </c>
      <c r="P214" s="624">
        <f>+I214/N214-1</f>
        <v>-0.12290536496047255</v>
      </c>
    </row>
    <row r="296" spans="1:16" x14ac:dyDescent="0.25">
      <c r="A296" s="247"/>
      <c r="B296" s="269"/>
      <c r="C296" s="270"/>
      <c r="D296" s="270"/>
      <c r="E296" s="270"/>
      <c r="F296" s="271"/>
      <c r="G296" s="270"/>
      <c r="H296" s="271"/>
      <c r="I296" s="270"/>
      <c r="J296" s="271"/>
      <c r="K296" s="271"/>
      <c r="L296" s="271"/>
      <c r="M296" s="271"/>
      <c r="N296" s="270"/>
      <c r="O296" s="271"/>
      <c r="P296" s="271"/>
    </row>
    <row r="301" spans="1:16" x14ac:dyDescent="0.25">
      <c r="C301" s="349"/>
      <c r="D301" s="349"/>
      <c r="E301" s="349"/>
      <c r="F301" s="391"/>
      <c r="G301" s="349"/>
      <c r="H301" s="391"/>
      <c r="I301" s="349"/>
      <c r="J301" s="391"/>
      <c r="K301" s="391"/>
      <c r="L301" s="391"/>
      <c r="M301" s="391"/>
      <c r="O301"/>
      <c r="P301"/>
    </row>
    <row r="303" spans="1:16" x14ac:dyDescent="0.25">
      <c r="C303" s="352"/>
      <c r="O303"/>
      <c r="P303"/>
    </row>
  </sheetData>
  <mergeCells count="10">
    <mergeCell ref="D132:J132"/>
    <mergeCell ref="K132:P132"/>
    <mergeCell ref="D181:J181"/>
    <mergeCell ref="K181:P181"/>
    <mergeCell ref="D2:J2"/>
    <mergeCell ref="K2:P2"/>
    <mergeCell ref="D82:J82"/>
    <mergeCell ref="K82:P82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rowBreaks count="5" manualBreakCount="5">
    <brk id="48" max="15" man="1"/>
    <brk id="80" max="15" man="1"/>
    <brk id="130" max="15" man="1"/>
    <brk id="179" max="15" man="1"/>
    <brk id="214" max="12" man="1"/>
  </rowBreaks>
  <ignoredErrors>
    <ignoredError sqref="F6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20"/>
  <sheetViews>
    <sheetView topLeftCell="A207" zoomScaleNormal="100" workbookViewId="0">
      <pane xSplit="1" topLeftCell="B1" activePane="topRight" state="frozen"/>
      <selection activeCell="A10" sqref="A10"/>
      <selection pane="topRight" activeCell="A216" sqref="A216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style="97" customWidth="1"/>
    <col min="12" max="12" width="6.33203125" style="97" customWidth="1"/>
    <col min="13" max="13" width="8.88671875" style="97" customWidth="1"/>
    <col min="14" max="14" width="15.44140625" customWidth="1"/>
    <col min="15" max="15" width="6.33203125" style="97" customWidth="1"/>
    <col min="16" max="16" width="8.88671875" style="97" customWidth="1"/>
    <col min="17" max="17" width="16.5546875" bestFit="1" customWidth="1"/>
    <col min="18" max="18" width="20.44140625" style="254" bestFit="1" customWidth="1"/>
    <col min="19" max="21" width="15.5546875" bestFit="1" customWidth="1"/>
  </cols>
  <sheetData>
    <row r="1" spans="1:16" ht="14.4" thickBot="1" x14ac:dyDescent="0.3">
      <c r="A1" s="7" t="s">
        <v>19</v>
      </c>
      <c r="N1" s="97"/>
      <c r="P1" s="518"/>
    </row>
    <row r="2" spans="1:16" x14ac:dyDescent="0.25">
      <c r="A2" s="763" t="s">
        <v>465</v>
      </c>
      <c r="B2" s="764"/>
      <c r="C2" s="164" t="s">
        <v>765</v>
      </c>
      <c r="D2" s="749" t="s">
        <v>781</v>
      </c>
      <c r="E2" s="750"/>
      <c r="F2" s="750"/>
      <c r="G2" s="750"/>
      <c r="H2" s="750"/>
      <c r="I2" s="750"/>
      <c r="J2" s="751"/>
      <c r="K2" s="758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05" t="s">
        <v>362</v>
      </c>
    </row>
    <row r="4" spans="1:16" x14ac:dyDescent="0.25">
      <c r="A4" s="1"/>
      <c r="B4" s="2" t="s">
        <v>425</v>
      </c>
      <c r="C4" s="248" t="s">
        <v>13</v>
      </c>
      <c r="D4" s="249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07" t="s">
        <v>764</v>
      </c>
      <c r="N4" s="558" t="s">
        <v>17</v>
      </c>
      <c r="O4" s="89" t="s">
        <v>18</v>
      </c>
      <c r="P4" s="606" t="s">
        <v>764</v>
      </c>
    </row>
    <row r="5" spans="1:16" x14ac:dyDescent="0.25">
      <c r="A5" s="17" t="s">
        <v>53</v>
      </c>
      <c r="B5" s="13" t="s">
        <v>96</v>
      </c>
      <c r="C5" s="525">
        <v>24060000</v>
      </c>
      <c r="D5" s="512">
        <v>24060000</v>
      </c>
      <c r="E5" s="180">
        <v>11770914.029999999</v>
      </c>
      <c r="F5" s="78">
        <f>+E5/D5</f>
        <v>0.48923167206982543</v>
      </c>
      <c r="G5" s="180">
        <v>11770914.029999999</v>
      </c>
      <c r="H5" s="78">
        <f>+G5/D5</f>
        <v>0.48923167206982543</v>
      </c>
      <c r="I5" s="180">
        <v>11770914.029999999</v>
      </c>
      <c r="J5" s="172">
        <f>I5/D5</f>
        <v>0.48923167206982543</v>
      </c>
      <c r="K5" s="180">
        <v>12281208.380000001</v>
      </c>
      <c r="L5" s="78">
        <v>0.45805964488390427</v>
      </c>
      <c r="M5" s="245">
        <f>+G5/K5-1</f>
        <v>-4.1550825799114177E-2</v>
      </c>
      <c r="N5" s="180">
        <v>12281208.380000001</v>
      </c>
      <c r="O5" s="172">
        <v>0.45805964488390427</v>
      </c>
      <c r="P5" s="245">
        <f>+I5/N5-1</f>
        <v>-4.1550825799114177E-2</v>
      </c>
    </row>
    <row r="6" spans="1:16" x14ac:dyDescent="0.25">
      <c r="A6" s="18">
        <v>0</v>
      </c>
      <c r="B6" s="2" t="s">
        <v>96</v>
      </c>
      <c r="C6" s="201">
        <f>SUBTOTAL(9,C5:C5)</f>
        <v>24060000</v>
      </c>
      <c r="D6" s="207">
        <f>SUBTOTAL(9,D5:D5)</f>
        <v>24060000</v>
      </c>
      <c r="E6" s="203">
        <f>SUBTOTAL(9,E5:E5)</f>
        <v>11770914.029999999</v>
      </c>
      <c r="F6" s="90">
        <f t="shared" ref="F6:F27" si="0">+E6/D6</f>
        <v>0.48923167206982543</v>
      </c>
      <c r="G6" s="203">
        <f>SUBTOTAL(9,G5:G5)</f>
        <v>11770914.029999999</v>
      </c>
      <c r="H6" s="90">
        <f>+G6/D6</f>
        <v>0.48923167206982543</v>
      </c>
      <c r="I6" s="203">
        <f>SUBTOTAL(9,I5:I5)</f>
        <v>11770914.029999999</v>
      </c>
      <c r="J6" s="170">
        <f>+I6/D6</f>
        <v>0.48923167206982543</v>
      </c>
      <c r="K6" s="562">
        <f>SUBTOTAL(9,K5:K5)</f>
        <v>12281208.380000001</v>
      </c>
      <c r="L6" s="90"/>
      <c r="M6" s="213">
        <f>+G6/K6-1</f>
        <v>-4.1550825799114177E-2</v>
      </c>
      <c r="N6" s="562"/>
      <c r="O6" s="170"/>
      <c r="P6" s="213" t="e">
        <f>+I6/N6-1</f>
        <v>#DIV/0!</v>
      </c>
    </row>
    <row r="7" spans="1:16" x14ac:dyDescent="0.25">
      <c r="A7" s="37" t="s">
        <v>54</v>
      </c>
      <c r="B7" s="38" t="s">
        <v>501</v>
      </c>
      <c r="C7" s="198">
        <v>8245978.9400000004</v>
      </c>
      <c r="D7" s="30">
        <v>21113046.02</v>
      </c>
      <c r="E7" s="30">
        <v>6848014.79</v>
      </c>
      <c r="F7" s="414">
        <f>+E7/D7</f>
        <v>0.32434992011635849</v>
      </c>
      <c r="G7" s="30">
        <v>6429990.6699999999</v>
      </c>
      <c r="H7" s="48">
        <f>+G7/D7</f>
        <v>0.30455059226930059</v>
      </c>
      <c r="I7" s="30">
        <v>5011909.29</v>
      </c>
      <c r="J7" s="153">
        <f>I7/D7</f>
        <v>0.23738447238983473</v>
      </c>
      <c r="K7" s="30">
        <v>5808064.6299999999</v>
      </c>
      <c r="L7" s="48">
        <v>0.65323817927409245</v>
      </c>
      <c r="M7" s="210">
        <f>+G7/K7-1</f>
        <v>0.10707973819499328</v>
      </c>
      <c r="N7" s="30">
        <v>5357272.01</v>
      </c>
      <c r="O7" s="153">
        <v>0.60253713355948957</v>
      </c>
      <c r="P7" s="210">
        <f>+I7/N7-1</f>
        <v>-6.4466153548921601E-2</v>
      </c>
    </row>
    <row r="8" spans="1:16" x14ac:dyDescent="0.25">
      <c r="A8" s="39" t="s">
        <v>55</v>
      </c>
      <c r="B8" s="40" t="s">
        <v>106</v>
      </c>
      <c r="C8" s="199">
        <v>169263309.75999999</v>
      </c>
      <c r="D8" s="32">
        <v>168138267.33000001</v>
      </c>
      <c r="E8" s="32">
        <v>107201585.79000001</v>
      </c>
      <c r="F8" s="130">
        <f t="shared" ref="F8:F45" si="1">+E8/D8</f>
        <v>0.6375799363960295</v>
      </c>
      <c r="G8" s="32">
        <v>105980439.45</v>
      </c>
      <c r="H8" s="280">
        <f t="shared" ref="H8:H45" si="2">+G8/D8</f>
        <v>0.6303171855696319</v>
      </c>
      <c r="I8" s="32">
        <v>101049929.97</v>
      </c>
      <c r="J8" s="153">
        <f t="shared" ref="J8:J26" si="3">I8/D8</f>
        <v>0.60099304920082397</v>
      </c>
      <c r="K8" s="32">
        <v>122028534.12</v>
      </c>
      <c r="L8" s="280">
        <v>0.6337008964098032</v>
      </c>
      <c r="M8" s="210">
        <f>+G8/K8-1</f>
        <v>-0.13151100097800639</v>
      </c>
      <c r="N8" s="32">
        <v>117385902.86</v>
      </c>
      <c r="O8" s="178">
        <v>0.60959145665967851</v>
      </c>
      <c r="P8" s="210">
        <f>+I8/N8-1</f>
        <v>-0.13916469092104744</v>
      </c>
    </row>
    <row r="9" spans="1:16" x14ac:dyDescent="0.25">
      <c r="A9" s="39" t="s">
        <v>56</v>
      </c>
      <c r="B9" s="40" t="s">
        <v>122</v>
      </c>
      <c r="C9" s="199">
        <v>54848921</v>
      </c>
      <c r="D9" s="32">
        <v>54848921</v>
      </c>
      <c r="E9" s="32">
        <v>0</v>
      </c>
      <c r="F9" s="130">
        <f t="shared" si="1"/>
        <v>0</v>
      </c>
      <c r="G9" s="32">
        <v>0</v>
      </c>
      <c r="H9" s="280">
        <f t="shared" si="2"/>
        <v>0</v>
      </c>
      <c r="I9" s="32">
        <v>0</v>
      </c>
      <c r="J9" s="153">
        <f t="shared" si="3"/>
        <v>0</v>
      </c>
      <c r="K9" s="32">
        <v>0</v>
      </c>
      <c r="L9" s="280">
        <v>0</v>
      </c>
      <c r="M9" s="224" t="s">
        <v>129</v>
      </c>
      <c r="N9" s="32">
        <v>0</v>
      </c>
      <c r="O9" s="178">
        <v>0</v>
      </c>
      <c r="P9" s="224" t="s">
        <v>129</v>
      </c>
    </row>
    <row r="10" spans="1:16" x14ac:dyDescent="0.25">
      <c r="A10" s="39">
        <v>134</v>
      </c>
      <c r="B10" s="40" t="s">
        <v>468</v>
      </c>
      <c r="C10" s="199">
        <v>14562809.07</v>
      </c>
      <c r="D10" s="32">
        <v>15752858.24</v>
      </c>
      <c r="E10" s="32">
        <v>14741049.699999999</v>
      </c>
      <c r="F10" s="130">
        <f t="shared" si="1"/>
        <v>0.93576984413972608</v>
      </c>
      <c r="G10" s="32">
        <v>14279794.880000001</v>
      </c>
      <c r="H10" s="280">
        <f t="shared" si="2"/>
        <v>0.90648913755476035</v>
      </c>
      <c r="I10" s="32">
        <v>5084070.51</v>
      </c>
      <c r="J10" s="153">
        <f t="shared" si="3"/>
        <v>0.32273955827840928</v>
      </c>
      <c r="K10" s="32">
        <v>14076348.189999999</v>
      </c>
      <c r="L10" s="280">
        <v>0.8739615621729645</v>
      </c>
      <c r="M10" s="210">
        <f t="shared" ref="M10:M20" si="4">+G10/K10-1</f>
        <v>1.4453087352906735E-2</v>
      </c>
      <c r="N10" s="32">
        <v>4140360.65</v>
      </c>
      <c r="O10" s="178">
        <v>0.25706355176721946</v>
      </c>
      <c r="P10" s="210">
        <f t="shared" ref="P10:P20" si="5">+I10/N10-1</f>
        <v>0.22792938581328648</v>
      </c>
    </row>
    <row r="11" spans="1:16" x14ac:dyDescent="0.25">
      <c r="A11" s="39" t="s">
        <v>57</v>
      </c>
      <c r="B11" s="40" t="s">
        <v>475</v>
      </c>
      <c r="C11" s="199">
        <v>431130.98</v>
      </c>
      <c r="D11" s="32">
        <v>325576.23</v>
      </c>
      <c r="E11" s="32">
        <v>255881.12</v>
      </c>
      <c r="F11" s="130">
        <f t="shared" si="1"/>
        <v>0.78593305168500782</v>
      </c>
      <c r="G11" s="32">
        <v>255881.12</v>
      </c>
      <c r="H11" s="280">
        <f t="shared" si="2"/>
        <v>0.78593305168500782</v>
      </c>
      <c r="I11" s="32">
        <v>255881.12</v>
      </c>
      <c r="J11" s="153">
        <f t="shared" si="3"/>
        <v>0.78593305168500782</v>
      </c>
      <c r="K11" s="32">
        <v>301306.18</v>
      </c>
      <c r="L11" s="280">
        <v>0.71259843702200509</v>
      </c>
      <c r="M11" s="210">
        <f t="shared" si="4"/>
        <v>-0.15076046564992462</v>
      </c>
      <c r="N11" s="32">
        <v>301306.18</v>
      </c>
      <c r="O11" s="178">
        <v>0.71259843702200509</v>
      </c>
      <c r="P11" s="210">
        <f t="shared" si="5"/>
        <v>-0.15076046564992462</v>
      </c>
    </row>
    <row r="12" spans="1:16" x14ac:dyDescent="0.25">
      <c r="A12" s="39">
        <v>136</v>
      </c>
      <c r="B12" s="40" t="s">
        <v>469</v>
      </c>
      <c r="C12" s="199">
        <v>40845954.75</v>
      </c>
      <c r="D12" s="32">
        <v>41799720.289999999</v>
      </c>
      <c r="E12" s="32">
        <v>27524405.879999999</v>
      </c>
      <c r="F12" s="130">
        <f t="shared" si="1"/>
        <v>0.65848301589197067</v>
      </c>
      <c r="G12" s="32">
        <v>27171235.469999999</v>
      </c>
      <c r="H12" s="280">
        <f t="shared" si="2"/>
        <v>0.6500339064828704</v>
      </c>
      <c r="I12" s="32">
        <v>25541099.23</v>
      </c>
      <c r="J12" s="153">
        <f t="shared" si="3"/>
        <v>0.61103517087673798</v>
      </c>
      <c r="K12" s="32">
        <v>30004645.960000001</v>
      </c>
      <c r="L12" s="280">
        <v>0.65968222937628429</v>
      </c>
      <c r="M12" s="210">
        <f t="shared" si="4"/>
        <v>-9.4432392029464296E-2</v>
      </c>
      <c r="N12" s="32">
        <v>27890251.329999998</v>
      </c>
      <c r="O12" s="178">
        <v>0.61319514317106372</v>
      </c>
      <c r="P12" s="210">
        <f t="shared" si="5"/>
        <v>-8.4228430651435038E-2</v>
      </c>
    </row>
    <row r="13" spans="1:16" x14ac:dyDescent="0.25">
      <c r="A13" s="39" t="s">
        <v>58</v>
      </c>
      <c r="B13" s="40" t="s">
        <v>742</v>
      </c>
      <c r="C13" s="199">
        <v>27221948.489999998</v>
      </c>
      <c r="D13" s="32">
        <v>30410811.190000001</v>
      </c>
      <c r="E13" s="32">
        <v>24296983.949999999</v>
      </c>
      <c r="F13" s="130">
        <f t="shared" si="1"/>
        <v>0.79895875839016051</v>
      </c>
      <c r="G13" s="32">
        <v>21614883.079999998</v>
      </c>
      <c r="H13" s="280">
        <f t="shared" si="2"/>
        <v>0.71076312121222296</v>
      </c>
      <c r="I13" s="32">
        <v>16305840.27</v>
      </c>
      <c r="J13" s="153">
        <f t="shared" si="3"/>
        <v>0.53618564030156013</v>
      </c>
      <c r="K13" s="32">
        <v>17956929.460000001</v>
      </c>
      <c r="L13" s="280">
        <v>0.77143191571465641</v>
      </c>
      <c r="M13" s="210">
        <f t="shared" si="4"/>
        <v>0.20370707743482974</v>
      </c>
      <c r="N13" s="32">
        <v>14985131.029999999</v>
      </c>
      <c r="O13" s="178">
        <v>0.64376308674924432</v>
      </c>
      <c r="P13" s="210">
        <f t="shared" si="5"/>
        <v>8.81346474285718E-2</v>
      </c>
    </row>
    <row r="14" spans="1:16" x14ac:dyDescent="0.25">
      <c r="A14" s="39" t="s">
        <v>59</v>
      </c>
      <c r="B14" s="40" t="s">
        <v>476</v>
      </c>
      <c r="C14" s="199">
        <v>26796599.550000001</v>
      </c>
      <c r="D14" s="32">
        <v>26584323.690000001</v>
      </c>
      <c r="E14" s="32">
        <v>21897641.030000001</v>
      </c>
      <c r="F14" s="130">
        <f t="shared" si="1"/>
        <v>0.82370502576437743</v>
      </c>
      <c r="G14" s="32">
        <v>21290278.199999999</v>
      </c>
      <c r="H14" s="280">
        <f t="shared" si="2"/>
        <v>0.80085837233499313</v>
      </c>
      <c r="I14" s="32">
        <v>16434602.08</v>
      </c>
      <c r="J14" s="153">
        <f t="shared" si="3"/>
        <v>0.61820651417143502</v>
      </c>
      <c r="K14" s="32">
        <v>23013069.809999999</v>
      </c>
      <c r="L14" s="280">
        <v>0.78953639845073886</v>
      </c>
      <c r="M14" s="210">
        <f t="shared" si="4"/>
        <v>-7.4861442833297542E-2</v>
      </c>
      <c r="N14" s="32">
        <v>17903449.699999999</v>
      </c>
      <c r="O14" s="178">
        <v>0.61423466372311686</v>
      </c>
      <c r="P14" s="210">
        <f t="shared" si="5"/>
        <v>-8.204271492996118E-2</v>
      </c>
    </row>
    <row r="15" spans="1:16" x14ac:dyDescent="0.25">
      <c r="A15" s="39">
        <v>152</v>
      </c>
      <c r="B15" s="40" t="s">
        <v>470</v>
      </c>
      <c r="C15" s="199">
        <v>28986451.059999999</v>
      </c>
      <c r="D15" s="32">
        <v>29031451.059999999</v>
      </c>
      <c r="E15" s="32">
        <v>26899182.100000001</v>
      </c>
      <c r="F15" s="130">
        <f t="shared" si="1"/>
        <v>0.92655313867731981</v>
      </c>
      <c r="G15" s="32">
        <v>26824839.690000001</v>
      </c>
      <c r="H15" s="280">
        <f t="shared" si="2"/>
        <v>0.92399238448537968</v>
      </c>
      <c r="I15" s="32">
        <v>13249369.689999999</v>
      </c>
      <c r="J15" s="153">
        <f t="shared" si="3"/>
        <v>0.45637986412105991</v>
      </c>
      <c r="K15" s="32">
        <v>23651813.710000001</v>
      </c>
      <c r="L15" s="280">
        <v>0.85018133800484985</v>
      </c>
      <c r="M15" s="210">
        <f t="shared" si="4"/>
        <v>0.13415571502909485</v>
      </c>
      <c r="N15" s="32">
        <v>15316823.810000001</v>
      </c>
      <c r="O15" s="178">
        <v>0.550574172468837</v>
      </c>
      <c r="P15" s="210">
        <f t="shared" si="5"/>
        <v>-0.13497929764330174</v>
      </c>
    </row>
    <row r="16" spans="1:16" x14ac:dyDescent="0.25">
      <c r="A16" s="39" t="s">
        <v>60</v>
      </c>
      <c r="B16" s="40" t="s">
        <v>97</v>
      </c>
      <c r="C16" s="199">
        <v>36362669.469999999</v>
      </c>
      <c r="D16" s="32">
        <v>36012278.670000002</v>
      </c>
      <c r="E16" s="32">
        <v>29252388.43</v>
      </c>
      <c r="F16" s="78">
        <f t="shared" si="1"/>
        <v>0.81228929438360353</v>
      </c>
      <c r="G16" s="32">
        <v>28722254.920000002</v>
      </c>
      <c r="H16" s="280">
        <f t="shared" si="2"/>
        <v>0.7975683844723509</v>
      </c>
      <c r="I16" s="32">
        <v>12528093.140000001</v>
      </c>
      <c r="J16" s="153">
        <f t="shared" si="3"/>
        <v>0.34788393299967763</v>
      </c>
      <c r="K16" s="32">
        <v>24015181.640000001</v>
      </c>
      <c r="L16" s="280">
        <v>0.82102240820005667</v>
      </c>
      <c r="M16" s="210">
        <f t="shared" si="4"/>
        <v>0.1960040673671124</v>
      </c>
      <c r="N16" s="32">
        <v>12273663.17</v>
      </c>
      <c r="O16" s="178">
        <v>0.41960759007899562</v>
      </c>
      <c r="P16" s="210">
        <f t="shared" si="5"/>
        <v>2.072975007346578E-2</v>
      </c>
    </row>
    <row r="17" spans="1:16" x14ac:dyDescent="0.25">
      <c r="A17" s="39" t="s">
        <v>489</v>
      </c>
      <c r="B17" s="40" t="s">
        <v>162</v>
      </c>
      <c r="C17" s="199">
        <v>18215182.399999999</v>
      </c>
      <c r="D17" s="32">
        <v>18391383.899999999</v>
      </c>
      <c r="E17" s="32">
        <v>18383056.969999999</v>
      </c>
      <c r="F17" s="414">
        <f t="shared" si="1"/>
        <v>0.9995472374430725</v>
      </c>
      <c r="G17" s="32">
        <v>18268817.390000001</v>
      </c>
      <c r="H17" s="280">
        <f t="shared" si="2"/>
        <v>0.99333565594267226</v>
      </c>
      <c r="I17" s="32">
        <v>9313706.1300000008</v>
      </c>
      <c r="J17" s="153">
        <f t="shared" si="3"/>
        <v>0.50641681891051171</v>
      </c>
      <c r="K17" s="32">
        <v>19349633.260000002</v>
      </c>
      <c r="L17" s="280">
        <v>0.99392772157766229</v>
      </c>
      <c r="M17" s="210">
        <f t="shared" si="4"/>
        <v>-5.5857175972130024E-2</v>
      </c>
      <c r="N17" s="32">
        <v>10947734.24</v>
      </c>
      <c r="O17" s="178">
        <v>0.5623494979667103</v>
      </c>
      <c r="P17" s="210">
        <f t="shared" si="5"/>
        <v>-0.14925719552359173</v>
      </c>
    </row>
    <row r="18" spans="1:16" x14ac:dyDescent="0.25">
      <c r="A18" s="39" t="s">
        <v>61</v>
      </c>
      <c r="B18" s="40" t="s">
        <v>478</v>
      </c>
      <c r="C18" s="199">
        <v>8305266.9900000002</v>
      </c>
      <c r="D18" s="32">
        <v>7089591.5800000001</v>
      </c>
      <c r="E18" s="32">
        <v>7084449.2699999996</v>
      </c>
      <c r="F18" s="78">
        <f t="shared" si="1"/>
        <v>0.99927466766710416</v>
      </c>
      <c r="G18" s="32">
        <v>6361093.6799999997</v>
      </c>
      <c r="H18" s="280">
        <f t="shared" si="2"/>
        <v>0.89724402431656014</v>
      </c>
      <c r="I18" s="32">
        <v>2762685.98</v>
      </c>
      <c r="J18" s="153">
        <f t="shared" si="3"/>
        <v>0.38968196529030519</v>
      </c>
      <c r="K18" s="32">
        <v>6159912.9800000004</v>
      </c>
      <c r="L18" s="280">
        <v>0.99895762002704147</v>
      </c>
      <c r="M18" s="210">
        <f t="shared" si="4"/>
        <v>3.2659665916254355E-2</v>
      </c>
      <c r="N18" s="32">
        <v>1515486.63</v>
      </c>
      <c r="O18" s="178">
        <v>0.24576758178288444</v>
      </c>
      <c r="P18" s="210">
        <f t="shared" si="5"/>
        <v>0.82296955005139183</v>
      </c>
    </row>
    <row r="19" spans="1:16" x14ac:dyDescent="0.25">
      <c r="A19" s="39" t="s">
        <v>62</v>
      </c>
      <c r="B19" s="40" t="s">
        <v>490</v>
      </c>
      <c r="C19" s="199">
        <v>103800543.09999999</v>
      </c>
      <c r="D19" s="32">
        <v>100212750.28</v>
      </c>
      <c r="E19" s="32">
        <v>93062929.890000001</v>
      </c>
      <c r="F19" s="414">
        <f t="shared" si="1"/>
        <v>0.928653585795989</v>
      </c>
      <c r="G19" s="32">
        <v>93062929.890000001</v>
      </c>
      <c r="H19" s="280">
        <f t="shared" si="2"/>
        <v>0.928653585795989</v>
      </c>
      <c r="I19" s="32">
        <v>36248845.5</v>
      </c>
      <c r="J19" s="153">
        <f t="shared" si="3"/>
        <v>0.36171889703374777</v>
      </c>
      <c r="K19" s="32">
        <v>93943051.560000002</v>
      </c>
      <c r="L19" s="280">
        <v>0.95389146741630437</v>
      </c>
      <c r="M19" s="210">
        <f t="shared" si="4"/>
        <v>-9.3686723539939676E-3</v>
      </c>
      <c r="N19" s="32">
        <v>36658278.880000003</v>
      </c>
      <c r="O19" s="178">
        <v>0.37222571390994019</v>
      </c>
      <c r="P19" s="210">
        <f t="shared" si="5"/>
        <v>-1.1168919886835771E-2</v>
      </c>
    </row>
    <row r="20" spans="1:16" x14ac:dyDescent="0.25">
      <c r="A20" s="39" t="s">
        <v>63</v>
      </c>
      <c r="B20" s="40" t="s">
        <v>98</v>
      </c>
      <c r="C20" s="199">
        <v>171073344.52000001</v>
      </c>
      <c r="D20" s="32">
        <v>174535316.71000001</v>
      </c>
      <c r="E20" s="32">
        <v>174155423.09</v>
      </c>
      <c r="F20" s="130">
        <f t="shared" si="1"/>
        <v>0.99782339971553602</v>
      </c>
      <c r="G20" s="32">
        <v>174154515.63999999</v>
      </c>
      <c r="H20" s="280">
        <f t="shared" si="2"/>
        <v>0.99781820048126568</v>
      </c>
      <c r="I20" s="32">
        <v>73497848.780000001</v>
      </c>
      <c r="J20" s="153">
        <f t="shared" si="3"/>
        <v>0.4211058836998629</v>
      </c>
      <c r="K20" s="32">
        <v>175777699.09</v>
      </c>
      <c r="L20" s="280">
        <v>0.98970688751105351</v>
      </c>
      <c r="M20" s="210">
        <f t="shared" si="4"/>
        <v>-9.2342968328931185E-3</v>
      </c>
      <c r="N20" s="32">
        <v>70364852.390000001</v>
      </c>
      <c r="O20" s="178">
        <v>0.39618551960578868</v>
      </c>
      <c r="P20" s="210">
        <f t="shared" si="5"/>
        <v>4.4525019005728028E-2</v>
      </c>
    </row>
    <row r="21" spans="1:16" x14ac:dyDescent="0.25">
      <c r="A21" s="39" t="s">
        <v>64</v>
      </c>
      <c r="B21" s="40" t="s">
        <v>491</v>
      </c>
      <c r="C21" s="199">
        <v>11864168</v>
      </c>
      <c r="D21" s="32">
        <v>11864168</v>
      </c>
      <c r="E21" s="32">
        <v>0</v>
      </c>
      <c r="F21" s="130">
        <f t="shared" si="1"/>
        <v>0</v>
      </c>
      <c r="G21" s="32">
        <v>0</v>
      </c>
      <c r="H21" s="280">
        <f t="shared" si="2"/>
        <v>0</v>
      </c>
      <c r="I21" s="32">
        <v>0</v>
      </c>
      <c r="J21" s="153">
        <f t="shared" si="3"/>
        <v>0</v>
      </c>
      <c r="K21" s="32">
        <v>0</v>
      </c>
      <c r="L21" s="280">
        <v>0</v>
      </c>
      <c r="M21" s="224" t="s">
        <v>129</v>
      </c>
      <c r="N21" s="32">
        <v>0</v>
      </c>
      <c r="O21" s="178">
        <v>0</v>
      </c>
      <c r="P21" s="224" t="s">
        <v>129</v>
      </c>
    </row>
    <row r="22" spans="1:16" x14ac:dyDescent="0.25">
      <c r="A22" s="39" t="s">
        <v>65</v>
      </c>
      <c r="B22" s="40" t="s">
        <v>99</v>
      </c>
      <c r="C22" s="199">
        <v>29617801.809999999</v>
      </c>
      <c r="D22" s="32">
        <v>30592034.949999999</v>
      </c>
      <c r="E22" s="32">
        <v>29892452.960000001</v>
      </c>
      <c r="F22" s="130">
        <f t="shared" si="1"/>
        <v>0.97713189099242981</v>
      </c>
      <c r="G22" s="32">
        <v>27454843.199999999</v>
      </c>
      <c r="H22" s="280">
        <f t="shared" si="2"/>
        <v>0.89745070064389421</v>
      </c>
      <c r="I22" s="32">
        <v>10197593.07</v>
      </c>
      <c r="J22" s="153">
        <f t="shared" si="3"/>
        <v>0.33334144285161393</v>
      </c>
      <c r="K22" s="32">
        <v>26015253.93</v>
      </c>
      <c r="L22" s="280">
        <v>0.84744742940910323</v>
      </c>
      <c r="M22" s="210">
        <f>+G22/K22-1</f>
        <v>5.5336352813374123E-2</v>
      </c>
      <c r="N22" s="32">
        <v>11031284.91</v>
      </c>
      <c r="O22" s="178">
        <v>0.35934433179906811</v>
      </c>
      <c r="P22" s="210">
        <f>+I22/N22-1</f>
        <v>-7.5575225080466102E-2</v>
      </c>
    </row>
    <row r="23" spans="1:16" x14ac:dyDescent="0.25">
      <c r="A23" s="39" t="s">
        <v>66</v>
      </c>
      <c r="B23" s="40" t="s">
        <v>112</v>
      </c>
      <c r="C23" s="199">
        <v>1946253.38</v>
      </c>
      <c r="D23" s="32">
        <v>2617800.67</v>
      </c>
      <c r="E23" s="32">
        <v>2588936.5699999998</v>
      </c>
      <c r="F23" s="130">
        <f t="shared" si="1"/>
        <v>0.98897391221158171</v>
      </c>
      <c r="G23" s="32">
        <v>1991832.42</v>
      </c>
      <c r="H23" s="280">
        <f t="shared" si="2"/>
        <v>0.76088009405238632</v>
      </c>
      <c r="I23" s="32">
        <v>1246058.18</v>
      </c>
      <c r="J23" s="153">
        <f t="shared" si="3"/>
        <v>0.47599429333173787</v>
      </c>
      <c r="K23" s="32">
        <v>1330704.24</v>
      </c>
      <c r="L23" s="280">
        <v>0.67742385371869851</v>
      </c>
      <c r="M23" s="210">
        <f>+G23/K23-1</f>
        <v>0.49682578602139271</v>
      </c>
      <c r="N23" s="32">
        <v>842241.94</v>
      </c>
      <c r="O23" s="178">
        <v>0.42876152612117086</v>
      </c>
      <c r="P23" s="210">
        <f>+I23/N23-1</f>
        <v>0.47945396782307004</v>
      </c>
    </row>
    <row r="24" spans="1:16" x14ac:dyDescent="0.25">
      <c r="A24" s="39" t="s">
        <v>67</v>
      </c>
      <c r="B24" s="40" t="s">
        <v>109</v>
      </c>
      <c r="C24" s="199">
        <v>48802097.030000001</v>
      </c>
      <c r="D24" s="32">
        <v>48802097.030000001</v>
      </c>
      <c r="E24" s="32">
        <v>48801897.43</v>
      </c>
      <c r="F24" s="130">
        <f t="shared" si="1"/>
        <v>0.9999959100118202</v>
      </c>
      <c r="G24" s="32">
        <v>48786377.43</v>
      </c>
      <c r="H24" s="280">
        <f t="shared" si="2"/>
        <v>0.99967789089082915</v>
      </c>
      <c r="I24" s="32">
        <v>26022114.800000001</v>
      </c>
      <c r="J24" s="153">
        <f t="shared" si="3"/>
        <v>0.53321714400927256</v>
      </c>
      <c r="K24" s="32">
        <v>47906335.32</v>
      </c>
      <c r="L24" s="280">
        <v>0.9994890647080158</v>
      </c>
      <c r="M24" s="210">
        <f>+G24/K24-1</f>
        <v>1.837005698978178E-2</v>
      </c>
      <c r="N24" s="32">
        <v>26514841.41</v>
      </c>
      <c r="O24" s="178">
        <v>0.55318975798798942</v>
      </c>
      <c r="P24" s="210">
        <f>+I24/N24-1</f>
        <v>-1.8583049484662162E-2</v>
      </c>
    </row>
    <row r="25" spans="1:16" x14ac:dyDescent="0.25">
      <c r="A25" s="41" t="s">
        <v>492</v>
      </c>
      <c r="B25" s="42" t="s">
        <v>493</v>
      </c>
      <c r="C25" s="199">
        <v>3847206.77</v>
      </c>
      <c r="D25" s="32">
        <v>4381555.21</v>
      </c>
      <c r="E25" s="32">
        <v>3743792.85</v>
      </c>
      <c r="F25" s="130">
        <f t="shared" si="1"/>
        <v>0.85444383799057511</v>
      </c>
      <c r="G25" s="32">
        <v>3324060.25</v>
      </c>
      <c r="H25" s="280">
        <f t="shared" si="2"/>
        <v>0.75864849138806123</v>
      </c>
      <c r="I25" s="32">
        <v>1323766.71</v>
      </c>
      <c r="J25" s="153">
        <f t="shared" si="3"/>
        <v>0.30212256757116157</v>
      </c>
      <c r="K25" s="32">
        <v>2038990.74</v>
      </c>
      <c r="L25" s="390">
        <v>0.76227722678666598</v>
      </c>
      <c r="M25" s="210">
        <f>+G25/K25-1</f>
        <v>0.63024784016429614</v>
      </c>
      <c r="N25" s="32">
        <v>849561.97</v>
      </c>
      <c r="O25" s="178">
        <v>0.31760896691223656</v>
      </c>
      <c r="P25" s="210">
        <f>+I25/N25-1</f>
        <v>0.55817557370182191</v>
      </c>
    </row>
    <row r="26" spans="1:16" x14ac:dyDescent="0.25">
      <c r="A26" s="660" t="s">
        <v>68</v>
      </c>
      <c r="B26" s="656" t="s">
        <v>131</v>
      </c>
      <c r="C26" s="655">
        <v>3772412.45</v>
      </c>
      <c r="D26" s="397">
        <v>3488589.17</v>
      </c>
      <c r="E26" s="398">
        <v>2926588</v>
      </c>
      <c r="F26" s="130">
        <f t="shared" si="1"/>
        <v>0.83890302279416873</v>
      </c>
      <c r="G26" s="398">
        <v>2682595.2799999998</v>
      </c>
      <c r="H26" s="280">
        <f t="shared" si="2"/>
        <v>0.76896279535259804</v>
      </c>
      <c r="I26" s="398">
        <v>1590394.01</v>
      </c>
      <c r="J26" s="153">
        <f t="shared" si="3"/>
        <v>0.45588458041334801</v>
      </c>
      <c r="K26" s="398">
        <v>1400307.85</v>
      </c>
      <c r="L26" s="412">
        <v>0.58023634833618276</v>
      </c>
      <c r="M26" s="443">
        <f>+G26/K26-1</f>
        <v>0.91571823295855959</v>
      </c>
      <c r="N26" s="398">
        <v>1088002.04</v>
      </c>
      <c r="O26" s="427">
        <v>0.45082824514046493</v>
      </c>
      <c r="P26" s="443">
        <f>+I26/N26-1</f>
        <v>0.46175645957428535</v>
      </c>
    </row>
    <row r="27" spans="1:16" x14ac:dyDescent="0.25">
      <c r="A27" s="18">
        <v>1</v>
      </c>
      <c r="B27" s="2" t="s">
        <v>126</v>
      </c>
      <c r="C27" s="201">
        <f>SUBTOTAL(9,C7:C26)</f>
        <v>808810049.51999998</v>
      </c>
      <c r="D27" s="207">
        <f>SUBTOTAL(9,D7:D26)</f>
        <v>825992541.22000003</v>
      </c>
      <c r="E27" s="203">
        <f>SUBTOTAL(9,E7:E26)</f>
        <v>639556659.82000005</v>
      </c>
      <c r="F27" s="90">
        <f t="shared" si="0"/>
        <v>0.77428866231088223</v>
      </c>
      <c r="G27" s="203">
        <f>SUBTOTAL(9,G7:G26)</f>
        <v>628656662.65999985</v>
      </c>
      <c r="H27" s="90">
        <f t="shared" si="2"/>
        <v>0.76109242067908633</v>
      </c>
      <c r="I27" s="203">
        <f>SUBTOTAL(9,I7:I26)</f>
        <v>357663808.45999998</v>
      </c>
      <c r="J27" s="170">
        <f t="shared" ref="J27" si="6">+I27/D27</f>
        <v>0.43301094212270563</v>
      </c>
      <c r="K27" s="562">
        <f>SUM(K7:K26)</f>
        <v>634777782.67000008</v>
      </c>
      <c r="L27" s="90">
        <v>0.76296077218017311</v>
      </c>
      <c r="M27" s="213">
        <f t="shared" ref="M27" si="7">+G27/K27-1</f>
        <v>-9.6429336015094735E-3</v>
      </c>
      <c r="N27" s="562">
        <f>SUBTOTAL(9,N7:N26)</f>
        <v>375366445.1500001</v>
      </c>
      <c r="O27" s="170">
        <v>0.45116555850073797</v>
      </c>
      <c r="P27" s="213">
        <f t="shared" ref="P27:P32" si="8">+I27/N27-1</f>
        <v>-4.7160946106746371E-2</v>
      </c>
    </row>
    <row r="28" spans="1:16" x14ac:dyDescent="0.25">
      <c r="A28" s="37" t="s">
        <v>69</v>
      </c>
      <c r="B28" s="38" t="s">
        <v>100</v>
      </c>
      <c r="C28" s="198">
        <v>557191.48</v>
      </c>
      <c r="D28" s="30">
        <v>560338.96</v>
      </c>
      <c r="E28" s="30">
        <v>300631.57</v>
      </c>
      <c r="F28" s="414">
        <f t="shared" si="1"/>
        <v>0.5365173430025284</v>
      </c>
      <c r="G28" s="30">
        <v>300631.57</v>
      </c>
      <c r="H28" s="48">
        <f t="shared" si="2"/>
        <v>0.5365173430025284</v>
      </c>
      <c r="I28" s="30">
        <v>300631.57</v>
      </c>
      <c r="J28" s="153">
        <f>I28/D28</f>
        <v>0.5365173430025284</v>
      </c>
      <c r="K28" s="30">
        <v>331630.75</v>
      </c>
      <c r="L28" s="48">
        <v>0.5757123775728602</v>
      </c>
      <c r="M28" s="210">
        <f>+G28/K28-1</f>
        <v>-9.3474986864155341E-2</v>
      </c>
      <c r="N28" s="30">
        <v>331630.75</v>
      </c>
      <c r="O28" s="153">
        <v>0.5757123775728602</v>
      </c>
      <c r="P28" s="210">
        <f t="shared" si="8"/>
        <v>-9.3474986864155341E-2</v>
      </c>
    </row>
    <row r="29" spans="1:16" x14ac:dyDescent="0.25">
      <c r="A29" s="39" t="s">
        <v>70</v>
      </c>
      <c r="B29" s="40" t="s">
        <v>743</v>
      </c>
      <c r="C29" s="199">
        <v>27012393.300000001</v>
      </c>
      <c r="D29" s="32">
        <v>25954743.579999998</v>
      </c>
      <c r="E29" s="32">
        <v>15878902.41</v>
      </c>
      <c r="F29" s="130">
        <f t="shared" si="1"/>
        <v>0.61179192008029848</v>
      </c>
      <c r="G29" s="32">
        <v>14553023.779999999</v>
      </c>
      <c r="H29" s="280">
        <f t="shared" si="2"/>
        <v>0.56070766929919325</v>
      </c>
      <c r="I29" s="32">
        <v>12520414.23</v>
      </c>
      <c r="J29" s="153">
        <f t="shared" ref="J29:J32" si="9">I29/D29</f>
        <v>0.48239406378292571</v>
      </c>
      <c r="K29" s="32">
        <v>14134895.439999999</v>
      </c>
      <c r="L29" s="280">
        <v>0.58243000898860353</v>
      </c>
      <c r="M29" s="211">
        <f>+G29/K29-1</f>
        <v>2.958128284534367E-2</v>
      </c>
      <c r="N29" s="32">
        <v>12664980.92</v>
      </c>
      <c r="O29" s="153">
        <v>0.52186201039744606</v>
      </c>
      <c r="P29" s="211">
        <f t="shared" si="8"/>
        <v>-1.1414678862382344E-2</v>
      </c>
    </row>
    <row r="30" spans="1:16" x14ac:dyDescent="0.25">
      <c r="A30" s="39" t="s">
        <v>71</v>
      </c>
      <c r="B30" s="40" t="s">
        <v>479</v>
      </c>
      <c r="C30" s="199">
        <v>243331620.75999999</v>
      </c>
      <c r="D30" s="32">
        <v>250442216.80000001</v>
      </c>
      <c r="E30" s="32">
        <v>228591393.05000001</v>
      </c>
      <c r="F30" s="130">
        <f t="shared" si="1"/>
        <v>0.9127510368291869</v>
      </c>
      <c r="G30" s="32">
        <v>217888804.59</v>
      </c>
      <c r="H30" s="280">
        <f t="shared" si="2"/>
        <v>0.87001627510749613</v>
      </c>
      <c r="I30" s="32">
        <v>135216720.74000001</v>
      </c>
      <c r="J30" s="153">
        <f t="shared" si="9"/>
        <v>0.53991185059658842</v>
      </c>
      <c r="K30" s="32">
        <v>198643400.61000001</v>
      </c>
      <c r="L30" s="280">
        <v>0.92575474889640352</v>
      </c>
      <c r="M30" s="211">
        <f>+G30/K30-1</f>
        <v>9.6884185031572256E-2</v>
      </c>
      <c r="N30" s="32">
        <v>138835102.66</v>
      </c>
      <c r="O30" s="153">
        <v>0.6470250469249389</v>
      </c>
      <c r="P30" s="211">
        <f t="shared" si="8"/>
        <v>-2.6062442787694873E-2</v>
      </c>
    </row>
    <row r="31" spans="1:16" x14ac:dyDescent="0.25">
      <c r="A31" s="39" t="s">
        <v>72</v>
      </c>
      <c r="B31" s="40" t="s">
        <v>101</v>
      </c>
      <c r="C31" s="199">
        <v>39641547.32</v>
      </c>
      <c r="D31" s="32">
        <v>40074008.770000003</v>
      </c>
      <c r="E31" s="32">
        <v>32045085.98</v>
      </c>
      <c r="F31" s="414">
        <f t="shared" si="1"/>
        <v>0.79964762606903017</v>
      </c>
      <c r="G31" s="32">
        <v>20717298.149999999</v>
      </c>
      <c r="H31" s="280">
        <f t="shared" si="2"/>
        <v>0.51697593492341787</v>
      </c>
      <c r="I31" s="32">
        <v>10820143.310000001</v>
      </c>
      <c r="J31" s="153">
        <f t="shared" si="9"/>
        <v>0.27000401612179414</v>
      </c>
      <c r="K31" s="32">
        <v>17634278.219999999</v>
      </c>
      <c r="L31" s="280">
        <v>0.49866178033188285</v>
      </c>
      <c r="M31" s="211">
        <f>+G31/K31-1</f>
        <v>0.17483108134833536</v>
      </c>
      <c r="N31" s="32">
        <v>9304066.8499999996</v>
      </c>
      <c r="O31" s="153">
        <v>0.26310022343221562</v>
      </c>
      <c r="P31" s="211">
        <f t="shared" si="8"/>
        <v>0.16294771785737994</v>
      </c>
    </row>
    <row r="32" spans="1:16" x14ac:dyDescent="0.25">
      <c r="A32" s="41">
        <v>234</v>
      </c>
      <c r="B32" s="42" t="s">
        <v>431</v>
      </c>
      <c r="C32" s="199">
        <v>10668077.699999999</v>
      </c>
      <c r="D32" s="32">
        <v>10737789.83</v>
      </c>
      <c r="E32" s="32">
        <v>10608811.6</v>
      </c>
      <c r="F32" s="130">
        <f t="shared" si="1"/>
        <v>0.98798838196295746</v>
      </c>
      <c r="G32" s="32">
        <v>10573909.23</v>
      </c>
      <c r="H32" s="280">
        <f t="shared" si="2"/>
        <v>0.98473795794157393</v>
      </c>
      <c r="I32" s="32">
        <v>4457364.87</v>
      </c>
      <c r="J32" s="153">
        <f t="shared" si="9"/>
        <v>0.41511008695166463</v>
      </c>
      <c r="K32" s="32">
        <v>10624554.75</v>
      </c>
      <c r="L32" s="243">
        <v>0.97850214467049212</v>
      </c>
      <c r="M32" s="516">
        <f>+G32/K32-1</f>
        <v>-4.766836934978369E-3</v>
      </c>
      <c r="N32" s="32">
        <v>5883269.21</v>
      </c>
      <c r="O32" s="153">
        <v>0.5418383805362641</v>
      </c>
      <c r="P32" s="516">
        <f t="shared" si="8"/>
        <v>-0.24236598549261357</v>
      </c>
    </row>
    <row r="33" spans="1:16" x14ac:dyDescent="0.25">
      <c r="A33" s="18">
        <v>2</v>
      </c>
      <c r="B33" s="514" t="s">
        <v>125</v>
      </c>
      <c r="C33" s="201">
        <f>SUBTOTAL(9,C28:C32)</f>
        <v>321210830.55999994</v>
      </c>
      <c r="D33" s="207">
        <f>SUBTOTAL(9,D28:D32)</f>
        <v>327769097.94</v>
      </c>
      <c r="E33" s="203">
        <f>SUBTOTAL(9,E28:E32)</f>
        <v>287424824.61000001</v>
      </c>
      <c r="F33" s="90">
        <f>E33/D33</f>
        <v>0.87691251681882099</v>
      </c>
      <c r="G33" s="203">
        <f>SUBTOTAL(9,G28:G32)</f>
        <v>264033667.31999999</v>
      </c>
      <c r="H33" s="90">
        <f t="shared" si="2"/>
        <v>0.80554777426983937</v>
      </c>
      <c r="I33" s="203">
        <f>SUBTOTAL(9,I28:I32)</f>
        <v>163315274.72000003</v>
      </c>
      <c r="J33" s="170">
        <f>I33/D33</f>
        <v>0.49826318510934126</v>
      </c>
      <c r="K33" s="562">
        <f>SUM(K28:K32)</f>
        <v>241368759.77000001</v>
      </c>
      <c r="L33" s="90">
        <v>0.81024317294785597</v>
      </c>
      <c r="M33" s="213">
        <f t="shared" ref="M33:M56" si="10">+G33/K33-1</f>
        <v>9.3901578529041352E-2</v>
      </c>
      <c r="N33" s="562">
        <f>SUBTOTAL(9,N28:N32)</f>
        <v>167019050.38999999</v>
      </c>
      <c r="O33" s="170">
        <v>0.56066097973774009</v>
      </c>
      <c r="P33" s="213">
        <f t="shared" ref="P33:P55" si="11">+I33/N33-1</f>
        <v>-2.2175767742370733E-2</v>
      </c>
    </row>
    <row r="34" spans="1:16" x14ac:dyDescent="0.25">
      <c r="A34" s="37" t="s">
        <v>494</v>
      </c>
      <c r="B34" s="38" t="s">
        <v>472</v>
      </c>
      <c r="C34" s="198">
        <v>19998074.850000001</v>
      </c>
      <c r="D34" s="30">
        <v>19328914.66</v>
      </c>
      <c r="E34" s="30">
        <v>18415571.809999999</v>
      </c>
      <c r="F34" s="78">
        <f t="shared" si="1"/>
        <v>0.95274732875249801</v>
      </c>
      <c r="G34" s="30">
        <v>18277196.649999999</v>
      </c>
      <c r="H34" s="280">
        <f t="shared" si="2"/>
        <v>0.94558835669255303</v>
      </c>
      <c r="I34" s="30">
        <v>11787343.279999999</v>
      </c>
      <c r="J34" s="153">
        <f>I34/D34</f>
        <v>0.60982954745996065</v>
      </c>
      <c r="K34" s="30">
        <v>17240579.18</v>
      </c>
      <c r="L34" s="48">
        <v>0.98339341434234451</v>
      </c>
      <c r="M34" s="210">
        <f t="shared" si="10"/>
        <v>6.0126603588963601E-2</v>
      </c>
      <c r="N34" s="30">
        <v>14105575.300000001</v>
      </c>
      <c r="O34" s="153">
        <v>0.8045744699587315</v>
      </c>
      <c r="P34" s="210">
        <f t="shared" si="11"/>
        <v>-0.16434863312522963</v>
      </c>
    </row>
    <row r="35" spans="1:16" x14ac:dyDescent="0.25">
      <c r="A35" s="37" t="s">
        <v>73</v>
      </c>
      <c r="B35" s="38" t="s">
        <v>132</v>
      </c>
      <c r="C35" s="199">
        <v>2248848</v>
      </c>
      <c r="D35" s="32">
        <v>2889577.19</v>
      </c>
      <c r="E35" s="32">
        <v>2889577.19</v>
      </c>
      <c r="F35" s="78">
        <f t="shared" si="1"/>
        <v>1</v>
      </c>
      <c r="G35" s="32">
        <v>2889577.19</v>
      </c>
      <c r="H35" s="280">
        <f t="shared" si="2"/>
        <v>1</v>
      </c>
      <c r="I35" s="32">
        <v>2248848</v>
      </c>
      <c r="J35" s="153">
        <f t="shared" ref="J35:J45" si="12">I35/D35</f>
        <v>0.77826195741806781</v>
      </c>
      <c r="K35" s="32">
        <v>2248848</v>
      </c>
      <c r="L35" s="48">
        <v>1</v>
      </c>
      <c r="M35" s="210">
        <f t="shared" si="10"/>
        <v>0.28491440506428178</v>
      </c>
      <c r="N35" s="32">
        <v>2248848</v>
      </c>
      <c r="O35" s="153">
        <v>1</v>
      </c>
      <c r="P35" s="210">
        <f t="shared" si="11"/>
        <v>0</v>
      </c>
    </row>
    <row r="36" spans="1:16" x14ac:dyDescent="0.25">
      <c r="A36" s="37">
        <v>313</v>
      </c>
      <c r="B36" s="38" t="s">
        <v>761</v>
      </c>
      <c r="C36" s="199">
        <v>9000</v>
      </c>
      <c r="D36" s="32">
        <v>6000</v>
      </c>
      <c r="E36" s="32">
        <v>6000</v>
      </c>
      <c r="F36" s="78">
        <f t="shared" si="1"/>
        <v>1</v>
      </c>
      <c r="G36" s="32">
        <v>5190</v>
      </c>
      <c r="H36" s="280">
        <f t="shared" si="2"/>
        <v>0.86499999999999999</v>
      </c>
      <c r="I36" s="32">
        <v>5190</v>
      </c>
      <c r="J36" s="153">
        <f t="shared" si="12"/>
        <v>0.86499999999999999</v>
      </c>
      <c r="K36" s="32">
        <v>0</v>
      </c>
      <c r="L36" s="48" t="s">
        <v>129</v>
      </c>
      <c r="M36" s="210" t="s">
        <v>129</v>
      </c>
      <c r="N36" s="32">
        <v>0</v>
      </c>
      <c r="O36" s="153" t="s">
        <v>129</v>
      </c>
      <c r="P36" s="210" t="s">
        <v>129</v>
      </c>
    </row>
    <row r="37" spans="1:16" x14ac:dyDescent="0.25">
      <c r="A37" s="39" t="s">
        <v>74</v>
      </c>
      <c r="B37" s="40" t="s">
        <v>654</v>
      </c>
      <c r="C37" s="199">
        <v>10674936.689999999</v>
      </c>
      <c r="D37" s="32">
        <v>10674936.689999999</v>
      </c>
      <c r="E37" s="32">
        <v>10674936.689999999</v>
      </c>
      <c r="F37" s="78">
        <f t="shared" si="1"/>
        <v>1</v>
      </c>
      <c r="G37" s="32">
        <v>10674936.689999999</v>
      </c>
      <c r="H37" s="280">
        <f t="shared" si="2"/>
        <v>1</v>
      </c>
      <c r="I37" s="32">
        <v>5100000</v>
      </c>
      <c r="J37" s="153">
        <f t="shared" si="12"/>
        <v>0.47775458984946917</v>
      </c>
      <c r="K37" s="32">
        <v>9331667.1099999994</v>
      </c>
      <c r="L37" s="280">
        <v>1</v>
      </c>
      <c r="M37" s="212">
        <f t="shared" si="10"/>
        <v>0.14394743877656402</v>
      </c>
      <c r="N37" s="32">
        <v>5529319</v>
      </c>
      <c r="O37" s="178">
        <v>0.59253281700058424</v>
      </c>
      <c r="P37" s="210">
        <f t="shared" si="11"/>
        <v>-7.7644100476026101E-2</v>
      </c>
    </row>
    <row r="38" spans="1:16" x14ac:dyDescent="0.25">
      <c r="A38" s="39">
        <v>323</v>
      </c>
      <c r="B38" s="40" t="s">
        <v>480</v>
      </c>
      <c r="C38" s="199">
        <v>42176783.109999999</v>
      </c>
      <c r="D38" s="32">
        <v>42176783.109999999</v>
      </c>
      <c r="E38" s="32">
        <v>42176783.109999999</v>
      </c>
      <c r="F38" s="78">
        <f t="shared" si="1"/>
        <v>1</v>
      </c>
      <c r="G38" s="32">
        <v>42176783.109999999</v>
      </c>
      <c r="H38" s="280">
        <f t="shared" si="2"/>
        <v>1</v>
      </c>
      <c r="I38" s="32">
        <v>34681050</v>
      </c>
      <c r="J38" s="153">
        <f t="shared" si="12"/>
        <v>0.82227821665652867</v>
      </c>
      <c r="K38" s="32">
        <v>39307154.049999997</v>
      </c>
      <c r="L38" s="604">
        <v>1</v>
      </c>
      <c r="M38" s="211">
        <f t="shared" si="10"/>
        <v>7.3005261493868101E-2</v>
      </c>
      <c r="N38" s="32">
        <v>37980210.549999997</v>
      </c>
      <c r="O38" s="178">
        <v>0.96624167961099183</v>
      </c>
      <c r="P38" s="210">
        <f t="shared" si="11"/>
        <v>-8.686525172515136E-2</v>
      </c>
    </row>
    <row r="39" spans="1:16" x14ac:dyDescent="0.25">
      <c r="A39" s="39">
        <v>324</v>
      </c>
      <c r="B39" s="40" t="s">
        <v>474</v>
      </c>
      <c r="C39" s="199">
        <v>8163831</v>
      </c>
      <c r="D39" s="32">
        <v>8163831</v>
      </c>
      <c r="E39" s="32">
        <v>8163831</v>
      </c>
      <c r="F39" s="78">
        <f t="shared" si="1"/>
        <v>1</v>
      </c>
      <c r="G39" s="32">
        <v>8163831</v>
      </c>
      <c r="H39" s="280">
        <f t="shared" si="2"/>
        <v>1</v>
      </c>
      <c r="I39" s="32">
        <v>5416531</v>
      </c>
      <c r="J39" s="153">
        <f t="shared" si="12"/>
        <v>0.66347907005914253</v>
      </c>
      <c r="K39" s="32">
        <v>7493661</v>
      </c>
      <c r="L39" s="280">
        <v>1</v>
      </c>
      <c r="M39" s="211">
        <f t="shared" si="10"/>
        <v>8.9431587577820881E-2</v>
      </c>
      <c r="N39" s="32">
        <v>2077130</v>
      </c>
      <c r="O39" s="178">
        <v>0.27718494338081212</v>
      </c>
      <c r="P39" s="210">
        <f t="shared" si="11"/>
        <v>1.6076995662284017</v>
      </c>
    </row>
    <row r="40" spans="1:16" x14ac:dyDescent="0.25">
      <c r="A40" s="39" t="s">
        <v>473</v>
      </c>
      <c r="B40" s="40" t="s">
        <v>114</v>
      </c>
      <c r="C40" s="199">
        <v>17924191.510000002</v>
      </c>
      <c r="D40" s="32">
        <v>17927460.379999999</v>
      </c>
      <c r="E40" s="32">
        <v>17653476</v>
      </c>
      <c r="F40" s="78">
        <f t="shared" si="1"/>
        <v>0.98471705561231315</v>
      </c>
      <c r="G40" s="32">
        <v>17561980.5</v>
      </c>
      <c r="H40" s="280">
        <f t="shared" si="2"/>
        <v>0.97961340467343994</v>
      </c>
      <c r="I40" s="32">
        <v>6622743.7400000002</v>
      </c>
      <c r="J40" s="153">
        <f t="shared" si="12"/>
        <v>0.36941895838120942</v>
      </c>
      <c r="K40" s="32">
        <v>14868767.08</v>
      </c>
      <c r="L40" s="280">
        <v>0.87925478389064893</v>
      </c>
      <c r="M40" s="211">
        <f t="shared" si="10"/>
        <v>0.18113226237988789</v>
      </c>
      <c r="N40" s="32">
        <v>4070102.18</v>
      </c>
      <c r="O40" s="178">
        <v>0.24068282147632911</v>
      </c>
      <c r="P40" s="210">
        <f t="shared" si="11"/>
        <v>0.62716891299274447</v>
      </c>
    </row>
    <row r="41" spans="1:16" x14ac:dyDescent="0.25">
      <c r="A41" s="39">
        <v>328</v>
      </c>
      <c r="B41" s="40" t="s">
        <v>432</v>
      </c>
      <c r="C41" s="199">
        <v>9502324.5999999996</v>
      </c>
      <c r="D41" s="32">
        <v>9602324.5999999996</v>
      </c>
      <c r="E41" s="32">
        <v>9502324.5999999996</v>
      </c>
      <c r="F41" s="78">
        <f t="shared" si="1"/>
        <v>0.98958585507513463</v>
      </c>
      <c r="G41" s="32">
        <v>9502324.5999999996</v>
      </c>
      <c r="H41" s="280">
        <f t="shared" si="2"/>
        <v>0.98958585507513463</v>
      </c>
      <c r="I41" s="32">
        <v>0</v>
      </c>
      <c r="J41" s="153">
        <f t="shared" si="12"/>
        <v>0</v>
      </c>
      <c r="K41" s="32">
        <v>9402300.0800000001</v>
      </c>
      <c r="L41" s="280">
        <v>1</v>
      </c>
      <c r="M41" s="212">
        <f t="shared" si="10"/>
        <v>1.0638303303333707E-2</v>
      </c>
      <c r="N41" s="32">
        <v>4179061.03</v>
      </c>
      <c r="O41" s="178">
        <v>0.44447220301864687</v>
      </c>
      <c r="P41" s="210">
        <f t="shared" si="11"/>
        <v>-1</v>
      </c>
    </row>
    <row r="42" spans="1:16" x14ac:dyDescent="0.25">
      <c r="A42" s="39" t="s">
        <v>496</v>
      </c>
      <c r="B42" s="40" t="s">
        <v>495</v>
      </c>
      <c r="C42" s="199">
        <v>33376191.52</v>
      </c>
      <c r="D42" s="32">
        <v>33376191.52</v>
      </c>
      <c r="E42" s="32">
        <v>33376191.52</v>
      </c>
      <c r="F42" s="78">
        <f t="shared" si="1"/>
        <v>1</v>
      </c>
      <c r="G42" s="32">
        <v>33376191.52</v>
      </c>
      <c r="H42" s="280">
        <f t="shared" si="2"/>
        <v>1</v>
      </c>
      <c r="I42" s="32">
        <v>23200000</v>
      </c>
      <c r="J42" s="153">
        <f t="shared" si="12"/>
        <v>0.69510627017159443</v>
      </c>
      <c r="K42" s="32">
        <v>30377801.829999998</v>
      </c>
      <c r="L42" s="604">
        <v>1</v>
      </c>
      <c r="M42" s="211">
        <f t="shared" si="10"/>
        <v>9.8703313254183689E-2</v>
      </c>
      <c r="N42" s="32">
        <v>24137661.829999998</v>
      </c>
      <c r="O42" s="178">
        <v>0.79458224018574419</v>
      </c>
      <c r="P42" s="210">
        <f t="shared" si="11"/>
        <v>-3.8846423344725323E-2</v>
      </c>
    </row>
    <row r="43" spans="1:16" x14ac:dyDescent="0.25">
      <c r="A43" s="39" t="s">
        <v>433</v>
      </c>
      <c r="B43" s="40" t="s">
        <v>502</v>
      </c>
      <c r="C43" s="199">
        <v>24741430.09</v>
      </c>
      <c r="D43" s="32">
        <v>18785272.949999999</v>
      </c>
      <c r="E43" s="32">
        <v>15970469.289999999</v>
      </c>
      <c r="F43" s="78">
        <f t="shared" si="1"/>
        <v>0.85015902257624631</v>
      </c>
      <c r="G43" s="32">
        <v>15970469.289999999</v>
      </c>
      <c r="H43" s="280">
        <f t="shared" si="2"/>
        <v>0.85015902257624631</v>
      </c>
      <c r="I43" s="32">
        <v>4790613.25</v>
      </c>
      <c r="J43" s="153">
        <f t="shared" si="12"/>
        <v>0.2550196242956374</v>
      </c>
      <c r="K43" s="32">
        <v>11909199.59</v>
      </c>
      <c r="L43" s="280">
        <v>0.94490276260595152</v>
      </c>
      <c r="M43" s="211">
        <f t="shared" si="10"/>
        <v>0.34101953446226507</v>
      </c>
      <c r="N43" s="32">
        <v>5975393.6200000001</v>
      </c>
      <c r="O43" s="178">
        <v>0.47410121028931196</v>
      </c>
      <c r="P43" s="210">
        <f t="shared" si="11"/>
        <v>-0.19827653964660497</v>
      </c>
    </row>
    <row r="44" spans="1:16" x14ac:dyDescent="0.25">
      <c r="A44" s="39" t="s">
        <v>76</v>
      </c>
      <c r="B44" s="40" t="s">
        <v>110</v>
      </c>
      <c r="C44" s="199">
        <v>12623127.310000001</v>
      </c>
      <c r="D44" s="32">
        <v>12910548.640000001</v>
      </c>
      <c r="E44" s="32">
        <v>12607627.4</v>
      </c>
      <c r="F44" s="78">
        <f t="shared" si="1"/>
        <v>0.97653691965797051</v>
      </c>
      <c r="G44" s="32">
        <v>12553233.050000001</v>
      </c>
      <c r="H44" s="280">
        <f t="shared" si="2"/>
        <v>0.9723237485901296</v>
      </c>
      <c r="I44" s="32">
        <v>7079127.3399999999</v>
      </c>
      <c r="J44" s="153">
        <f t="shared" si="12"/>
        <v>0.54832118582994627</v>
      </c>
      <c r="K44" s="32">
        <v>12542166.460000001</v>
      </c>
      <c r="L44" s="280">
        <v>0.98330101385017166</v>
      </c>
      <c r="M44" s="211">
        <f t="shared" si="10"/>
        <v>8.8235075138687336E-4</v>
      </c>
      <c r="N44" s="32">
        <v>12408597.99</v>
      </c>
      <c r="O44" s="178">
        <v>0.97282929730994827</v>
      </c>
      <c r="P44" s="210">
        <f t="shared" si="11"/>
        <v>-0.42949821198937888</v>
      </c>
    </row>
    <row r="45" spans="1:16" x14ac:dyDescent="0.25">
      <c r="A45" s="39" t="s">
        <v>77</v>
      </c>
      <c r="B45" s="40" t="s">
        <v>481</v>
      </c>
      <c r="C45" s="199">
        <v>65286878.990000002</v>
      </c>
      <c r="D45" s="32">
        <v>70017378.989999995</v>
      </c>
      <c r="E45" s="32">
        <v>65286878.990000002</v>
      </c>
      <c r="F45" s="414">
        <f t="shared" si="1"/>
        <v>0.93243820222582718</v>
      </c>
      <c r="G45" s="32">
        <v>65286878.990000002</v>
      </c>
      <c r="H45" s="280">
        <f t="shared" si="2"/>
        <v>0.93243820222582718</v>
      </c>
      <c r="I45" s="32">
        <v>53500000</v>
      </c>
      <c r="J45" s="153">
        <f t="shared" si="12"/>
        <v>0.76409601118660786</v>
      </c>
      <c r="K45" s="32">
        <v>66190224.990000002</v>
      </c>
      <c r="L45" s="280">
        <v>1</v>
      </c>
      <c r="M45" s="211">
        <f t="shared" si="10"/>
        <v>-1.3647725175983005E-2</v>
      </c>
      <c r="N45" s="32">
        <v>58635497.799999997</v>
      </c>
      <c r="O45" s="178">
        <v>0.88586340065861124</v>
      </c>
      <c r="P45" s="210">
        <f t="shared" si="11"/>
        <v>-8.7583426297780931E-2</v>
      </c>
    </row>
    <row r="46" spans="1:16" ht="14.4" thickBot="1" x14ac:dyDescent="0.3">
      <c r="A46" s="7" t="s">
        <v>19</v>
      </c>
      <c r="N46" s="97"/>
      <c r="P46" s="518"/>
    </row>
    <row r="47" spans="1:16" x14ac:dyDescent="0.25">
      <c r="A47" s="763" t="s">
        <v>465</v>
      </c>
      <c r="B47" s="764"/>
      <c r="C47" s="164" t="s">
        <v>765</v>
      </c>
      <c r="D47" s="749" t="s">
        <v>781</v>
      </c>
      <c r="E47" s="750"/>
      <c r="F47" s="750"/>
      <c r="G47" s="750"/>
      <c r="H47" s="750"/>
      <c r="I47" s="750"/>
      <c r="J47" s="751"/>
      <c r="K47" s="758" t="s">
        <v>782</v>
      </c>
      <c r="L47" s="759"/>
      <c r="M47" s="759"/>
      <c r="N47" s="759"/>
      <c r="O47" s="759"/>
      <c r="P47" s="762"/>
    </row>
    <row r="48" spans="1:16" x14ac:dyDescent="0.25">
      <c r="C48" s="157">
        <v>1</v>
      </c>
      <c r="D48" s="148">
        <v>2</v>
      </c>
      <c r="E48" s="87">
        <v>3</v>
      </c>
      <c r="F48" s="88" t="s">
        <v>36</v>
      </c>
      <c r="G48" s="87">
        <v>4</v>
      </c>
      <c r="H48" s="88" t="s">
        <v>37</v>
      </c>
      <c r="I48" s="87">
        <v>5</v>
      </c>
      <c r="J48" s="149" t="s">
        <v>38</v>
      </c>
      <c r="K48" s="87" t="s">
        <v>543</v>
      </c>
      <c r="L48" s="88" t="s">
        <v>544</v>
      </c>
      <c r="M48" s="88" t="s">
        <v>545</v>
      </c>
      <c r="N48" s="87" t="s">
        <v>39</v>
      </c>
      <c r="O48" s="88" t="s">
        <v>40</v>
      </c>
      <c r="P48" s="605" t="s">
        <v>362</v>
      </c>
    </row>
    <row r="49" spans="1:16" x14ac:dyDescent="0.25">
      <c r="A49" s="674"/>
      <c r="B49" s="2" t="s">
        <v>425</v>
      </c>
      <c r="C49" s="248" t="s">
        <v>13</v>
      </c>
      <c r="D49" s="249" t="s">
        <v>14</v>
      </c>
      <c r="E49" s="89" t="s">
        <v>15</v>
      </c>
      <c r="F49" s="89" t="s">
        <v>18</v>
      </c>
      <c r="G49" s="89" t="s">
        <v>16</v>
      </c>
      <c r="H49" s="89" t="s">
        <v>18</v>
      </c>
      <c r="I49" s="89" t="s">
        <v>17</v>
      </c>
      <c r="J49" s="113" t="s">
        <v>18</v>
      </c>
      <c r="K49" s="89" t="s">
        <v>16</v>
      </c>
      <c r="L49" s="89" t="s">
        <v>18</v>
      </c>
      <c r="M49" s="607" t="s">
        <v>764</v>
      </c>
      <c r="N49" s="558" t="s">
        <v>17</v>
      </c>
      <c r="O49" s="89" t="s">
        <v>18</v>
      </c>
      <c r="P49" s="606" t="s">
        <v>764</v>
      </c>
    </row>
    <row r="50" spans="1:16" x14ac:dyDescent="0.25">
      <c r="A50" s="37" t="s">
        <v>78</v>
      </c>
      <c r="B50" s="40" t="s">
        <v>102</v>
      </c>
      <c r="C50" s="199">
        <v>17748245.370000001</v>
      </c>
      <c r="D50" s="32">
        <v>20639623.079999998</v>
      </c>
      <c r="E50" s="32">
        <v>17754117.399999999</v>
      </c>
      <c r="F50" s="414">
        <f>+E50/D50</f>
        <v>0.86019581516505095</v>
      </c>
      <c r="G50" s="30">
        <v>17330617.530000001</v>
      </c>
      <c r="H50" s="48">
        <f>+G50/D50</f>
        <v>0.83967703590447562</v>
      </c>
      <c r="I50" s="30">
        <v>15965701.09</v>
      </c>
      <c r="J50" s="153">
        <f t="shared" ref="J50:J80" si="13">+I50/D50</f>
        <v>0.77354615576632912</v>
      </c>
      <c r="K50" s="30">
        <v>15831213.84</v>
      </c>
      <c r="L50" s="48">
        <v>0.96040840476324663</v>
      </c>
      <c r="M50" s="210">
        <f t="shared" si="10"/>
        <v>9.4711858809684468E-2</v>
      </c>
      <c r="N50" s="30">
        <v>1790680.39</v>
      </c>
      <c r="O50" s="153">
        <v>0.10863251006410057</v>
      </c>
      <c r="P50" s="210">
        <f t="shared" si="11"/>
        <v>7.9159970585258943</v>
      </c>
    </row>
    <row r="51" spans="1:16" x14ac:dyDescent="0.25">
      <c r="A51" s="39">
        <v>336</v>
      </c>
      <c r="B51" s="40" t="s">
        <v>434</v>
      </c>
      <c r="C51" s="199">
        <v>211322.62</v>
      </c>
      <c r="D51" s="32">
        <v>211322.62</v>
      </c>
      <c r="E51" s="32">
        <v>211322.62</v>
      </c>
      <c r="F51" s="130">
        <f t="shared" ref="F51:F78" si="14">+E51/D51</f>
        <v>1</v>
      </c>
      <c r="G51" s="32">
        <v>211322.62</v>
      </c>
      <c r="H51" s="280">
        <f t="shared" ref="H51:H56" si="15">+G51/D51</f>
        <v>1</v>
      </c>
      <c r="I51" s="32">
        <v>0</v>
      </c>
      <c r="J51" s="178">
        <f t="shared" si="13"/>
        <v>0</v>
      </c>
      <c r="K51" s="32">
        <v>211322.62</v>
      </c>
      <c r="L51" s="280">
        <v>1</v>
      </c>
      <c r="M51" s="212">
        <f t="shared" si="10"/>
        <v>0</v>
      </c>
      <c r="N51" s="32">
        <v>0</v>
      </c>
      <c r="O51" s="432">
        <v>0</v>
      </c>
      <c r="P51" s="211" t="s">
        <v>129</v>
      </c>
    </row>
    <row r="52" spans="1:16" x14ac:dyDescent="0.25">
      <c r="A52" s="39" t="s">
        <v>497</v>
      </c>
      <c r="B52" s="40" t="s">
        <v>483</v>
      </c>
      <c r="C52" s="199">
        <v>15245118.1</v>
      </c>
      <c r="D52" s="32">
        <v>15949137.029999999</v>
      </c>
      <c r="E52" s="32">
        <v>14672019.800000001</v>
      </c>
      <c r="F52" s="130">
        <f t="shared" si="14"/>
        <v>0.91992562183159077</v>
      </c>
      <c r="G52" s="32">
        <v>14250484.390000001</v>
      </c>
      <c r="H52" s="280">
        <f t="shared" si="15"/>
        <v>0.89349563949417021</v>
      </c>
      <c r="I52" s="32">
        <v>8219945.7300000004</v>
      </c>
      <c r="J52" s="178">
        <f t="shared" si="13"/>
        <v>0.5153849838106257</v>
      </c>
      <c r="K52" s="32">
        <v>13624492.77</v>
      </c>
      <c r="L52" s="280">
        <v>0.9188798410884198</v>
      </c>
      <c r="M52" s="211">
        <f t="shared" si="10"/>
        <v>4.5946049557043622E-2</v>
      </c>
      <c r="N52" s="32">
        <v>7244579</v>
      </c>
      <c r="O52" s="178">
        <v>0.48859782985319195</v>
      </c>
      <c r="P52" s="211">
        <f t="shared" si="11"/>
        <v>0.13463401116890306</v>
      </c>
    </row>
    <row r="53" spans="1:16" x14ac:dyDescent="0.25">
      <c r="A53" s="39">
        <v>338</v>
      </c>
      <c r="B53" s="40" t="s">
        <v>428</v>
      </c>
      <c r="C53" s="199">
        <v>8127724.7699999996</v>
      </c>
      <c r="D53" s="32">
        <v>8536855.3900000006</v>
      </c>
      <c r="E53" s="32">
        <v>7731689.3899999997</v>
      </c>
      <c r="F53" s="130">
        <f t="shared" si="14"/>
        <v>0.90568353764746146</v>
      </c>
      <c r="G53" s="32">
        <v>7530957.5099999998</v>
      </c>
      <c r="H53" s="280">
        <f t="shared" si="15"/>
        <v>0.88216997547149489</v>
      </c>
      <c r="I53" s="32">
        <v>2335098.2799999998</v>
      </c>
      <c r="J53" s="178">
        <f t="shared" si="13"/>
        <v>0.27353143204643177</v>
      </c>
      <c r="K53" s="32">
        <v>7046549.1699999999</v>
      </c>
      <c r="L53" s="280">
        <v>0.90740722507398652</v>
      </c>
      <c r="M53" s="211">
        <f t="shared" si="10"/>
        <v>6.8744051636270509E-2</v>
      </c>
      <c r="N53" s="32">
        <v>4993768.47</v>
      </c>
      <c r="O53" s="178">
        <v>0.64306392827237835</v>
      </c>
      <c r="P53" s="211">
        <f t="shared" si="11"/>
        <v>-0.53239756828373741</v>
      </c>
    </row>
    <row r="54" spans="1:16" x14ac:dyDescent="0.25">
      <c r="A54" s="39" t="s">
        <v>79</v>
      </c>
      <c r="B54" s="40" t="s">
        <v>115</v>
      </c>
      <c r="C54" s="199">
        <v>14042820.529999999</v>
      </c>
      <c r="D54" s="32">
        <v>13085983.560000001</v>
      </c>
      <c r="E54" s="32">
        <v>12611808.939999999</v>
      </c>
      <c r="F54" s="130">
        <f t="shared" si="14"/>
        <v>0.96376469389359365</v>
      </c>
      <c r="G54" s="32">
        <v>12496477.5</v>
      </c>
      <c r="H54" s="280">
        <f t="shared" si="15"/>
        <v>0.95495133726119397</v>
      </c>
      <c r="I54" s="32">
        <v>6956677.5</v>
      </c>
      <c r="J54" s="392">
        <f t="shared" si="13"/>
        <v>0.53161288703315468</v>
      </c>
      <c r="K54" s="32">
        <v>12377099.73</v>
      </c>
      <c r="L54" s="412">
        <v>0.97155894206248927</v>
      </c>
      <c r="M54" s="211">
        <f t="shared" si="10"/>
        <v>9.6450519591959605E-3</v>
      </c>
      <c r="N54" s="32">
        <v>10293461.59</v>
      </c>
      <c r="O54" s="392">
        <v>0.8080006520672407</v>
      </c>
      <c r="P54" s="211">
        <f t="shared" si="11"/>
        <v>-0.32416539963986979</v>
      </c>
    </row>
    <row r="55" spans="1:16" x14ac:dyDescent="0.25">
      <c r="A55" s="39">
        <v>342</v>
      </c>
      <c r="B55" s="40" t="s">
        <v>484</v>
      </c>
      <c r="C55" s="199">
        <v>5455050.5800000001</v>
      </c>
      <c r="D55" s="32">
        <v>6480475.8200000003</v>
      </c>
      <c r="E55" s="32">
        <v>6456013.3300000001</v>
      </c>
      <c r="F55" s="130">
        <f t="shared" si="14"/>
        <v>0.9962252015624371</v>
      </c>
      <c r="G55" s="32">
        <v>6456013.3300000001</v>
      </c>
      <c r="H55" s="280">
        <f t="shared" si="15"/>
        <v>0.9962252015624371</v>
      </c>
      <c r="I55" s="32">
        <v>1421931.25</v>
      </c>
      <c r="J55" s="392">
        <f t="shared" si="13"/>
        <v>0.21941772324983383</v>
      </c>
      <c r="K55" s="32">
        <v>6362437.7199999997</v>
      </c>
      <c r="L55" s="130">
        <v>0.9980841898224021</v>
      </c>
      <c r="M55" s="211">
        <f t="shared" si="10"/>
        <v>1.4707508995467355E-2</v>
      </c>
      <c r="N55" s="32">
        <v>83803.34</v>
      </c>
      <c r="O55" s="392">
        <v>1.3146343019654942E-2</v>
      </c>
      <c r="P55" s="211">
        <f t="shared" si="11"/>
        <v>15.967477071916228</v>
      </c>
    </row>
    <row r="56" spans="1:16" x14ac:dyDescent="0.25">
      <c r="A56" s="660">
        <v>343</v>
      </c>
      <c r="B56" s="662" t="s">
        <v>435</v>
      </c>
      <c r="C56" s="655">
        <v>6518951.2199999997</v>
      </c>
      <c r="D56" s="397">
        <v>6518951.2199999997</v>
      </c>
      <c r="E56" s="398">
        <v>6518951.2199999997</v>
      </c>
      <c r="F56" s="130">
        <f t="shared" si="14"/>
        <v>1</v>
      </c>
      <c r="G56" s="398">
        <v>6518951.2199999997</v>
      </c>
      <c r="H56" s="280">
        <f t="shared" si="15"/>
        <v>1</v>
      </c>
      <c r="I56" s="398">
        <v>0</v>
      </c>
      <c r="J56" s="427">
        <f t="shared" si="13"/>
        <v>0</v>
      </c>
      <c r="K56" s="398">
        <v>7608676.7199999997</v>
      </c>
      <c r="L56" s="414">
        <v>1</v>
      </c>
      <c r="M56" s="659">
        <f t="shared" si="10"/>
        <v>-0.14322142208192024</v>
      </c>
      <c r="N56" s="398">
        <v>0</v>
      </c>
      <c r="O56" s="178">
        <v>0</v>
      </c>
      <c r="P56" s="659" t="s">
        <v>129</v>
      </c>
    </row>
    <row r="57" spans="1:16" x14ac:dyDescent="0.25">
      <c r="A57" s="527">
        <v>3</v>
      </c>
      <c r="B57" s="2" t="s">
        <v>124</v>
      </c>
      <c r="C57" s="201">
        <f>SUM(C34:C45,C50:C56)</f>
        <v>314074850.86000001</v>
      </c>
      <c r="D57" s="207">
        <f>SUM(D34:D45,D50:D56)</f>
        <v>317281568.44999999</v>
      </c>
      <c r="E57" s="203">
        <f>SUM(E34:E45,E50:E56)</f>
        <v>302679590.30000001</v>
      </c>
      <c r="F57" s="90">
        <f>+E57/D57</f>
        <v>0.9539778556273083</v>
      </c>
      <c r="G57" s="203">
        <f>SUM(G34:G45,G50:G56)</f>
        <v>301233416.69</v>
      </c>
      <c r="H57" s="90">
        <f>+G57/D57</f>
        <v>0.94941984232365206</v>
      </c>
      <c r="I57" s="203">
        <f>SUM(I34:I45,I50:I56)</f>
        <v>189330800.46000001</v>
      </c>
      <c r="J57" s="170">
        <f t="shared" si="13"/>
        <v>0.59672801475650927</v>
      </c>
      <c r="K57" s="562">
        <f>SUM(K34:K56)</f>
        <v>283974161.94000006</v>
      </c>
      <c r="L57" s="90">
        <v>0.97279999322814792</v>
      </c>
      <c r="M57" s="213">
        <f t="shared" ref="M57:M64" si="16">+G57/K57-1</f>
        <v>6.0777553253759109E-2</v>
      </c>
      <c r="N57" s="562">
        <f>SUBTOTAL(9,N34:N56)</f>
        <v>195753690.08999997</v>
      </c>
      <c r="O57" s="170">
        <v>0.6705863205757856</v>
      </c>
      <c r="P57" s="213">
        <f t="shared" ref="P57:P64" si="17">+I57/N57-1</f>
        <v>-3.2811078182214404E-2</v>
      </c>
    </row>
    <row r="58" spans="1:16" x14ac:dyDescent="0.25">
      <c r="A58" s="37">
        <v>430</v>
      </c>
      <c r="B58" s="38" t="s">
        <v>744</v>
      </c>
      <c r="C58" s="198">
        <v>4583248.97</v>
      </c>
      <c r="D58" s="30">
        <v>5239143.75</v>
      </c>
      <c r="E58" s="30">
        <v>2825202.48</v>
      </c>
      <c r="F58" s="414">
        <f t="shared" si="14"/>
        <v>0.5392488953944049</v>
      </c>
      <c r="G58" s="30">
        <v>2731026.25</v>
      </c>
      <c r="H58" s="414">
        <f>G58/D58</f>
        <v>0.52127339510392323</v>
      </c>
      <c r="I58" s="30">
        <v>2705394.07</v>
      </c>
      <c r="J58" s="153">
        <f t="shared" si="13"/>
        <v>0.51638095824341523</v>
      </c>
      <c r="K58" s="30">
        <v>2920827.35</v>
      </c>
      <c r="L58" s="48">
        <v>0.61280420278368941</v>
      </c>
      <c r="M58" s="210">
        <f t="shared" si="16"/>
        <v>-6.4981964784738167E-2</v>
      </c>
      <c r="N58" s="30">
        <v>2773061.32</v>
      </c>
      <c r="O58" s="153">
        <v>0.58180214981651868</v>
      </c>
      <c r="P58" s="210">
        <f t="shared" si="17"/>
        <v>-2.4401642153372927E-2</v>
      </c>
    </row>
    <row r="59" spans="1:16" x14ac:dyDescent="0.25">
      <c r="A59" s="37" t="s">
        <v>80</v>
      </c>
      <c r="B59" s="38" t="s">
        <v>103</v>
      </c>
      <c r="C59" s="199">
        <v>9677634.6099999994</v>
      </c>
      <c r="D59" s="32">
        <v>9513701.75</v>
      </c>
      <c r="E59" s="32">
        <v>6294076.2300000004</v>
      </c>
      <c r="F59" s="130">
        <f t="shared" si="14"/>
        <v>0.661580149913781</v>
      </c>
      <c r="G59" s="32">
        <v>4603852.0199999996</v>
      </c>
      <c r="H59" s="414">
        <f t="shared" ref="H59:H64" si="18">G59/D59</f>
        <v>0.48391805219246015</v>
      </c>
      <c r="I59" s="32">
        <v>3155425.18</v>
      </c>
      <c r="J59" s="153">
        <f t="shared" si="13"/>
        <v>0.33167165241437174</v>
      </c>
      <c r="K59" s="32">
        <v>4113112.98</v>
      </c>
      <c r="L59" s="48">
        <v>0.44456147557800851</v>
      </c>
      <c r="M59" s="210">
        <f t="shared" si="16"/>
        <v>0.11931085831734189</v>
      </c>
      <c r="N59" s="32">
        <v>2460033.69</v>
      </c>
      <c r="O59" s="153">
        <v>0.2658901451323647</v>
      </c>
      <c r="P59" s="210">
        <f t="shared" si="17"/>
        <v>0.28267559620291216</v>
      </c>
    </row>
    <row r="60" spans="1:16" x14ac:dyDescent="0.25">
      <c r="A60" s="39" t="s">
        <v>81</v>
      </c>
      <c r="B60" s="40" t="s">
        <v>485</v>
      </c>
      <c r="C60" s="199">
        <v>2743104</v>
      </c>
      <c r="D60" s="32">
        <v>5833148.3099999996</v>
      </c>
      <c r="E60" s="32">
        <v>3970067.89</v>
      </c>
      <c r="F60" s="130">
        <f t="shared" si="14"/>
        <v>0.68060465447003193</v>
      </c>
      <c r="G60" s="32">
        <v>3800034.88</v>
      </c>
      <c r="H60" s="414">
        <f t="shared" si="18"/>
        <v>0.65145521389974737</v>
      </c>
      <c r="I60" s="32">
        <v>3198828.8</v>
      </c>
      <c r="J60" s="178">
        <f t="shared" si="13"/>
        <v>0.54838804535727637</v>
      </c>
      <c r="K60" s="32">
        <v>4824203.6500000004</v>
      </c>
      <c r="L60" s="280">
        <v>0.61488010486862621</v>
      </c>
      <c r="M60" s="210">
        <f t="shared" si="16"/>
        <v>-0.21229799658229609</v>
      </c>
      <c r="N60" s="32">
        <v>4103188.69</v>
      </c>
      <c r="O60" s="178">
        <v>0.52298146493110031</v>
      </c>
      <c r="P60" s="210">
        <f t="shared" si="17"/>
        <v>-0.22040416815440189</v>
      </c>
    </row>
    <row r="61" spans="1:16" x14ac:dyDescent="0.25">
      <c r="A61" s="39" t="s">
        <v>82</v>
      </c>
      <c r="B61" s="40" t="s">
        <v>104</v>
      </c>
      <c r="C61" s="199">
        <v>54474880.619999997</v>
      </c>
      <c r="D61" s="32">
        <v>60829975.039999999</v>
      </c>
      <c r="E61" s="32">
        <v>32862363.899999999</v>
      </c>
      <c r="F61" s="130">
        <f t="shared" si="14"/>
        <v>0.54023306566196483</v>
      </c>
      <c r="G61" s="32">
        <v>27770570.219999999</v>
      </c>
      <c r="H61" s="414">
        <f t="shared" si="18"/>
        <v>0.45652772669623637</v>
      </c>
      <c r="I61" s="32">
        <v>23378098.210000001</v>
      </c>
      <c r="J61" s="178">
        <f t="shared" si="13"/>
        <v>0.38431872106847409</v>
      </c>
      <c r="K61" s="32">
        <v>26694701.969999999</v>
      </c>
      <c r="L61" s="280">
        <v>0.49001402576407599</v>
      </c>
      <c r="M61" s="210">
        <f t="shared" si="16"/>
        <v>4.0302688196672154E-2</v>
      </c>
      <c r="N61" s="32">
        <v>25188316.960000001</v>
      </c>
      <c r="O61" s="178">
        <v>0.46236247962843069</v>
      </c>
      <c r="P61" s="210">
        <f t="shared" si="17"/>
        <v>-7.1867396018348351E-2</v>
      </c>
    </row>
    <row r="62" spans="1:16" x14ac:dyDescent="0.25">
      <c r="A62" s="39" t="s">
        <v>83</v>
      </c>
      <c r="B62" s="40" t="s">
        <v>486</v>
      </c>
      <c r="C62" s="199">
        <v>153522597.02000001</v>
      </c>
      <c r="D62" s="32">
        <v>152920495.12</v>
      </c>
      <c r="E62" s="32">
        <v>126582428.90000001</v>
      </c>
      <c r="F62" s="130">
        <f t="shared" si="14"/>
        <v>0.82776627685300164</v>
      </c>
      <c r="G62" s="32">
        <v>126582428.90000001</v>
      </c>
      <c r="H62" s="414">
        <f t="shared" si="18"/>
        <v>0.82776627685300164</v>
      </c>
      <c r="I62" s="32">
        <v>89333250.670000002</v>
      </c>
      <c r="J62" s="178">
        <f>+I62/D62</f>
        <v>0.58418101903147956</v>
      </c>
      <c r="K62" s="32">
        <v>127616368</v>
      </c>
      <c r="L62" s="280">
        <v>0.85675185762727513</v>
      </c>
      <c r="M62" s="210">
        <f t="shared" si="16"/>
        <v>-8.1019317208588237E-3</v>
      </c>
      <c r="N62" s="32">
        <v>105911427.28</v>
      </c>
      <c r="O62" s="178">
        <v>0.71103584507354156</v>
      </c>
      <c r="P62" s="210">
        <f t="shared" si="17"/>
        <v>-0.15652868661822461</v>
      </c>
    </row>
    <row r="63" spans="1:16" x14ac:dyDescent="0.25">
      <c r="A63" s="39">
        <v>491</v>
      </c>
      <c r="B63" s="40" t="s">
        <v>498</v>
      </c>
      <c r="C63" s="199">
        <v>16869480</v>
      </c>
      <c r="D63" s="32">
        <v>16869480</v>
      </c>
      <c r="E63" s="32">
        <v>16869480</v>
      </c>
      <c r="F63" s="130">
        <f t="shared" si="14"/>
        <v>1</v>
      </c>
      <c r="G63" s="32">
        <v>16869480</v>
      </c>
      <c r="H63" s="414">
        <f t="shared" si="18"/>
        <v>1</v>
      </c>
      <c r="I63" s="32">
        <v>10650000</v>
      </c>
      <c r="J63" s="178">
        <f t="shared" si="13"/>
        <v>0.6313176221199468</v>
      </c>
      <c r="K63" s="32">
        <v>15669752</v>
      </c>
      <c r="L63" s="280">
        <v>1</v>
      </c>
      <c r="M63" s="210">
        <f t="shared" si="16"/>
        <v>7.6563304894678552E-2</v>
      </c>
      <c r="N63" s="32">
        <v>7900000</v>
      </c>
      <c r="O63" s="178">
        <v>0.50415603259068809</v>
      </c>
      <c r="P63" s="210">
        <f t="shared" si="17"/>
        <v>0.34810126582278489</v>
      </c>
    </row>
    <row r="64" spans="1:16" x14ac:dyDescent="0.25">
      <c r="A64" s="660" t="s">
        <v>84</v>
      </c>
      <c r="B64" s="662" t="s">
        <v>487</v>
      </c>
      <c r="C64" s="655">
        <v>1548192.01</v>
      </c>
      <c r="D64" s="397">
        <v>1470667.36</v>
      </c>
      <c r="E64" s="398">
        <v>979284.25</v>
      </c>
      <c r="F64" s="130">
        <f t="shared" si="14"/>
        <v>0.66587746259630043</v>
      </c>
      <c r="G64" s="398">
        <v>704878.35</v>
      </c>
      <c r="H64" s="414">
        <f t="shared" si="18"/>
        <v>0.47929148981724862</v>
      </c>
      <c r="I64" s="398">
        <v>651432.17000000004</v>
      </c>
      <c r="J64" s="427">
        <f>+I64/D64</f>
        <v>0.44295004276153921</v>
      </c>
      <c r="K64" s="398">
        <v>935975.79</v>
      </c>
      <c r="L64" s="412">
        <v>0.54104777861019338</v>
      </c>
      <c r="M64" s="443">
        <f t="shared" si="16"/>
        <v>-0.24690536066109148</v>
      </c>
      <c r="N64" s="398">
        <v>891193.06</v>
      </c>
      <c r="O64" s="427">
        <v>0.51516078789369191</v>
      </c>
      <c r="P64" s="443">
        <f t="shared" si="17"/>
        <v>-0.26903361433267892</v>
      </c>
    </row>
    <row r="65" spans="1:16" x14ac:dyDescent="0.25">
      <c r="A65" s="527">
        <v>4</v>
      </c>
      <c r="B65" s="2" t="s">
        <v>123</v>
      </c>
      <c r="C65" s="201">
        <f>SUBTOTAL(9,C58:C64)</f>
        <v>243419137.22999999</v>
      </c>
      <c r="D65" s="207">
        <f>SUBTOTAL(9,D58:D64)</f>
        <v>252676611.33000001</v>
      </c>
      <c r="E65" s="203">
        <f>SUBTOTAL(9,E58:E64)</f>
        <v>190382903.65000001</v>
      </c>
      <c r="F65" s="90">
        <f t="shared" ref="F65:F80" si="19">+E65/D65</f>
        <v>0.75346468613731976</v>
      </c>
      <c r="G65" s="203">
        <f>SUBTOTAL(9,G58:G64)</f>
        <v>183062270.62</v>
      </c>
      <c r="H65" s="90">
        <f>+G65/D65</f>
        <v>0.72449234480558045</v>
      </c>
      <c r="I65" s="203">
        <f>SUBTOTAL(9,I58:I64)</f>
        <v>133072429.10000001</v>
      </c>
      <c r="J65" s="170">
        <f t="shared" si="13"/>
        <v>0.52665115461044842</v>
      </c>
      <c r="K65" s="562">
        <f>SUM(K58:K64)</f>
        <v>182774941.73999998</v>
      </c>
      <c r="L65" s="90">
        <v>0.7528263971276683</v>
      </c>
      <c r="M65" s="213">
        <f t="shared" ref="M65:M78" si="20">+G65/K65-1</f>
        <v>1.5720365016378413E-3</v>
      </c>
      <c r="N65" s="562">
        <f>SUBTOTAL(9,N58:N64)</f>
        <v>149227221</v>
      </c>
      <c r="O65" s="170">
        <v>0.61464766487855171</v>
      </c>
      <c r="P65" s="213">
        <f t="shared" ref="P65:P78" si="21">+I65/N65-1</f>
        <v>-0.10825633414429126</v>
      </c>
    </row>
    <row r="66" spans="1:16" x14ac:dyDescent="0.25">
      <c r="A66" s="37" t="s">
        <v>85</v>
      </c>
      <c r="B66" s="38" t="s">
        <v>113</v>
      </c>
      <c r="C66" s="198">
        <v>30183531.489999998</v>
      </c>
      <c r="D66" s="30">
        <v>30354212.539999999</v>
      </c>
      <c r="E66" s="30">
        <v>19166391.48</v>
      </c>
      <c r="F66" s="414">
        <f t="shared" si="14"/>
        <v>0.63142443424427575</v>
      </c>
      <c r="G66" s="30">
        <v>18048456.57</v>
      </c>
      <c r="H66" s="414">
        <f>+G66/D66</f>
        <v>0.59459478799577514</v>
      </c>
      <c r="I66" s="30">
        <v>17073103.82</v>
      </c>
      <c r="J66" s="153">
        <f t="shared" si="13"/>
        <v>0.56246241926063822</v>
      </c>
      <c r="K66" s="30">
        <v>19647696.300000001</v>
      </c>
      <c r="L66" s="48">
        <v>0.63843123725441109</v>
      </c>
      <c r="M66" s="210">
        <f t="shared" si="20"/>
        <v>-8.1395788370364874E-2</v>
      </c>
      <c r="N66" s="30">
        <v>18688058.039999999</v>
      </c>
      <c r="O66" s="153">
        <v>0.60724880078482502</v>
      </c>
      <c r="P66" s="210">
        <f t="shared" si="21"/>
        <v>-8.6416374378940009E-2</v>
      </c>
    </row>
    <row r="67" spans="1:16" x14ac:dyDescent="0.25">
      <c r="A67" s="39" t="s">
        <v>86</v>
      </c>
      <c r="B67" s="40" t="s">
        <v>745</v>
      </c>
      <c r="C67" s="199">
        <v>56361662.600000001</v>
      </c>
      <c r="D67" s="32">
        <v>54871294.200000003</v>
      </c>
      <c r="E67" s="32">
        <v>36417555.829999998</v>
      </c>
      <c r="F67" s="130">
        <f t="shared" si="14"/>
        <v>0.66369048445006418</v>
      </c>
      <c r="G67" s="32">
        <v>33607856.25</v>
      </c>
      <c r="H67" s="414">
        <f t="shared" ref="H67:H78" si="22">+G67/D67</f>
        <v>0.61248521180315074</v>
      </c>
      <c r="I67" s="32">
        <v>26903056.329999998</v>
      </c>
      <c r="J67" s="178">
        <f t="shared" si="13"/>
        <v>0.49029381796502253</v>
      </c>
      <c r="K67" s="32">
        <v>35083710.270000003</v>
      </c>
      <c r="L67" s="280">
        <v>0.59523293284055556</v>
      </c>
      <c r="M67" s="211">
        <f t="shared" si="20"/>
        <v>-4.2066645991601481E-2</v>
      </c>
      <c r="N67" s="32">
        <v>29604955.789999999</v>
      </c>
      <c r="O67" s="178">
        <v>0.50227996200746994</v>
      </c>
      <c r="P67" s="211">
        <f t="shared" si="21"/>
        <v>-9.1265107070778062E-2</v>
      </c>
    </row>
    <row r="68" spans="1:16" x14ac:dyDescent="0.25">
      <c r="A68" s="39" t="s">
        <v>87</v>
      </c>
      <c r="B68" s="40" t="s">
        <v>116</v>
      </c>
      <c r="C68" s="199">
        <v>7218581.6100000003</v>
      </c>
      <c r="D68" s="32">
        <v>7260705.21</v>
      </c>
      <c r="E68" s="32">
        <v>5142232.67</v>
      </c>
      <c r="F68" s="130">
        <f t="shared" si="14"/>
        <v>0.7082277163542906</v>
      </c>
      <c r="G68" s="32">
        <v>4742415.41</v>
      </c>
      <c r="H68" s="414">
        <f t="shared" si="22"/>
        <v>0.65316181732159873</v>
      </c>
      <c r="I68" s="32">
        <v>4254714.55</v>
      </c>
      <c r="J68" s="178">
        <f t="shared" si="13"/>
        <v>0.58599191496441427</v>
      </c>
      <c r="K68" s="32">
        <v>4030964.17</v>
      </c>
      <c r="L68" s="280">
        <v>0.53642953284309491</v>
      </c>
      <c r="M68" s="211">
        <f t="shared" si="20"/>
        <v>0.17649654276138116</v>
      </c>
      <c r="N68" s="32">
        <v>3853498.42</v>
      </c>
      <c r="O68" s="178">
        <v>0.51281288299126815</v>
      </c>
      <c r="P68" s="211">
        <f t="shared" si="21"/>
        <v>0.1041173723901514</v>
      </c>
    </row>
    <row r="69" spans="1:16" x14ac:dyDescent="0.25">
      <c r="A69" s="39" t="s">
        <v>88</v>
      </c>
      <c r="B69" s="40" t="s">
        <v>111</v>
      </c>
      <c r="C69" s="199">
        <v>3332924.07</v>
      </c>
      <c r="D69" s="32">
        <v>2409129.67</v>
      </c>
      <c r="E69" s="32">
        <v>1594298.66</v>
      </c>
      <c r="F69" s="130">
        <f t="shared" si="14"/>
        <v>0.66177370186968809</v>
      </c>
      <c r="G69" s="32">
        <v>1516766.16</v>
      </c>
      <c r="H69" s="414">
        <f t="shared" si="22"/>
        <v>0.62959091778567489</v>
      </c>
      <c r="I69" s="32">
        <v>1411546.15</v>
      </c>
      <c r="J69" s="178">
        <f t="shared" si="13"/>
        <v>0.58591538993415826</v>
      </c>
      <c r="K69" s="32">
        <v>1549965.72</v>
      </c>
      <c r="L69" s="280">
        <v>0.64836983960757411</v>
      </c>
      <c r="M69" s="211">
        <f t="shared" si="20"/>
        <v>-2.1419544685156056E-2</v>
      </c>
      <c r="N69" s="32">
        <v>1396124.05</v>
      </c>
      <c r="O69" s="178">
        <v>0.58401596544391754</v>
      </c>
      <c r="P69" s="211">
        <f t="shared" si="21"/>
        <v>1.10463679785473E-2</v>
      </c>
    </row>
    <row r="70" spans="1:16" x14ac:dyDescent="0.25">
      <c r="A70" s="39" t="s">
        <v>89</v>
      </c>
      <c r="B70" s="40" t="s">
        <v>105</v>
      </c>
      <c r="C70" s="199">
        <v>15684736.65</v>
      </c>
      <c r="D70" s="32">
        <v>14962148.65</v>
      </c>
      <c r="E70" s="32">
        <v>11016062.16</v>
      </c>
      <c r="F70" s="130">
        <f t="shared" si="14"/>
        <v>0.736262044823355</v>
      </c>
      <c r="G70" s="32">
        <v>9614158.6300000008</v>
      </c>
      <c r="H70" s="414">
        <f t="shared" si="22"/>
        <v>0.64256537312239581</v>
      </c>
      <c r="I70" s="32">
        <v>7219319.2400000002</v>
      </c>
      <c r="J70" s="178">
        <f t="shared" si="13"/>
        <v>0.48250551500836747</v>
      </c>
      <c r="K70" s="32">
        <v>8846454.8800000008</v>
      </c>
      <c r="L70" s="280">
        <v>0.59485868397045949</v>
      </c>
      <c r="M70" s="211">
        <f t="shared" si="20"/>
        <v>8.6780949025763832E-2</v>
      </c>
      <c r="N70" s="32">
        <v>6891220.8099999996</v>
      </c>
      <c r="O70" s="178">
        <v>0.46338364888449451</v>
      </c>
      <c r="P70" s="211">
        <f t="shared" si="21"/>
        <v>4.7611074880069104E-2</v>
      </c>
    </row>
    <row r="71" spans="1:16" x14ac:dyDescent="0.25">
      <c r="A71" s="39" t="s">
        <v>90</v>
      </c>
      <c r="B71" s="40" t="s">
        <v>120</v>
      </c>
      <c r="C71" s="199">
        <v>39167636.100000001</v>
      </c>
      <c r="D71" s="32">
        <v>39001849.229999997</v>
      </c>
      <c r="E71" s="32">
        <v>32740571.890000001</v>
      </c>
      <c r="F71" s="78">
        <f t="shared" si="14"/>
        <v>0.83946203927213126</v>
      </c>
      <c r="G71" s="32">
        <v>28110913.27</v>
      </c>
      <c r="H71" s="414">
        <f t="shared" si="22"/>
        <v>0.72075847235410695</v>
      </c>
      <c r="I71" s="32">
        <v>17726234.16</v>
      </c>
      <c r="J71" s="178">
        <f t="shared" si="13"/>
        <v>0.45449727410271312</v>
      </c>
      <c r="K71" s="32">
        <v>23101069.379999999</v>
      </c>
      <c r="L71" s="280">
        <v>0.58546064141248688</v>
      </c>
      <c r="M71" s="211">
        <f t="shared" si="20"/>
        <v>0.21686631937209477</v>
      </c>
      <c r="N71" s="32">
        <v>15251257.98</v>
      </c>
      <c r="O71" s="178">
        <v>0.38651939148100639</v>
      </c>
      <c r="P71" s="211">
        <f t="shared" si="21"/>
        <v>0.16228013343198322</v>
      </c>
    </row>
    <row r="72" spans="1:16" x14ac:dyDescent="0.25">
      <c r="A72" s="39" t="s">
        <v>91</v>
      </c>
      <c r="B72" s="40" t="s">
        <v>488</v>
      </c>
      <c r="C72" s="199">
        <v>42228054.409999996</v>
      </c>
      <c r="D72" s="32">
        <v>49421625.579999998</v>
      </c>
      <c r="E72" s="32">
        <v>46255484.340000004</v>
      </c>
      <c r="F72" s="414">
        <f t="shared" si="14"/>
        <v>0.93593611697626411</v>
      </c>
      <c r="G72" s="32">
        <v>46095050.439999998</v>
      </c>
      <c r="H72" s="414">
        <f t="shared" si="22"/>
        <v>0.93268988826328281</v>
      </c>
      <c r="I72" s="32">
        <v>36347066.030000001</v>
      </c>
      <c r="J72" s="178">
        <f t="shared" si="13"/>
        <v>0.73544861391020244</v>
      </c>
      <c r="K72" s="32">
        <v>31110617.949999999</v>
      </c>
      <c r="L72" s="280">
        <v>0.78890227647407951</v>
      </c>
      <c r="M72" s="211">
        <f t="shared" si="20"/>
        <v>0.48165010782114659</v>
      </c>
      <c r="N72" s="32">
        <v>21328493.199999999</v>
      </c>
      <c r="O72" s="178">
        <v>0.54084740027614675</v>
      </c>
      <c r="P72" s="211">
        <f t="shared" si="21"/>
        <v>0.7041553610547604</v>
      </c>
    </row>
    <row r="73" spans="1:16" x14ac:dyDescent="0.25">
      <c r="A73" s="39" t="s">
        <v>92</v>
      </c>
      <c r="B73" s="40" t="s">
        <v>118</v>
      </c>
      <c r="C73" s="199">
        <v>44564324.299999997</v>
      </c>
      <c r="D73" s="32">
        <v>18953906.920000002</v>
      </c>
      <c r="E73" s="32">
        <v>10812.34</v>
      </c>
      <c r="F73" s="130">
        <f t="shared" si="14"/>
        <v>5.7045442111942164E-4</v>
      </c>
      <c r="G73" s="32">
        <v>10812.34</v>
      </c>
      <c r="H73" s="414">
        <f t="shared" si="22"/>
        <v>5.7045442111942164E-4</v>
      </c>
      <c r="I73" s="32">
        <v>10812.34</v>
      </c>
      <c r="J73" s="178">
        <f t="shared" si="13"/>
        <v>5.7045442111942164E-4</v>
      </c>
      <c r="K73" s="32">
        <v>9404959.8699999992</v>
      </c>
      <c r="L73" s="280">
        <v>0.15223343476530396</v>
      </c>
      <c r="M73" s="211">
        <f t="shared" si="20"/>
        <v>-0.99885035766771435</v>
      </c>
      <c r="N73" s="32">
        <v>9404959.8699999992</v>
      </c>
      <c r="O73" s="178">
        <v>0.15223343476530396</v>
      </c>
      <c r="P73" s="211">
        <f t="shared" si="21"/>
        <v>-0.99885035766771435</v>
      </c>
    </row>
    <row r="74" spans="1:16" x14ac:dyDescent="0.25">
      <c r="A74" s="39">
        <v>931</v>
      </c>
      <c r="B74" s="40" t="s">
        <v>436</v>
      </c>
      <c r="C74" s="199">
        <v>5805408.6299999999</v>
      </c>
      <c r="D74" s="32">
        <v>5750047.5999999996</v>
      </c>
      <c r="E74" s="32">
        <v>3909417.94</v>
      </c>
      <c r="F74" s="130">
        <f t="shared" si="14"/>
        <v>0.67989314384110489</v>
      </c>
      <c r="G74" s="32">
        <v>3830987.58</v>
      </c>
      <c r="H74" s="414">
        <f t="shared" si="22"/>
        <v>0.66625319414747108</v>
      </c>
      <c r="I74" s="32">
        <v>3561648.23</v>
      </c>
      <c r="J74" s="178">
        <f t="shared" si="13"/>
        <v>0.61941195582450481</v>
      </c>
      <c r="K74" s="32">
        <v>3096399.68</v>
      </c>
      <c r="L74" s="280">
        <v>0.63905511831564776</v>
      </c>
      <c r="M74" s="211">
        <f t="shared" si="20"/>
        <v>0.23723936697991133</v>
      </c>
      <c r="N74" s="32">
        <v>2793594.98</v>
      </c>
      <c r="O74" s="178">
        <v>0.57656031358002835</v>
      </c>
      <c r="P74" s="211">
        <f t="shared" si="21"/>
        <v>0.2749336448191928</v>
      </c>
    </row>
    <row r="75" spans="1:16" x14ac:dyDescent="0.25">
      <c r="A75" s="39" t="s">
        <v>93</v>
      </c>
      <c r="B75" s="40" t="s">
        <v>107</v>
      </c>
      <c r="C75" s="199">
        <v>28425422.43</v>
      </c>
      <c r="D75" s="32">
        <v>28629129.52</v>
      </c>
      <c r="E75" s="32">
        <v>26829170.989999998</v>
      </c>
      <c r="F75" s="130">
        <f t="shared" si="14"/>
        <v>0.93712842268771845</v>
      </c>
      <c r="G75" s="32">
        <v>26743465.940000001</v>
      </c>
      <c r="H75" s="414">
        <f t="shared" si="22"/>
        <v>0.9341347916749374</v>
      </c>
      <c r="I75" s="32">
        <v>14448067.32</v>
      </c>
      <c r="J75" s="178">
        <f t="shared" si="13"/>
        <v>0.50466317216898748</v>
      </c>
      <c r="K75" s="32">
        <v>27660239.32</v>
      </c>
      <c r="L75" s="280">
        <v>0.97540376463925349</v>
      </c>
      <c r="M75" s="211">
        <f t="shared" si="20"/>
        <v>-3.3144087055570703E-2</v>
      </c>
      <c r="N75" s="32">
        <v>17371794.02</v>
      </c>
      <c r="O75" s="178">
        <v>0.61259460157287138</v>
      </c>
      <c r="P75" s="211">
        <f t="shared" si="21"/>
        <v>-0.16830309504210894</v>
      </c>
    </row>
    <row r="76" spans="1:16" x14ac:dyDescent="0.25">
      <c r="A76" s="39" t="s">
        <v>94</v>
      </c>
      <c r="B76" s="40" t="s">
        <v>108</v>
      </c>
      <c r="C76" s="199">
        <v>68365574.019999996</v>
      </c>
      <c r="D76" s="32">
        <v>72049880.090000004</v>
      </c>
      <c r="E76" s="32">
        <v>63064146.549999997</v>
      </c>
      <c r="F76" s="130">
        <f t="shared" si="14"/>
        <v>0.87528454552907498</v>
      </c>
      <c r="G76" s="32">
        <v>60347310.060000002</v>
      </c>
      <c r="H76" s="414">
        <f t="shared" si="22"/>
        <v>0.83757682850572523</v>
      </c>
      <c r="I76" s="32">
        <v>30377324.530000001</v>
      </c>
      <c r="J76" s="178">
        <f t="shared" si="13"/>
        <v>0.42161519897124927</v>
      </c>
      <c r="K76" s="32">
        <v>61163057.009999998</v>
      </c>
      <c r="L76" s="280">
        <v>0.88201418068005455</v>
      </c>
      <c r="M76" s="211">
        <f t="shared" si="20"/>
        <v>-1.3337249475065094E-2</v>
      </c>
      <c r="N76" s="32">
        <v>29713624.699999999</v>
      </c>
      <c r="O76" s="178">
        <v>0.42849130874083385</v>
      </c>
      <c r="P76" s="211">
        <f t="shared" si="21"/>
        <v>2.2336548862717631E-2</v>
      </c>
    </row>
    <row r="77" spans="1:16" x14ac:dyDescent="0.25">
      <c r="A77" s="39" t="s">
        <v>95</v>
      </c>
      <c r="B77" s="40" t="s">
        <v>117</v>
      </c>
      <c r="C77" s="199">
        <v>799840.54</v>
      </c>
      <c r="D77" s="32">
        <v>801333.05</v>
      </c>
      <c r="E77" s="32">
        <v>478348.05</v>
      </c>
      <c r="F77" s="130">
        <f t="shared" si="14"/>
        <v>0.59694037329422511</v>
      </c>
      <c r="G77" s="32">
        <v>478348.05</v>
      </c>
      <c r="H77" s="414">
        <f t="shared" si="22"/>
        <v>0.59694037329422511</v>
      </c>
      <c r="I77" s="32">
        <v>478348.05</v>
      </c>
      <c r="J77" s="178">
        <f t="shared" si="13"/>
        <v>0.59694037329422511</v>
      </c>
      <c r="K77" s="32">
        <v>556855.12</v>
      </c>
      <c r="L77" s="280">
        <v>0.66504470579658914</v>
      </c>
      <c r="M77" s="211">
        <f t="shared" si="20"/>
        <v>-0.14098293645930737</v>
      </c>
      <c r="N77" s="32">
        <v>556855.12</v>
      </c>
      <c r="O77" s="178">
        <v>0.66504470579658914</v>
      </c>
      <c r="P77" s="211">
        <f t="shared" si="21"/>
        <v>-0.14098293645930737</v>
      </c>
    </row>
    <row r="78" spans="1:16" x14ac:dyDescent="0.25">
      <c r="A78" s="660" t="s">
        <v>499</v>
      </c>
      <c r="B78" s="42" t="s">
        <v>119</v>
      </c>
      <c r="C78" s="200">
        <v>97687346.239999995</v>
      </c>
      <c r="D78" s="206">
        <v>97687346.239999995</v>
      </c>
      <c r="E78" s="34">
        <v>97687346.230000004</v>
      </c>
      <c r="F78" s="130">
        <f t="shared" si="14"/>
        <v>0.99999999989763266</v>
      </c>
      <c r="G78" s="34">
        <v>97687346.230000004</v>
      </c>
      <c r="H78" s="414">
        <f t="shared" si="22"/>
        <v>0.99999999989763266</v>
      </c>
      <c r="I78" s="34">
        <v>64261061.18</v>
      </c>
      <c r="J78" s="392">
        <f t="shared" si="13"/>
        <v>0.65782379861279361</v>
      </c>
      <c r="K78" s="34">
        <v>84274401.209999993</v>
      </c>
      <c r="L78" s="390">
        <v>0.7444128037021408</v>
      </c>
      <c r="M78" s="516">
        <f t="shared" si="20"/>
        <v>0.15915799848374879</v>
      </c>
      <c r="N78" s="34">
        <v>63962384.490000002</v>
      </c>
      <c r="O78" s="392">
        <v>0.56499265834030399</v>
      </c>
      <c r="P78" s="516">
        <f t="shared" si="21"/>
        <v>4.6695677839636573E-3</v>
      </c>
    </row>
    <row r="79" spans="1:16" ht="13.8" thickBot="1" x14ac:dyDescent="0.3">
      <c r="A79" s="18">
        <v>9</v>
      </c>
      <c r="B79" s="2" t="s">
        <v>534</v>
      </c>
      <c r="C79" s="515">
        <f>SUBTOTAL(9,C66:C78)</f>
        <v>439825043.09000003</v>
      </c>
      <c r="D79" s="207">
        <f>SUBTOTAL(9,D66:D78)</f>
        <v>422152608.50000006</v>
      </c>
      <c r="E79" s="203">
        <f>SUBTOTAL(9,E66:E78)</f>
        <v>344311839.13000005</v>
      </c>
      <c r="F79" s="90">
        <f t="shared" si="19"/>
        <v>0.81560988182310379</v>
      </c>
      <c r="G79" s="203">
        <f>SUBTOTAL(9,G66:G78)</f>
        <v>330833886.93000001</v>
      </c>
      <c r="H79" s="530">
        <f>+G79/D79</f>
        <v>0.78368315217931428</v>
      </c>
      <c r="I79" s="203">
        <f>SUBTOTAL(9,I66:I78)</f>
        <v>224072301.93000004</v>
      </c>
      <c r="J79" s="170">
        <f t="shared" si="13"/>
        <v>0.53078507018155741</v>
      </c>
      <c r="K79" s="613">
        <f>SUM(K66:K78)</f>
        <v>309526390.88</v>
      </c>
      <c r="L79" s="90">
        <v>0.65003098443581642</v>
      </c>
      <c r="M79" s="43">
        <f>+G79/K79-1</f>
        <v>6.8839028521676893E-2</v>
      </c>
      <c r="N79" s="613">
        <f>SUM(N66:N78)</f>
        <v>220816821.47000003</v>
      </c>
      <c r="O79" s="170">
        <v>0.4637335622078832</v>
      </c>
      <c r="P79" s="43">
        <f>+I79/N79-1</f>
        <v>1.474290064646322E-2</v>
      </c>
    </row>
    <row r="80" spans="1:16" ht="13.8" thickBot="1" x14ac:dyDescent="0.3">
      <c r="A80" s="5"/>
      <c r="B80" s="4" t="s">
        <v>130</v>
      </c>
      <c r="C80" s="251">
        <f>SUM(C79,C65,C57,C33,C27,C6)</f>
        <v>2151399911.2600002</v>
      </c>
      <c r="D80" s="208">
        <f>SUM(D79,D65,D57,D33,D27,D6)</f>
        <v>2169932427.4400001</v>
      </c>
      <c r="E80" s="209">
        <f>SUM(E79,E65,E57,E33,E27,E6)</f>
        <v>1776126731.5400002</v>
      </c>
      <c r="F80" s="181">
        <f t="shared" si="19"/>
        <v>0.81851706950865921</v>
      </c>
      <c r="G80" s="209">
        <f>SUM(G79,G65,G57,G33,G27,G6)</f>
        <v>1719590818.2499998</v>
      </c>
      <c r="H80" s="181">
        <f>+G80/D80</f>
        <v>0.7924628419322276</v>
      </c>
      <c r="I80" s="209">
        <f>SUM(I79,I65,I57,I33,I27,I6)</f>
        <v>1079225528.7</v>
      </c>
      <c r="J80" s="173">
        <f t="shared" si="13"/>
        <v>0.49735444065105172</v>
      </c>
      <c r="K80" s="614">
        <f>K6+K27+K33+K57+K65+K79</f>
        <v>1664703245.3800001</v>
      </c>
      <c r="L80" s="181">
        <v>0.76800376973489637</v>
      </c>
      <c r="M80" s="615">
        <f>+G80/K80-1</f>
        <v>3.2971385754384519E-2</v>
      </c>
      <c r="N80" s="614">
        <f>N6+N27+N33+N57+N65+N79</f>
        <v>1108183228.1000001</v>
      </c>
      <c r="O80" s="173">
        <v>0.51692150745708199</v>
      </c>
      <c r="P80" s="615">
        <f>+I80/N80-1</f>
        <v>-2.6130786557425734E-2</v>
      </c>
    </row>
    <row r="81" spans="1:19" ht="14.4" thickBot="1" x14ac:dyDescent="0.3">
      <c r="A81" s="7" t="s">
        <v>19</v>
      </c>
      <c r="N81" s="97"/>
      <c r="P81" s="518"/>
    </row>
    <row r="82" spans="1:19" ht="12.75" customHeight="1" x14ac:dyDescent="0.25">
      <c r="A82" s="763" t="s">
        <v>756</v>
      </c>
      <c r="B82" s="764"/>
      <c r="C82" s="164" t="s">
        <v>765</v>
      </c>
      <c r="D82" s="749" t="s">
        <v>781</v>
      </c>
      <c r="E82" s="750"/>
      <c r="F82" s="750"/>
      <c r="G82" s="750"/>
      <c r="H82" s="750"/>
      <c r="I82" s="750"/>
      <c r="J82" s="751"/>
      <c r="K82" s="758" t="s">
        <v>782</v>
      </c>
      <c r="L82" s="759"/>
      <c r="M82" s="759"/>
      <c r="N82" s="759"/>
      <c r="O82" s="759"/>
      <c r="P82" s="762"/>
    </row>
    <row r="83" spans="1:19" ht="12.75" customHeight="1" x14ac:dyDescent="0.25">
      <c r="C83" s="157">
        <v>1</v>
      </c>
      <c r="D83" s="148">
        <v>2</v>
      </c>
      <c r="E83" s="87">
        <v>3</v>
      </c>
      <c r="F83" s="88" t="s">
        <v>36</v>
      </c>
      <c r="G83" s="87">
        <v>4</v>
      </c>
      <c r="H83" s="88" t="s">
        <v>37</v>
      </c>
      <c r="I83" s="87">
        <v>5</v>
      </c>
      <c r="J83" s="149" t="s">
        <v>38</v>
      </c>
      <c r="K83" s="87" t="s">
        <v>543</v>
      </c>
      <c r="L83" s="88" t="s">
        <v>544</v>
      </c>
      <c r="M83" s="88" t="s">
        <v>545</v>
      </c>
      <c r="N83" s="87" t="s">
        <v>39</v>
      </c>
      <c r="O83" s="88" t="s">
        <v>40</v>
      </c>
      <c r="P83" s="605" t="s">
        <v>362</v>
      </c>
    </row>
    <row r="84" spans="1:19" ht="14.1" customHeight="1" x14ac:dyDescent="0.25">
      <c r="A84" s="1"/>
      <c r="B84" s="2" t="s">
        <v>425</v>
      </c>
      <c r="C84" s="248" t="s">
        <v>13</v>
      </c>
      <c r="D84" s="249" t="s">
        <v>14</v>
      </c>
      <c r="E84" s="89" t="s">
        <v>15</v>
      </c>
      <c r="F84" s="89" t="s">
        <v>18</v>
      </c>
      <c r="G84" s="89" t="s">
        <v>16</v>
      </c>
      <c r="H84" s="89" t="s">
        <v>18</v>
      </c>
      <c r="I84" s="89" t="s">
        <v>17</v>
      </c>
      <c r="J84" s="113" t="s">
        <v>18</v>
      </c>
      <c r="K84" s="89" t="s">
        <v>16</v>
      </c>
      <c r="L84" s="89" t="s">
        <v>18</v>
      </c>
      <c r="M84" s="607" t="s">
        <v>764</v>
      </c>
      <c r="N84" s="558" t="s">
        <v>17</v>
      </c>
      <c r="O84" s="89" t="s">
        <v>18</v>
      </c>
      <c r="P84" s="606" t="s">
        <v>764</v>
      </c>
    </row>
    <row r="85" spans="1:19" ht="14.1" customHeight="1" x14ac:dyDescent="0.25">
      <c r="A85" s="17" t="s">
        <v>546</v>
      </c>
      <c r="B85" s="13" t="s">
        <v>547</v>
      </c>
      <c r="C85" s="525">
        <v>24060000</v>
      </c>
      <c r="D85" s="512">
        <v>24060000</v>
      </c>
      <c r="E85" s="180">
        <v>11770914.029999999</v>
      </c>
      <c r="F85" s="78">
        <f>+E85/D85</f>
        <v>0.48923167206982543</v>
      </c>
      <c r="G85" s="180">
        <v>11770914.029999999</v>
      </c>
      <c r="H85" s="78">
        <f>+G85/D85</f>
        <v>0.48923167206982543</v>
      </c>
      <c r="I85" s="180">
        <v>11770914.029999999</v>
      </c>
      <c r="J85" s="172">
        <f>+I85/D85</f>
        <v>0.48923167206982543</v>
      </c>
      <c r="K85" s="180">
        <v>12281208.380000001</v>
      </c>
      <c r="L85" s="78">
        <v>0.45805964488390427</v>
      </c>
      <c r="M85" s="245">
        <f t="shared" ref="M85:M150" si="23">+G85/K85-1</f>
        <v>-4.1550825799114177E-2</v>
      </c>
      <c r="N85" s="180">
        <v>12281208.380000001</v>
      </c>
      <c r="O85" s="78">
        <v>0.45805964488390427</v>
      </c>
      <c r="P85" s="245">
        <f>+I85/N85-1</f>
        <v>-4.1550825799114177E-2</v>
      </c>
    </row>
    <row r="86" spans="1:19" ht="14.1" customHeight="1" x14ac:dyDescent="0.25">
      <c r="A86" s="18">
        <v>0</v>
      </c>
      <c r="B86" s="2" t="s">
        <v>96</v>
      </c>
      <c r="C86" s="201">
        <f>SUBTOTAL(9,C85:C85)</f>
        <v>24060000</v>
      </c>
      <c r="D86" s="207">
        <f>SUBTOTAL(9,D85:D85)</f>
        <v>24060000</v>
      </c>
      <c r="E86" s="203">
        <f>SUBTOTAL(9,E85:E85)</f>
        <v>11770914.029999999</v>
      </c>
      <c r="F86" s="90">
        <f>+E86/D86</f>
        <v>0.48923167206982543</v>
      </c>
      <c r="G86" s="203">
        <f>SUBTOTAL(9,G85:G85)</f>
        <v>11770914.029999999</v>
      </c>
      <c r="H86" s="90">
        <f t="shared" ref="H86:H130" si="24">+G86/D86</f>
        <v>0.48923167206982543</v>
      </c>
      <c r="I86" s="203">
        <f>SUBTOTAL(9,I85:I85)</f>
        <v>11770914.029999999</v>
      </c>
      <c r="J86" s="170">
        <f>+I86/D86</f>
        <v>0.48923167206982543</v>
      </c>
      <c r="K86" s="562">
        <f>SUM(K85)</f>
        <v>12281208.380000001</v>
      </c>
      <c r="L86" s="90">
        <v>0.45805964488390427</v>
      </c>
      <c r="M86" s="213">
        <f t="shared" si="23"/>
        <v>-4.1550825799114177E-2</v>
      </c>
      <c r="N86" s="562">
        <f>SUBTOTAL(9,N85:N85)</f>
        <v>12281208.380000001</v>
      </c>
      <c r="O86" s="90">
        <v>0.45805964488390427</v>
      </c>
      <c r="P86" s="213">
        <f t="shared" ref="P86:P121" si="25">+I86/N86-1</f>
        <v>-4.1550825799114177E-2</v>
      </c>
    </row>
    <row r="87" spans="1:19" ht="14.1" customHeight="1" x14ac:dyDescent="0.25">
      <c r="A87" s="37" t="s">
        <v>548</v>
      </c>
      <c r="B87" s="38" t="s">
        <v>549</v>
      </c>
      <c r="C87" s="198">
        <v>8245978.9400000004</v>
      </c>
      <c r="D87" s="204">
        <v>21113046.02</v>
      </c>
      <c r="E87" s="30">
        <v>6848014.79</v>
      </c>
      <c r="F87" s="48">
        <f>+E87/D87</f>
        <v>0.32434992011635849</v>
      </c>
      <c r="G87" s="30">
        <v>6429990.6699999999</v>
      </c>
      <c r="H87" s="48">
        <f>G87/D87</f>
        <v>0.30455059226930059</v>
      </c>
      <c r="I87" s="136">
        <v>5011909.29</v>
      </c>
      <c r="J87" s="153">
        <f>I87/D87</f>
        <v>0.23738447238983473</v>
      </c>
      <c r="K87" s="30">
        <v>5808064.6299999999</v>
      </c>
      <c r="L87" s="48">
        <v>0.65323817927409245</v>
      </c>
      <c r="M87" s="210">
        <f t="shared" si="23"/>
        <v>0.10707973819499328</v>
      </c>
      <c r="N87" s="30">
        <v>5357272.01</v>
      </c>
      <c r="O87" s="48">
        <v>0.60253713355948957</v>
      </c>
      <c r="P87" s="210">
        <f>+I87/N87-1</f>
        <v>-6.4466153548921601E-2</v>
      </c>
    </row>
    <row r="88" spans="1:19" ht="14.1" customHeight="1" x14ac:dyDescent="0.25">
      <c r="A88" s="39" t="s">
        <v>550</v>
      </c>
      <c r="B88" s="40" t="s">
        <v>551</v>
      </c>
      <c r="C88" s="199">
        <v>168671029.94999999</v>
      </c>
      <c r="D88" s="205">
        <v>167475842.80000001</v>
      </c>
      <c r="E88" s="32">
        <v>106627351.14</v>
      </c>
      <c r="F88" s="280">
        <f>+E88/D88</f>
        <v>0.63667302314958107</v>
      </c>
      <c r="G88" s="32">
        <v>105475391.8</v>
      </c>
      <c r="H88" s="48">
        <f t="shared" ref="H88:H120" si="26">G88/D88</f>
        <v>0.62979466194392542</v>
      </c>
      <c r="I88" s="133">
        <v>100658467.68000001</v>
      </c>
      <c r="J88" s="178">
        <f t="shared" ref="J88:J130" si="27">I88/D88</f>
        <v>0.6010327579017265</v>
      </c>
      <c r="K88" s="32">
        <v>121586063</v>
      </c>
      <c r="L88" s="280">
        <v>0.63355040373927951</v>
      </c>
      <c r="M88" s="443">
        <f t="shared" si="23"/>
        <v>-0.13250425914358299</v>
      </c>
      <c r="N88" s="32">
        <v>117075069.17</v>
      </c>
      <c r="O88" s="280">
        <v>0.61004489750159585</v>
      </c>
      <c r="P88" s="443">
        <f>+I88/N88-1</f>
        <v>-0.14022286389736915</v>
      </c>
      <c r="Q88" s="53" t="s">
        <v>148</v>
      </c>
    </row>
    <row r="89" spans="1:19" ht="14.1" customHeight="1" x14ac:dyDescent="0.25">
      <c r="A89" s="39" t="s">
        <v>552</v>
      </c>
      <c r="B89" s="40" t="s">
        <v>553</v>
      </c>
      <c r="C89" s="199">
        <v>592279.81000000006</v>
      </c>
      <c r="D89" s="205">
        <v>662424.53</v>
      </c>
      <c r="E89" s="32">
        <v>574234.65</v>
      </c>
      <c r="F89" s="280">
        <f>+E89/D89</f>
        <v>0.866868034008342</v>
      </c>
      <c r="G89" s="32">
        <v>505047.65</v>
      </c>
      <c r="H89" s="48">
        <f t="shared" si="26"/>
        <v>0.76242292839004622</v>
      </c>
      <c r="I89" s="133">
        <v>391462.29</v>
      </c>
      <c r="J89" s="178">
        <f t="shared" si="27"/>
        <v>0.59095379514402946</v>
      </c>
      <c r="K89" s="32">
        <v>442471.12</v>
      </c>
      <c r="L89" s="280">
        <v>0.67795285935896099</v>
      </c>
      <c r="M89" s="245">
        <f t="shared" si="23"/>
        <v>0.14142511719182949</v>
      </c>
      <c r="N89" s="32">
        <v>310833.69</v>
      </c>
      <c r="O89" s="280">
        <v>0.47625840285485044</v>
      </c>
      <c r="P89" s="245">
        <f>+I89/N89-1</f>
        <v>0.25939466214231799</v>
      </c>
      <c r="Q89" s="53"/>
    </row>
    <row r="90" spans="1:19" ht="14.1" customHeight="1" x14ac:dyDescent="0.25">
      <c r="A90" s="39" t="s">
        <v>554</v>
      </c>
      <c r="B90" s="40" t="s">
        <v>555</v>
      </c>
      <c r="C90" s="199">
        <v>54848921</v>
      </c>
      <c r="D90" s="205">
        <v>54848921</v>
      </c>
      <c r="E90" s="32">
        <v>0</v>
      </c>
      <c r="F90" s="280">
        <f t="shared" ref="F90:F100" si="28">+E90/D90</f>
        <v>0</v>
      </c>
      <c r="G90" s="32">
        <v>0</v>
      </c>
      <c r="H90" s="48">
        <f t="shared" si="26"/>
        <v>0</v>
      </c>
      <c r="I90" s="133">
        <v>0</v>
      </c>
      <c r="J90" s="178">
        <f t="shared" si="27"/>
        <v>0</v>
      </c>
      <c r="K90" s="32">
        <v>0</v>
      </c>
      <c r="L90" s="280">
        <v>0</v>
      </c>
      <c r="M90" s="224" t="s">
        <v>129</v>
      </c>
      <c r="N90" s="32">
        <v>0</v>
      </c>
      <c r="O90" s="280">
        <v>0</v>
      </c>
      <c r="P90" s="224" t="s">
        <v>129</v>
      </c>
      <c r="R90" s="276"/>
    </row>
    <row r="91" spans="1:19" ht="14.1" customHeight="1" x14ac:dyDescent="0.25">
      <c r="A91" s="39">
        <v>1341</v>
      </c>
      <c r="B91" s="40" t="s">
        <v>556</v>
      </c>
      <c r="C91" s="199">
        <v>14562809.07</v>
      </c>
      <c r="D91" s="205">
        <v>15752858.24</v>
      </c>
      <c r="E91" s="32">
        <v>14741049.699999999</v>
      </c>
      <c r="F91" s="280">
        <f t="shared" si="28"/>
        <v>0.93576984413972608</v>
      </c>
      <c r="G91" s="32">
        <v>14279794.880000001</v>
      </c>
      <c r="H91" s="48">
        <f t="shared" si="26"/>
        <v>0.90648913755476035</v>
      </c>
      <c r="I91" s="133">
        <v>5084070.51</v>
      </c>
      <c r="J91" s="178">
        <f t="shared" si="27"/>
        <v>0.32273955827840928</v>
      </c>
      <c r="K91" s="32">
        <v>14076348.189999999</v>
      </c>
      <c r="L91" s="280">
        <v>0.8739615621729645</v>
      </c>
      <c r="M91" s="210">
        <f t="shared" si="23"/>
        <v>1.4453087352906735E-2</v>
      </c>
      <c r="N91" s="32">
        <v>4140360.65</v>
      </c>
      <c r="O91" s="280">
        <v>0.25706355176721946</v>
      </c>
      <c r="P91" s="210">
        <f t="shared" ref="P91:P94" si="29">+I91/N91-1</f>
        <v>0.22792938581328648</v>
      </c>
      <c r="R91" s="276"/>
    </row>
    <row r="92" spans="1:19" ht="14.1" customHeight="1" x14ac:dyDescent="0.25">
      <c r="A92" s="39" t="s">
        <v>557</v>
      </c>
      <c r="B92" s="40" t="s">
        <v>475</v>
      </c>
      <c r="C92" s="199">
        <v>431130.98</v>
      </c>
      <c r="D92" s="205">
        <v>325576.23</v>
      </c>
      <c r="E92" s="32">
        <v>255881.12</v>
      </c>
      <c r="F92" s="280">
        <f t="shared" si="28"/>
        <v>0.78593305168500782</v>
      </c>
      <c r="G92" s="32">
        <v>255881.12</v>
      </c>
      <c r="H92" s="48">
        <f t="shared" si="26"/>
        <v>0.78593305168500782</v>
      </c>
      <c r="I92" s="133">
        <v>255881.12</v>
      </c>
      <c r="J92" s="178">
        <f t="shared" si="27"/>
        <v>0.78593305168500782</v>
      </c>
      <c r="K92" s="32">
        <v>301306.18</v>
      </c>
      <c r="L92" s="280">
        <v>0.71259843702200509</v>
      </c>
      <c r="M92" s="210">
        <f t="shared" si="23"/>
        <v>-0.15076046564992462</v>
      </c>
      <c r="N92" s="32">
        <v>301306.18</v>
      </c>
      <c r="O92" s="280">
        <v>0.71259843702200509</v>
      </c>
      <c r="P92" s="210">
        <f t="shared" si="29"/>
        <v>-0.15076046564992462</v>
      </c>
      <c r="R92" s="275"/>
    </row>
    <row r="93" spans="1:19" ht="14.1" customHeight="1" x14ac:dyDescent="0.25">
      <c r="A93" s="39">
        <v>1361</v>
      </c>
      <c r="B93" s="40" t="s">
        <v>558</v>
      </c>
      <c r="C93" s="199">
        <v>40845954.75</v>
      </c>
      <c r="D93" s="205">
        <v>41799720.289999999</v>
      </c>
      <c r="E93" s="32">
        <v>27524405.879999999</v>
      </c>
      <c r="F93" s="280">
        <f t="shared" si="28"/>
        <v>0.65848301589197067</v>
      </c>
      <c r="G93" s="32">
        <v>27171235.469999999</v>
      </c>
      <c r="H93" s="48">
        <f t="shared" si="26"/>
        <v>0.6500339064828704</v>
      </c>
      <c r="I93" s="133">
        <v>25541099.23</v>
      </c>
      <c r="J93" s="178">
        <f t="shared" si="27"/>
        <v>0.61103517087673798</v>
      </c>
      <c r="K93" s="32">
        <v>30004645.960000001</v>
      </c>
      <c r="L93" s="280">
        <v>0.65968222937628429</v>
      </c>
      <c r="M93" s="211">
        <f t="shared" si="23"/>
        <v>-9.4432392029464296E-2</v>
      </c>
      <c r="N93" s="32">
        <v>27890251.329999998</v>
      </c>
      <c r="O93" s="280">
        <v>0.61319514317106372</v>
      </c>
      <c r="P93" s="211">
        <f t="shared" si="29"/>
        <v>-8.4228430651435038E-2</v>
      </c>
      <c r="R93" s="275"/>
    </row>
    <row r="94" spans="1:19" ht="14.1" customHeight="1" x14ac:dyDescent="0.25">
      <c r="A94" s="39" t="s">
        <v>559</v>
      </c>
      <c r="B94" s="40" t="s">
        <v>560</v>
      </c>
      <c r="C94" s="199">
        <v>27221948.489999998</v>
      </c>
      <c r="D94" s="205">
        <v>30410811.190000001</v>
      </c>
      <c r="E94" s="32">
        <v>24296983.949999999</v>
      </c>
      <c r="F94" s="280">
        <f t="shared" si="28"/>
        <v>0.79895875839016051</v>
      </c>
      <c r="G94" s="32">
        <v>21614883.079999998</v>
      </c>
      <c r="H94" s="48">
        <f t="shared" si="26"/>
        <v>0.71076312121222296</v>
      </c>
      <c r="I94" s="133">
        <v>16305840.27</v>
      </c>
      <c r="J94" s="178">
        <f t="shared" si="27"/>
        <v>0.53618564030156013</v>
      </c>
      <c r="K94" s="32">
        <v>17956929.460000001</v>
      </c>
      <c r="L94" s="280">
        <v>0.77143191571465641</v>
      </c>
      <c r="M94" s="211">
        <f t="shared" si="23"/>
        <v>0.20370707743482974</v>
      </c>
      <c r="N94" s="32">
        <v>14985131.029999999</v>
      </c>
      <c r="O94" s="280">
        <v>0.64376308674924432</v>
      </c>
      <c r="P94" s="211">
        <f t="shared" si="29"/>
        <v>8.81346474285718E-2</v>
      </c>
      <c r="R94" s="275"/>
      <c r="S94" s="275"/>
    </row>
    <row r="95" spans="1:19" ht="14.1" customHeight="1" x14ac:dyDescent="0.25">
      <c r="A95" s="39" t="s">
        <v>561</v>
      </c>
      <c r="B95" s="40" t="s">
        <v>562</v>
      </c>
      <c r="C95" s="199">
        <v>10111588.699999999</v>
      </c>
      <c r="D95" s="205">
        <v>9995984.5</v>
      </c>
      <c r="E95" s="32">
        <v>6682075.6699999999</v>
      </c>
      <c r="F95" s="280">
        <f t="shared" si="28"/>
        <v>0.66847599353520404</v>
      </c>
      <c r="G95" s="32">
        <v>6596367.1600000001</v>
      </c>
      <c r="H95" s="48">
        <f t="shared" si="26"/>
        <v>0.65990169952744526</v>
      </c>
      <c r="I95" s="133">
        <v>6275888.5700000003</v>
      </c>
      <c r="J95" s="178">
        <f t="shared" si="27"/>
        <v>0.62784096654011423</v>
      </c>
      <c r="K95" s="32">
        <v>6827343.2699999996</v>
      </c>
      <c r="L95" s="280">
        <v>0.62854046328171598</v>
      </c>
      <c r="M95" s="211">
        <f t="shared" si="23"/>
        <v>-3.3831038057648311E-2</v>
      </c>
      <c r="N95" s="32">
        <v>6560898.6299999999</v>
      </c>
      <c r="O95" s="280">
        <v>0.60401097489339739</v>
      </c>
      <c r="P95" s="211">
        <f>+I95/N95-1</f>
        <v>-4.3440704707245148E-2</v>
      </c>
      <c r="R95" s="275"/>
      <c r="S95" s="275"/>
    </row>
    <row r="96" spans="1:19" ht="14.1" customHeight="1" x14ac:dyDescent="0.25">
      <c r="A96" s="39" t="s">
        <v>563</v>
      </c>
      <c r="B96" s="40" t="s">
        <v>564</v>
      </c>
      <c r="C96" s="199">
        <v>768399.65</v>
      </c>
      <c r="D96" s="205">
        <v>601736.19999999995</v>
      </c>
      <c r="E96" s="32">
        <v>372924.75</v>
      </c>
      <c r="F96" s="280">
        <f t="shared" si="28"/>
        <v>0.61974790614225972</v>
      </c>
      <c r="G96" s="32">
        <v>372924.75</v>
      </c>
      <c r="H96" s="48">
        <f t="shared" si="26"/>
        <v>0.61974790614225972</v>
      </c>
      <c r="I96" s="133">
        <v>372924.75</v>
      </c>
      <c r="J96" s="178">
        <f t="shared" si="27"/>
        <v>0.61974790614225972</v>
      </c>
      <c r="K96" s="32">
        <v>428566.87</v>
      </c>
      <c r="L96" s="280">
        <v>0.63933341817662181</v>
      </c>
      <c r="M96" s="211">
        <f>+G96/K96-1</f>
        <v>-0.12983299432361628</v>
      </c>
      <c r="N96" s="32">
        <v>428566.87</v>
      </c>
      <c r="O96" s="280">
        <v>0.63933341817662181</v>
      </c>
      <c r="P96" s="211">
        <f t="shared" ref="P96:P102" si="30">+I96/N96-1</f>
        <v>-0.12983299432361628</v>
      </c>
      <c r="R96" s="275"/>
      <c r="S96" s="275"/>
    </row>
    <row r="97" spans="1:19" ht="14.1" customHeight="1" x14ac:dyDescent="0.25">
      <c r="A97" s="39" t="s">
        <v>565</v>
      </c>
      <c r="B97" s="40" t="s">
        <v>566</v>
      </c>
      <c r="C97" s="199">
        <v>6253007.9500000002</v>
      </c>
      <c r="D97" s="205">
        <v>6620970.3499999996</v>
      </c>
      <c r="E97" s="32">
        <v>6159118.1699999999</v>
      </c>
      <c r="F97" s="280">
        <f t="shared" si="28"/>
        <v>0.93024403439595527</v>
      </c>
      <c r="G97" s="32">
        <v>6126640.6500000004</v>
      </c>
      <c r="H97" s="48">
        <f t="shared" si="26"/>
        <v>0.9253387836119823</v>
      </c>
      <c r="I97" s="133">
        <v>4877716.12</v>
      </c>
      <c r="J97" s="178">
        <f t="shared" si="27"/>
        <v>0.73670713840305901</v>
      </c>
      <c r="K97" s="32">
        <v>5994440.75</v>
      </c>
      <c r="L97" s="280">
        <v>0.95553290999610985</v>
      </c>
      <c r="M97" s="211">
        <f t="shared" si="23"/>
        <v>2.2053750385304882E-2</v>
      </c>
      <c r="N97" s="32">
        <v>5472882.2599999998</v>
      </c>
      <c r="O97" s="280">
        <v>0.87239482881933339</v>
      </c>
      <c r="P97" s="211">
        <f t="shared" si="30"/>
        <v>-0.10874820829783383</v>
      </c>
      <c r="R97" s="275"/>
      <c r="S97" s="275"/>
    </row>
    <row r="98" spans="1:19" ht="14.1" customHeight="1" x14ac:dyDescent="0.25">
      <c r="A98" s="39" t="s">
        <v>567</v>
      </c>
      <c r="B98" s="40" t="s">
        <v>568</v>
      </c>
      <c r="C98" s="199">
        <v>1408497.48</v>
      </c>
      <c r="D98" s="205">
        <v>1012867.47</v>
      </c>
      <c r="E98" s="32">
        <v>991623.87</v>
      </c>
      <c r="F98" s="280">
        <f t="shared" si="28"/>
        <v>0.97902627872923986</v>
      </c>
      <c r="G98" s="32">
        <v>577163.28</v>
      </c>
      <c r="H98" s="48">
        <f t="shared" si="26"/>
        <v>0.56983099674432236</v>
      </c>
      <c r="I98" s="133">
        <v>320591.88</v>
      </c>
      <c r="J98" s="178">
        <f t="shared" si="27"/>
        <v>0.31651908023070385</v>
      </c>
      <c r="K98" s="32">
        <v>2119043.9300000002</v>
      </c>
      <c r="L98" s="280">
        <v>0.78874000469571603</v>
      </c>
      <c r="M98" s="211">
        <f t="shared" si="23"/>
        <v>-0.72763033751735384</v>
      </c>
      <c r="N98" s="32">
        <v>852959.63</v>
      </c>
      <c r="O98" s="280">
        <v>0.31748439616891572</v>
      </c>
      <c r="P98" s="211">
        <f t="shared" si="30"/>
        <v>-0.62414178968821776</v>
      </c>
      <c r="R98" s="275"/>
      <c r="S98" s="275"/>
    </row>
    <row r="99" spans="1:19" ht="14.1" customHeight="1" x14ac:dyDescent="0.25">
      <c r="A99" s="39" t="s">
        <v>569</v>
      </c>
      <c r="B99" s="40" t="s">
        <v>570</v>
      </c>
      <c r="C99" s="199">
        <v>309641.09000000003</v>
      </c>
      <c r="D99" s="205">
        <v>344641.09</v>
      </c>
      <c r="E99" s="32">
        <v>159435.57</v>
      </c>
      <c r="F99" s="280">
        <f t="shared" si="28"/>
        <v>0.46261335234286777</v>
      </c>
      <c r="G99" s="32">
        <v>84719.360000000001</v>
      </c>
      <c r="H99" s="48">
        <f t="shared" si="26"/>
        <v>0.24581909255219683</v>
      </c>
      <c r="I99" s="133">
        <v>42953.79</v>
      </c>
      <c r="J99" s="178">
        <f t="shared" si="27"/>
        <v>0.12463339760212573</v>
      </c>
      <c r="K99" s="32">
        <v>228174.25</v>
      </c>
      <c r="L99" s="280">
        <v>0.53864025624606393</v>
      </c>
      <c r="M99" s="211">
        <f t="shared" si="23"/>
        <v>-0.62870762147788373</v>
      </c>
      <c r="N99" s="32">
        <v>160577.60000000001</v>
      </c>
      <c r="O99" s="280">
        <v>0.37906801320209421</v>
      </c>
      <c r="P99" s="211">
        <f t="shared" si="30"/>
        <v>-0.73250447135839614</v>
      </c>
      <c r="R99" s="275"/>
      <c r="S99" s="275"/>
    </row>
    <row r="100" spans="1:19" ht="14.1" customHeight="1" x14ac:dyDescent="0.25">
      <c r="A100" s="39" t="s">
        <v>571</v>
      </c>
      <c r="B100" s="40" t="s">
        <v>572</v>
      </c>
      <c r="C100" s="199">
        <v>7945464.6799999997</v>
      </c>
      <c r="D100" s="205">
        <v>8008124.0800000001</v>
      </c>
      <c r="E100" s="32">
        <v>7532463</v>
      </c>
      <c r="F100" s="280">
        <f t="shared" si="28"/>
        <v>0.94060268356880905</v>
      </c>
      <c r="G100" s="32">
        <v>7532463</v>
      </c>
      <c r="H100" s="48">
        <f t="shared" si="26"/>
        <v>0.94060268356880905</v>
      </c>
      <c r="I100" s="133">
        <v>4544526.97</v>
      </c>
      <c r="J100" s="178">
        <f t="shared" si="27"/>
        <v>0.5674895799067089</v>
      </c>
      <c r="K100" s="32">
        <v>7415500.7400000002</v>
      </c>
      <c r="L100" s="280">
        <v>0.9008807157454356</v>
      </c>
      <c r="M100" s="211">
        <f t="shared" si="23"/>
        <v>1.5772671880280864E-2</v>
      </c>
      <c r="N100" s="32">
        <v>4427564.71</v>
      </c>
      <c r="O100" s="280">
        <v>0.53788783857016131</v>
      </c>
      <c r="P100" s="211">
        <f t="shared" si="30"/>
        <v>2.641683807259354E-2</v>
      </c>
      <c r="R100" s="275"/>
      <c r="S100" s="275"/>
    </row>
    <row r="101" spans="1:19" ht="14.1" customHeight="1" x14ac:dyDescent="0.25">
      <c r="A101" s="39">
        <v>1521</v>
      </c>
      <c r="B101" s="40" t="s">
        <v>573</v>
      </c>
      <c r="C101" s="199">
        <v>18338488.539999999</v>
      </c>
      <c r="D101" s="205">
        <v>18338488.539999999</v>
      </c>
      <c r="E101" s="32">
        <v>16258634.109999999</v>
      </c>
      <c r="F101" s="280">
        <f>+E101/D101</f>
        <v>0.88658528616121168</v>
      </c>
      <c r="G101" s="32">
        <v>16258634.109999999</v>
      </c>
      <c r="H101" s="48">
        <f t="shared" si="26"/>
        <v>0.88658528616121168</v>
      </c>
      <c r="I101" s="133">
        <v>6209470.1100000003</v>
      </c>
      <c r="J101" s="178">
        <f t="shared" si="27"/>
        <v>0.33860315676812047</v>
      </c>
      <c r="K101" s="32">
        <v>13134310.75</v>
      </c>
      <c r="L101" s="280">
        <v>0.76600020585870532</v>
      </c>
      <c r="M101" s="211">
        <f t="shared" si="23"/>
        <v>0.23787493835563467</v>
      </c>
      <c r="N101" s="32">
        <v>10800296.75</v>
      </c>
      <c r="O101" s="280">
        <v>0.62987922939428742</v>
      </c>
      <c r="P101" s="211">
        <f t="shared" si="30"/>
        <v>-0.42506486129651944</v>
      </c>
      <c r="R101" s="275"/>
      <c r="S101" s="275"/>
    </row>
    <row r="102" spans="1:19" ht="14.1" customHeight="1" x14ac:dyDescent="0.25">
      <c r="A102" s="39" t="s">
        <v>574</v>
      </c>
      <c r="B102" s="40" t="s">
        <v>575</v>
      </c>
      <c r="C102" s="199">
        <v>10647962.52</v>
      </c>
      <c r="D102" s="205">
        <v>10692962.52</v>
      </c>
      <c r="E102" s="32">
        <v>10640547.99</v>
      </c>
      <c r="F102" s="280">
        <f>+E102/D102</f>
        <v>0.9950982218536758</v>
      </c>
      <c r="G102" s="32">
        <v>10566205.58</v>
      </c>
      <c r="H102" s="48">
        <f t="shared" si="26"/>
        <v>0.98814576037623669</v>
      </c>
      <c r="I102" s="133">
        <v>7039899.5800000001</v>
      </c>
      <c r="J102" s="178">
        <f t="shared" si="27"/>
        <v>0.65836755406489544</v>
      </c>
      <c r="K102" s="32">
        <v>10517502.960000001</v>
      </c>
      <c r="L102" s="280">
        <v>0.98542037078162714</v>
      </c>
      <c r="M102" s="211">
        <f t="shared" si="23"/>
        <v>4.6306257469310719E-3</v>
      </c>
      <c r="N102" s="32">
        <v>4516527.0599999996</v>
      </c>
      <c r="O102" s="280">
        <v>0.42316867292904015</v>
      </c>
      <c r="P102" s="211">
        <f t="shared" si="30"/>
        <v>0.55869753163839131</v>
      </c>
      <c r="R102" s="275"/>
      <c r="S102" s="275"/>
    </row>
    <row r="103" spans="1:19" ht="14.1" customHeight="1" x14ac:dyDescent="0.25">
      <c r="A103" s="39" t="s">
        <v>576</v>
      </c>
      <c r="B103" s="40" t="s">
        <v>577</v>
      </c>
      <c r="C103" s="199">
        <v>8492360.5399999991</v>
      </c>
      <c r="D103" s="205">
        <v>8218661.21</v>
      </c>
      <c r="E103" s="32">
        <v>7784169.7199999997</v>
      </c>
      <c r="F103" s="280">
        <f>+E103/D103</f>
        <v>0.94713354415055628</v>
      </c>
      <c r="G103" s="32">
        <v>7724356.9800000004</v>
      </c>
      <c r="H103" s="48">
        <f t="shared" si="26"/>
        <v>0.93985586978587732</v>
      </c>
      <c r="I103" s="133">
        <v>2370828.13</v>
      </c>
      <c r="J103" s="178">
        <f t="shared" si="27"/>
        <v>0.28846889650534702</v>
      </c>
      <c r="K103" s="32">
        <v>7510123.9199999999</v>
      </c>
      <c r="L103" s="280">
        <v>0.92017105293289148</v>
      </c>
      <c r="M103" s="211">
        <f t="shared" si="23"/>
        <v>2.8525902139841186E-2</v>
      </c>
      <c r="N103" s="32">
        <v>3591749.69</v>
      </c>
      <c r="O103" s="280">
        <v>0.44007584020247248</v>
      </c>
      <c r="P103" s="211">
        <f t="shared" ref="P103:P113" si="31">+I103/N103-1</f>
        <v>-0.33992389931827349</v>
      </c>
      <c r="R103" s="275"/>
    </row>
    <row r="104" spans="1:19" ht="14.1" customHeight="1" x14ac:dyDescent="0.25">
      <c r="A104" s="39" t="s">
        <v>578</v>
      </c>
      <c r="B104" s="40" t="s">
        <v>579</v>
      </c>
      <c r="C104" s="199">
        <v>7787183.1299999999</v>
      </c>
      <c r="D104" s="205">
        <v>7000435.4100000001</v>
      </c>
      <c r="E104" s="32">
        <v>6997742.4100000001</v>
      </c>
      <c r="F104" s="280">
        <f t="shared" ref="F104:F107" si="32">+E104/D104</f>
        <v>0.9996153096425755</v>
      </c>
      <c r="G104" s="32">
        <v>6766596.6799999997</v>
      </c>
      <c r="H104" s="48">
        <f t="shared" si="26"/>
        <v>0.96659654488548441</v>
      </c>
      <c r="I104" s="133">
        <v>2654885.7200000002</v>
      </c>
      <c r="J104" s="178">
        <f t="shared" si="27"/>
        <v>0.37924579894095473</v>
      </c>
      <c r="K104" s="32">
        <v>5660414.1900000004</v>
      </c>
      <c r="L104" s="280">
        <v>0.8504731344445503</v>
      </c>
      <c r="M104" s="211">
        <f t="shared" si="23"/>
        <v>0.19542430162694502</v>
      </c>
      <c r="N104" s="32">
        <v>2367190.52</v>
      </c>
      <c r="O104" s="280">
        <v>0.35566866200860553</v>
      </c>
      <c r="P104" s="211">
        <f t="shared" si="31"/>
        <v>0.12153445088990988</v>
      </c>
      <c r="R104" s="275"/>
    </row>
    <row r="105" spans="1:19" ht="14.1" customHeight="1" x14ac:dyDescent="0.25">
      <c r="A105" s="39" t="s">
        <v>580</v>
      </c>
      <c r="B105" s="40" t="s">
        <v>581</v>
      </c>
      <c r="C105" s="199">
        <v>13014565.800000001</v>
      </c>
      <c r="D105" s="205">
        <v>13364601.390000001</v>
      </c>
      <c r="E105" s="32">
        <v>10643935.51</v>
      </c>
      <c r="F105" s="280">
        <f t="shared" si="32"/>
        <v>0.79642745783381719</v>
      </c>
      <c r="G105" s="32">
        <v>10477798.029999999</v>
      </c>
      <c r="H105" s="48">
        <f t="shared" si="26"/>
        <v>0.78399629919676928</v>
      </c>
      <c r="I105" s="133">
        <v>5957595.0099999998</v>
      </c>
      <c r="J105" s="178">
        <f t="shared" si="27"/>
        <v>0.44577423868831151</v>
      </c>
      <c r="K105" s="32">
        <v>10088667.619999999</v>
      </c>
      <c r="L105" s="280">
        <v>0.78090383958329823</v>
      </c>
      <c r="M105" s="211">
        <f t="shared" si="23"/>
        <v>3.8571040761475661E-2</v>
      </c>
      <c r="N105" s="32">
        <v>5910540.5300000003</v>
      </c>
      <c r="O105" s="280">
        <v>0.45749983721732557</v>
      </c>
      <c r="P105" s="211">
        <f t="shared" si="31"/>
        <v>7.9611128222818461E-3</v>
      </c>
      <c r="R105" s="275"/>
    </row>
    <row r="106" spans="1:19" ht="14.1" customHeight="1" x14ac:dyDescent="0.25">
      <c r="A106" s="39" t="s">
        <v>582</v>
      </c>
      <c r="B106" s="40" t="s">
        <v>583</v>
      </c>
      <c r="C106" s="199">
        <v>0</v>
      </c>
      <c r="D106" s="205">
        <v>430736.66</v>
      </c>
      <c r="E106" s="32">
        <v>158821.84</v>
      </c>
      <c r="F106" s="280">
        <f t="shared" si="32"/>
        <v>0.36872143643403837</v>
      </c>
      <c r="G106" s="32">
        <v>85784.28</v>
      </c>
      <c r="H106" s="48">
        <f t="shared" si="26"/>
        <v>0.19915713698481111</v>
      </c>
      <c r="I106" s="133">
        <v>85784.28</v>
      </c>
      <c r="J106" s="178">
        <f t="shared" si="27"/>
        <v>0.19915713698481111</v>
      </c>
      <c r="K106" s="32">
        <v>755975.91</v>
      </c>
      <c r="L106" s="280">
        <v>0.49937282125563331</v>
      </c>
      <c r="M106" s="211">
        <f t="shared" si="23"/>
        <v>-0.88652511427249048</v>
      </c>
      <c r="N106" s="32">
        <v>404182.43</v>
      </c>
      <c r="O106" s="280">
        <v>0.26698961924733489</v>
      </c>
      <c r="P106" s="211">
        <f t="shared" si="31"/>
        <v>-0.78775851290715426</v>
      </c>
      <c r="R106" s="275"/>
    </row>
    <row r="107" spans="1:19" ht="14.1" customHeight="1" x14ac:dyDescent="0.25">
      <c r="A107" s="39">
        <v>1536</v>
      </c>
      <c r="B107" s="40" t="s">
        <v>768</v>
      </c>
      <c r="C107" s="199">
        <v>7068560</v>
      </c>
      <c r="D107" s="205">
        <v>6997844</v>
      </c>
      <c r="E107" s="32">
        <v>3667718.95</v>
      </c>
      <c r="F107" s="280">
        <f t="shared" si="32"/>
        <v>0.52412127935404107</v>
      </c>
      <c r="G107" s="32">
        <v>3667718.95</v>
      </c>
      <c r="H107" s="48">
        <f t="shared" si="26"/>
        <v>0.52412127935404107</v>
      </c>
      <c r="I107" s="133">
        <v>1459000</v>
      </c>
      <c r="J107" s="178">
        <f t="shared" si="27"/>
        <v>0.20849278720703118</v>
      </c>
      <c r="K107" s="32">
        <v>0</v>
      </c>
      <c r="L107" s="280">
        <v>0</v>
      </c>
      <c r="M107" s="211" t="s">
        <v>129</v>
      </c>
      <c r="N107" s="32">
        <v>0</v>
      </c>
      <c r="O107" s="280">
        <v>0</v>
      </c>
      <c r="P107" s="211" t="s">
        <v>129</v>
      </c>
      <c r="R107" s="275"/>
    </row>
    <row r="108" spans="1:19" ht="14.1" customHeight="1" x14ac:dyDescent="0.25">
      <c r="A108" s="39">
        <v>1601</v>
      </c>
      <c r="B108" s="40" t="s">
        <v>584</v>
      </c>
      <c r="C108" s="199">
        <v>18215182.399999999</v>
      </c>
      <c r="D108" s="205">
        <v>18391383.899999999</v>
      </c>
      <c r="E108" s="32">
        <v>18383056.969999999</v>
      </c>
      <c r="F108" s="280">
        <f>+E108/D108</f>
        <v>0.9995472374430725</v>
      </c>
      <c r="G108" s="32">
        <v>18268817.390000001</v>
      </c>
      <c r="H108" s="48">
        <f t="shared" si="26"/>
        <v>0.99333565594267226</v>
      </c>
      <c r="I108" s="133">
        <v>9313706.1300000008</v>
      </c>
      <c r="J108" s="178">
        <f t="shared" si="27"/>
        <v>0.50641681891051171</v>
      </c>
      <c r="K108" s="32">
        <v>19349633.260000002</v>
      </c>
      <c r="L108" s="280">
        <v>0.99392772157766229</v>
      </c>
      <c r="M108" s="211">
        <f t="shared" si="23"/>
        <v>-5.5857175972130024E-2</v>
      </c>
      <c r="N108" s="32">
        <v>10947734.24</v>
      </c>
      <c r="O108" s="280">
        <v>0.5623494979667103</v>
      </c>
      <c r="P108" s="211">
        <f t="shared" si="31"/>
        <v>-0.14925719552359173</v>
      </c>
      <c r="R108" s="275"/>
    </row>
    <row r="109" spans="1:19" ht="14.1" customHeight="1" x14ac:dyDescent="0.25">
      <c r="A109" s="39" t="s">
        <v>585</v>
      </c>
      <c r="B109" s="40" t="s">
        <v>586</v>
      </c>
      <c r="C109" s="199">
        <v>8305266.9900000002</v>
      </c>
      <c r="D109" s="205">
        <v>7089591.5800000001</v>
      </c>
      <c r="E109" s="32">
        <v>7084449.2699999996</v>
      </c>
      <c r="F109" s="280">
        <f>+E109/D109</f>
        <v>0.99927466766710416</v>
      </c>
      <c r="G109" s="32">
        <v>6361093.6799999997</v>
      </c>
      <c r="H109" s="48">
        <f t="shared" si="26"/>
        <v>0.89724402431656014</v>
      </c>
      <c r="I109" s="133">
        <v>2762685.98</v>
      </c>
      <c r="J109" s="178">
        <f t="shared" si="27"/>
        <v>0.38968196529030519</v>
      </c>
      <c r="K109" s="32">
        <v>6159912.9800000004</v>
      </c>
      <c r="L109" s="280">
        <v>0.99895762002704147</v>
      </c>
      <c r="M109" s="211">
        <f t="shared" si="23"/>
        <v>3.2659665916254355E-2</v>
      </c>
      <c r="N109" s="32">
        <v>1515486.63</v>
      </c>
      <c r="O109" s="280">
        <v>0.24576758178288444</v>
      </c>
      <c r="P109" s="211">
        <f t="shared" si="31"/>
        <v>0.82296955005139183</v>
      </c>
    </row>
    <row r="110" spans="1:19" ht="14.1" customHeight="1" x14ac:dyDescent="0.25">
      <c r="A110" s="39" t="s">
        <v>587</v>
      </c>
      <c r="B110" s="40" t="s">
        <v>588</v>
      </c>
      <c r="C110" s="199">
        <v>98538647.590000004</v>
      </c>
      <c r="D110" s="205">
        <v>94628607.700000003</v>
      </c>
      <c r="E110" s="32">
        <v>87650000</v>
      </c>
      <c r="F110" s="280">
        <f>+E110/D110</f>
        <v>0.9262526642881167</v>
      </c>
      <c r="G110" s="32">
        <v>87650000</v>
      </c>
      <c r="H110" s="48">
        <f t="shared" si="26"/>
        <v>0.9262526642881167</v>
      </c>
      <c r="I110" s="133">
        <v>33934398.270000003</v>
      </c>
      <c r="J110" s="178">
        <f t="shared" si="27"/>
        <v>0.35860612445637835</v>
      </c>
      <c r="K110" s="32">
        <v>85241375.739999995</v>
      </c>
      <c r="L110" s="280">
        <v>1</v>
      </c>
      <c r="M110" s="211">
        <f t="shared" si="23"/>
        <v>2.8256515560550088E-2</v>
      </c>
      <c r="N110" s="32">
        <v>31358419.309999999</v>
      </c>
      <c r="O110" s="280">
        <v>0.36787791184469215</v>
      </c>
      <c r="P110" s="211">
        <f t="shared" si="31"/>
        <v>8.2146326781801227E-2</v>
      </c>
    </row>
    <row r="111" spans="1:19" ht="14.1" customHeight="1" x14ac:dyDescent="0.25">
      <c r="A111" s="39" t="s">
        <v>589</v>
      </c>
      <c r="B111" s="40" t="s">
        <v>590</v>
      </c>
      <c r="C111" s="199">
        <v>4809562.41</v>
      </c>
      <c r="D111" s="205">
        <v>4786319.9000000004</v>
      </c>
      <c r="E111" s="32">
        <v>4767846.51</v>
      </c>
      <c r="F111" s="280">
        <f t="shared" ref="F111:F112" si="33">+E111/D111</f>
        <v>0.99614037707759551</v>
      </c>
      <c r="G111" s="32">
        <v>4767846.51</v>
      </c>
      <c r="H111" s="48">
        <f t="shared" si="26"/>
        <v>0.99614037707759551</v>
      </c>
      <c r="I111" s="133">
        <v>1669363.85</v>
      </c>
      <c r="J111" s="178">
        <f t="shared" si="27"/>
        <v>0.34877816044013271</v>
      </c>
      <c r="K111" s="32">
        <v>4663415.2699999996</v>
      </c>
      <c r="L111" s="280">
        <v>0.99323074379987786</v>
      </c>
      <c r="M111" s="211">
        <f t="shared" si="23"/>
        <v>2.2393725189307601E-2</v>
      </c>
      <c r="N111" s="32">
        <v>1261599.02</v>
      </c>
      <c r="O111" s="280">
        <v>0.26869983916568452</v>
      </c>
      <c r="P111" s="211" t="s">
        <v>129</v>
      </c>
    </row>
    <row r="112" spans="1:19" ht="14.1" customHeight="1" x14ac:dyDescent="0.25">
      <c r="A112" s="39" t="s">
        <v>591</v>
      </c>
      <c r="B112" s="40" t="s">
        <v>592</v>
      </c>
      <c r="C112" s="199">
        <v>452333.1</v>
      </c>
      <c r="D112" s="205">
        <v>797822.68</v>
      </c>
      <c r="E112" s="32">
        <v>645083.38</v>
      </c>
      <c r="F112" s="280">
        <f t="shared" si="33"/>
        <v>0.80855482824830194</v>
      </c>
      <c r="G112" s="32">
        <v>645083.38</v>
      </c>
      <c r="H112" s="48">
        <f t="shared" si="26"/>
        <v>0.80855482824830194</v>
      </c>
      <c r="I112" s="133">
        <v>645083.38</v>
      </c>
      <c r="J112" s="178">
        <f t="shared" si="27"/>
        <v>0.80855482824830194</v>
      </c>
      <c r="K112" s="32">
        <v>4038260.55</v>
      </c>
      <c r="L112" s="280">
        <v>0.47245316115165403</v>
      </c>
      <c r="M112" s="211">
        <f t="shared" si="23"/>
        <v>-0.84025711763447264</v>
      </c>
      <c r="N112" s="32">
        <v>4038260.55</v>
      </c>
      <c r="O112" s="280">
        <v>0.47245316115165403</v>
      </c>
      <c r="P112" s="211">
        <f t="shared" si="31"/>
        <v>-0.84025711763447264</v>
      </c>
    </row>
    <row r="113" spans="1:16" ht="14.1" customHeight="1" x14ac:dyDescent="0.25">
      <c r="A113" s="39" t="s">
        <v>593</v>
      </c>
      <c r="B113" s="40" t="s">
        <v>98</v>
      </c>
      <c r="C113" s="199">
        <v>171073344.52000001</v>
      </c>
      <c r="D113" s="205">
        <v>174535316.71000001</v>
      </c>
      <c r="E113" s="32">
        <v>174155423.09</v>
      </c>
      <c r="F113" s="280">
        <f t="shared" ref="F113:F119" si="34">+E113/D113</f>
        <v>0.99782339971553602</v>
      </c>
      <c r="G113" s="32">
        <v>174154515.63999999</v>
      </c>
      <c r="H113" s="48">
        <f t="shared" si="26"/>
        <v>0.99781820048126568</v>
      </c>
      <c r="I113" s="133">
        <v>73497848.780000001</v>
      </c>
      <c r="J113" s="178">
        <f t="shared" si="27"/>
        <v>0.4211058836998629</v>
      </c>
      <c r="K113" s="32">
        <v>175777699.09</v>
      </c>
      <c r="L113" s="280">
        <v>0.98970688751105351</v>
      </c>
      <c r="M113" s="211">
        <f t="shared" si="23"/>
        <v>-9.2342968328931185E-3</v>
      </c>
      <c r="N113" s="32">
        <v>70364852.390000001</v>
      </c>
      <c r="O113" s="280">
        <v>0.39618551960578868</v>
      </c>
      <c r="P113" s="211">
        <f t="shared" si="31"/>
        <v>4.4525019005728028E-2</v>
      </c>
    </row>
    <row r="114" spans="1:16" ht="14.1" customHeight="1" x14ac:dyDescent="0.25">
      <c r="A114" s="39" t="s">
        <v>594</v>
      </c>
      <c r="B114" s="40" t="s">
        <v>595</v>
      </c>
      <c r="C114" s="199">
        <v>11864168</v>
      </c>
      <c r="D114" s="205">
        <v>11864168</v>
      </c>
      <c r="E114" s="32">
        <v>0</v>
      </c>
      <c r="F114" s="280">
        <f t="shared" si="34"/>
        <v>0</v>
      </c>
      <c r="G114" s="32">
        <v>0</v>
      </c>
      <c r="H114" s="48">
        <f t="shared" si="26"/>
        <v>0</v>
      </c>
      <c r="I114" s="133">
        <v>0</v>
      </c>
      <c r="J114" s="178">
        <f t="shared" si="27"/>
        <v>0</v>
      </c>
      <c r="K114" s="32">
        <v>0</v>
      </c>
      <c r="L114" s="280">
        <v>0</v>
      </c>
      <c r="M114" s="211" t="s">
        <v>129</v>
      </c>
      <c r="N114" s="32">
        <v>0</v>
      </c>
      <c r="O114" s="280">
        <v>0</v>
      </c>
      <c r="P114" s="212" t="s">
        <v>129</v>
      </c>
    </row>
    <row r="115" spans="1:16" ht="14.1" customHeight="1" x14ac:dyDescent="0.25">
      <c r="A115" s="39" t="s">
        <v>596</v>
      </c>
      <c r="B115" s="40" t="s">
        <v>597</v>
      </c>
      <c r="C115" s="199">
        <v>29617801.809999999</v>
      </c>
      <c r="D115" s="205">
        <v>30592034.949999999</v>
      </c>
      <c r="E115" s="32">
        <v>29892452.960000001</v>
      </c>
      <c r="F115" s="280">
        <f t="shared" si="34"/>
        <v>0.97713189099242981</v>
      </c>
      <c r="G115" s="32">
        <v>27454843.199999999</v>
      </c>
      <c r="H115" s="48">
        <f t="shared" si="26"/>
        <v>0.89745070064389421</v>
      </c>
      <c r="I115" s="133">
        <v>10197593.07</v>
      </c>
      <c r="J115" s="178">
        <f t="shared" si="27"/>
        <v>0.33334144285161393</v>
      </c>
      <c r="K115" s="32">
        <v>26015253.93</v>
      </c>
      <c r="L115" s="280">
        <v>0.84744742940910323</v>
      </c>
      <c r="M115" s="211">
        <f t="shared" si="23"/>
        <v>5.5336352813374123E-2</v>
      </c>
      <c r="N115" s="32">
        <v>11031284.91</v>
      </c>
      <c r="O115" s="280">
        <v>0.35934433179906811</v>
      </c>
      <c r="P115" s="211">
        <f t="shared" ref="P115:P120" si="35">+I115/N115-1</f>
        <v>-7.5575225080466102E-2</v>
      </c>
    </row>
    <row r="116" spans="1:16" ht="14.1" customHeight="1" x14ac:dyDescent="0.25">
      <c r="A116" s="39" t="s">
        <v>598</v>
      </c>
      <c r="B116" s="40" t="s">
        <v>599</v>
      </c>
      <c r="C116" s="199">
        <v>1946253.38</v>
      </c>
      <c r="D116" s="205">
        <v>2617800.67</v>
      </c>
      <c r="E116" s="32">
        <v>2588936.5699999998</v>
      </c>
      <c r="F116" s="280">
        <f t="shared" si="34"/>
        <v>0.98897391221158171</v>
      </c>
      <c r="G116" s="32">
        <v>1991832.42</v>
      </c>
      <c r="H116" s="48">
        <f t="shared" si="26"/>
        <v>0.76088009405238632</v>
      </c>
      <c r="I116" s="133">
        <v>1246058.18</v>
      </c>
      <c r="J116" s="178">
        <f t="shared" si="27"/>
        <v>0.47599429333173787</v>
      </c>
      <c r="K116" s="32">
        <v>1330704.24</v>
      </c>
      <c r="L116" s="280">
        <v>0.67742385371869851</v>
      </c>
      <c r="M116" s="211">
        <f t="shared" si="23"/>
        <v>0.49682578602139271</v>
      </c>
      <c r="N116" s="32">
        <v>842241.94</v>
      </c>
      <c r="O116" s="280">
        <v>0.42876152612117086</v>
      </c>
      <c r="P116" s="211">
        <f t="shared" si="35"/>
        <v>0.47945396782307004</v>
      </c>
    </row>
    <row r="117" spans="1:16" ht="14.1" customHeight="1" x14ac:dyDescent="0.25">
      <c r="A117" s="39" t="s">
        <v>600</v>
      </c>
      <c r="B117" s="40" t="s">
        <v>601</v>
      </c>
      <c r="C117" s="199">
        <v>48802097.030000001</v>
      </c>
      <c r="D117" s="205">
        <v>48802097.030000001</v>
      </c>
      <c r="E117" s="32">
        <v>48801897.43</v>
      </c>
      <c r="F117" s="280">
        <f t="shared" si="34"/>
        <v>0.9999959100118202</v>
      </c>
      <c r="G117" s="32">
        <v>48786377.43</v>
      </c>
      <c r="H117" s="48">
        <f t="shared" si="26"/>
        <v>0.99967789089082915</v>
      </c>
      <c r="I117" s="133">
        <v>26022114.800000001</v>
      </c>
      <c r="J117" s="178">
        <f t="shared" si="27"/>
        <v>0.53321714400927256</v>
      </c>
      <c r="K117" s="32">
        <v>47906335.32</v>
      </c>
      <c r="L117" s="280">
        <v>0.9994890647080158</v>
      </c>
      <c r="M117" s="211">
        <f t="shared" si="23"/>
        <v>1.837005698978178E-2</v>
      </c>
      <c r="N117" s="32">
        <v>26514841.41</v>
      </c>
      <c r="O117" s="280">
        <v>0.55318975798798942</v>
      </c>
      <c r="P117" s="211">
        <f t="shared" si="35"/>
        <v>-1.8583049484662162E-2</v>
      </c>
    </row>
    <row r="118" spans="1:16" ht="14.1" customHeight="1" x14ac:dyDescent="0.25">
      <c r="A118" s="41">
        <v>1721</v>
      </c>
      <c r="B118" s="42" t="s">
        <v>602</v>
      </c>
      <c r="C118" s="199">
        <v>1270749.54</v>
      </c>
      <c r="D118" s="205">
        <v>1368492.05</v>
      </c>
      <c r="E118" s="32">
        <v>1130049.55</v>
      </c>
      <c r="F118" s="280">
        <f t="shared" si="34"/>
        <v>0.82576259759784498</v>
      </c>
      <c r="G118" s="32">
        <v>955875.78</v>
      </c>
      <c r="H118" s="48">
        <f t="shared" si="26"/>
        <v>0.69848836900440892</v>
      </c>
      <c r="I118" s="133">
        <v>231855.58</v>
      </c>
      <c r="J118" s="178">
        <f t="shared" si="27"/>
        <v>0.16942413366595735</v>
      </c>
      <c r="K118" s="32">
        <v>1009318.2</v>
      </c>
      <c r="L118" s="390">
        <v>0.83245292144220828</v>
      </c>
      <c r="M118" s="211">
        <f t="shared" si="23"/>
        <v>-5.2949030345435077E-2</v>
      </c>
      <c r="N118" s="32">
        <v>258054.64</v>
      </c>
      <c r="O118" s="390">
        <v>0.21283509894076749</v>
      </c>
      <c r="P118" s="211">
        <f t="shared" si="35"/>
        <v>-0.10152524287104481</v>
      </c>
    </row>
    <row r="119" spans="1:16" ht="14.1" customHeight="1" x14ac:dyDescent="0.25">
      <c r="A119" s="41" t="s">
        <v>603</v>
      </c>
      <c r="B119" s="42" t="s">
        <v>604</v>
      </c>
      <c r="C119" s="200">
        <v>2576457.23</v>
      </c>
      <c r="D119" s="206">
        <v>3013063.16</v>
      </c>
      <c r="E119" s="34">
        <v>2613743.2999999998</v>
      </c>
      <c r="F119" s="280">
        <f t="shared" si="34"/>
        <v>0.86747046484083645</v>
      </c>
      <c r="G119" s="34">
        <v>2368184.4700000002</v>
      </c>
      <c r="H119" s="48">
        <f t="shared" si="26"/>
        <v>0.78597239561350585</v>
      </c>
      <c r="I119" s="137">
        <v>1091911.1299999999</v>
      </c>
      <c r="J119" s="178">
        <f t="shared" si="27"/>
        <v>0.36239238011857666</v>
      </c>
      <c r="K119" s="34">
        <v>1029672.54</v>
      </c>
      <c r="L119" s="390">
        <v>0.70409537943906386</v>
      </c>
      <c r="M119" s="211">
        <f t="shared" si="23"/>
        <v>1.2999394254021772</v>
      </c>
      <c r="N119" s="34">
        <v>591507.32999999996</v>
      </c>
      <c r="O119" s="390">
        <v>0.40447575493985449</v>
      </c>
      <c r="P119" s="211">
        <f t="shared" si="35"/>
        <v>0.8459807252092717</v>
      </c>
    </row>
    <row r="120" spans="1:16" ht="14.1" customHeight="1" x14ac:dyDescent="0.25">
      <c r="A120" s="660" t="s">
        <v>605</v>
      </c>
      <c r="B120" s="656" t="s">
        <v>606</v>
      </c>
      <c r="C120" s="655">
        <v>3772412.45</v>
      </c>
      <c r="D120" s="397">
        <v>3488589.17</v>
      </c>
      <c r="E120" s="398">
        <v>2926588</v>
      </c>
      <c r="F120" s="412">
        <f>+E120/D120</f>
        <v>0.83890302279416873</v>
      </c>
      <c r="G120" s="398">
        <v>2682595.2799999998</v>
      </c>
      <c r="H120" s="48">
        <f t="shared" si="26"/>
        <v>0.76896279535259804</v>
      </c>
      <c r="I120" s="237">
        <v>1590394.01</v>
      </c>
      <c r="J120" s="427">
        <f t="shared" si="27"/>
        <v>0.45588458041334801</v>
      </c>
      <c r="K120" s="398">
        <v>1400307.85</v>
      </c>
      <c r="L120" s="412">
        <v>0.58023634833618276</v>
      </c>
      <c r="M120" s="211">
        <f t="shared" si="23"/>
        <v>0.91571823295855959</v>
      </c>
      <c r="N120" s="398">
        <v>1088002.04</v>
      </c>
      <c r="O120" s="412">
        <v>0.45082824514046493</v>
      </c>
      <c r="P120" s="211">
        <f t="shared" si="35"/>
        <v>0.46175645957428535</v>
      </c>
    </row>
    <row r="121" spans="1:16" ht="14.1" customHeight="1" x14ac:dyDescent="0.25">
      <c r="A121" s="18">
        <v>1</v>
      </c>
      <c r="B121" s="2" t="s">
        <v>126</v>
      </c>
      <c r="C121" s="201">
        <f>SUM(C87:C120)</f>
        <v>808810049.51999986</v>
      </c>
      <c r="D121" s="207">
        <f>SUM(D87:D120)</f>
        <v>825992541.21999979</v>
      </c>
      <c r="E121" s="203">
        <f>SUM(E87:E120)</f>
        <v>639556659.81999993</v>
      </c>
      <c r="F121" s="90">
        <f t="shared" ref="F121" si="36">+E121/D121</f>
        <v>0.77428866231088234</v>
      </c>
      <c r="G121" s="203">
        <f>SUM(G87:G120)</f>
        <v>628656662.65999985</v>
      </c>
      <c r="H121" s="90">
        <f t="shared" si="24"/>
        <v>0.76109242067908656</v>
      </c>
      <c r="I121" s="203">
        <f>SUM(I87:I120)</f>
        <v>357663808.46000004</v>
      </c>
      <c r="J121" s="170">
        <f t="shared" ref="J121" si="37">+I121/D121</f>
        <v>0.43301094212270586</v>
      </c>
      <c r="K121" s="562">
        <f>SUM(K87:K120)</f>
        <v>634777782.67000008</v>
      </c>
      <c r="L121" s="90">
        <v>0.76296077218017322</v>
      </c>
      <c r="M121" s="213">
        <f t="shared" si="23"/>
        <v>-9.6429336015094735E-3</v>
      </c>
      <c r="N121" s="562">
        <f>SUM(N87:N120)</f>
        <v>375366445.1500001</v>
      </c>
      <c r="O121" s="90">
        <v>0.45116555850073808</v>
      </c>
      <c r="P121" s="213">
        <f t="shared" si="25"/>
        <v>-4.7160946106746149E-2</v>
      </c>
    </row>
    <row r="122" spans="1:16" ht="14.1" customHeight="1" x14ac:dyDescent="0.25">
      <c r="A122" s="37" t="s">
        <v>607</v>
      </c>
      <c r="B122" s="38" t="s">
        <v>100</v>
      </c>
      <c r="C122" s="198">
        <v>557191.48</v>
      </c>
      <c r="D122" s="204">
        <v>560338.96</v>
      </c>
      <c r="E122" s="30">
        <v>300631.57</v>
      </c>
      <c r="F122" s="48">
        <f>+E122/D122</f>
        <v>0.5365173430025284</v>
      </c>
      <c r="G122" s="30">
        <v>300631.57</v>
      </c>
      <c r="H122" s="48">
        <f t="shared" si="24"/>
        <v>0.5365173430025284</v>
      </c>
      <c r="I122" s="30">
        <v>300631.57</v>
      </c>
      <c r="J122" s="153">
        <f t="shared" si="27"/>
        <v>0.5365173430025284</v>
      </c>
      <c r="K122" s="30">
        <v>331630.75</v>
      </c>
      <c r="L122" s="48">
        <v>0.5757123775728602</v>
      </c>
      <c r="M122" s="210">
        <f t="shared" si="23"/>
        <v>-9.3474986864155341E-2</v>
      </c>
      <c r="N122" s="30">
        <v>331630.75</v>
      </c>
      <c r="O122" s="48">
        <v>0.5757123775728602</v>
      </c>
      <c r="P122" s="210">
        <f t="shared" ref="P122:P148" si="38">+I122/N122-1</f>
        <v>-9.3474986864155341E-2</v>
      </c>
    </row>
    <row r="123" spans="1:16" ht="14.1" customHeight="1" x14ac:dyDescent="0.25">
      <c r="A123" s="39" t="s">
        <v>608</v>
      </c>
      <c r="B123" s="40" t="s">
        <v>609</v>
      </c>
      <c r="C123" s="199">
        <v>9112012.6300000008</v>
      </c>
      <c r="D123" s="205">
        <v>8722973.3200000003</v>
      </c>
      <c r="E123" s="32">
        <v>5716395.8300000001</v>
      </c>
      <c r="F123" s="280">
        <f>+E123/D123</f>
        <v>0.65532652918855883</v>
      </c>
      <c r="G123" s="32">
        <v>5076378.82</v>
      </c>
      <c r="H123" s="280">
        <f t="shared" si="24"/>
        <v>0.58195510106180171</v>
      </c>
      <c r="I123" s="32">
        <v>4370940.8600000003</v>
      </c>
      <c r="J123" s="178">
        <f t="shared" si="27"/>
        <v>0.50108382768732351</v>
      </c>
      <c r="K123" s="32">
        <v>5141076.8</v>
      </c>
      <c r="L123" s="280">
        <v>0.59695886132874632</v>
      </c>
      <c r="M123" s="211">
        <f t="shared" si="23"/>
        <v>-1.2584519258689086E-2</v>
      </c>
      <c r="N123" s="32">
        <v>4449523.49</v>
      </c>
      <c r="O123" s="280">
        <v>0.51665878168672941</v>
      </c>
      <c r="P123" s="211">
        <f t="shared" si="38"/>
        <v>-1.7660909123552004E-2</v>
      </c>
    </row>
    <row r="124" spans="1:16" ht="14.1" customHeight="1" x14ac:dyDescent="0.25">
      <c r="A124" s="39" t="s">
        <v>610</v>
      </c>
      <c r="B124" s="40" t="s">
        <v>611</v>
      </c>
      <c r="C124" s="199">
        <v>9392699.8300000001</v>
      </c>
      <c r="D124" s="205">
        <v>9336062.8399999999</v>
      </c>
      <c r="E124" s="32">
        <v>5696268.6299999999</v>
      </c>
      <c r="F124" s="280">
        <f t="shared" ref="F124:F138" si="39">+E124/D124</f>
        <v>0.61013606352289718</v>
      </c>
      <c r="G124" s="32">
        <v>5663442.5199999996</v>
      </c>
      <c r="H124" s="280">
        <f t="shared" si="24"/>
        <v>0.60662000856883691</v>
      </c>
      <c r="I124" s="32">
        <v>5613623.7300000004</v>
      </c>
      <c r="J124" s="178">
        <f t="shared" si="27"/>
        <v>0.60128384161561621</v>
      </c>
      <c r="K124" s="32">
        <v>6587800.1500000004</v>
      </c>
      <c r="L124" s="280">
        <v>0.63427753572501611</v>
      </c>
      <c r="M124" s="211">
        <f t="shared" si="23"/>
        <v>-0.14031355064710038</v>
      </c>
      <c r="N124" s="32">
        <v>6523594.8499999996</v>
      </c>
      <c r="O124" s="280">
        <v>0.62809580911867913</v>
      </c>
      <c r="P124" s="211">
        <f t="shared" si="38"/>
        <v>-0.13948921429417083</v>
      </c>
    </row>
    <row r="125" spans="1:16" ht="14.1" customHeight="1" x14ac:dyDescent="0.25">
      <c r="A125" s="39" t="s">
        <v>612</v>
      </c>
      <c r="B125" s="40" t="s">
        <v>613</v>
      </c>
      <c r="C125" s="199">
        <v>8507680.8399999999</v>
      </c>
      <c r="D125" s="205">
        <v>7895707.4199999999</v>
      </c>
      <c r="E125" s="32">
        <v>4466237.95</v>
      </c>
      <c r="F125" s="280">
        <f t="shared" si="39"/>
        <v>0.5656539322476567</v>
      </c>
      <c r="G125" s="32">
        <v>3813202.44</v>
      </c>
      <c r="H125" s="280">
        <f t="shared" si="24"/>
        <v>0.48294626905007582</v>
      </c>
      <c r="I125" s="32">
        <v>2535849.64</v>
      </c>
      <c r="J125" s="178">
        <f>I125/D125</f>
        <v>0.32116813669876337</v>
      </c>
      <c r="K125" s="32">
        <v>2406018.4900000002</v>
      </c>
      <c r="L125" s="280">
        <v>0.45651419941972449</v>
      </c>
      <c r="M125" s="211">
        <f t="shared" si="23"/>
        <v>0.58485998999949484</v>
      </c>
      <c r="N125" s="32">
        <v>1691862.58</v>
      </c>
      <c r="O125" s="280">
        <v>0.32101136979911138</v>
      </c>
      <c r="P125" s="211">
        <f t="shared" si="38"/>
        <v>0.49885083456364399</v>
      </c>
    </row>
    <row r="126" spans="1:16" ht="14.1" customHeight="1" x14ac:dyDescent="0.25">
      <c r="A126" s="39" t="s">
        <v>614</v>
      </c>
      <c r="B126" s="40" t="s">
        <v>616</v>
      </c>
      <c r="C126" s="199">
        <v>8498539.1999999993</v>
      </c>
      <c r="D126" s="205">
        <v>9068165.5500000007</v>
      </c>
      <c r="E126" s="32">
        <v>6062340.9299999997</v>
      </c>
      <c r="F126" s="280">
        <f t="shared" si="39"/>
        <v>0.66853002369371162</v>
      </c>
      <c r="G126" s="32">
        <v>5232865.5</v>
      </c>
      <c r="H126" s="280">
        <f t="shared" si="24"/>
        <v>0.57705888485902201</v>
      </c>
      <c r="I126" s="32">
        <v>4650045.82</v>
      </c>
      <c r="J126" s="178">
        <f t="shared" si="27"/>
        <v>0.51278792765312931</v>
      </c>
      <c r="K126" s="32">
        <v>6253966.9100000001</v>
      </c>
      <c r="L126" s="280">
        <v>0.71330433834324758</v>
      </c>
      <c r="M126" s="211">
        <f t="shared" si="23"/>
        <v>-0.16327259556926565</v>
      </c>
      <c r="N126" s="32">
        <v>4309658.38</v>
      </c>
      <c r="O126" s="280">
        <v>0.49154369753954008</v>
      </c>
      <c r="P126" s="211">
        <f t="shared" si="38"/>
        <v>7.8982464498729144E-2</v>
      </c>
    </row>
    <row r="127" spans="1:16" ht="14.1" customHeight="1" x14ac:dyDescent="0.25">
      <c r="A127" s="39" t="s">
        <v>615</v>
      </c>
      <c r="B127" s="40" t="s">
        <v>617</v>
      </c>
      <c r="C127" s="199">
        <v>1364200</v>
      </c>
      <c r="D127" s="205">
        <v>1364200</v>
      </c>
      <c r="E127" s="32">
        <v>286872.75</v>
      </c>
      <c r="F127" s="280">
        <f t="shared" si="39"/>
        <v>0.21028643160826857</v>
      </c>
      <c r="G127" s="32">
        <v>184672.75</v>
      </c>
      <c r="H127" s="280">
        <f t="shared" si="24"/>
        <v>0.13537073009822606</v>
      </c>
      <c r="I127" s="32">
        <v>123747.31</v>
      </c>
      <c r="J127" s="178">
        <f t="shared" si="27"/>
        <v>9.0710533646092953E-2</v>
      </c>
      <c r="K127" s="32">
        <v>163212.31</v>
      </c>
      <c r="L127" s="280">
        <v>0.11452849980082876</v>
      </c>
      <c r="M127" s="211">
        <f t="shared" si="23"/>
        <v>0.1314878761289513</v>
      </c>
      <c r="N127" s="32">
        <v>71485.42</v>
      </c>
      <c r="O127" s="280">
        <v>5.0162379971413679E-2</v>
      </c>
      <c r="P127" s="211">
        <f t="shared" si="38"/>
        <v>0.73108460438506206</v>
      </c>
    </row>
    <row r="128" spans="1:16" ht="14.1" customHeight="1" x14ac:dyDescent="0.25">
      <c r="A128" s="39" t="s">
        <v>618</v>
      </c>
      <c r="B128" s="40" t="s">
        <v>619</v>
      </c>
      <c r="C128" s="199">
        <v>32027467.34</v>
      </c>
      <c r="D128" s="205">
        <v>32192318.66</v>
      </c>
      <c r="E128" s="32">
        <v>27775781.940000001</v>
      </c>
      <c r="F128" s="280">
        <f t="shared" si="39"/>
        <v>0.86280774719443587</v>
      </c>
      <c r="G128" s="32">
        <v>23114146.73</v>
      </c>
      <c r="H128" s="280">
        <f t="shared" si="24"/>
        <v>0.71800192381669226</v>
      </c>
      <c r="I128" s="32">
        <v>10822738.050000001</v>
      </c>
      <c r="J128" s="178">
        <f t="shared" si="27"/>
        <v>0.33619007578499166</v>
      </c>
      <c r="K128" s="32">
        <v>27771315.23</v>
      </c>
      <c r="L128" s="280">
        <v>0.88836569613053085</v>
      </c>
      <c r="M128" s="211">
        <f t="shared" si="23"/>
        <v>-0.167697081014337</v>
      </c>
      <c r="N128" s="32">
        <v>15547101.9</v>
      </c>
      <c r="O128" s="280">
        <v>0.49733013679114108</v>
      </c>
      <c r="P128" s="211">
        <f t="shared" si="38"/>
        <v>-0.30387424488418635</v>
      </c>
    </row>
    <row r="129" spans="1:16" ht="14.1" customHeight="1" x14ac:dyDescent="0.25">
      <c r="A129" s="39" t="s">
        <v>620</v>
      </c>
      <c r="B129" s="40" t="s">
        <v>623</v>
      </c>
      <c r="C129" s="199">
        <v>36671618.640000001</v>
      </c>
      <c r="D129" s="205">
        <v>36835235.530000001</v>
      </c>
      <c r="E129" s="32">
        <v>30270989.239999998</v>
      </c>
      <c r="F129" s="280">
        <f t="shared" si="39"/>
        <v>0.82179437173263536</v>
      </c>
      <c r="G129" s="32">
        <v>30163989.239999998</v>
      </c>
      <c r="H129" s="280">
        <f t="shared" si="24"/>
        <v>0.81888954437208117</v>
      </c>
      <c r="I129" s="32">
        <v>13416004.34</v>
      </c>
      <c r="J129" s="178">
        <f t="shared" si="27"/>
        <v>0.36421660258079525</v>
      </c>
      <c r="K129" s="32">
        <v>24462643.07</v>
      </c>
      <c r="L129" s="280">
        <v>0.87373650328276076</v>
      </c>
      <c r="M129" s="211">
        <f t="shared" si="23"/>
        <v>0.23306337560032087</v>
      </c>
      <c r="N129" s="32">
        <v>12561813.75</v>
      </c>
      <c r="O129" s="280">
        <v>0.44867249991782282</v>
      </c>
      <c r="P129" s="211">
        <f t="shared" si="38"/>
        <v>6.7998985417213387E-2</v>
      </c>
    </row>
    <row r="130" spans="1:16" ht="14.1" customHeight="1" x14ac:dyDescent="0.25">
      <c r="A130" s="39" t="s">
        <v>621</v>
      </c>
      <c r="B130" s="40" t="s">
        <v>622</v>
      </c>
      <c r="C130" s="199">
        <v>140935753.61000001</v>
      </c>
      <c r="D130" s="205">
        <v>146659031.77000001</v>
      </c>
      <c r="E130" s="32">
        <v>145730952.15000001</v>
      </c>
      <c r="F130" s="280">
        <f t="shared" si="39"/>
        <v>0.99367185499045518</v>
      </c>
      <c r="G130" s="32">
        <v>142230952.15000001</v>
      </c>
      <c r="H130" s="280">
        <f t="shared" si="24"/>
        <v>0.96980697631398249</v>
      </c>
      <c r="I130" s="32">
        <v>98723340.439999998</v>
      </c>
      <c r="J130" s="178">
        <f t="shared" si="27"/>
        <v>0.67314872632477352</v>
      </c>
      <c r="K130" s="32">
        <v>125094849</v>
      </c>
      <c r="L130" s="280">
        <v>0.99269226581683012</v>
      </c>
      <c r="M130" s="211">
        <f t="shared" si="23"/>
        <v>0.13698488216729054</v>
      </c>
      <c r="N130" s="32">
        <v>97393462.709999993</v>
      </c>
      <c r="O130" s="280">
        <v>0.77286745174724858</v>
      </c>
      <c r="P130" s="211">
        <f t="shared" si="38"/>
        <v>1.3654691937177166E-2</v>
      </c>
    </row>
    <row r="131" spans="1:16" ht="14.4" thickBot="1" x14ac:dyDescent="0.3">
      <c r="A131" s="7" t="s">
        <v>19</v>
      </c>
      <c r="L131" s="680"/>
      <c r="N131" s="97"/>
      <c r="O131" s="680"/>
      <c r="P131" s="518"/>
    </row>
    <row r="132" spans="1:16" ht="12.75" customHeight="1" x14ac:dyDescent="0.25">
      <c r="A132" s="763" t="s">
        <v>756</v>
      </c>
      <c r="B132" s="764"/>
      <c r="C132" s="164" t="s">
        <v>765</v>
      </c>
      <c r="D132" s="749" t="s">
        <v>781</v>
      </c>
      <c r="E132" s="750"/>
      <c r="F132" s="750"/>
      <c r="G132" s="750"/>
      <c r="H132" s="750"/>
      <c r="I132" s="750"/>
      <c r="J132" s="751"/>
      <c r="K132" s="758" t="s">
        <v>782</v>
      </c>
      <c r="L132" s="765"/>
      <c r="M132" s="765"/>
      <c r="N132" s="765"/>
      <c r="O132" s="765"/>
      <c r="P132" s="766"/>
    </row>
    <row r="133" spans="1:16" ht="12.75" customHeight="1" x14ac:dyDescent="0.25">
      <c r="C133" s="157">
        <v>1</v>
      </c>
      <c r="D133" s="148">
        <v>2</v>
      </c>
      <c r="E133" s="87">
        <v>3</v>
      </c>
      <c r="F133" s="88" t="s">
        <v>36</v>
      </c>
      <c r="G133" s="87">
        <v>4</v>
      </c>
      <c r="H133" s="88" t="s">
        <v>37</v>
      </c>
      <c r="I133" s="87">
        <v>5</v>
      </c>
      <c r="J133" s="149" t="s">
        <v>38</v>
      </c>
      <c r="K133" s="687" t="s">
        <v>543</v>
      </c>
      <c r="L133" s="88" t="s">
        <v>544</v>
      </c>
      <c r="M133" s="88" t="s">
        <v>545</v>
      </c>
      <c r="N133" s="87" t="s">
        <v>39</v>
      </c>
      <c r="O133" s="88" t="s">
        <v>40</v>
      </c>
      <c r="P133" s="605" t="s">
        <v>362</v>
      </c>
    </row>
    <row r="134" spans="1:16" ht="14.1" customHeight="1" x14ac:dyDescent="0.25">
      <c r="A134" s="674"/>
      <c r="B134" s="83" t="s">
        <v>425</v>
      </c>
      <c r="C134" s="248" t="s">
        <v>13</v>
      </c>
      <c r="D134" s="249" t="s">
        <v>14</v>
      </c>
      <c r="E134" s="89" t="s">
        <v>15</v>
      </c>
      <c r="F134" s="89" t="s">
        <v>18</v>
      </c>
      <c r="G134" s="89" t="s">
        <v>16</v>
      </c>
      <c r="H134" s="89" t="s">
        <v>18</v>
      </c>
      <c r="I134" s="89" t="s">
        <v>17</v>
      </c>
      <c r="J134" s="113" t="s">
        <v>18</v>
      </c>
      <c r="K134" s="112" t="s">
        <v>16</v>
      </c>
      <c r="L134" s="89" t="s">
        <v>18</v>
      </c>
      <c r="M134" s="607" t="s">
        <v>764</v>
      </c>
      <c r="N134" s="558" t="s">
        <v>17</v>
      </c>
      <c r="O134" s="89" t="s">
        <v>18</v>
      </c>
      <c r="P134" s="606" t="s">
        <v>764</v>
      </c>
    </row>
    <row r="135" spans="1:16" ht="14.1" customHeight="1" x14ac:dyDescent="0.25">
      <c r="A135" s="37" t="s">
        <v>624</v>
      </c>
      <c r="B135" s="38" t="s">
        <v>625</v>
      </c>
      <c r="C135" s="198">
        <v>7411204.5599999996</v>
      </c>
      <c r="D135" s="204">
        <v>7960544.3200000003</v>
      </c>
      <c r="E135" s="30">
        <v>6285191.4199999999</v>
      </c>
      <c r="F135" s="48">
        <f t="shared" si="39"/>
        <v>0.78954292160765205</v>
      </c>
      <c r="G135" s="136">
        <v>5839004.21</v>
      </c>
      <c r="H135" s="48">
        <f t="shared" ref="H135:H138" si="40">+G135/D135</f>
        <v>0.73349308480453257</v>
      </c>
      <c r="I135" s="136">
        <v>2898750.08</v>
      </c>
      <c r="J135" s="153">
        <f t="shared" ref="J135:J138" si="41">+I135/D135</f>
        <v>0.36413968234775179</v>
      </c>
      <c r="K135" s="30">
        <v>4196694.1500000004</v>
      </c>
      <c r="L135" s="48">
        <v>0.74023413835808649</v>
      </c>
      <c r="M135" s="210">
        <f t="shared" si="23"/>
        <v>0.39133422672700591</v>
      </c>
      <c r="N135" s="30">
        <v>1983979.08</v>
      </c>
      <c r="O135" s="48">
        <v>0.34994426382114813</v>
      </c>
      <c r="P135" s="210">
        <f t="shared" si="38"/>
        <v>0.46107895452204062</v>
      </c>
    </row>
    <row r="136" spans="1:16" ht="14.1" customHeight="1" x14ac:dyDescent="0.25">
      <c r="A136" s="39" t="s">
        <v>626</v>
      </c>
      <c r="B136" s="40" t="s">
        <v>627</v>
      </c>
      <c r="C136" s="199">
        <v>11963437.41</v>
      </c>
      <c r="D136" s="205">
        <v>11805944.710000001</v>
      </c>
      <c r="E136" s="32">
        <v>8226699.3099999996</v>
      </c>
      <c r="F136" s="280">
        <f t="shared" si="39"/>
        <v>0.69682685393501209</v>
      </c>
      <c r="G136" s="133">
        <v>7609768.6200000001</v>
      </c>
      <c r="H136" s="280">
        <f t="shared" si="40"/>
        <v>0.64457091803541067</v>
      </c>
      <c r="I136" s="133">
        <v>2890843.23</v>
      </c>
      <c r="J136" s="178">
        <f t="shared" si="41"/>
        <v>0.24486335494620487</v>
      </c>
      <c r="K136" s="32">
        <v>7497129.0199999996</v>
      </c>
      <c r="L136" s="280">
        <v>0.82301675235876037</v>
      </c>
      <c r="M136" s="211">
        <f t="shared" si="23"/>
        <v>1.5024364620044972E-2</v>
      </c>
      <c r="N136" s="32">
        <v>5566709.25</v>
      </c>
      <c r="O136" s="280">
        <v>0.6110999231890597</v>
      </c>
      <c r="P136" s="211">
        <f t="shared" si="38"/>
        <v>-0.48069081746994424</v>
      </c>
    </row>
    <row r="137" spans="1:16" ht="14.1" customHeight="1" x14ac:dyDescent="0.25">
      <c r="A137" s="39" t="s">
        <v>628</v>
      </c>
      <c r="B137" s="40" t="s">
        <v>629</v>
      </c>
      <c r="C137" s="199">
        <v>619200</v>
      </c>
      <c r="D137" s="205">
        <v>598376</v>
      </c>
      <c r="E137" s="32">
        <v>552038</v>
      </c>
      <c r="F137" s="280">
        <f t="shared" si="39"/>
        <v>0.92256039680735857</v>
      </c>
      <c r="G137" s="133">
        <v>112878.08</v>
      </c>
      <c r="H137" s="280">
        <f t="shared" si="40"/>
        <v>0.18864072088452746</v>
      </c>
      <c r="I137" s="133">
        <v>87785.08</v>
      </c>
      <c r="J137" s="178">
        <f t="shared" si="41"/>
        <v>0.14670554968782171</v>
      </c>
      <c r="K137" s="32">
        <v>79376.41</v>
      </c>
      <c r="L137" s="280">
        <v>0.1232170288730208</v>
      </c>
      <c r="M137" s="211" t="s">
        <v>129</v>
      </c>
      <c r="N137" s="32">
        <v>55881.41</v>
      </c>
      <c r="O137" s="280">
        <v>8.6745436199937909E-2</v>
      </c>
      <c r="P137" s="211" t="s">
        <v>129</v>
      </c>
    </row>
    <row r="138" spans="1:16" ht="14.1" customHeight="1" x14ac:dyDescent="0.25">
      <c r="A138" s="39" t="s">
        <v>630</v>
      </c>
      <c r="B138" s="40" t="s">
        <v>631</v>
      </c>
      <c r="C138" s="199">
        <v>3840200</v>
      </c>
      <c r="D138" s="205">
        <v>3958400.26</v>
      </c>
      <c r="E138" s="32">
        <v>3400527.31</v>
      </c>
      <c r="F138" s="280">
        <f t="shared" si="39"/>
        <v>0.85906605867088348</v>
      </c>
      <c r="G138" s="133">
        <v>3400527.31</v>
      </c>
      <c r="H138" s="280">
        <f t="shared" si="40"/>
        <v>0.85906605867088348</v>
      </c>
      <c r="I138" s="133">
        <v>1603466.39</v>
      </c>
      <c r="J138" s="178">
        <f t="shared" si="41"/>
        <v>0.405079396897574</v>
      </c>
      <c r="K138" s="32">
        <v>3124214.51</v>
      </c>
      <c r="L138" s="280">
        <v>0.84797674738155271</v>
      </c>
      <c r="M138" s="211">
        <f t="shared" si="23"/>
        <v>8.8442326580193908E-2</v>
      </c>
      <c r="N138" s="32">
        <v>1345010.76</v>
      </c>
      <c r="O138" s="280">
        <v>0.36506387311349836</v>
      </c>
      <c r="P138" s="211">
        <f t="shared" si="38"/>
        <v>0.19215878243234275</v>
      </c>
    </row>
    <row r="139" spans="1:16" ht="14.1" customHeight="1" x14ac:dyDescent="0.25">
      <c r="A139" s="39" t="s">
        <v>632</v>
      </c>
      <c r="B139" s="40" t="s">
        <v>633</v>
      </c>
      <c r="C139" s="199">
        <v>7354400.5099999998</v>
      </c>
      <c r="D139" s="205">
        <v>8096738.6600000001</v>
      </c>
      <c r="E139" s="32">
        <v>7377101.1600000001</v>
      </c>
      <c r="F139" s="280">
        <f>+E139/D139</f>
        <v>0.91112007806856887</v>
      </c>
      <c r="G139" s="133">
        <v>3346901.14</v>
      </c>
      <c r="H139" s="280">
        <f>+G139/D139</f>
        <v>0.41336410628325754</v>
      </c>
      <c r="I139" s="133">
        <v>1820020.27</v>
      </c>
      <c r="J139" s="178">
        <f>+I139/D139</f>
        <v>0.22478436645008373</v>
      </c>
      <c r="K139" s="32">
        <v>2979856.55</v>
      </c>
      <c r="L139" s="280">
        <v>0.5112390542523938</v>
      </c>
      <c r="M139" s="211">
        <f t="shared" si="23"/>
        <v>0.12317525486252023</v>
      </c>
      <c r="N139" s="32">
        <v>1479170.06</v>
      </c>
      <c r="O139" s="280">
        <v>0.25377379409517442</v>
      </c>
      <c r="P139" s="211">
        <f t="shared" si="38"/>
        <v>0.23043341615500235</v>
      </c>
    </row>
    <row r="140" spans="1:16" ht="14.1" customHeight="1" x14ac:dyDescent="0.25">
      <c r="A140" s="39" t="s">
        <v>634</v>
      </c>
      <c r="B140" s="40" t="s">
        <v>635</v>
      </c>
      <c r="C140" s="199">
        <v>6846944.8200000003</v>
      </c>
      <c r="D140" s="205">
        <v>7077750.0499999998</v>
      </c>
      <c r="E140" s="32">
        <v>5572282.5199999996</v>
      </c>
      <c r="F140" s="280">
        <f t="shared" ref="F140:F147" si="42">+E140/D140</f>
        <v>0.78729574803224367</v>
      </c>
      <c r="G140" s="133">
        <v>5095509.53</v>
      </c>
      <c r="H140" s="280">
        <f t="shared" ref="H140:H147" si="43">+G140/D140</f>
        <v>0.7199335232246582</v>
      </c>
      <c r="I140" s="133">
        <v>2716616.17</v>
      </c>
      <c r="J140" s="178">
        <f>+I140/D140</f>
        <v>0.38382482438751847</v>
      </c>
      <c r="K140" s="32">
        <v>4471254</v>
      </c>
      <c r="L140" s="390">
        <v>0.69685412176169614</v>
      </c>
      <c r="M140" s="211">
        <f t="shared" si="23"/>
        <v>0.13961531373525204</v>
      </c>
      <c r="N140" s="32">
        <v>2520256.0499999998</v>
      </c>
      <c r="O140" s="390">
        <v>0.39278708307274673</v>
      </c>
      <c r="P140" s="211">
        <f t="shared" si="38"/>
        <v>7.7912766046132509E-2</v>
      </c>
    </row>
    <row r="141" spans="1:16" ht="14.1" customHeight="1" x14ac:dyDescent="0.25">
      <c r="A141" s="39" t="s">
        <v>636</v>
      </c>
      <c r="B141" s="40" t="s">
        <v>637</v>
      </c>
      <c r="C141" s="199">
        <v>6662283.29</v>
      </c>
      <c r="D141" s="205">
        <v>5841277.9800000004</v>
      </c>
      <c r="E141" s="32">
        <v>3845963.81</v>
      </c>
      <c r="F141" s="280">
        <f t="shared" si="42"/>
        <v>0.6584113653156427</v>
      </c>
      <c r="G141" s="133">
        <v>3659334.48</v>
      </c>
      <c r="H141" s="280">
        <f t="shared" si="43"/>
        <v>0.62646127996805245</v>
      </c>
      <c r="I141" s="133">
        <v>2292341.59</v>
      </c>
      <c r="J141" s="178">
        <f t="shared" ref="J141:J147" si="44">+I141/D141</f>
        <v>0.39243836671508647</v>
      </c>
      <c r="K141" s="32">
        <v>3432558.45</v>
      </c>
      <c r="L141" s="390">
        <v>0.54371402392092205</v>
      </c>
      <c r="M141" s="211">
        <f t="shared" si="23"/>
        <v>6.6066181626127873E-2</v>
      </c>
      <c r="N141" s="32">
        <v>2387339.58</v>
      </c>
      <c r="O141" s="390">
        <v>0.37815233984070507</v>
      </c>
      <c r="P141" s="211">
        <f t="shared" si="38"/>
        <v>-3.9792407747874847E-2</v>
      </c>
    </row>
    <row r="142" spans="1:16" ht="14.1" customHeight="1" x14ac:dyDescent="0.25">
      <c r="A142" s="39" t="s">
        <v>638</v>
      </c>
      <c r="B142" s="40" t="s">
        <v>639</v>
      </c>
      <c r="C142" s="199">
        <v>1046944.94</v>
      </c>
      <c r="D142" s="205">
        <v>1192640.24</v>
      </c>
      <c r="E142" s="32">
        <v>744686.05</v>
      </c>
      <c r="F142" s="280">
        <f t="shared" si="42"/>
        <v>0.62440124441885347</v>
      </c>
      <c r="G142" s="133">
        <v>496165.78</v>
      </c>
      <c r="H142" s="280">
        <f>+G142/D142</f>
        <v>0.41602300791058333</v>
      </c>
      <c r="I142" s="133">
        <v>260598.27</v>
      </c>
      <c r="J142" s="178">
        <f t="shared" si="44"/>
        <v>0.21850534742983349</v>
      </c>
      <c r="K142" s="32">
        <v>524811.86</v>
      </c>
      <c r="L142" s="390">
        <v>0.577929715335743</v>
      </c>
      <c r="M142" s="211">
        <f t="shared" si="23"/>
        <v>-5.4583522559874975E-2</v>
      </c>
      <c r="N142" s="32">
        <v>273569.53999999998</v>
      </c>
      <c r="O142" s="390">
        <v>0.30125837167004982</v>
      </c>
      <c r="P142" s="211">
        <f t="shared" si="38"/>
        <v>-4.7414891292356542E-2</v>
      </c>
    </row>
    <row r="143" spans="1:16" ht="14.1" customHeight="1" x14ac:dyDescent="0.25">
      <c r="A143" s="39" t="s">
        <v>640</v>
      </c>
      <c r="B143" s="40" t="s">
        <v>641</v>
      </c>
      <c r="C143" s="199">
        <v>3071168.61</v>
      </c>
      <c r="D143" s="205">
        <v>3186230.48</v>
      </c>
      <c r="E143" s="32">
        <v>2269030.56</v>
      </c>
      <c r="F143" s="280">
        <f>+E143/D143</f>
        <v>0.712136354931863</v>
      </c>
      <c r="G143" s="133">
        <v>1626609.47</v>
      </c>
      <c r="H143" s="280">
        <f t="shared" si="43"/>
        <v>0.51051218052499459</v>
      </c>
      <c r="I143" s="133">
        <v>1051409.3899999999</v>
      </c>
      <c r="J143" s="178">
        <f t="shared" si="44"/>
        <v>0.32998535309975441</v>
      </c>
      <c r="K143" s="32">
        <v>925126.55</v>
      </c>
      <c r="L143" s="390">
        <v>0.37315011832040523</v>
      </c>
      <c r="M143" s="211">
        <f t="shared" si="23"/>
        <v>0.75825617587129024</v>
      </c>
      <c r="N143" s="32">
        <v>516443.27</v>
      </c>
      <c r="O143" s="390">
        <v>0.20830757403544087</v>
      </c>
      <c r="P143" s="211">
        <f t="shared" si="38"/>
        <v>1.0358661852636781</v>
      </c>
    </row>
    <row r="144" spans="1:16" ht="14.1" customHeight="1" x14ac:dyDescent="0.25">
      <c r="A144" s="39" t="s">
        <v>642</v>
      </c>
      <c r="B144" s="40" t="s">
        <v>643</v>
      </c>
      <c r="C144" s="199">
        <v>3957522.84</v>
      </c>
      <c r="D144" s="205">
        <v>3894054.59</v>
      </c>
      <c r="E144" s="32">
        <v>3383804.25</v>
      </c>
      <c r="F144" s="280">
        <f t="shared" si="42"/>
        <v>0.86896682411429682</v>
      </c>
      <c r="G144" s="133">
        <v>2830312.94</v>
      </c>
      <c r="H144" s="280">
        <f t="shared" si="43"/>
        <v>0.72682929183075473</v>
      </c>
      <c r="I144" s="133">
        <v>1877205.6</v>
      </c>
      <c r="J144" s="178">
        <f t="shared" si="44"/>
        <v>0.48206966713324895</v>
      </c>
      <c r="K144" s="32">
        <v>2332687.7400000002</v>
      </c>
      <c r="L144" s="390">
        <v>0.61791892664521031</v>
      </c>
      <c r="M144" s="211">
        <f t="shared" si="23"/>
        <v>0.21332696677181473</v>
      </c>
      <c r="N144" s="32">
        <v>1536746.25</v>
      </c>
      <c r="O144" s="390">
        <v>0.40707745706506432</v>
      </c>
      <c r="P144" s="211">
        <f t="shared" si="38"/>
        <v>0.22154558698288684</v>
      </c>
    </row>
    <row r="145" spans="1:18" ht="14.1" customHeight="1" x14ac:dyDescent="0.25">
      <c r="A145" s="39" t="s">
        <v>644</v>
      </c>
      <c r="B145" s="40" t="s">
        <v>645</v>
      </c>
      <c r="C145" s="199">
        <v>0</v>
      </c>
      <c r="D145" s="205">
        <v>0</v>
      </c>
      <c r="E145" s="32">
        <v>0</v>
      </c>
      <c r="F145" s="418" t="s">
        <v>129</v>
      </c>
      <c r="G145" s="133">
        <v>0</v>
      </c>
      <c r="H145" s="418" t="s">
        <v>129</v>
      </c>
      <c r="I145" s="133">
        <v>0</v>
      </c>
      <c r="J145" s="432" t="s">
        <v>129</v>
      </c>
      <c r="K145" s="32">
        <v>0</v>
      </c>
      <c r="L145" s="390" t="s">
        <v>129</v>
      </c>
      <c r="M145" s="211" t="s">
        <v>129</v>
      </c>
      <c r="N145" s="32">
        <v>0</v>
      </c>
      <c r="O145" s="390" t="s">
        <v>129</v>
      </c>
      <c r="P145" s="211" t="s">
        <v>129</v>
      </c>
    </row>
    <row r="146" spans="1:18" ht="14.1" customHeight="1" x14ac:dyDescent="0.25">
      <c r="A146" s="39" t="s">
        <v>646</v>
      </c>
      <c r="B146" s="40" t="s">
        <v>647</v>
      </c>
      <c r="C146" s="199">
        <v>543815.78</v>
      </c>
      <c r="D146" s="205">
        <v>701580.24</v>
      </c>
      <c r="E146" s="32">
        <v>666362.25</v>
      </c>
      <c r="F146" s="280">
        <f t="shared" si="42"/>
        <v>0.94980190719168489</v>
      </c>
      <c r="G146" s="133">
        <v>660876.5</v>
      </c>
      <c r="H146" s="280">
        <f t="shared" si="43"/>
        <v>0.94198277306099731</v>
      </c>
      <c r="I146" s="133">
        <v>421982.15</v>
      </c>
      <c r="J146" s="178">
        <f t="shared" si="44"/>
        <v>0.60147382429128848</v>
      </c>
      <c r="K146" s="32">
        <v>453911.02</v>
      </c>
      <c r="L146" s="390">
        <v>0.85552099586785291</v>
      </c>
      <c r="M146" s="211">
        <f t="shared" si="23"/>
        <v>0.4559604655555618</v>
      </c>
      <c r="N146" s="32">
        <v>319425.93</v>
      </c>
      <c r="O146" s="390">
        <v>0.60204660759197925</v>
      </c>
      <c r="P146" s="211">
        <f t="shared" si="38"/>
        <v>0.32106416658159231</v>
      </c>
    </row>
    <row r="147" spans="1:18" ht="14.1" customHeight="1" x14ac:dyDescent="0.25">
      <c r="A147" s="39" t="s">
        <v>648</v>
      </c>
      <c r="B147" s="40" t="s">
        <v>649</v>
      </c>
      <c r="C147" s="199">
        <v>10158466.529999999</v>
      </c>
      <c r="D147" s="205">
        <v>10083736.529999999</v>
      </c>
      <c r="E147" s="32">
        <v>8185855.3799999999</v>
      </c>
      <c r="F147" s="280">
        <f t="shared" si="42"/>
        <v>0.81178790775089804</v>
      </c>
      <c r="G147" s="133">
        <v>3001588.31</v>
      </c>
      <c r="H147" s="280">
        <f t="shared" si="43"/>
        <v>0.29766627688754183</v>
      </c>
      <c r="I147" s="133">
        <v>379969.87</v>
      </c>
      <c r="J147" s="178">
        <f t="shared" si="44"/>
        <v>3.7681455566550788E-2</v>
      </c>
      <c r="K147" s="32">
        <v>2514072.0499999998</v>
      </c>
      <c r="L147" s="390">
        <v>0.27590669296214021</v>
      </c>
      <c r="M147" s="211">
        <f t="shared" si="23"/>
        <v>0.1939149914180065</v>
      </c>
      <c r="N147" s="32">
        <v>271116.17</v>
      </c>
      <c r="O147" s="390">
        <v>2.9753628529962543E-2</v>
      </c>
      <c r="P147" s="211">
        <f t="shared" si="38"/>
        <v>0.40150205721776033</v>
      </c>
    </row>
    <row r="148" spans="1:18" ht="14.1" customHeight="1" x14ac:dyDescent="0.25">
      <c r="A148" s="253">
        <v>2341</v>
      </c>
      <c r="B148" s="40" t="s">
        <v>431</v>
      </c>
      <c r="C148" s="199">
        <v>10668077.699999999</v>
      </c>
      <c r="D148" s="205">
        <v>10737789.83</v>
      </c>
      <c r="E148" s="32">
        <v>10608811.6</v>
      </c>
      <c r="F148" s="280">
        <f>+E148/D148</f>
        <v>0.98798838196295746</v>
      </c>
      <c r="G148" s="133">
        <v>10573909.23</v>
      </c>
      <c r="H148" s="280">
        <f>+G148/D148</f>
        <v>0.98473795794157393</v>
      </c>
      <c r="I148" s="133">
        <v>4457364.87</v>
      </c>
      <c r="J148" s="178">
        <f>+I148/D148</f>
        <v>0.41511008695166463</v>
      </c>
      <c r="K148" s="32">
        <v>10624554.75</v>
      </c>
      <c r="L148" s="390">
        <v>0.97850214467049212</v>
      </c>
      <c r="M148" s="211">
        <f t="shared" si="23"/>
        <v>-4.766836934978369E-3</v>
      </c>
      <c r="N148" s="32">
        <v>5883269.21</v>
      </c>
      <c r="O148" s="390">
        <v>0.5418383805362641</v>
      </c>
      <c r="P148" s="211">
        <f t="shared" si="38"/>
        <v>-0.24236598549261357</v>
      </c>
    </row>
    <row r="149" spans="1:18" ht="14.1" customHeight="1" x14ac:dyDescent="0.25">
      <c r="A149" s="18">
        <v>2</v>
      </c>
      <c r="B149" s="514" t="s">
        <v>125</v>
      </c>
      <c r="C149" s="201">
        <f>SUM(C122:C130,C135:C148)</f>
        <v>321210830.55999994</v>
      </c>
      <c r="D149" s="207">
        <f>SUM(D122:D130,D135:D148)</f>
        <v>327769097.94</v>
      </c>
      <c r="E149" s="203">
        <f>SUM(E122:E130,E135:E148)</f>
        <v>287424824.61000001</v>
      </c>
      <c r="F149" s="232">
        <f>E149/D149</f>
        <v>0.87691251681882099</v>
      </c>
      <c r="G149" s="203">
        <f>SUM(G122:G130,G135:G148)</f>
        <v>264033667.31999999</v>
      </c>
      <c r="H149" s="232">
        <f>G149/D149</f>
        <v>0.80554777426983937</v>
      </c>
      <c r="I149" s="203">
        <f>SUM(I122:I130,I135:I148)</f>
        <v>163315274.72</v>
      </c>
      <c r="J149" s="277">
        <f>I149/D149</f>
        <v>0.4982631851093412</v>
      </c>
      <c r="K149" s="562">
        <f>SUM(K122:K148)</f>
        <v>241368759.77000007</v>
      </c>
      <c r="L149" s="90">
        <v>0.81024317294785597</v>
      </c>
      <c r="M149" s="213">
        <f t="shared" si="23"/>
        <v>9.390157852904113E-2</v>
      </c>
      <c r="N149" s="562">
        <f>SUM(N122:N148)</f>
        <v>167019050.39000002</v>
      </c>
      <c r="O149" s="90">
        <v>0.56066097973774009</v>
      </c>
      <c r="P149" s="213">
        <f t="shared" ref="P149" si="45">+I149/N149-1</f>
        <v>-2.2175767742371066E-2</v>
      </c>
      <c r="R149"/>
    </row>
    <row r="150" spans="1:18" ht="14.1" customHeight="1" x14ac:dyDescent="0.25">
      <c r="A150" s="37">
        <v>3111</v>
      </c>
      <c r="B150" s="38" t="s">
        <v>651</v>
      </c>
      <c r="C150" s="198">
        <v>19998074.850000001</v>
      </c>
      <c r="D150" s="534">
        <v>19328914.66</v>
      </c>
      <c r="E150" s="56">
        <v>18415571.809999999</v>
      </c>
      <c r="F150" s="48">
        <f t="shared" ref="F150:F159" si="46">+E150/D150</f>
        <v>0.95274732875249801</v>
      </c>
      <c r="G150" s="56">
        <v>18277196.649999999</v>
      </c>
      <c r="H150" s="48">
        <f t="shared" ref="H150:H159" si="47">+G150/D150</f>
        <v>0.94558835669255303</v>
      </c>
      <c r="I150" s="56">
        <v>11787343.279999999</v>
      </c>
      <c r="J150" s="153">
        <f t="shared" ref="J150:J159" si="48">+I150/D150</f>
        <v>0.60982954745996065</v>
      </c>
      <c r="K150" s="180">
        <v>17240579.18</v>
      </c>
      <c r="L150" s="48">
        <v>0.98339341434234451</v>
      </c>
      <c r="M150" s="210">
        <f t="shared" si="23"/>
        <v>6.0126603588963601E-2</v>
      </c>
      <c r="N150" s="180">
        <v>14105575.300000001</v>
      </c>
      <c r="O150" s="48">
        <v>0.8045744699587315</v>
      </c>
      <c r="P150" s="210">
        <f>+I150/N150-1</f>
        <v>-0.16434863312522963</v>
      </c>
    </row>
    <row r="151" spans="1:18" ht="14.1" customHeight="1" x14ac:dyDescent="0.25">
      <c r="A151" s="37" t="s">
        <v>650</v>
      </c>
      <c r="B151" s="38" t="s">
        <v>652</v>
      </c>
      <c r="C151" s="200">
        <v>2248848</v>
      </c>
      <c r="D151" s="535">
        <v>2889577.19</v>
      </c>
      <c r="E151" s="137">
        <v>2889577.19</v>
      </c>
      <c r="F151" s="48">
        <f t="shared" si="46"/>
        <v>1</v>
      </c>
      <c r="G151" s="137">
        <v>2889577.19</v>
      </c>
      <c r="H151" s="48">
        <f t="shared" si="47"/>
        <v>1</v>
      </c>
      <c r="I151" s="137">
        <v>2248848</v>
      </c>
      <c r="J151" s="153">
        <f t="shared" si="48"/>
        <v>0.77826195741806781</v>
      </c>
      <c r="K151" s="34">
        <v>2248848</v>
      </c>
      <c r="L151" s="48">
        <v>1</v>
      </c>
      <c r="M151" s="210">
        <f t="shared" ref="M151:M212" si="49">+G151/K151-1</f>
        <v>0.28491440506428178</v>
      </c>
      <c r="N151" s="34">
        <v>2248848</v>
      </c>
      <c r="O151" s="48">
        <v>1</v>
      </c>
      <c r="P151" s="210">
        <f t="shared" ref="P151:P172" si="50">+I151/N151-1</f>
        <v>0</v>
      </c>
    </row>
    <row r="152" spans="1:18" ht="14.1" customHeight="1" x14ac:dyDescent="0.25">
      <c r="A152" s="37">
        <v>3131</v>
      </c>
      <c r="B152" s="38" t="s">
        <v>761</v>
      </c>
      <c r="C152" s="200">
        <v>9000</v>
      </c>
      <c r="D152" s="535">
        <v>6000</v>
      </c>
      <c r="E152" s="137">
        <v>6000</v>
      </c>
      <c r="F152" s="48">
        <f t="shared" si="46"/>
        <v>1</v>
      </c>
      <c r="G152" s="137">
        <v>5190</v>
      </c>
      <c r="H152" s="48">
        <f t="shared" si="47"/>
        <v>0.86499999999999999</v>
      </c>
      <c r="I152" s="137">
        <v>5190</v>
      </c>
      <c r="J152" s="153">
        <f t="shared" si="48"/>
        <v>0.86499999999999999</v>
      </c>
      <c r="K152" s="34">
        <v>0</v>
      </c>
      <c r="L152" s="48">
        <v>0</v>
      </c>
      <c r="M152" s="224" t="s">
        <v>129</v>
      </c>
      <c r="N152" s="34">
        <v>0</v>
      </c>
      <c r="O152" s="48"/>
      <c r="P152" s="210" t="s">
        <v>129</v>
      </c>
    </row>
    <row r="153" spans="1:18" ht="14.1" customHeight="1" x14ac:dyDescent="0.25">
      <c r="A153" s="39" t="s">
        <v>653</v>
      </c>
      <c r="B153" s="40" t="s">
        <v>654</v>
      </c>
      <c r="C153" s="200">
        <v>10674936.689999999</v>
      </c>
      <c r="D153" s="535">
        <v>10674936.689999999</v>
      </c>
      <c r="E153" s="137">
        <v>10674936.689999999</v>
      </c>
      <c r="F153" s="280">
        <f t="shared" si="46"/>
        <v>1</v>
      </c>
      <c r="G153" s="137">
        <v>10674936.689999999</v>
      </c>
      <c r="H153" s="280">
        <f t="shared" si="47"/>
        <v>1</v>
      </c>
      <c r="I153" s="137">
        <v>5100000</v>
      </c>
      <c r="J153" s="178">
        <f t="shared" si="48"/>
        <v>0.47775458984946917</v>
      </c>
      <c r="K153" s="34">
        <v>9331667.1099999994</v>
      </c>
      <c r="L153" s="280">
        <v>1</v>
      </c>
      <c r="M153" s="212">
        <f t="shared" si="49"/>
        <v>0.14394743877656402</v>
      </c>
      <c r="N153" s="34">
        <v>5529319</v>
      </c>
      <c r="O153" s="280">
        <v>0.59253281700058424</v>
      </c>
      <c r="P153" s="210">
        <f t="shared" si="50"/>
        <v>-7.7644100476026101E-2</v>
      </c>
    </row>
    <row r="154" spans="1:18" ht="14.1" customHeight="1" x14ac:dyDescent="0.25">
      <c r="A154" s="253">
        <v>3232</v>
      </c>
      <c r="B154" s="40" t="s">
        <v>480</v>
      </c>
      <c r="C154" s="200">
        <v>40599839.609999999</v>
      </c>
      <c r="D154" s="535">
        <v>40599839.609999999</v>
      </c>
      <c r="E154" s="137">
        <v>40599839.609999999</v>
      </c>
      <c r="F154" s="280">
        <f t="shared" si="46"/>
        <v>1</v>
      </c>
      <c r="G154" s="137">
        <v>40599839.609999999</v>
      </c>
      <c r="H154" s="280">
        <f t="shared" si="47"/>
        <v>1</v>
      </c>
      <c r="I154" s="137">
        <v>34681050</v>
      </c>
      <c r="J154" s="178">
        <f t="shared" si="48"/>
        <v>0.85421642876288206</v>
      </c>
      <c r="K154" s="34">
        <v>37980210.549999997</v>
      </c>
      <c r="L154" s="604">
        <v>1</v>
      </c>
      <c r="M154" s="211">
        <f t="shared" si="49"/>
        <v>6.8973526530384133E-2</v>
      </c>
      <c r="N154" s="34">
        <v>37980210.549999997</v>
      </c>
      <c r="O154" s="604">
        <v>1</v>
      </c>
      <c r="P154" s="210">
        <f t="shared" si="50"/>
        <v>-8.686525172515136E-2</v>
      </c>
    </row>
    <row r="155" spans="1:18" ht="14.1" customHeight="1" x14ac:dyDescent="0.25">
      <c r="A155" s="253" t="s">
        <v>655</v>
      </c>
      <c r="B155" s="40" t="s">
        <v>656</v>
      </c>
      <c r="C155" s="200">
        <v>1576943.5</v>
      </c>
      <c r="D155" s="535">
        <v>1576943.5</v>
      </c>
      <c r="E155" s="137">
        <v>1576943.5</v>
      </c>
      <c r="F155" s="280">
        <f t="shared" si="46"/>
        <v>1</v>
      </c>
      <c r="G155" s="137">
        <v>1576943.5</v>
      </c>
      <c r="H155" s="280">
        <f t="shared" si="47"/>
        <v>1</v>
      </c>
      <c r="I155" s="137">
        <v>0</v>
      </c>
      <c r="J155" s="178">
        <f t="shared" si="48"/>
        <v>0</v>
      </c>
      <c r="K155" s="34">
        <v>1326943.5</v>
      </c>
      <c r="L155" s="604">
        <v>1</v>
      </c>
      <c r="M155" s="211">
        <f t="shared" si="49"/>
        <v>0.18840289733511639</v>
      </c>
      <c r="N155" s="34">
        <v>0</v>
      </c>
      <c r="O155" s="604">
        <v>0</v>
      </c>
      <c r="P155" s="210" t="s">
        <v>129</v>
      </c>
    </row>
    <row r="156" spans="1:18" ht="14.1" customHeight="1" x14ac:dyDescent="0.25">
      <c r="A156" s="39" t="s">
        <v>657</v>
      </c>
      <c r="B156" s="40" t="s">
        <v>658</v>
      </c>
      <c r="C156" s="200">
        <v>8163831</v>
      </c>
      <c r="D156" s="535">
        <v>8163831</v>
      </c>
      <c r="E156" s="137">
        <v>8163831</v>
      </c>
      <c r="F156" s="280">
        <f t="shared" si="46"/>
        <v>1</v>
      </c>
      <c r="G156" s="137">
        <v>8163831</v>
      </c>
      <c r="H156" s="280">
        <f t="shared" si="47"/>
        <v>1</v>
      </c>
      <c r="I156" s="137">
        <v>5416531</v>
      </c>
      <c r="J156" s="178">
        <f t="shared" si="48"/>
        <v>0.66347907005914253</v>
      </c>
      <c r="K156" s="34">
        <v>7493661</v>
      </c>
      <c r="L156" s="280">
        <v>1</v>
      </c>
      <c r="M156" s="211">
        <f t="shared" si="49"/>
        <v>8.9431587577820881E-2</v>
      </c>
      <c r="N156" s="34">
        <v>2077130</v>
      </c>
      <c r="O156" s="280">
        <v>0.27718494338081212</v>
      </c>
      <c r="P156" s="210">
        <f t="shared" si="50"/>
        <v>1.6076995662284017</v>
      </c>
    </row>
    <row r="157" spans="1:18" ht="14.1" customHeight="1" x14ac:dyDescent="0.25">
      <c r="A157" s="39" t="s">
        <v>659</v>
      </c>
      <c r="B157" s="40" t="s">
        <v>114</v>
      </c>
      <c r="C157" s="200">
        <v>9096798.4100000001</v>
      </c>
      <c r="D157" s="535">
        <v>9117694.2799999993</v>
      </c>
      <c r="E157" s="137">
        <v>8908775.1099999994</v>
      </c>
      <c r="F157" s="280">
        <f t="shared" si="46"/>
        <v>0.97708640325238016</v>
      </c>
      <c r="G157" s="137">
        <v>8817279.6099999994</v>
      </c>
      <c r="H157" s="280">
        <f t="shared" si="47"/>
        <v>0.96705146490171634</v>
      </c>
      <c r="I157" s="137">
        <v>6622743.7400000002</v>
      </c>
      <c r="J157" s="178">
        <f t="shared" si="48"/>
        <v>0.72636168055417627</v>
      </c>
      <c r="K157" s="34">
        <v>6721373.9800000004</v>
      </c>
      <c r="L157" s="280">
        <v>0.94225921038602412</v>
      </c>
      <c r="M157" s="211">
        <f t="shared" si="49"/>
        <v>0.31182696220096329</v>
      </c>
      <c r="N157" s="34">
        <v>391080.18</v>
      </c>
      <c r="O157" s="280">
        <v>5.482493649377685E-2</v>
      </c>
      <c r="P157" s="210">
        <f t="shared" si="50"/>
        <v>15.934490876014223</v>
      </c>
    </row>
    <row r="158" spans="1:18" ht="14.1" customHeight="1" x14ac:dyDescent="0.25">
      <c r="A158" s="39" t="s">
        <v>660</v>
      </c>
      <c r="B158" s="40" t="s">
        <v>661</v>
      </c>
      <c r="C158" s="200">
        <v>8827393.0999999996</v>
      </c>
      <c r="D158" s="535">
        <v>8809766.0999999996</v>
      </c>
      <c r="E158" s="137">
        <v>8744700.8900000006</v>
      </c>
      <c r="F158" s="280">
        <f t="shared" si="46"/>
        <v>0.99261442253273913</v>
      </c>
      <c r="G158" s="137">
        <v>8744700.8900000006</v>
      </c>
      <c r="H158" s="280">
        <f t="shared" si="47"/>
        <v>0.99261442253273913</v>
      </c>
      <c r="I158" s="137">
        <v>0</v>
      </c>
      <c r="J158" s="178">
        <f t="shared" si="48"/>
        <v>0</v>
      </c>
      <c r="K158" s="34">
        <v>8147393.0999999996</v>
      </c>
      <c r="L158" s="280">
        <v>0.83328889578961496</v>
      </c>
      <c r="M158" s="211">
        <f t="shared" si="49"/>
        <v>7.3312749571393665E-2</v>
      </c>
      <c r="N158" s="34">
        <v>3679022</v>
      </c>
      <c r="O158" s="280">
        <v>0.37627841719895666</v>
      </c>
      <c r="P158" s="210">
        <f t="shared" si="50"/>
        <v>-1</v>
      </c>
    </row>
    <row r="159" spans="1:18" ht="14.1" customHeight="1" x14ac:dyDescent="0.25">
      <c r="A159" s="39">
        <v>3281</v>
      </c>
      <c r="B159" s="40" t="s">
        <v>664</v>
      </c>
      <c r="C159" s="200">
        <v>5255775.0999999996</v>
      </c>
      <c r="D159" s="535">
        <v>5255775.0999999996</v>
      </c>
      <c r="E159" s="137">
        <v>5255775.0999999996</v>
      </c>
      <c r="F159" s="280">
        <f t="shared" si="46"/>
        <v>1</v>
      </c>
      <c r="G159" s="137">
        <v>5255775.0999999996</v>
      </c>
      <c r="H159" s="280">
        <f t="shared" si="47"/>
        <v>1</v>
      </c>
      <c r="I159" s="137">
        <v>0</v>
      </c>
      <c r="J159" s="178">
        <f t="shared" si="48"/>
        <v>0</v>
      </c>
      <c r="K159" s="34">
        <v>5155750.58</v>
      </c>
      <c r="L159" s="280">
        <v>1</v>
      </c>
      <c r="M159" s="211">
        <f t="shared" si="49"/>
        <v>1.9400573873377569E-2</v>
      </c>
      <c r="N159" s="34">
        <v>3995890.58</v>
      </c>
      <c r="O159" s="280">
        <v>0.77503566512715205</v>
      </c>
      <c r="P159" s="210">
        <f t="shared" si="50"/>
        <v>-1</v>
      </c>
    </row>
    <row r="160" spans="1:18" ht="14.1" customHeight="1" x14ac:dyDescent="0.25">
      <c r="A160" s="39" t="s">
        <v>662</v>
      </c>
      <c r="B160" s="40" t="s">
        <v>665</v>
      </c>
      <c r="C160" s="200">
        <v>2919606</v>
      </c>
      <c r="D160" s="535">
        <v>3019606</v>
      </c>
      <c r="E160" s="137">
        <v>2919606</v>
      </c>
      <c r="F160" s="280">
        <f t="shared" ref="F160:F161" si="51">+E160/D160</f>
        <v>0.96688309666890315</v>
      </c>
      <c r="G160" s="137">
        <v>2919606</v>
      </c>
      <c r="H160" s="280">
        <f t="shared" ref="H160:H161" si="52">+G160/D160</f>
        <v>0.96688309666890315</v>
      </c>
      <c r="I160" s="137">
        <v>0</v>
      </c>
      <c r="J160" s="178">
        <f t="shared" ref="J160:J161" si="53">+I160/D160</f>
        <v>0</v>
      </c>
      <c r="K160" s="34">
        <v>2919606</v>
      </c>
      <c r="L160" s="280">
        <v>1</v>
      </c>
      <c r="M160" s="211">
        <f t="shared" si="49"/>
        <v>0</v>
      </c>
      <c r="N160" s="34">
        <v>0</v>
      </c>
      <c r="O160" s="280">
        <v>0</v>
      </c>
      <c r="P160" s="210" t="s">
        <v>129</v>
      </c>
    </row>
    <row r="161" spans="1:18" ht="14.1" customHeight="1" x14ac:dyDescent="0.25">
      <c r="A161" s="39" t="s">
        <v>663</v>
      </c>
      <c r="B161" s="40" t="s">
        <v>666</v>
      </c>
      <c r="C161" s="200">
        <v>1326943.5</v>
      </c>
      <c r="D161" s="535">
        <v>1326943.5</v>
      </c>
      <c r="E161" s="137">
        <v>1326943.5</v>
      </c>
      <c r="F161" s="280">
        <f t="shared" si="51"/>
        <v>1</v>
      </c>
      <c r="G161" s="137">
        <v>1326943.5</v>
      </c>
      <c r="H161" s="280">
        <f t="shared" si="52"/>
        <v>1</v>
      </c>
      <c r="I161" s="137">
        <v>0</v>
      </c>
      <c r="J161" s="178">
        <f t="shared" si="53"/>
        <v>0</v>
      </c>
      <c r="K161" s="34">
        <v>1326943.5</v>
      </c>
      <c r="L161" s="280">
        <v>1</v>
      </c>
      <c r="M161" s="211">
        <f t="shared" si="49"/>
        <v>0</v>
      </c>
      <c r="N161" s="34">
        <v>183170.45</v>
      </c>
      <c r="O161" s="280">
        <v>0.13803937394470828</v>
      </c>
      <c r="P161" s="210">
        <f t="shared" si="50"/>
        <v>-1</v>
      </c>
    </row>
    <row r="162" spans="1:18" ht="14.1" customHeight="1" x14ac:dyDescent="0.25">
      <c r="A162" s="39">
        <v>3291</v>
      </c>
      <c r="B162" s="40" t="s">
        <v>495</v>
      </c>
      <c r="C162" s="200">
        <v>33376191.52</v>
      </c>
      <c r="D162" s="535">
        <v>33376191.52</v>
      </c>
      <c r="E162" s="137">
        <v>33376191.52</v>
      </c>
      <c r="F162" s="280">
        <f>+E162/D162</f>
        <v>1</v>
      </c>
      <c r="G162" s="137">
        <v>33376191.52</v>
      </c>
      <c r="H162" s="280">
        <f>+G162/D162</f>
        <v>1</v>
      </c>
      <c r="I162" s="137">
        <v>23200000</v>
      </c>
      <c r="J162" s="178">
        <f>+I162/D162</f>
        <v>0.69510627017159443</v>
      </c>
      <c r="K162" s="34">
        <v>30377801.829999998</v>
      </c>
      <c r="L162" s="604">
        <v>1</v>
      </c>
      <c r="M162" s="211">
        <f t="shared" si="49"/>
        <v>9.8703313254183689E-2</v>
      </c>
      <c r="N162" s="34">
        <v>24137661.829999998</v>
      </c>
      <c r="O162" s="604">
        <v>0.79458224018574419</v>
      </c>
      <c r="P162" s="210">
        <f t="shared" si="50"/>
        <v>-3.8846423344725323E-2</v>
      </c>
    </row>
    <row r="163" spans="1:18" ht="14.1" customHeight="1" x14ac:dyDescent="0.25">
      <c r="A163" s="253" t="s">
        <v>667</v>
      </c>
      <c r="B163" s="40" t="s">
        <v>668</v>
      </c>
      <c r="C163" s="200">
        <v>24741430.09</v>
      </c>
      <c r="D163" s="535">
        <v>18785272.949999999</v>
      </c>
      <c r="E163" s="137">
        <v>15970469.289999999</v>
      </c>
      <c r="F163" s="280">
        <f>+E163/D163</f>
        <v>0.85015902257624631</v>
      </c>
      <c r="G163" s="137">
        <v>15970469.289999999</v>
      </c>
      <c r="H163" s="280">
        <f>+G163/D163</f>
        <v>0.85015902257624631</v>
      </c>
      <c r="I163" s="137">
        <v>4790613.25</v>
      </c>
      <c r="J163" s="178">
        <f>+I163/D163</f>
        <v>0.2550196242956374</v>
      </c>
      <c r="K163" s="34">
        <v>11909199.59</v>
      </c>
      <c r="L163" s="280">
        <v>0.94490276260595152</v>
      </c>
      <c r="M163" s="211">
        <f t="shared" si="49"/>
        <v>0.34101953446226507</v>
      </c>
      <c r="N163" s="34">
        <v>5975393.6200000001</v>
      </c>
      <c r="O163" s="280">
        <v>0.47410121028931196</v>
      </c>
      <c r="P163" s="210">
        <f t="shared" si="50"/>
        <v>-0.19827653964660497</v>
      </c>
    </row>
    <row r="164" spans="1:18" ht="14.1" customHeight="1" x14ac:dyDescent="0.25">
      <c r="A164" s="39" t="s">
        <v>669</v>
      </c>
      <c r="B164" s="40" t="s">
        <v>670</v>
      </c>
      <c r="C164" s="200">
        <v>12623127.310000001</v>
      </c>
      <c r="D164" s="535">
        <v>12910548.640000001</v>
      </c>
      <c r="E164" s="137">
        <v>12607627.4</v>
      </c>
      <c r="F164" s="280">
        <f>+E164/D164</f>
        <v>0.97653691965797051</v>
      </c>
      <c r="G164" s="137">
        <v>12553233.050000001</v>
      </c>
      <c r="H164" s="280">
        <f>+G164/D164</f>
        <v>0.9723237485901296</v>
      </c>
      <c r="I164" s="137">
        <v>7079127.3399999999</v>
      </c>
      <c r="J164" s="178">
        <f>+I164/D164</f>
        <v>0.54832118582994627</v>
      </c>
      <c r="K164" s="34">
        <v>12542166.460000001</v>
      </c>
      <c r="L164" s="280">
        <v>0.98330101385017166</v>
      </c>
      <c r="M164" s="211">
        <f t="shared" si="49"/>
        <v>8.8235075138687336E-4</v>
      </c>
      <c r="N164" s="34">
        <v>12408597.99</v>
      </c>
      <c r="O164" s="280">
        <v>0.97282929730994827</v>
      </c>
      <c r="P164" s="210">
        <f t="shared" si="50"/>
        <v>-0.42949821198937888</v>
      </c>
    </row>
    <row r="165" spans="1:18" ht="14.1" customHeight="1" x14ac:dyDescent="0.25">
      <c r="A165" s="39" t="s">
        <v>671</v>
      </c>
      <c r="B165" s="40" t="s">
        <v>672</v>
      </c>
      <c r="C165" s="200">
        <v>48067327.659999996</v>
      </c>
      <c r="D165" s="535">
        <v>51847827.659999996</v>
      </c>
      <c r="E165" s="137">
        <v>48067327.659999996</v>
      </c>
      <c r="F165" s="280">
        <f>+E165/D165</f>
        <v>0.9270846982289942</v>
      </c>
      <c r="G165" s="137">
        <v>48067327.659999996</v>
      </c>
      <c r="H165" s="280">
        <f>+G165/D165</f>
        <v>0.9270846982289942</v>
      </c>
      <c r="I165" s="137">
        <v>40000000</v>
      </c>
      <c r="J165" s="178">
        <f>+I165/D165</f>
        <v>0.77148844619500889</v>
      </c>
      <c r="K165" s="34">
        <v>48905673.659999996</v>
      </c>
      <c r="L165" s="280">
        <v>1</v>
      </c>
      <c r="M165" s="211">
        <f t="shared" si="49"/>
        <v>-1.7142101054129499E-2</v>
      </c>
      <c r="N165" s="34">
        <v>47370497.799999997</v>
      </c>
      <c r="O165" s="280">
        <v>0.96860945274626442</v>
      </c>
      <c r="P165" s="210">
        <f t="shared" si="50"/>
        <v>-0.15559257644111135</v>
      </c>
      <c r="R165" s="275"/>
    </row>
    <row r="166" spans="1:18" ht="14.1" customHeight="1" x14ac:dyDescent="0.25">
      <c r="A166" s="39" t="s">
        <v>673</v>
      </c>
      <c r="B166" s="40" t="s">
        <v>674</v>
      </c>
      <c r="C166" s="200">
        <v>17219551.329999998</v>
      </c>
      <c r="D166" s="535">
        <v>18169551.329999998</v>
      </c>
      <c r="E166" s="137">
        <v>17219551.329999998</v>
      </c>
      <c r="F166" s="280">
        <f>+E166/D166</f>
        <v>0.94771472433491288</v>
      </c>
      <c r="G166" s="137">
        <v>17219551.329999998</v>
      </c>
      <c r="H166" s="280">
        <f>+G166/D166</f>
        <v>0.94771472433491288</v>
      </c>
      <c r="I166" s="137">
        <v>13500000</v>
      </c>
      <c r="J166" s="178">
        <f>+I166/D166</f>
        <v>0.74300128576702729</v>
      </c>
      <c r="K166" s="34">
        <v>17284551.329999998</v>
      </c>
      <c r="L166" s="280">
        <v>1</v>
      </c>
      <c r="M166" s="211">
        <f t="shared" si="49"/>
        <v>-3.7605835846709068E-3</v>
      </c>
      <c r="N166" s="34">
        <v>11265000</v>
      </c>
      <c r="O166" s="280">
        <v>0.6517380627895073</v>
      </c>
      <c r="P166" s="210">
        <f t="shared" si="50"/>
        <v>0.19840213049267641</v>
      </c>
      <c r="R166" s="275"/>
    </row>
    <row r="167" spans="1:18" ht="14.1" customHeight="1" x14ac:dyDescent="0.25">
      <c r="A167" s="39" t="s">
        <v>675</v>
      </c>
      <c r="B167" s="40" t="s">
        <v>102</v>
      </c>
      <c r="C167" s="200">
        <v>17748245.370000001</v>
      </c>
      <c r="D167" s="535">
        <v>20639623.079999998</v>
      </c>
      <c r="E167" s="137">
        <v>17754117.399999999</v>
      </c>
      <c r="F167" s="280">
        <f t="shared" ref="F167:F173" si="54">+E167/D167</f>
        <v>0.86019581516505095</v>
      </c>
      <c r="G167" s="137">
        <v>17330617.530000001</v>
      </c>
      <c r="H167" s="280">
        <f t="shared" ref="H167:H173" si="55">+G167/D167</f>
        <v>0.83967703590447562</v>
      </c>
      <c r="I167" s="137">
        <v>15965701.09</v>
      </c>
      <c r="J167" s="178">
        <f t="shared" ref="J167:J173" si="56">+I167/D167</f>
        <v>0.77354615576632912</v>
      </c>
      <c r="K167" s="34">
        <v>15831213.84</v>
      </c>
      <c r="L167" s="604">
        <v>0.96040840476324663</v>
      </c>
      <c r="M167" s="211">
        <f t="shared" si="49"/>
        <v>9.4711858809684468E-2</v>
      </c>
      <c r="N167" s="34">
        <v>1790680.39</v>
      </c>
      <c r="O167" s="604">
        <v>0.10863251006410057</v>
      </c>
      <c r="P167" s="210">
        <f t="shared" si="50"/>
        <v>7.9159970585258943</v>
      </c>
      <c r="R167" s="275"/>
    </row>
    <row r="168" spans="1:18" ht="14.1" customHeight="1" x14ac:dyDescent="0.25">
      <c r="A168" s="253">
        <v>3361</v>
      </c>
      <c r="B168" s="40" t="s">
        <v>676</v>
      </c>
      <c r="C168" s="200">
        <v>211322.62</v>
      </c>
      <c r="D168" s="535">
        <v>211322.62</v>
      </c>
      <c r="E168" s="137">
        <v>211322.62</v>
      </c>
      <c r="F168" s="280">
        <f t="shared" si="54"/>
        <v>1</v>
      </c>
      <c r="G168" s="137">
        <v>211322.62</v>
      </c>
      <c r="H168" s="280">
        <f t="shared" si="55"/>
        <v>1</v>
      </c>
      <c r="I168" s="137">
        <v>0</v>
      </c>
      <c r="J168" s="178">
        <f t="shared" si="56"/>
        <v>0</v>
      </c>
      <c r="K168" s="34">
        <v>211322.62</v>
      </c>
      <c r="L168" s="280">
        <v>1</v>
      </c>
      <c r="M168" s="212">
        <f t="shared" si="49"/>
        <v>0</v>
      </c>
      <c r="N168" s="34">
        <v>0</v>
      </c>
      <c r="O168" s="280">
        <v>0</v>
      </c>
      <c r="P168" s="210" t="s">
        <v>129</v>
      </c>
    </row>
    <row r="169" spans="1:18" ht="14.1" customHeight="1" x14ac:dyDescent="0.25">
      <c r="A169" s="253">
        <v>3371</v>
      </c>
      <c r="B169" s="40" t="s">
        <v>677</v>
      </c>
      <c r="C169" s="200">
        <v>15245118.1</v>
      </c>
      <c r="D169" s="535">
        <v>15949137.029999999</v>
      </c>
      <c r="E169" s="137">
        <v>14672019.800000001</v>
      </c>
      <c r="F169" s="280">
        <f t="shared" si="54"/>
        <v>0.91992562183159077</v>
      </c>
      <c r="G169" s="137">
        <v>14250484.390000001</v>
      </c>
      <c r="H169" s="280">
        <f t="shared" si="55"/>
        <v>0.89349563949417021</v>
      </c>
      <c r="I169" s="137">
        <v>8219945.7300000004</v>
      </c>
      <c r="J169" s="178">
        <f t="shared" si="56"/>
        <v>0.5153849838106257</v>
      </c>
      <c r="K169" s="34">
        <v>13624492.77</v>
      </c>
      <c r="L169" s="280">
        <v>0.9188798410884198</v>
      </c>
      <c r="M169" s="211">
        <f t="shared" si="49"/>
        <v>4.5946049557043622E-2</v>
      </c>
      <c r="N169" s="34">
        <v>7244579</v>
      </c>
      <c r="O169" s="280">
        <v>0.48859782985319195</v>
      </c>
      <c r="P169" s="210">
        <f t="shared" si="50"/>
        <v>0.13463401116890306</v>
      </c>
    </row>
    <row r="170" spans="1:18" ht="14.1" customHeight="1" x14ac:dyDescent="0.25">
      <c r="A170" s="253">
        <v>3381</v>
      </c>
      <c r="B170" s="40" t="s">
        <v>678</v>
      </c>
      <c r="C170" s="200">
        <v>8127724.7699999996</v>
      </c>
      <c r="D170" s="535">
        <v>8536855.3900000006</v>
      </c>
      <c r="E170" s="137">
        <v>7731689.3899999997</v>
      </c>
      <c r="F170" s="280">
        <f t="shared" si="54"/>
        <v>0.90568353764746146</v>
      </c>
      <c r="G170" s="137">
        <v>7530957.5099999998</v>
      </c>
      <c r="H170" s="280">
        <f t="shared" si="55"/>
        <v>0.88216997547149489</v>
      </c>
      <c r="I170" s="137">
        <v>2335098.2799999998</v>
      </c>
      <c r="J170" s="178">
        <f t="shared" si="56"/>
        <v>0.27353143204643177</v>
      </c>
      <c r="K170" s="34">
        <v>7046549.1699999999</v>
      </c>
      <c r="L170" s="280">
        <v>0.90740722507398652</v>
      </c>
      <c r="M170" s="211">
        <f t="shared" si="49"/>
        <v>6.8744051636270509E-2</v>
      </c>
      <c r="N170" s="34">
        <v>4993768.47</v>
      </c>
      <c r="O170" s="280">
        <v>0.64306392827237835</v>
      </c>
      <c r="P170" s="210">
        <f t="shared" si="50"/>
        <v>-0.53239756828373741</v>
      </c>
    </row>
    <row r="171" spans="1:18" ht="14.1" customHeight="1" x14ac:dyDescent="0.25">
      <c r="A171" s="253" t="s">
        <v>679</v>
      </c>
      <c r="B171" s="40" t="s">
        <v>680</v>
      </c>
      <c r="C171" s="200">
        <v>14042820.529999999</v>
      </c>
      <c r="D171" s="535">
        <v>13085983.560000001</v>
      </c>
      <c r="E171" s="137">
        <v>12611808.939999999</v>
      </c>
      <c r="F171" s="390">
        <f t="shared" si="54"/>
        <v>0.96376469389359365</v>
      </c>
      <c r="G171" s="137">
        <v>12496477.5</v>
      </c>
      <c r="H171" s="390">
        <f t="shared" si="55"/>
        <v>0.95495133726119397</v>
      </c>
      <c r="I171" s="137">
        <v>6956677.5</v>
      </c>
      <c r="J171" s="392">
        <f t="shared" si="56"/>
        <v>0.53161288703315468</v>
      </c>
      <c r="K171" s="34">
        <v>12377099.73</v>
      </c>
      <c r="L171" s="390">
        <v>0.97155894206248927</v>
      </c>
      <c r="M171" s="211">
        <f t="shared" si="49"/>
        <v>9.6450519591959605E-3</v>
      </c>
      <c r="N171" s="34">
        <v>10293461.59</v>
      </c>
      <c r="O171" s="390">
        <v>0.8080006520672407</v>
      </c>
      <c r="P171" s="210">
        <f t="shared" si="50"/>
        <v>-0.32416539963986979</v>
      </c>
    </row>
    <row r="172" spans="1:18" ht="14.1" customHeight="1" x14ac:dyDescent="0.25">
      <c r="A172" s="253">
        <v>3421</v>
      </c>
      <c r="B172" s="40" t="s">
        <v>484</v>
      </c>
      <c r="C172" s="200">
        <v>5455050.5800000001</v>
      </c>
      <c r="D172" s="535">
        <v>6480475.8200000003</v>
      </c>
      <c r="E172" s="137">
        <v>6456013.3300000001</v>
      </c>
      <c r="F172" s="390">
        <f t="shared" si="54"/>
        <v>0.9962252015624371</v>
      </c>
      <c r="G172" s="137">
        <v>6456013.3300000001</v>
      </c>
      <c r="H172" s="390">
        <f t="shared" si="55"/>
        <v>0.9962252015624371</v>
      </c>
      <c r="I172" s="137">
        <v>1421931.25</v>
      </c>
      <c r="J172" s="392">
        <f t="shared" si="56"/>
        <v>0.21941772324983383</v>
      </c>
      <c r="K172" s="34">
        <v>6362437.7199999997</v>
      </c>
      <c r="L172" s="390">
        <v>0.9980841898224021</v>
      </c>
      <c r="M172" s="211">
        <f t="shared" si="49"/>
        <v>1.4707508995467355E-2</v>
      </c>
      <c r="N172" s="34">
        <v>83803.34</v>
      </c>
      <c r="O172" s="390">
        <v>1.3146343019654942E-2</v>
      </c>
      <c r="P172" s="210">
        <f t="shared" si="50"/>
        <v>15.967477071916228</v>
      </c>
    </row>
    <row r="173" spans="1:18" ht="14.1" customHeight="1" x14ac:dyDescent="0.25">
      <c r="A173" s="526">
        <v>3431</v>
      </c>
      <c r="B173" s="528" t="s">
        <v>435</v>
      </c>
      <c r="C173" s="200">
        <v>6518951.2199999997</v>
      </c>
      <c r="D173" s="535">
        <v>6518951.2199999997</v>
      </c>
      <c r="E173" s="137">
        <v>6518951.2199999997</v>
      </c>
      <c r="F173" s="390">
        <f t="shared" si="54"/>
        <v>1</v>
      </c>
      <c r="G173" s="137">
        <v>6518951.2199999997</v>
      </c>
      <c r="H173" s="390">
        <f t="shared" si="55"/>
        <v>1</v>
      </c>
      <c r="I173" s="137">
        <v>0</v>
      </c>
      <c r="J173" s="392">
        <f t="shared" si="56"/>
        <v>0</v>
      </c>
      <c r="K173" s="34">
        <v>7608676.7199999997</v>
      </c>
      <c r="L173" s="390">
        <v>1</v>
      </c>
      <c r="M173" s="496">
        <f t="shared" si="49"/>
        <v>-0.14322142208192024</v>
      </c>
      <c r="N173" s="34">
        <v>0</v>
      </c>
      <c r="O173" s="390">
        <v>0</v>
      </c>
      <c r="P173" s="210" t="s">
        <v>129</v>
      </c>
    </row>
    <row r="174" spans="1:18" ht="14.1" customHeight="1" x14ac:dyDescent="0.25">
      <c r="A174" s="527">
        <v>3</v>
      </c>
      <c r="B174" s="2" t="s">
        <v>124</v>
      </c>
      <c r="C174" s="201">
        <f>SUM(C150:C173)</f>
        <v>314074850.86000001</v>
      </c>
      <c r="D174" s="207">
        <f>SUM(D150:D173)</f>
        <v>317281568.44999999</v>
      </c>
      <c r="E174" s="203">
        <f>SUM(E150:E173)</f>
        <v>302679590.29999995</v>
      </c>
      <c r="F174" s="90">
        <f t="shared" ref="F174:F211" si="57">+E174/D174</f>
        <v>0.95397785562730808</v>
      </c>
      <c r="G174" s="203">
        <f>SUM(G150:G173)</f>
        <v>301233416.69</v>
      </c>
      <c r="H174" s="90">
        <f t="shared" ref="H174:H211" si="58">+G174/D174</f>
        <v>0.94941984232365206</v>
      </c>
      <c r="I174" s="203">
        <f>SUM(I150:I173)</f>
        <v>189330800.46000001</v>
      </c>
      <c r="J174" s="170">
        <f t="shared" ref="J174:J211" si="59">+I174/D174</f>
        <v>0.59672801475650927</v>
      </c>
      <c r="K174" s="562">
        <f>SUM(K150:K173)</f>
        <v>283974161.94000006</v>
      </c>
      <c r="L174" s="90">
        <v>0.97279999322814792</v>
      </c>
      <c r="M174" s="213">
        <f t="shared" si="49"/>
        <v>6.0777553253759109E-2</v>
      </c>
      <c r="N174" s="562">
        <f>SUM(N150:N173)</f>
        <v>195753690.09</v>
      </c>
      <c r="O174" s="90">
        <v>0.67058632057578571</v>
      </c>
      <c r="P174" s="213">
        <f t="shared" ref="P174:P211" si="60">+I174/N174-1</f>
        <v>-3.2811078182214626E-2</v>
      </c>
    </row>
    <row r="175" spans="1:18" ht="14.1" customHeight="1" x14ac:dyDescent="0.25">
      <c r="A175" s="37">
        <v>4301</v>
      </c>
      <c r="B175" s="529" t="s">
        <v>681</v>
      </c>
      <c r="C175" s="198">
        <v>4583248.97</v>
      </c>
      <c r="D175" s="512">
        <v>5239143.75</v>
      </c>
      <c r="E175" s="180">
        <v>2825202.48</v>
      </c>
      <c r="F175" s="78">
        <f>+E175/D175</f>
        <v>0.5392488953944049</v>
      </c>
      <c r="G175" s="180">
        <v>2731026.25</v>
      </c>
      <c r="H175" s="78">
        <f>+G175/D175</f>
        <v>0.52127339510392323</v>
      </c>
      <c r="I175" s="180">
        <v>2705394.07</v>
      </c>
      <c r="J175" s="153">
        <f>+I175/D175</f>
        <v>0.51638095824341523</v>
      </c>
      <c r="K175" s="180">
        <v>2920827.35</v>
      </c>
      <c r="L175" s="48">
        <v>0.61280420278368941</v>
      </c>
      <c r="M175" s="210">
        <f t="shared" si="49"/>
        <v>-6.4981964784738167E-2</v>
      </c>
      <c r="N175" s="180">
        <v>2773061.32</v>
      </c>
      <c r="O175" s="48">
        <v>0.58180214981651868</v>
      </c>
      <c r="P175" s="210">
        <f>+I175/N175-1</f>
        <v>-2.4401642153372927E-2</v>
      </c>
    </row>
    <row r="176" spans="1:18" ht="14.1" customHeight="1" x14ac:dyDescent="0.25">
      <c r="A176" s="37" t="s">
        <v>682</v>
      </c>
      <c r="B176" s="38" t="s">
        <v>684</v>
      </c>
      <c r="C176" s="200">
        <v>2165090</v>
      </c>
      <c r="D176" s="206">
        <v>2165090</v>
      </c>
      <c r="E176" s="34">
        <v>2165090</v>
      </c>
      <c r="F176" s="48">
        <f>+E176/D176</f>
        <v>1</v>
      </c>
      <c r="G176" s="34">
        <v>2165090</v>
      </c>
      <c r="H176" s="48">
        <f>+G176/D176</f>
        <v>1</v>
      </c>
      <c r="I176" s="34">
        <v>1623817.5</v>
      </c>
      <c r="J176" s="153">
        <f>+I176/D176</f>
        <v>0.75</v>
      </c>
      <c r="K176" s="34">
        <v>1252000</v>
      </c>
      <c r="L176" s="48">
        <v>0.65375517599695054</v>
      </c>
      <c r="M176" s="210">
        <f t="shared" si="49"/>
        <v>0.72930511182108626</v>
      </c>
      <c r="N176" s="34">
        <v>1252000</v>
      </c>
      <c r="O176" s="48">
        <v>0.65375517599695054</v>
      </c>
      <c r="P176" s="210">
        <f>+I176/N176-1</f>
        <v>0.29697883386581481</v>
      </c>
    </row>
    <row r="177" spans="1:19" ht="14.1" customHeight="1" x14ac:dyDescent="0.25">
      <c r="A177" s="37" t="s">
        <v>683</v>
      </c>
      <c r="B177" s="38" t="s">
        <v>685</v>
      </c>
      <c r="C177" s="200">
        <v>7512544.6100000003</v>
      </c>
      <c r="D177" s="206">
        <v>7348611.75</v>
      </c>
      <c r="E177" s="34">
        <v>4128986.23</v>
      </c>
      <c r="F177" s="48">
        <f>+E177/D177</f>
        <v>0.5618729592021241</v>
      </c>
      <c r="G177" s="34">
        <v>2438762.02</v>
      </c>
      <c r="H177" s="48">
        <f>+G177/D177</f>
        <v>0.33186703869611833</v>
      </c>
      <c r="I177" s="34">
        <v>1531607.68</v>
      </c>
      <c r="J177" s="153">
        <f>+I177/D177</f>
        <v>0.20842136339561004</v>
      </c>
      <c r="K177" s="34">
        <v>2861112.98</v>
      </c>
      <c r="L177" s="48">
        <v>0.3899579635509195</v>
      </c>
      <c r="M177" s="210">
        <f t="shared" si="49"/>
        <v>-0.14761771483767128</v>
      </c>
      <c r="N177" s="34">
        <v>1208033.69</v>
      </c>
      <c r="O177" s="48">
        <v>0.16465003687247007</v>
      </c>
      <c r="P177" s="210">
        <f>+I177/N177-1</f>
        <v>0.26785179310686269</v>
      </c>
    </row>
    <row r="178" spans="1:19" ht="14.1" customHeight="1" x14ac:dyDescent="0.25">
      <c r="A178" s="41" t="s">
        <v>686</v>
      </c>
      <c r="B178" s="42" t="s">
        <v>687</v>
      </c>
      <c r="C178" s="200">
        <v>2743104</v>
      </c>
      <c r="D178" s="206">
        <v>5833148.3099999996</v>
      </c>
      <c r="E178" s="34">
        <v>3970067.89</v>
      </c>
      <c r="F178" s="390">
        <f>+E178/D178</f>
        <v>0.68060465447003193</v>
      </c>
      <c r="G178" s="34">
        <v>3800034.88</v>
      </c>
      <c r="H178" s="390">
        <f>+G178/D178</f>
        <v>0.65145521389974737</v>
      </c>
      <c r="I178" s="34">
        <v>3198828.8</v>
      </c>
      <c r="J178" s="392">
        <f>+I178/D178</f>
        <v>0.54838804535727637</v>
      </c>
      <c r="K178" s="34">
        <v>4824203.6500000004</v>
      </c>
      <c r="L178" s="390">
        <v>0.61488010486862621</v>
      </c>
      <c r="M178" s="516">
        <f t="shared" si="49"/>
        <v>-0.21229799658229609</v>
      </c>
      <c r="N178" s="34">
        <v>4103188.69</v>
      </c>
      <c r="O178" s="390">
        <v>0.52298146493110031</v>
      </c>
      <c r="P178" s="516">
        <f>+I178/N178-1</f>
        <v>-0.22040416815440189</v>
      </c>
    </row>
    <row r="179" spans="1:19" ht="14.4" thickBot="1" x14ac:dyDescent="0.3">
      <c r="A179" s="665" t="s">
        <v>19</v>
      </c>
      <c r="B179" s="666"/>
      <c r="C179" s="666"/>
      <c r="D179" s="666"/>
      <c r="E179" s="666"/>
      <c r="F179" s="667"/>
      <c r="G179" s="666"/>
      <c r="H179" s="667"/>
      <c r="I179" s="666"/>
      <c r="J179" s="667"/>
      <c r="K179" s="667"/>
      <c r="L179" s="667"/>
      <c r="M179" s="667"/>
      <c r="N179" s="667"/>
      <c r="O179" s="667"/>
      <c r="P179" s="667"/>
    </row>
    <row r="180" spans="1:19" ht="12.75" customHeight="1" x14ac:dyDescent="0.25">
      <c r="A180" s="763" t="s">
        <v>756</v>
      </c>
      <c r="B180" s="764"/>
      <c r="C180" s="164" t="s">
        <v>765</v>
      </c>
      <c r="D180" s="767" t="s">
        <v>781</v>
      </c>
      <c r="E180" s="768"/>
      <c r="F180" s="769"/>
      <c r="G180" s="768"/>
      <c r="H180" s="768"/>
      <c r="I180" s="768"/>
      <c r="J180" s="770"/>
      <c r="K180" s="771" t="s">
        <v>782</v>
      </c>
      <c r="L180" s="772"/>
      <c r="M180" s="772"/>
      <c r="N180" s="772"/>
      <c r="O180" s="772"/>
      <c r="P180" s="773"/>
    </row>
    <row r="181" spans="1:19" ht="14.1" customHeight="1" x14ac:dyDescent="0.25">
      <c r="A181" s="39" t="s">
        <v>688</v>
      </c>
      <c r="B181" s="40" t="s">
        <v>689</v>
      </c>
      <c r="C181" s="200">
        <v>36360668.060000002</v>
      </c>
      <c r="D181" s="534">
        <v>40237330.359999999</v>
      </c>
      <c r="E181" s="136">
        <v>21615865.460000001</v>
      </c>
      <c r="F181" s="686">
        <f>+E181/D181</f>
        <v>0.53720923497172091</v>
      </c>
      <c r="G181" s="136">
        <v>17787410.140000001</v>
      </c>
      <c r="H181" s="48">
        <f>+G181/D181</f>
        <v>0.44206238288816735</v>
      </c>
      <c r="I181" s="136">
        <v>17002886.140000001</v>
      </c>
      <c r="J181" s="153">
        <f>+I181/D181</f>
        <v>0.42256496611173289</v>
      </c>
      <c r="K181" s="180">
        <v>15898424.720000001</v>
      </c>
      <c r="L181" s="48">
        <v>0.43766365683186281</v>
      </c>
      <c r="M181" s="210">
        <f>+G181/K181-1</f>
        <v>0.11881588605591098</v>
      </c>
      <c r="N181" s="180">
        <v>15068424.720000001</v>
      </c>
      <c r="O181" s="48">
        <v>0.41481479969235835</v>
      </c>
      <c r="P181" s="210">
        <f>+I181/N181-1</f>
        <v>0.12837847724270945</v>
      </c>
      <c r="R181" s="279"/>
      <c r="S181" s="279"/>
    </row>
    <row r="182" spans="1:19" ht="14.1" customHeight="1" x14ac:dyDescent="0.25">
      <c r="A182" s="39" t="s">
        <v>690</v>
      </c>
      <c r="B182" s="40" t="s">
        <v>691</v>
      </c>
      <c r="C182" s="200">
        <v>1922280</v>
      </c>
      <c r="D182" s="535">
        <v>1922280</v>
      </c>
      <c r="E182" s="137">
        <v>1602411.47</v>
      </c>
      <c r="F182" s="280">
        <f t="shared" ref="F182:F189" si="61">+E182/D182</f>
        <v>0.83359940799467303</v>
      </c>
      <c r="G182" s="137">
        <v>1602411.47</v>
      </c>
      <c r="H182" s="280">
        <f t="shared" ref="H182:H189" si="62">+G182/D182</f>
        <v>0.83359940799467303</v>
      </c>
      <c r="I182" s="137">
        <v>112500</v>
      </c>
      <c r="J182" s="178">
        <f t="shared" ref="J182:J189" si="63">+I182/D182</f>
        <v>5.8524252450215371E-2</v>
      </c>
      <c r="K182" s="34">
        <v>129500</v>
      </c>
      <c r="L182" s="280">
        <v>0.14677880038083149</v>
      </c>
      <c r="M182" s="210">
        <f t="shared" ref="M182:M189" si="64">+G182/K182-1</f>
        <v>11.373833745173744</v>
      </c>
      <c r="N182" s="34">
        <v>112500</v>
      </c>
      <c r="O182" s="280">
        <v>0.1275105408713787</v>
      </c>
      <c r="P182" s="210">
        <f t="shared" ref="P182:P189" si="65">+I182/N182-1</f>
        <v>0</v>
      </c>
      <c r="R182" s="279"/>
      <c r="S182" s="279"/>
    </row>
    <row r="183" spans="1:19" ht="14.1" customHeight="1" x14ac:dyDescent="0.25">
      <c r="A183" s="39" t="s">
        <v>692</v>
      </c>
      <c r="B183" s="40" t="s">
        <v>693</v>
      </c>
      <c r="C183" s="200">
        <v>10510570.890000001</v>
      </c>
      <c r="D183" s="535">
        <v>12064771.609999999</v>
      </c>
      <c r="E183" s="137">
        <v>6033513.5499999998</v>
      </c>
      <c r="F183" s="280">
        <f t="shared" si="61"/>
        <v>0.50009347421040817</v>
      </c>
      <c r="G183" s="137">
        <v>6033513.5499999998</v>
      </c>
      <c r="H183" s="280">
        <f t="shared" si="62"/>
        <v>0.50009347421040817</v>
      </c>
      <c r="I183" s="137">
        <v>5462093.3700000001</v>
      </c>
      <c r="J183" s="178">
        <f t="shared" si="63"/>
        <v>0.45273077241451404</v>
      </c>
      <c r="K183" s="34">
        <v>9489313.5500000007</v>
      </c>
      <c r="L183" s="280">
        <v>0.78065552295915241</v>
      </c>
      <c r="M183" s="210">
        <f t="shared" si="64"/>
        <v>-0.36417808114265549</v>
      </c>
      <c r="N183" s="34">
        <v>9321093.3699999992</v>
      </c>
      <c r="O183" s="280">
        <v>0.76681658593823554</v>
      </c>
      <c r="P183" s="210">
        <f t="shared" si="65"/>
        <v>-0.41400722499146037</v>
      </c>
      <c r="R183" s="279"/>
      <c r="S183" s="279"/>
    </row>
    <row r="184" spans="1:19" ht="14.1" customHeight="1" x14ac:dyDescent="0.25">
      <c r="A184" s="39" t="s">
        <v>694</v>
      </c>
      <c r="B184" s="40" t="s">
        <v>695</v>
      </c>
      <c r="C184" s="200">
        <v>1031566.99</v>
      </c>
      <c r="D184" s="535">
        <v>1171983.49</v>
      </c>
      <c r="E184" s="137">
        <v>764021.84</v>
      </c>
      <c r="F184" s="390">
        <f t="shared" si="61"/>
        <v>0.6519049513231624</v>
      </c>
      <c r="G184" s="137">
        <v>518443.92</v>
      </c>
      <c r="H184" s="280">
        <f t="shared" si="62"/>
        <v>0.44236452511801166</v>
      </c>
      <c r="I184" s="137">
        <v>306223</v>
      </c>
      <c r="J184" s="178">
        <f>+I184/D184</f>
        <v>0.26128610395356339</v>
      </c>
      <c r="K184" s="34">
        <v>510239.87</v>
      </c>
      <c r="L184" s="280">
        <v>0.45806395750159368</v>
      </c>
      <c r="M184" s="210">
        <f t="shared" si="64"/>
        <v>1.6078810148646427E-2</v>
      </c>
      <c r="N184" s="34">
        <v>218923.62</v>
      </c>
      <c r="O184" s="280">
        <v>0.19653701261678169</v>
      </c>
      <c r="P184" s="210">
        <f t="shared" si="65"/>
        <v>0.39876638254017549</v>
      </c>
      <c r="R184" s="279"/>
      <c r="S184" s="279"/>
    </row>
    <row r="185" spans="1:19" ht="14.1" customHeight="1" x14ac:dyDescent="0.25">
      <c r="A185" s="39" t="s">
        <v>696</v>
      </c>
      <c r="B185" s="40" t="s">
        <v>697</v>
      </c>
      <c r="C185" s="200">
        <v>4649794.68</v>
      </c>
      <c r="D185" s="535">
        <v>5433609.5800000001</v>
      </c>
      <c r="E185" s="133">
        <v>2846551.58</v>
      </c>
      <c r="F185" s="390">
        <f t="shared" si="61"/>
        <v>0.52387856324414095</v>
      </c>
      <c r="G185" s="675">
        <v>1828791.14</v>
      </c>
      <c r="H185" s="280">
        <f t="shared" si="62"/>
        <v>0.33657021415955318</v>
      </c>
      <c r="I185" s="675">
        <v>494395.7</v>
      </c>
      <c r="J185" s="178">
        <f>+I185/D185</f>
        <v>9.0988447499019617E-2</v>
      </c>
      <c r="K185" s="675">
        <v>667223.82999999996</v>
      </c>
      <c r="L185" s="418">
        <v>0.16680595749999999</v>
      </c>
      <c r="M185" s="210">
        <f t="shared" si="64"/>
        <v>1.7408960198558856</v>
      </c>
      <c r="N185" s="675">
        <v>467375.25</v>
      </c>
      <c r="O185" s="418">
        <v>0.1168438125</v>
      </c>
      <c r="P185" s="210">
        <f t="shared" si="65"/>
        <v>5.7813181164385608E-2</v>
      </c>
      <c r="R185" s="279"/>
      <c r="S185" s="279"/>
    </row>
    <row r="186" spans="1:19" ht="14.1" customHeight="1" x14ac:dyDescent="0.25">
      <c r="A186" s="39" t="s">
        <v>698</v>
      </c>
      <c r="B186" s="40" t="s">
        <v>700</v>
      </c>
      <c r="C186" s="200">
        <v>136713543.02000001</v>
      </c>
      <c r="D186" s="535">
        <v>137185641.12</v>
      </c>
      <c r="E186" s="137">
        <v>112255416.90000001</v>
      </c>
      <c r="F186" s="280">
        <f t="shared" si="61"/>
        <v>0.81827380754671797</v>
      </c>
      <c r="G186" s="137">
        <v>112255416.90000001</v>
      </c>
      <c r="H186" s="280">
        <f t="shared" si="62"/>
        <v>0.81827380754671797</v>
      </c>
      <c r="I186" s="137">
        <v>81588500.189999998</v>
      </c>
      <c r="J186" s="178">
        <f t="shared" si="63"/>
        <v>0.5947306111915337</v>
      </c>
      <c r="K186" s="34">
        <v>110924325</v>
      </c>
      <c r="L186" s="280">
        <v>0.83941589547272522</v>
      </c>
      <c r="M186" s="210">
        <f t="shared" si="64"/>
        <v>1.2000000000000011E-2</v>
      </c>
      <c r="N186" s="34">
        <v>96706164.079999998</v>
      </c>
      <c r="O186" s="280">
        <v>0.73182046696200764</v>
      </c>
      <c r="P186" s="210">
        <f t="shared" si="65"/>
        <v>-0.15632575269446047</v>
      </c>
      <c r="R186" s="279"/>
      <c r="S186" s="279"/>
    </row>
    <row r="187" spans="1:19" ht="14.1" customHeight="1" x14ac:dyDescent="0.25">
      <c r="A187" s="39" t="s">
        <v>699</v>
      </c>
      <c r="B187" s="40" t="s">
        <v>701</v>
      </c>
      <c r="C187" s="200">
        <v>16809054</v>
      </c>
      <c r="D187" s="535">
        <v>15734854</v>
      </c>
      <c r="E187" s="137">
        <v>14327012</v>
      </c>
      <c r="F187" s="280">
        <f t="shared" si="61"/>
        <v>0.91052716472615502</v>
      </c>
      <c r="G187" s="137">
        <v>14327012</v>
      </c>
      <c r="H187" s="280">
        <f t="shared" si="62"/>
        <v>0.91052716472615502</v>
      </c>
      <c r="I187" s="137">
        <v>7744750.4800000004</v>
      </c>
      <c r="J187" s="178">
        <f t="shared" si="63"/>
        <v>0.49220351710921501</v>
      </c>
      <c r="K187" s="34">
        <v>16692043</v>
      </c>
      <c r="L187" s="280">
        <v>0.99303881110739489</v>
      </c>
      <c r="M187" s="210">
        <f t="shared" si="64"/>
        <v>-0.14168613152985532</v>
      </c>
      <c r="N187" s="34">
        <v>9205263.1999999993</v>
      </c>
      <c r="O187" s="280">
        <v>0.54763719600163097</v>
      </c>
      <c r="P187" s="210">
        <f t="shared" si="65"/>
        <v>-0.15866061494037442</v>
      </c>
      <c r="R187" s="279"/>
      <c r="S187" s="279"/>
    </row>
    <row r="188" spans="1:19" ht="14.1" customHeight="1" x14ac:dyDescent="0.25">
      <c r="A188" s="39">
        <v>4911</v>
      </c>
      <c r="B188" s="40" t="s">
        <v>702</v>
      </c>
      <c r="C188" s="200">
        <v>16869480</v>
      </c>
      <c r="D188" s="535">
        <v>16869480</v>
      </c>
      <c r="E188" s="137">
        <v>16869480</v>
      </c>
      <c r="F188" s="280">
        <f t="shared" si="61"/>
        <v>1</v>
      </c>
      <c r="G188" s="137">
        <v>16869480</v>
      </c>
      <c r="H188" s="280">
        <f t="shared" si="62"/>
        <v>1</v>
      </c>
      <c r="I188" s="137">
        <v>10650000</v>
      </c>
      <c r="J188" s="178">
        <f t="shared" si="63"/>
        <v>0.6313176221199468</v>
      </c>
      <c r="K188" s="34">
        <v>15669752</v>
      </c>
      <c r="L188" s="280">
        <v>1</v>
      </c>
      <c r="M188" s="210">
        <f t="shared" si="64"/>
        <v>7.6563304894678552E-2</v>
      </c>
      <c r="N188" s="34">
        <v>7900000</v>
      </c>
      <c r="O188" s="280">
        <v>0.50415603259068809</v>
      </c>
      <c r="P188" s="210">
        <f t="shared" si="65"/>
        <v>0.34810126582278489</v>
      </c>
      <c r="R188" s="279"/>
      <c r="S188" s="279"/>
    </row>
    <row r="189" spans="1:19" ht="14.1" customHeight="1" x14ac:dyDescent="0.25">
      <c r="A189" s="41" t="s">
        <v>703</v>
      </c>
      <c r="B189" s="42" t="s">
        <v>704</v>
      </c>
      <c r="C189" s="200">
        <v>1548192.01</v>
      </c>
      <c r="D189" s="535">
        <v>1470667.36</v>
      </c>
      <c r="E189" s="137">
        <v>979284.25</v>
      </c>
      <c r="F189" s="390">
        <f t="shared" si="61"/>
        <v>0.66587746259630043</v>
      </c>
      <c r="G189" s="137">
        <v>704878.35</v>
      </c>
      <c r="H189" s="390">
        <f t="shared" si="62"/>
        <v>0.47929148981724862</v>
      </c>
      <c r="I189" s="137">
        <v>651432.17000000004</v>
      </c>
      <c r="J189" s="392">
        <f t="shared" si="63"/>
        <v>0.44295004276153921</v>
      </c>
      <c r="K189" s="34">
        <v>935975.79</v>
      </c>
      <c r="L189" s="412">
        <v>0.54104777861019338</v>
      </c>
      <c r="M189" s="210">
        <f t="shared" si="64"/>
        <v>-0.24690536066109148</v>
      </c>
      <c r="N189" s="34">
        <v>891193.06</v>
      </c>
      <c r="O189" s="412">
        <v>0.51516078789369191</v>
      </c>
      <c r="P189" s="210">
        <f t="shared" si="65"/>
        <v>-0.26903361433267892</v>
      </c>
    </row>
    <row r="190" spans="1:19" ht="14.1" customHeight="1" x14ac:dyDescent="0.25">
      <c r="A190" s="527">
        <v>4</v>
      </c>
      <c r="B190" s="2" t="s">
        <v>123</v>
      </c>
      <c r="C190" s="201">
        <f>SUM(C175:C189)</f>
        <v>243419137.23000002</v>
      </c>
      <c r="D190" s="207">
        <f>SUM(D175:D189)</f>
        <v>252676611.33000001</v>
      </c>
      <c r="E190" s="203">
        <f>SUM(E175:E189)</f>
        <v>190382903.65000001</v>
      </c>
      <c r="F190" s="90">
        <f>+E190/D190</f>
        <v>0.75346468613731976</v>
      </c>
      <c r="G190" s="203">
        <f>SUM(G175:G189)</f>
        <v>183062270.62</v>
      </c>
      <c r="H190" s="90">
        <f>+G190/D190</f>
        <v>0.72449234480558045</v>
      </c>
      <c r="I190" s="203">
        <f>SUM(I175:I189)</f>
        <v>133072429.10000001</v>
      </c>
      <c r="J190" s="170">
        <f>+I190/D190</f>
        <v>0.52665115461044842</v>
      </c>
      <c r="K190" s="562">
        <f>SUM(K175:K189)</f>
        <v>182774941.73999998</v>
      </c>
      <c r="L190" s="90">
        <v>0.75282639712766841</v>
      </c>
      <c r="M190" s="623">
        <f t="shared" si="49"/>
        <v>1.5720365016378413E-3</v>
      </c>
      <c r="N190" s="562">
        <f>SUM(N175:N189)</f>
        <v>149227221</v>
      </c>
      <c r="O190" s="90">
        <v>0.61464766487855182</v>
      </c>
      <c r="P190" s="213">
        <f t="shared" si="60"/>
        <v>-0.10825633414429126</v>
      </c>
    </row>
    <row r="191" spans="1:19" ht="14.1" customHeight="1" x14ac:dyDescent="0.25">
      <c r="A191" s="37" t="s">
        <v>705</v>
      </c>
      <c r="B191" s="38" t="s">
        <v>113</v>
      </c>
      <c r="C191" s="670">
        <v>22797084.350000001</v>
      </c>
      <c r="D191" s="190">
        <v>23207316.52</v>
      </c>
      <c r="E191" s="82">
        <v>14815372.640000001</v>
      </c>
      <c r="F191" s="414">
        <f>+E191/D191</f>
        <v>0.63839232025090686</v>
      </c>
      <c r="G191" s="82">
        <v>14290372.640000001</v>
      </c>
      <c r="H191" s="414">
        <f>+G191/D191</f>
        <v>0.61577014419933462</v>
      </c>
      <c r="I191" s="82">
        <v>13608141.84</v>
      </c>
      <c r="J191" s="431">
        <f>+I191/D191</f>
        <v>0.58637291512237277</v>
      </c>
      <c r="K191" s="472">
        <v>14735425.810000001</v>
      </c>
      <c r="L191" s="414">
        <v>0.64762341355066022</v>
      </c>
      <c r="M191" s="585">
        <f t="shared" si="49"/>
        <v>-3.0202939211839475E-2</v>
      </c>
      <c r="N191" s="472">
        <v>14017058.279999999</v>
      </c>
      <c r="O191" s="414">
        <v>0.61605108995707702</v>
      </c>
      <c r="P191" s="585">
        <f t="shared" ref="P191:P196" si="66">+I191/N191-1</f>
        <v>-2.9172771620950999E-2</v>
      </c>
    </row>
    <row r="192" spans="1:19" ht="14.1" customHeight="1" x14ac:dyDescent="0.25">
      <c r="A192" s="37" t="s">
        <v>706</v>
      </c>
      <c r="B192" s="38" t="s">
        <v>707</v>
      </c>
      <c r="C192" s="525">
        <v>7386447.1399999997</v>
      </c>
      <c r="D192" s="534">
        <v>7146896.0199999996</v>
      </c>
      <c r="E192" s="56">
        <v>4351018.84</v>
      </c>
      <c r="F192" s="48">
        <f t="shared" ref="F192:F210" si="67">+E192/D192</f>
        <v>0.60879839692980453</v>
      </c>
      <c r="G192" s="56">
        <v>3758083.93</v>
      </c>
      <c r="H192" s="414">
        <f t="shared" ref="H192:H210" si="68">+G192/D192</f>
        <v>0.52583442091270283</v>
      </c>
      <c r="I192" s="56">
        <v>3464961.98</v>
      </c>
      <c r="J192" s="431">
        <f t="shared" ref="J192:J210" si="69">+I192/D192</f>
        <v>0.48482053891697729</v>
      </c>
      <c r="K192" s="180">
        <v>4912270.49</v>
      </c>
      <c r="L192" s="48">
        <v>0.61235876813743073</v>
      </c>
      <c r="M192" s="210">
        <f t="shared" si="49"/>
        <v>-0.23495989529680805</v>
      </c>
      <c r="N192" s="180">
        <v>4670999.76</v>
      </c>
      <c r="O192" s="48">
        <v>0.58228219818649163</v>
      </c>
      <c r="P192" s="210">
        <f t="shared" si="66"/>
        <v>-0.25819692613300405</v>
      </c>
    </row>
    <row r="193" spans="1:21" ht="14.1" customHeight="1" x14ac:dyDescent="0.25">
      <c r="A193" s="39" t="s">
        <v>708</v>
      </c>
      <c r="B193" s="40" t="s">
        <v>709</v>
      </c>
      <c r="C193" s="200">
        <v>51339420.009999998</v>
      </c>
      <c r="D193" s="535">
        <v>49667674.049999997</v>
      </c>
      <c r="E193" s="137">
        <v>32924756.030000001</v>
      </c>
      <c r="F193" s="48">
        <f t="shared" si="67"/>
        <v>0.66290110539210967</v>
      </c>
      <c r="G193" s="137">
        <v>30342995.989999998</v>
      </c>
      <c r="H193" s="414">
        <f t="shared" si="68"/>
        <v>0.61092041393873164</v>
      </c>
      <c r="I193" s="137">
        <v>24055747.219999999</v>
      </c>
      <c r="J193" s="431">
        <f t="shared" si="69"/>
        <v>0.48433408006550288</v>
      </c>
      <c r="K193" s="34">
        <v>31477462.41</v>
      </c>
      <c r="L193" s="280">
        <v>0.58940897580125018</v>
      </c>
      <c r="M193" s="211">
        <f t="shared" si="49"/>
        <v>-3.6040593273477972E-2</v>
      </c>
      <c r="N193" s="34">
        <v>26389601</v>
      </c>
      <c r="O193" s="280">
        <v>0.49413982279182223</v>
      </c>
      <c r="P193" s="211">
        <f t="shared" si="66"/>
        <v>-8.8438388287871428E-2</v>
      </c>
    </row>
    <row r="194" spans="1:21" ht="14.1" customHeight="1" x14ac:dyDescent="0.25">
      <c r="A194" s="39" t="s">
        <v>710</v>
      </c>
      <c r="B194" s="40" t="s">
        <v>711</v>
      </c>
      <c r="C194" s="200">
        <v>877692.04</v>
      </c>
      <c r="D194" s="535">
        <v>884664.91</v>
      </c>
      <c r="E194" s="137">
        <v>544379.15</v>
      </c>
      <c r="F194" s="48">
        <f t="shared" si="67"/>
        <v>0.61535067554561418</v>
      </c>
      <c r="G194" s="137">
        <v>535920.22</v>
      </c>
      <c r="H194" s="414">
        <f t="shared" si="68"/>
        <v>0.60578894216568391</v>
      </c>
      <c r="I194" s="137">
        <v>518947.47</v>
      </c>
      <c r="J194" s="431">
        <f t="shared" si="69"/>
        <v>0.5866034293142699</v>
      </c>
      <c r="K194" s="34">
        <v>607871.93000000005</v>
      </c>
      <c r="L194" s="280">
        <v>0.64549951694145469</v>
      </c>
      <c r="M194" s="211">
        <f t="shared" si="49"/>
        <v>-0.11836656119324362</v>
      </c>
      <c r="N194" s="34">
        <v>580573.15</v>
      </c>
      <c r="O194" s="280">
        <v>0.61651092833679411</v>
      </c>
      <c r="P194" s="211">
        <f t="shared" si="66"/>
        <v>-0.10614627975820112</v>
      </c>
    </row>
    <row r="195" spans="1:21" ht="14.1" customHeight="1" x14ac:dyDescent="0.25">
      <c r="A195" s="39" t="s">
        <v>712</v>
      </c>
      <c r="B195" s="40" t="s">
        <v>713</v>
      </c>
      <c r="C195" s="200">
        <v>4144550.55</v>
      </c>
      <c r="D195" s="535">
        <v>4318955.24</v>
      </c>
      <c r="E195" s="137">
        <v>2948420.65</v>
      </c>
      <c r="F195" s="48">
        <f t="shared" si="67"/>
        <v>0.68266987874595331</v>
      </c>
      <c r="G195" s="137">
        <v>2728940.04</v>
      </c>
      <c r="H195" s="414">
        <f t="shared" si="68"/>
        <v>0.63185189203303715</v>
      </c>
      <c r="I195" s="137">
        <v>2328361.64</v>
      </c>
      <c r="J195" s="431">
        <f t="shared" si="69"/>
        <v>0.53910297991418865</v>
      </c>
      <c r="K195" s="34">
        <v>2998375.93</v>
      </c>
      <c r="L195" s="280">
        <v>0.65262846788926376</v>
      </c>
      <c r="M195" s="211">
        <f t="shared" si="49"/>
        <v>-8.9860609973613337E-2</v>
      </c>
      <c r="N195" s="34">
        <v>2634781.64</v>
      </c>
      <c r="O195" s="280">
        <v>0.57348829669132306</v>
      </c>
      <c r="P195" s="211">
        <f t="shared" si="66"/>
        <v>-0.11629806255974973</v>
      </c>
    </row>
    <row r="196" spans="1:21" ht="14.1" customHeight="1" x14ac:dyDescent="0.25">
      <c r="A196" s="39" t="s">
        <v>714</v>
      </c>
      <c r="B196" s="40" t="s">
        <v>715</v>
      </c>
      <c r="C196" s="200">
        <v>7218581.6100000003</v>
      </c>
      <c r="D196" s="535">
        <v>7260705.21</v>
      </c>
      <c r="E196" s="137">
        <v>5142232.67</v>
      </c>
      <c r="F196" s="48">
        <f t="shared" si="67"/>
        <v>0.7082277163542906</v>
      </c>
      <c r="G196" s="137">
        <v>4742415.41</v>
      </c>
      <c r="H196" s="414">
        <f t="shared" si="68"/>
        <v>0.65316181732159873</v>
      </c>
      <c r="I196" s="137">
        <v>4254714.55</v>
      </c>
      <c r="J196" s="431">
        <f t="shared" si="69"/>
        <v>0.58599191496441427</v>
      </c>
      <c r="K196" s="34">
        <v>4030964.17</v>
      </c>
      <c r="L196" s="280">
        <v>0.53642953284309491</v>
      </c>
      <c r="M196" s="211">
        <f>+G196/K196-1</f>
        <v>0.17649654276138116</v>
      </c>
      <c r="N196" s="34">
        <v>3853498.42</v>
      </c>
      <c r="O196" s="280">
        <v>0.51281288299126815</v>
      </c>
      <c r="P196" s="211">
        <f t="shared" si="66"/>
        <v>0.1041173723901514</v>
      </c>
      <c r="T196" s="254"/>
      <c r="U196" s="254"/>
    </row>
    <row r="197" spans="1:21" ht="14.1" customHeight="1" x14ac:dyDescent="0.25">
      <c r="A197" s="39" t="s">
        <v>716</v>
      </c>
      <c r="B197" s="40" t="s">
        <v>717</v>
      </c>
      <c r="C197" s="200">
        <v>1128377.3799999999</v>
      </c>
      <c r="D197" s="535">
        <v>0</v>
      </c>
      <c r="E197" s="137">
        <v>0</v>
      </c>
      <c r="F197" s="417" t="s">
        <v>129</v>
      </c>
      <c r="G197" s="137">
        <v>0</v>
      </c>
      <c r="H197" s="362" t="s">
        <v>129</v>
      </c>
      <c r="I197" s="137">
        <v>0</v>
      </c>
      <c r="J197" s="278" t="s">
        <v>129</v>
      </c>
      <c r="K197" s="34">
        <v>0</v>
      </c>
      <c r="L197" s="418" t="s">
        <v>129</v>
      </c>
      <c r="M197" s="211" t="s">
        <v>129</v>
      </c>
      <c r="N197" s="34">
        <v>0</v>
      </c>
      <c r="O197" s="418" t="s">
        <v>129</v>
      </c>
      <c r="P197" s="211" t="s">
        <v>129</v>
      </c>
      <c r="T197" s="254"/>
      <c r="U197" s="254"/>
    </row>
    <row r="198" spans="1:21" ht="14.1" customHeight="1" x14ac:dyDescent="0.25">
      <c r="A198" s="39" t="s">
        <v>718</v>
      </c>
      <c r="B198" s="40" t="s">
        <v>719</v>
      </c>
      <c r="C198" s="200">
        <v>2204546.69</v>
      </c>
      <c r="D198" s="535">
        <v>2409129.67</v>
      </c>
      <c r="E198" s="137">
        <v>1594298.66</v>
      </c>
      <c r="F198" s="48">
        <f t="shared" si="67"/>
        <v>0.66177370186968809</v>
      </c>
      <c r="G198" s="137">
        <v>1516766.16</v>
      </c>
      <c r="H198" s="414">
        <f t="shared" si="68"/>
        <v>0.62959091778567489</v>
      </c>
      <c r="I198" s="137">
        <v>1411546.15</v>
      </c>
      <c r="J198" s="431">
        <f t="shared" si="69"/>
        <v>0.58591538993415826</v>
      </c>
      <c r="K198" s="34">
        <v>1549965.72</v>
      </c>
      <c r="L198" s="280">
        <v>0.64836983960757411</v>
      </c>
      <c r="M198" s="211">
        <f t="shared" si="49"/>
        <v>-2.1419544685156056E-2</v>
      </c>
      <c r="N198" s="34">
        <v>1396124.05</v>
      </c>
      <c r="O198" s="280">
        <v>0.58401596544391754</v>
      </c>
      <c r="P198" s="211">
        <f>+I198/N198-1</f>
        <v>1.10463679785473E-2</v>
      </c>
      <c r="T198" s="254"/>
      <c r="U198" s="254"/>
    </row>
    <row r="199" spans="1:21" ht="14.1" customHeight="1" x14ac:dyDescent="0.25">
      <c r="A199" s="39" t="s">
        <v>720</v>
      </c>
      <c r="B199" s="42" t="s">
        <v>721</v>
      </c>
      <c r="C199" s="200">
        <v>14812972.529999999</v>
      </c>
      <c r="D199" s="535">
        <v>14018847.51</v>
      </c>
      <c r="E199" s="137">
        <v>10955159.550000001</v>
      </c>
      <c r="F199" s="48">
        <f t="shared" si="67"/>
        <v>0.78145935621208573</v>
      </c>
      <c r="G199" s="137">
        <v>9568316.5099999998</v>
      </c>
      <c r="H199" s="414">
        <f t="shared" si="68"/>
        <v>0.68253231966284511</v>
      </c>
      <c r="I199" s="137">
        <v>7173477.1200000001</v>
      </c>
      <c r="J199" s="431">
        <f t="shared" si="69"/>
        <v>0.51170234321209196</v>
      </c>
      <c r="K199" s="34">
        <v>8846454.8800000008</v>
      </c>
      <c r="L199" s="390">
        <v>0.61045720267532366</v>
      </c>
      <c r="M199" s="516">
        <f t="shared" si="49"/>
        <v>8.1598972672316306E-2</v>
      </c>
      <c r="N199" s="34">
        <v>6891220.8099999996</v>
      </c>
      <c r="O199" s="390">
        <v>0.47553459953786342</v>
      </c>
      <c r="P199" s="516">
        <f>+I199/N199-1</f>
        <v>4.095882540730833E-2</v>
      </c>
      <c r="T199" s="254"/>
      <c r="U199" s="254"/>
    </row>
    <row r="200" spans="1:21" ht="14.1" customHeight="1" x14ac:dyDescent="0.25">
      <c r="A200" s="39" t="s">
        <v>722</v>
      </c>
      <c r="B200" s="671" t="s">
        <v>723</v>
      </c>
      <c r="C200" s="672">
        <v>871764.12</v>
      </c>
      <c r="D200" s="535">
        <v>943301.14</v>
      </c>
      <c r="E200" s="137">
        <v>60902.61</v>
      </c>
      <c r="F200" s="48">
        <f t="shared" si="67"/>
        <v>6.4563274035691301E-2</v>
      </c>
      <c r="G200" s="675">
        <v>45842.12</v>
      </c>
      <c r="H200" s="414">
        <f t="shared" si="68"/>
        <v>4.8597545424359394E-2</v>
      </c>
      <c r="I200" s="675">
        <v>45842.12</v>
      </c>
      <c r="J200" s="431">
        <f t="shared" si="69"/>
        <v>4.8597545424359394E-2</v>
      </c>
      <c r="K200" s="675">
        <v>0</v>
      </c>
      <c r="L200" s="668">
        <v>0</v>
      </c>
      <c r="M200" s="673" t="s">
        <v>129</v>
      </c>
      <c r="N200" s="669">
        <v>0</v>
      </c>
      <c r="O200" s="668">
        <v>0</v>
      </c>
      <c r="P200" s="673" t="s">
        <v>129</v>
      </c>
      <c r="T200" s="254"/>
      <c r="U200" s="254"/>
    </row>
    <row r="201" spans="1:21" ht="14.1" customHeight="1" x14ac:dyDescent="0.25">
      <c r="A201" s="39" t="s">
        <v>724</v>
      </c>
      <c r="B201" s="40" t="s">
        <v>725</v>
      </c>
      <c r="C201" s="200">
        <v>16719312.35</v>
      </c>
      <c r="D201" s="535">
        <v>17223968.010000002</v>
      </c>
      <c r="E201" s="137">
        <v>13355649.16</v>
      </c>
      <c r="F201" s="48">
        <f t="shared" si="67"/>
        <v>0.77541070398214229</v>
      </c>
      <c r="G201" s="137">
        <v>13318802.91</v>
      </c>
      <c r="H201" s="414">
        <f t="shared" si="68"/>
        <v>0.77327146115617984</v>
      </c>
      <c r="I201" s="137">
        <v>9053996.7300000004</v>
      </c>
      <c r="J201" s="431">
        <f t="shared" si="69"/>
        <v>0.52566265361984954</v>
      </c>
      <c r="K201" s="34">
        <v>12071620.939999999</v>
      </c>
      <c r="L201" s="280">
        <v>0.71767809852265541</v>
      </c>
      <c r="M201" s="211">
        <f>+G201/K201-1</f>
        <v>0.10331520316939313</v>
      </c>
      <c r="N201" s="34">
        <v>8927991.6099999994</v>
      </c>
      <c r="O201" s="280">
        <v>0.53078406571396375</v>
      </c>
      <c r="P201" s="211">
        <f>+I201/N201-1</f>
        <v>1.4113489965522197E-2</v>
      </c>
      <c r="T201" s="254"/>
      <c r="U201" s="254"/>
    </row>
    <row r="202" spans="1:21" ht="14.1" customHeight="1" x14ac:dyDescent="0.25">
      <c r="A202" s="39" t="s">
        <v>726</v>
      </c>
      <c r="B202" s="40" t="s">
        <v>727</v>
      </c>
      <c r="C202" s="200">
        <v>22448323.75</v>
      </c>
      <c r="D202" s="535">
        <v>21777881.219999999</v>
      </c>
      <c r="E202" s="137">
        <v>19384922.73</v>
      </c>
      <c r="F202" s="48">
        <f t="shared" si="67"/>
        <v>0.890119774930061</v>
      </c>
      <c r="G202" s="137">
        <v>14792110.359999999</v>
      </c>
      <c r="H202" s="414">
        <f t="shared" si="68"/>
        <v>0.67922633109117492</v>
      </c>
      <c r="I202" s="137">
        <v>8672237.4299999997</v>
      </c>
      <c r="J202" s="431">
        <f t="shared" si="69"/>
        <v>0.39821309255905657</v>
      </c>
      <c r="K202" s="34">
        <v>11029448.439999999</v>
      </c>
      <c r="L202" s="280">
        <v>0.48721909257312229</v>
      </c>
      <c r="M202" s="211">
        <f>+G202/K202-1</f>
        <v>0.34114687968929847</v>
      </c>
      <c r="N202" s="34">
        <v>6323266.3700000001</v>
      </c>
      <c r="O202" s="280">
        <v>0.27932639783839824</v>
      </c>
      <c r="P202" s="211">
        <f>+I202/N202-1</f>
        <v>0.37148064347635557</v>
      </c>
      <c r="T202" s="254"/>
      <c r="U202" s="254"/>
    </row>
    <row r="203" spans="1:21" ht="14.1" customHeight="1" x14ac:dyDescent="0.25">
      <c r="A203" s="39" t="s">
        <v>728</v>
      </c>
      <c r="B203" s="40" t="s">
        <v>729</v>
      </c>
      <c r="C203" s="200">
        <v>42228054.409999996</v>
      </c>
      <c r="D203" s="535">
        <v>49421625.579999998</v>
      </c>
      <c r="E203" s="137">
        <v>46255484.340000004</v>
      </c>
      <c r="F203" s="48">
        <f t="shared" si="67"/>
        <v>0.93593611697626411</v>
      </c>
      <c r="G203" s="137">
        <v>46095050.439999998</v>
      </c>
      <c r="H203" s="414">
        <f t="shared" si="68"/>
        <v>0.93268988826328281</v>
      </c>
      <c r="I203" s="137">
        <v>36347066.030000001</v>
      </c>
      <c r="J203" s="431">
        <f t="shared" si="69"/>
        <v>0.73544861391020244</v>
      </c>
      <c r="K203" s="34">
        <v>31110617.949999999</v>
      </c>
      <c r="L203" s="280">
        <v>0.78890227647407951</v>
      </c>
      <c r="M203" s="211">
        <f>+G203/K203-1</f>
        <v>0.48165010782114659</v>
      </c>
      <c r="N203" s="34">
        <v>21328493.199999999</v>
      </c>
      <c r="O203" s="280">
        <v>0.54084740027614675</v>
      </c>
      <c r="P203" s="211">
        <f>+I203/N203-1</f>
        <v>0.7041553610547604</v>
      </c>
    </row>
    <row r="204" spans="1:21" ht="14.1" customHeight="1" x14ac:dyDescent="0.25">
      <c r="A204" s="39" t="s">
        <v>730</v>
      </c>
      <c r="B204" s="40" t="s">
        <v>731</v>
      </c>
      <c r="C204" s="200">
        <v>13647818.9</v>
      </c>
      <c r="D204" s="535">
        <v>6908292.3700000001</v>
      </c>
      <c r="E204" s="137">
        <v>0</v>
      </c>
      <c r="F204" s="48">
        <f t="shared" si="67"/>
        <v>0</v>
      </c>
      <c r="G204" s="137">
        <v>0</v>
      </c>
      <c r="H204" s="414">
        <f t="shared" si="68"/>
        <v>0</v>
      </c>
      <c r="I204" s="137">
        <v>0</v>
      </c>
      <c r="J204" s="431">
        <f t="shared" si="69"/>
        <v>0</v>
      </c>
      <c r="K204" s="34">
        <v>0</v>
      </c>
      <c r="L204" s="280">
        <v>0</v>
      </c>
      <c r="M204" s="211" t="s">
        <v>129</v>
      </c>
      <c r="N204" s="34">
        <v>0</v>
      </c>
      <c r="O204" s="280">
        <v>0</v>
      </c>
      <c r="P204" s="211" t="s">
        <v>129</v>
      </c>
    </row>
    <row r="205" spans="1:21" ht="14.1" customHeight="1" x14ac:dyDescent="0.25">
      <c r="A205" s="39" t="s">
        <v>732</v>
      </c>
      <c r="B205" s="40" t="s">
        <v>733</v>
      </c>
      <c r="C205" s="200">
        <v>30916505.399999999</v>
      </c>
      <c r="D205" s="535">
        <v>12045614.550000001</v>
      </c>
      <c r="E205" s="137">
        <v>10812.34</v>
      </c>
      <c r="F205" s="48">
        <f t="shared" si="67"/>
        <v>8.9761630302208199E-4</v>
      </c>
      <c r="G205" s="137">
        <v>10812.34</v>
      </c>
      <c r="H205" s="414">
        <f t="shared" si="68"/>
        <v>8.9761630302208199E-4</v>
      </c>
      <c r="I205" s="137">
        <v>10812.34</v>
      </c>
      <c r="J205" s="431">
        <f t="shared" si="69"/>
        <v>8.9761630302208199E-4</v>
      </c>
      <c r="K205" s="34">
        <v>9404959.8699999992</v>
      </c>
      <c r="L205" s="280">
        <v>0.16830679839141735</v>
      </c>
      <c r="M205" s="211">
        <f t="shared" ref="M205:M210" si="70">+G205/K205-1</f>
        <v>-0.99885035766771435</v>
      </c>
      <c r="N205" s="34">
        <v>9404959.8699999992</v>
      </c>
      <c r="O205" s="280">
        <v>0.16830679839141735</v>
      </c>
      <c r="P205" s="211">
        <f>+I205/N205-1</f>
        <v>-0.99885035766771435</v>
      </c>
    </row>
    <row r="206" spans="1:21" ht="14.1" customHeight="1" x14ac:dyDescent="0.25">
      <c r="A206" s="253">
        <v>9311</v>
      </c>
      <c r="B206" s="40" t="s">
        <v>734</v>
      </c>
      <c r="C206" s="200">
        <v>5805408.6299999999</v>
      </c>
      <c r="D206" s="535">
        <v>5750047.5999999996</v>
      </c>
      <c r="E206" s="137">
        <v>3909417.94</v>
      </c>
      <c r="F206" s="48">
        <f t="shared" si="67"/>
        <v>0.67989314384110489</v>
      </c>
      <c r="G206" s="137">
        <v>3830987.58</v>
      </c>
      <c r="H206" s="414">
        <f t="shared" si="68"/>
        <v>0.66625319414747108</v>
      </c>
      <c r="I206" s="137">
        <v>3561648.23</v>
      </c>
      <c r="J206" s="431">
        <f t="shared" si="69"/>
        <v>0.61941195582450481</v>
      </c>
      <c r="K206" s="34">
        <v>3096399.68</v>
      </c>
      <c r="L206" s="280">
        <v>0.63905511831564776</v>
      </c>
      <c r="M206" s="211">
        <f t="shared" si="70"/>
        <v>0.23723936697991133</v>
      </c>
      <c r="N206" s="34">
        <v>2793594.98</v>
      </c>
      <c r="O206" s="280">
        <v>0.57656031358002835</v>
      </c>
      <c r="P206" s="211">
        <f t="shared" ref="P206:P210" si="71">+I206/N206-1</f>
        <v>0.2749336448191928</v>
      </c>
    </row>
    <row r="207" spans="1:21" ht="14.1" customHeight="1" x14ac:dyDescent="0.25">
      <c r="A207" s="39" t="s">
        <v>735</v>
      </c>
      <c r="B207" s="40" t="s">
        <v>736</v>
      </c>
      <c r="C207" s="200">
        <v>28425422.43</v>
      </c>
      <c r="D207" s="535">
        <v>28629129.52</v>
      </c>
      <c r="E207" s="137">
        <v>26829170.989999998</v>
      </c>
      <c r="F207" s="48">
        <f t="shared" si="67"/>
        <v>0.93712842268771845</v>
      </c>
      <c r="G207" s="137">
        <v>26743465.940000001</v>
      </c>
      <c r="H207" s="414">
        <f t="shared" si="68"/>
        <v>0.9341347916749374</v>
      </c>
      <c r="I207" s="137">
        <v>14448067.32</v>
      </c>
      <c r="J207" s="431">
        <f t="shared" si="69"/>
        <v>0.50466317216898748</v>
      </c>
      <c r="K207" s="34">
        <v>27660239.32</v>
      </c>
      <c r="L207" s="280">
        <v>0.97540376463925349</v>
      </c>
      <c r="M207" s="211">
        <f t="shared" si="70"/>
        <v>-3.3144087055570703E-2</v>
      </c>
      <c r="N207" s="34">
        <v>17371794.02</v>
      </c>
      <c r="O207" s="280">
        <v>0.61259460157287138</v>
      </c>
      <c r="P207" s="211">
        <f t="shared" si="71"/>
        <v>-0.16830309504210894</v>
      </c>
    </row>
    <row r="208" spans="1:21" ht="14.1" customHeight="1" x14ac:dyDescent="0.25">
      <c r="A208" s="39" t="s">
        <v>737</v>
      </c>
      <c r="B208" s="40" t="s">
        <v>738</v>
      </c>
      <c r="C208" s="200">
        <v>68365574.019999996</v>
      </c>
      <c r="D208" s="535">
        <v>72049880.090000004</v>
      </c>
      <c r="E208" s="137">
        <v>63064146.549999997</v>
      </c>
      <c r="F208" s="48">
        <f t="shared" si="67"/>
        <v>0.87528454552907498</v>
      </c>
      <c r="G208" s="137">
        <v>60347310.060000002</v>
      </c>
      <c r="H208" s="414">
        <f t="shared" si="68"/>
        <v>0.83757682850572523</v>
      </c>
      <c r="I208" s="137">
        <v>30377324.530000001</v>
      </c>
      <c r="J208" s="431">
        <f t="shared" si="69"/>
        <v>0.42161519897124927</v>
      </c>
      <c r="K208" s="34">
        <v>61163057.009999998</v>
      </c>
      <c r="L208" s="280">
        <v>0.88201418068005455</v>
      </c>
      <c r="M208" s="211">
        <f t="shared" si="70"/>
        <v>-1.3337249475065094E-2</v>
      </c>
      <c r="N208" s="34">
        <v>29713624.699999999</v>
      </c>
      <c r="O208" s="280">
        <v>0.42849130874083385</v>
      </c>
      <c r="P208" s="211">
        <f t="shared" si="71"/>
        <v>2.2336548862717631E-2</v>
      </c>
    </row>
    <row r="209" spans="1:19" ht="14.1" customHeight="1" x14ac:dyDescent="0.25">
      <c r="A209" s="39" t="s">
        <v>739</v>
      </c>
      <c r="B209" s="40" t="s">
        <v>117</v>
      </c>
      <c r="C209" s="200">
        <v>799840.54</v>
      </c>
      <c r="D209" s="535">
        <v>801333.05</v>
      </c>
      <c r="E209" s="137">
        <v>478348.05</v>
      </c>
      <c r="F209" s="48">
        <f t="shared" si="67"/>
        <v>0.59694037329422511</v>
      </c>
      <c r="G209" s="137">
        <v>478348.05</v>
      </c>
      <c r="H209" s="414">
        <f t="shared" si="68"/>
        <v>0.59694037329422511</v>
      </c>
      <c r="I209" s="137">
        <v>478348.05</v>
      </c>
      <c r="J209" s="431">
        <f t="shared" si="69"/>
        <v>0.59694037329422511</v>
      </c>
      <c r="K209" s="34">
        <v>556855.12</v>
      </c>
      <c r="L209" s="280">
        <v>0.66504470579658914</v>
      </c>
      <c r="M209" s="211">
        <f t="shared" si="70"/>
        <v>-0.14098293645930737</v>
      </c>
      <c r="N209" s="34">
        <v>556855.12</v>
      </c>
      <c r="O209" s="280">
        <v>0.66504470579658914</v>
      </c>
      <c r="P209" s="211">
        <f t="shared" si="71"/>
        <v>-0.14098293645930737</v>
      </c>
    </row>
    <row r="210" spans="1:19" ht="14.1" customHeight="1" x14ac:dyDescent="0.25">
      <c r="A210" s="250">
        <v>9431</v>
      </c>
      <c r="B210" s="42" t="s">
        <v>740</v>
      </c>
      <c r="C210" s="200">
        <v>97687346.239999995</v>
      </c>
      <c r="D210" s="535">
        <v>97687346.239999995</v>
      </c>
      <c r="E210" s="137">
        <v>97687346.230000004</v>
      </c>
      <c r="F210" s="78">
        <f t="shared" si="67"/>
        <v>0.99999999989763266</v>
      </c>
      <c r="G210" s="137">
        <v>97687346.230000004</v>
      </c>
      <c r="H210" s="414">
        <f t="shared" si="68"/>
        <v>0.99999999989763266</v>
      </c>
      <c r="I210" s="137">
        <v>64261061.18</v>
      </c>
      <c r="J210" s="431">
        <f t="shared" si="69"/>
        <v>0.65782379861279361</v>
      </c>
      <c r="K210" s="34">
        <v>84274401.209999993</v>
      </c>
      <c r="L210" s="78">
        <v>0.7444128037021408</v>
      </c>
      <c r="M210" s="516">
        <f t="shared" si="70"/>
        <v>0.15915799848374879</v>
      </c>
      <c r="N210" s="34">
        <v>63962384.490000002</v>
      </c>
      <c r="O210" s="78">
        <v>0.56499265834030399</v>
      </c>
      <c r="P210" s="516">
        <f t="shared" si="71"/>
        <v>4.6695677839636573E-3</v>
      </c>
    </row>
    <row r="211" spans="1:19" ht="14.1" customHeight="1" thickBot="1" x14ac:dyDescent="0.3">
      <c r="A211" s="18">
        <v>9</v>
      </c>
      <c r="B211" s="2" t="s">
        <v>534</v>
      </c>
      <c r="C211" s="515">
        <f>SUM(C191:C210)</f>
        <v>439825043.08999997</v>
      </c>
      <c r="D211" s="207">
        <f>SUM(D191:D210)</f>
        <v>422152608.50000006</v>
      </c>
      <c r="E211" s="203">
        <f>SUM(E191:E210)</f>
        <v>344311839.13000005</v>
      </c>
      <c r="F211" s="530">
        <f t="shared" si="57"/>
        <v>0.81560988182310379</v>
      </c>
      <c r="G211" s="203">
        <f>SUM(G191:G210)</f>
        <v>330833886.93000007</v>
      </c>
      <c r="H211" s="530">
        <f t="shared" si="58"/>
        <v>0.78368315217931439</v>
      </c>
      <c r="I211" s="203">
        <f>SUM(I191:I210)</f>
        <v>224072301.93000004</v>
      </c>
      <c r="J211" s="531">
        <f t="shared" si="59"/>
        <v>0.53078507018155741</v>
      </c>
      <c r="K211" s="613">
        <f>SUM(K191:K210)</f>
        <v>309526390.88</v>
      </c>
      <c r="L211" s="90">
        <v>0.65003098443581642</v>
      </c>
      <c r="M211" s="43">
        <f t="shared" si="49"/>
        <v>6.8839028521677115E-2</v>
      </c>
      <c r="N211" s="613">
        <f>SUM(N191:N210)</f>
        <v>220816821.47000003</v>
      </c>
      <c r="O211" s="90">
        <v>0.4637335622078832</v>
      </c>
      <c r="P211" s="43">
        <f t="shared" si="60"/>
        <v>1.474290064646322E-2</v>
      </c>
    </row>
    <row r="212" spans="1:19" s="6" customFormat="1" ht="14.1" customHeight="1" thickBot="1" x14ac:dyDescent="0.3">
      <c r="A212" s="5"/>
      <c r="B212" s="4" t="s">
        <v>130</v>
      </c>
      <c r="C212" s="251">
        <f>C86+C121+C149+C174+C190+C211</f>
        <v>2151399911.2600002</v>
      </c>
      <c r="D212" s="208">
        <f>D86+D121+D149+D174+D190+D211</f>
        <v>2169932427.4400001</v>
      </c>
      <c r="E212" s="209">
        <f>E86+E121+E149+E174+E190+E211</f>
        <v>1776126731.54</v>
      </c>
      <c r="F212" s="181">
        <f>+E212/D212</f>
        <v>0.8185170695086591</v>
      </c>
      <c r="G212" s="209">
        <f>G86+G121+G149+G174+G190+G211</f>
        <v>1719590818.2499998</v>
      </c>
      <c r="H212" s="181">
        <f>+G212/D212</f>
        <v>0.7924628419322276</v>
      </c>
      <c r="I212" s="209">
        <f>I86+I121+I149+I174+I190+I211</f>
        <v>1079225528.7</v>
      </c>
      <c r="J212" s="173">
        <f>+I212/D212</f>
        <v>0.49735444065105172</v>
      </c>
      <c r="K212" s="614">
        <f>K86+K121+K149+K174+K190+K211</f>
        <v>1664703245.3800001</v>
      </c>
      <c r="L212" s="181">
        <v>0.76800376973489637</v>
      </c>
      <c r="M212" s="615">
        <f t="shared" si="49"/>
        <v>3.2971385754384519E-2</v>
      </c>
      <c r="N212" s="614">
        <f>N211+N190+N174+N149+N121+N86</f>
        <v>1120464436.4800003</v>
      </c>
      <c r="O212" s="181">
        <v>0.51692150745708199</v>
      </c>
      <c r="P212" s="615">
        <f>+I212/N212-1</f>
        <v>-3.6805191166579543E-2</v>
      </c>
      <c r="R212" s="255"/>
    </row>
    <row r="213" spans="1:19" s="272" customFormat="1" ht="14.1" customHeight="1" x14ac:dyDescent="0.25">
      <c r="A213" s="247"/>
      <c r="B213" s="269"/>
      <c r="C213" s="270"/>
      <c r="D213" s="270"/>
      <c r="E213" s="270"/>
      <c r="F213" s="271"/>
      <c r="G213" s="270"/>
      <c r="H213" s="271"/>
      <c r="I213" s="270"/>
      <c r="J213" s="271"/>
      <c r="K213" s="271"/>
      <c r="L213" s="271"/>
      <c r="M213" s="271"/>
      <c r="N213" s="270"/>
      <c r="O213" s="271"/>
      <c r="P213" s="271"/>
      <c r="R213" s="273"/>
      <c r="S213" s="274"/>
    </row>
    <row r="217" spans="1:19" x14ac:dyDescent="0.25">
      <c r="C217" s="340"/>
    </row>
    <row r="218" spans="1:19" x14ac:dyDescent="0.25">
      <c r="C218" s="349"/>
      <c r="D218" s="349"/>
      <c r="E218" s="349"/>
      <c r="F218" s="391"/>
      <c r="G218" s="349"/>
      <c r="H218" s="391"/>
      <c r="I218" s="349"/>
      <c r="J218" s="391"/>
      <c r="K218" s="391"/>
      <c r="L218" s="391"/>
      <c r="M218" s="391"/>
      <c r="O218"/>
      <c r="P218"/>
      <c r="R218"/>
    </row>
    <row r="219" spans="1:19" x14ac:dyDescent="0.25">
      <c r="E219" t="s">
        <v>148</v>
      </c>
    </row>
    <row r="220" spans="1:19" x14ac:dyDescent="0.25">
      <c r="C220" s="352"/>
      <c r="O220"/>
      <c r="P220"/>
      <c r="R220"/>
    </row>
  </sheetData>
  <mergeCells count="15">
    <mergeCell ref="D2:J2"/>
    <mergeCell ref="K2:P2"/>
    <mergeCell ref="A82:B82"/>
    <mergeCell ref="D82:J82"/>
    <mergeCell ref="K82:P82"/>
    <mergeCell ref="A2:B2"/>
    <mergeCell ref="A47:B47"/>
    <mergeCell ref="D47:J47"/>
    <mergeCell ref="K47:P47"/>
    <mergeCell ref="A132:B132"/>
    <mergeCell ref="D132:J132"/>
    <mergeCell ref="K132:P132"/>
    <mergeCell ref="A180:B180"/>
    <mergeCell ref="D180:J180"/>
    <mergeCell ref="K180:P18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rowBreaks count="4" manualBreakCount="4">
    <brk id="45" max="15" man="1"/>
    <brk id="80" max="12" man="1"/>
    <brk id="130" max="15" man="1"/>
    <brk id="178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C4" zoomScaleNormal="100" workbookViewId="0">
      <selection activeCell="L29" sqref="L29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97" customWidth="1"/>
    <col min="7" max="7" width="12.6640625" customWidth="1"/>
    <col min="8" max="8" width="6.6640625" style="97" customWidth="1"/>
    <col min="9" max="9" width="12.6640625" customWidth="1"/>
    <col min="10" max="10" width="6.6640625" style="97" customWidth="1"/>
    <col min="11" max="11" width="15.44140625" bestFit="1" customWidth="1"/>
    <col min="12" max="12" width="6" style="97" bestFit="1" customWidth="1"/>
    <col min="13" max="13" width="51.88671875" style="97" customWidth="1"/>
    <col min="14" max="14" width="16.5546875" bestFit="1" customWidth="1"/>
    <col min="15" max="15" width="20.44140625" style="254" bestFit="1" customWidth="1"/>
    <col min="16" max="18" width="15.5546875" bestFit="1" customWidth="1"/>
  </cols>
  <sheetData>
    <row r="1" spans="1:15" ht="15" customHeight="1" x14ac:dyDescent="0.3">
      <c r="A1" s="460" t="s">
        <v>19</v>
      </c>
      <c r="K1" s="97"/>
    </row>
    <row r="2" spans="1:15" ht="12.75" customHeight="1" x14ac:dyDescent="0.25">
      <c r="A2" s="461" t="s">
        <v>533</v>
      </c>
      <c r="F2"/>
      <c r="H2"/>
      <c r="J2"/>
      <c r="L2"/>
      <c r="M2"/>
      <c r="O2"/>
    </row>
    <row r="3" spans="1:15" ht="12.75" customHeight="1" x14ac:dyDescent="0.25">
      <c r="A3" s="461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61" t="s">
        <v>19</v>
      </c>
      <c r="B28" s="462"/>
      <c r="F28"/>
      <c r="H28"/>
      <c r="J28"/>
      <c r="L28"/>
      <c r="M28"/>
      <c r="O28"/>
    </row>
    <row r="29" spans="1:15" ht="14.1" customHeight="1" x14ac:dyDescent="0.25">
      <c r="A29" s="774" t="s">
        <v>465</v>
      </c>
      <c r="B29" s="775"/>
      <c r="C29" s="340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72" customFormat="1" ht="351" customHeight="1" x14ac:dyDescent="0.25">
      <c r="A34" s="247"/>
      <c r="B34" s="269"/>
      <c r="C34" s="270"/>
      <c r="D34" s="270"/>
      <c r="E34" s="270"/>
      <c r="F34" s="271"/>
      <c r="G34" s="270"/>
      <c r="H34" s="271"/>
      <c r="I34" s="270"/>
      <c r="J34" s="271"/>
      <c r="K34" s="270"/>
      <c r="L34" s="271"/>
      <c r="M34" s="271"/>
      <c r="O34" s="273"/>
      <c r="P34" s="274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1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139"/>
  <sheetViews>
    <sheetView zoomScaleNormal="100" workbookViewId="0">
      <pane xSplit="1" topLeftCell="B1" activePane="topRight" state="frozen"/>
      <selection activeCell="A10" sqref="A10"/>
      <selection pane="topRight" activeCell="A3" sqref="A3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97" customWidth="1"/>
    <col min="7" max="7" width="11.6640625" customWidth="1"/>
    <col min="8" max="8" width="6.33203125" style="97" customWidth="1"/>
    <col min="9" max="9" width="11.6640625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6640625" customWidth="1"/>
    <col min="15" max="15" width="6.33203125" style="97" customWidth="1"/>
    <col min="16" max="16" width="8.109375" style="97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79"/>
    </row>
    <row r="3" spans="1:16384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88" t="s">
        <v>37</v>
      </c>
      <c r="I3" s="87">
        <v>5</v>
      </c>
      <c r="J3" s="149" t="s">
        <v>38</v>
      </c>
      <c r="K3" s="87" t="s">
        <v>543</v>
      </c>
      <c r="L3" s="88" t="s">
        <v>544</v>
      </c>
      <c r="M3" s="88" t="s">
        <v>545</v>
      </c>
      <c r="N3" s="87" t="s">
        <v>39</v>
      </c>
      <c r="O3" s="88" t="s">
        <v>40</v>
      </c>
      <c r="P3" s="617" t="s">
        <v>362</v>
      </c>
    </row>
    <row r="4" spans="1:16384" ht="26.4" x14ac:dyDescent="0.25">
      <c r="A4" s="1"/>
      <c r="B4" s="2" t="s">
        <v>22</v>
      </c>
      <c r="C4" s="158" t="s">
        <v>13</v>
      </c>
      <c r="D4" s="112" t="s">
        <v>14</v>
      </c>
      <c r="E4" s="89" t="s">
        <v>15</v>
      </c>
      <c r="F4" s="89" t="s">
        <v>18</v>
      </c>
      <c r="G4" s="89" t="s">
        <v>16</v>
      </c>
      <c r="H4" s="89" t="s">
        <v>18</v>
      </c>
      <c r="I4" s="89" t="s">
        <v>17</v>
      </c>
      <c r="J4" s="113" t="s">
        <v>18</v>
      </c>
      <c r="K4" s="89" t="s">
        <v>16</v>
      </c>
      <c r="L4" s="89" t="s">
        <v>18</v>
      </c>
      <c r="M4" s="618" t="s">
        <v>764</v>
      </c>
      <c r="N4" s="558" t="s">
        <v>17</v>
      </c>
      <c r="O4" s="89" t="s">
        <v>18</v>
      </c>
      <c r="P4" s="618" t="s">
        <v>764</v>
      </c>
    </row>
    <row r="5" spans="1:16384" ht="15" customHeight="1" x14ac:dyDescent="0.25">
      <c r="A5" s="29">
        <v>1</v>
      </c>
      <c r="B5" s="21" t="s">
        <v>512</v>
      </c>
      <c r="C5" s="198">
        <v>150522241.06999999</v>
      </c>
      <c r="D5" s="204">
        <v>152386401.59999999</v>
      </c>
      <c r="E5" s="30">
        <v>120562436.09999999</v>
      </c>
      <c r="F5" s="48">
        <f t="shared" ref="F5:F16" si="0">+E5/D5</f>
        <v>0.79116269453271215</v>
      </c>
      <c r="G5" s="30">
        <v>112739163.59999999</v>
      </c>
      <c r="H5" s="48">
        <f t="shared" ref="H5:H16" si="1">+G5/D5</f>
        <v>0.73982430463795401</v>
      </c>
      <c r="I5" s="30">
        <v>80782541.599999994</v>
      </c>
      <c r="J5" s="153">
        <f t="shared" ref="J5:J16" si="2">+I5/D5</f>
        <v>0.53011647201990231</v>
      </c>
      <c r="K5" s="572">
        <v>112370735.21000001</v>
      </c>
      <c r="L5" s="48">
        <v>0.70254608802789098</v>
      </c>
      <c r="M5" s="619">
        <f>+G5/K5-1</f>
        <v>3.278686299519773E-3</v>
      </c>
      <c r="N5" s="572">
        <v>76115682.200000003</v>
      </c>
      <c r="O5" s="48">
        <v>0.47587812491615161</v>
      </c>
      <c r="P5" s="619">
        <f t="shared" ref="P5:P16" si="3">+I5/N5-1</f>
        <v>6.1312718550396106E-2</v>
      </c>
    </row>
    <row r="6" spans="1:16384" ht="15" customHeight="1" x14ac:dyDescent="0.25">
      <c r="A6" s="31">
        <v>2</v>
      </c>
      <c r="B6" s="23" t="s">
        <v>513</v>
      </c>
      <c r="C6" s="199">
        <v>349217889.70999998</v>
      </c>
      <c r="D6" s="204">
        <v>358179031.25999999</v>
      </c>
      <c r="E6" s="30">
        <v>325807373.05000001</v>
      </c>
      <c r="F6" s="48">
        <f t="shared" si="0"/>
        <v>0.90962157082137618</v>
      </c>
      <c r="G6" s="30">
        <v>313316264.19999999</v>
      </c>
      <c r="H6" s="280">
        <f t="shared" si="1"/>
        <v>0.87474764532646698</v>
      </c>
      <c r="I6" s="30">
        <v>179952180.22999999</v>
      </c>
      <c r="J6" s="178">
        <f t="shared" si="2"/>
        <v>0.50240847320672377</v>
      </c>
      <c r="K6" s="572">
        <v>285334488.51999998</v>
      </c>
      <c r="L6" s="48">
        <v>0.8704664151509619</v>
      </c>
      <c r="M6" s="620">
        <f t="shared" ref="M6:M29" si="4">+G6/K6-1</f>
        <v>9.8066573813556657E-2</v>
      </c>
      <c r="N6" s="572">
        <v>199076276.34999999</v>
      </c>
      <c r="O6" s="48">
        <v>0.60731954806732147</v>
      </c>
      <c r="P6" s="620">
        <f t="shared" si="3"/>
        <v>-9.6064164302418154E-2</v>
      </c>
    </row>
    <row r="7" spans="1:16384" ht="15" customHeight="1" x14ac:dyDescent="0.25">
      <c r="A7" s="31">
        <v>3</v>
      </c>
      <c r="B7" s="23" t="s">
        <v>771</v>
      </c>
      <c r="C7" s="199">
        <v>220166239.43000001</v>
      </c>
      <c r="D7" s="204">
        <v>228090118.03999999</v>
      </c>
      <c r="E7" s="30">
        <v>149468452.25999999</v>
      </c>
      <c r="F7" s="48">
        <f t="shared" si="0"/>
        <v>0.65530437506191219</v>
      </c>
      <c r="G7" s="30">
        <v>147778228.05000001</v>
      </c>
      <c r="H7" s="280">
        <f t="shared" si="1"/>
        <v>0.64789403995171879</v>
      </c>
      <c r="I7" s="30">
        <v>101478920.15000001</v>
      </c>
      <c r="J7" s="178">
        <f t="shared" si="2"/>
        <v>0.44490713154089262</v>
      </c>
      <c r="K7" s="572">
        <v>0</v>
      </c>
      <c r="L7" s="48" t="s">
        <v>129</v>
      </c>
      <c r="M7" s="620" t="s">
        <v>129</v>
      </c>
      <c r="N7" s="572">
        <v>0</v>
      </c>
      <c r="O7" s="48" t="s">
        <v>129</v>
      </c>
      <c r="P7" s="620" t="s">
        <v>129</v>
      </c>
    </row>
    <row r="8" spans="1:16384" ht="15" customHeight="1" x14ac:dyDescent="0.25">
      <c r="A8" s="31">
        <v>4</v>
      </c>
      <c r="B8" s="23" t="s">
        <v>514</v>
      </c>
      <c r="C8" s="199">
        <v>241357694.44</v>
      </c>
      <c r="D8" s="204">
        <v>240290238.12</v>
      </c>
      <c r="E8" s="30">
        <v>149952769.24000001</v>
      </c>
      <c r="F8" s="48">
        <f t="shared" si="0"/>
        <v>0.62404852736928162</v>
      </c>
      <c r="G8" s="30">
        <v>147376115.24000001</v>
      </c>
      <c r="H8" s="280">
        <f t="shared" si="1"/>
        <v>0.61332543674288154</v>
      </c>
      <c r="I8" s="30">
        <v>136272644.37</v>
      </c>
      <c r="J8" s="178">
        <f t="shared" si="2"/>
        <v>0.56711685599955997</v>
      </c>
      <c r="K8" s="572">
        <v>164483668.80000001</v>
      </c>
      <c r="L8" s="48">
        <v>0.62993774851363071</v>
      </c>
      <c r="M8" s="620">
        <f t="shared" si="4"/>
        <v>-0.10400761172710415</v>
      </c>
      <c r="N8" s="572">
        <v>153270501.00999999</v>
      </c>
      <c r="O8" s="48">
        <v>0.58699368164747279</v>
      </c>
      <c r="P8" s="620">
        <f t="shared" si="3"/>
        <v>-0.11090103136604856</v>
      </c>
    </row>
    <row r="9" spans="1:16384" ht="15" customHeight="1" x14ac:dyDescent="0.25">
      <c r="A9" s="131" t="s">
        <v>420</v>
      </c>
      <c r="B9" s="23" t="s">
        <v>515</v>
      </c>
      <c r="C9" s="199">
        <v>65215120.890000001</v>
      </c>
      <c r="D9" s="204">
        <v>68458463.209999993</v>
      </c>
      <c r="E9" s="30">
        <v>54300088.009999998</v>
      </c>
      <c r="F9" s="48">
        <f t="shared" si="0"/>
        <v>0.79318298226227457</v>
      </c>
      <c r="G9" s="30">
        <v>50009695.630000003</v>
      </c>
      <c r="H9" s="280">
        <f t="shared" si="1"/>
        <v>0.7305115143556844</v>
      </c>
      <c r="I9" s="30">
        <v>30396285.530000001</v>
      </c>
      <c r="J9" s="178">
        <f t="shared" si="2"/>
        <v>0.44401063221004206</v>
      </c>
      <c r="K9" s="572">
        <v>56194171.350000001</v>
      </c>
      <c r="L9" s="48">
        <v>0.69573332260201526</v>
      </c>
      <c r="M9" s="621">
        <f t="shared" si="4"/>
        <v>-0.11005546609951034</v>
      </c>
      <c r="N9" s="572">
        <v>33707182.75</v>
      </c>
      <c r="O9" s="48">
        <v>0.41732460301171131</v>
      </c>
      <c r="P9" s="621">
        <f t="shared" si="3"/>
        <v>-9.8225272772165972E-2</v>
      </c>
    </row>
    <row r="10" spans="1:16384" ht="15" customHeight="1" x14ac:dyDescent="0.25">
      <c r="A10" s="131" t="s">
        <v>419</v>
      </c>
      <c r="B10" s="23" t="s">
        <v>516</v>
      </c>
      <c r="C10" s="199">
        <v>286675054.51999998</v>
      </c>
      <c r="D10" s="204">
        <v>286635157.67000002</v>
      </c>
      <c r="E10" s="30">
        <v>278402582.62</v>
      </c>
      <c r="F10" s="48">
        <f t="shared" si="0"/>
        <v>0.9712785580215596</v>
      </c>
      <c r="G10" s="30">
        <v>274339672.31999999</v>
      </c>
      <c r="H10" s="280">
        <f t="shared" si="1"/>
        <v>0.9571040571228332</v>
      </c>
      <c r="I10" s="30">
        <v>118927042.09999999</v>
      </c>
      <c r="J10" s="178">
        <f t="shared" si="2"/>
        <v>0.41490737935546423</v>
      </c>
      <c r="K10" s="572">
        <v>273825698.67000002</v>
      </c>
      <c r="L10" s="48">
        <v>0.94027446475013443</v>
      </c>
      <c r="M10" s="619">
        <f t="shared" si="4"/>
        <v>1.8770102751364259E-3</v>
      </c>
      <c r="N10" s="572">
        <v>119381545.68000001</v>
      </c>
      <c r="O10" s="48">
        <v>0.40993748764459503</v>
      </c>
      <c r="P10" s="619">
        <f t="shared" si="3"/>
        <v>-3.8071510752448745E-3</v>
      </c>
    </row>
    <row r="11" spans="1:16384" ht="15" customHeight="1" x14ac:dyDescent="0.25">
      <c r="A11" s="131" t="s">
        <v>443</v>
      </c>
      <c r="B11" s="23" t="s">
        <v>517</v>
      </c>
      <c r="C11" s="199">
        <v>4757330.3899999997</v>
      </c>
      <c r="D11" s="204">
        <v>4403734.24</v>
      </c>
      <c r="E11" s="30">
        <v>3727355.46</v>
      </c>
      <c r="F11" s="48">
        <f t="shared" si="0"/>
        <v>0.8464079022170965</v>
      </c>
      <c r="G11" s="30">
        <v>3552588.33</v>
      </c>
      <c r="H11" s="280">
        <f t="shared" si="1"/>
        <v>0.80672178119449822</v>
      </c>
      <c r="I11" s="30">
        <v>1877726.76</v>
      </c>
      <c r="J11" s="178">
        <f t="shared" si="2"/>
        <v>0.42639420493276631</v>
      </c>
      <c r="K11" s="560">
        <v>3577298.93</v>
      </c>
      <c r="L11" s="280">
        <v>0.71667018460818843</v>
      </c>
      <c r="M11" s="620">
        <f t="shared" si="4"/>
        <v>-6.9076139521837554E-3</v>
      </c>
      <c r="N11" s="560">
        <v>1373278.35</v>
      </c>
      <c r="O11" s="280">
        <v>0.27512032622136179</v>
      </c>
      <c r="P11" s="620">
        <f t="shared" si="3"/>
        <v>0.36733151003217945</v>
      </c>
    </row>
    <row r="12" spans="1:16384" ht="15" customHeight="1" x14ac:dyDescent="0.25">
      <c r="A12" s="131" t="s">
        <v>447</v>
      </c>
      <c r="B12" s="23" t="s">
        <v>518</v>
      </c>
      <c r="C12" s="199">
        <v>60930053.189999998</v>
      </c>
      <c r="D12" s="204">
        <v>52660394.490000002</v>
      </c>
      <c r="E12" s="30">
        <v>47199334.259999998</v>
      </c>
      <c r="F12" s="48">
        <f t="shared" si="0"/>
        <v>0.8962966327372075</v>
      </c>
      <c r="G12" s="30">
        <v>44814527.369999997</v>
      </c>
      <c r="H12" s="280">
        <f t="shared" si="1"/>
        <v>0.85101009599368072</v>
      </c>
      <c r="I12" s="30">
        <v>17194624.489999998</v>
      </c>
      <c r="J12" s="178">
        <f t="shared" si="2"/>
        <v>0.32651909763541914</v>
      </c>
      <c r="K12" s="560">
        <v>34252135.219999999</v>
      </c>
      <c r="L12" s="280">
        <v>0.67731051375780638</v>
      </c>
      <c r="M12" s="620">
        <f t="shared" si="4"/>
        <v>0.30837178710635715</v>
      </c>
      <c r="N12" s="560">
        <v>14970687.6</v>
      </c>
      <c r="O12" s="280">
        <v>0.29603421931322216</v>
      </c>
      <c r="P12" s="620">
        <f t="shared" si="3"/>
        <v>0.14855275518540645</v>
      </c>
    </row>
    <row r="13" spans="1:16384" ht="15" customHeight="1" x14ac:dyDescent="0.25">
      <c r="A13" s="131" t="s">
        <v>510</v>
      </c>
      <c r="B13" s="23" t="s">
        <v>519</v>
      </c>
      <c r="C13" s="199">
        <v>84785705.450000003</v>
      </c>
      <c r="D13" s="204">
        <v>99878844.5</v>
      </c>
      <c r="E13" s="30">
        <v>73310563.109999999</v>
      </c>
      <c r="F13" s="48">
        <f t="shared" si="0"/>
        <v>0.73399490629870068</v>
      </c>
      <c r="G13" s="30">
        <v>63614101.950000003</v>
      </c>
      <c r="H13" s="280">
        <f t="shared" si="1"/>
        <v>0.63691267423503284</v>
      </c>
      <c r="I13" s="30">
        <v>42128926.5</v>
      </c>
      <c r="J13" s="178">
        <f t="shared" si="2"/>
        <v>0.42180029926157186</v>
      </c>
      <c r="K13" s="560">
        <v>91269616.599999994</v>
      </c>
      <c r="L13" s="280">
        <v>0.75771876458377618</v>
      </c>
      <c r="M13" s="620">
        <f t="shared" si="4"/>
        <v>-0.30300899335650322</v>
      </c>
      <c r="N13" s="560">
        <v>70658974.459999993</v>
      </c>
      <c r="O13" s="280">
        <v>0.58660957314230455</v>
      </c>
      <c r="P13" s="620">
        <f t="shared" si="3"/>
        <v>-0.40377104505176253</v>
      </c>
    </row>
    <row r="14" spans="1:16384" ht="29.4" customHeight="1" x14ac:dyDescent="0.25">
      <c r="A14" s="131" t="s">
        <v>511</v>
      </c>
      <c r="B14" s="722" t="s">
        <v>778</v>
      </c>
      <c r="C14" s="199">
        <v>39445338.359999999</v>
      </c>
      <c r="D14" s="204">
        <v>47688130.020000003</v>
      </c>
      <c r="E14" s="30">
        <v>26054394.73</v>
      </c>
      <c r="F14" s="48">
        <f t="shared" si="0"/>
        <v>0.54634968322458866</v>
      </c>
      <c r="G14" s="30">
        <v>20639312.16</v>
      </c>
      <c r="H14" s="412">
        <f t="shared" si="1"/>
        <v>0.43279768259615226</v>
      </c>
      <c r="I14" s="30">
        <v>19044319.129999999</v>
      </c>
      <c r="J14" s="427">
        <f t="shared" si="2"/>
        <v>0.39935135057744914</v>
      </c>
      <c r="K14" s="573">
        <v>31013370.870000001</v>
      </c>
      <c r="L14" s="280">
        <v>0.50433418547532216</v>
      </c>
      <c r="M14" s="620">
        <f t="shared" si="4"/>
        <v>-0.33450277796262007</v>
      </c>
      <c r="N14" s="573">
        <v>29944683.879999999</v>
      </c>
      <c r="O14" s="280">
        <v>0.48695537860879451</v>
      </c>
      <c r="P14" s="620">
        <f t="shared" si="3"/>
        <v>-0.36401669136605364</v>
      </c>
    </row>
    <row r="15" spans="1:16384" ht="15" customHeight="1" x14ac:dyDescent="0.25">
      <c r="A15" s="710" t="s">
        <v>421</v>
      </c>
      <c r="B15" s="502" t="s">
        <v>23</v>
      </c>
      <c r="C15" s="199">
        <v>820954321.05999994</v>
      </c>
      <c r="D15" s="503">
        <v>790886813.92999995</v>
      </c>
      <c r="E15" s="504">
        <v>490366578.31</v>
      </c>
      <c r="F15" s="48">
        <f t="shared" si="0"/>
        <v>0.62002118340210632</v>
      </c>
      <c r="G15" s="504">
        <v>490366578.31</v>
      </c>
      <c r="H15" s="412">
        <f t="shared" si="1"/>
        <v>0.62002118340210632</v>
      </c>
      <c r="I15" s="504">
        <v>329541966.62</v>
      </c>
      <c r="J15" s="427">
        <f t="shared" si="2"/>
        <v>0.41667399280874495</v>
      </c>
      <c r="K15" s="616">
        <v>561749000.12</v>
      </c>
      <c r="L15" s="495">
        <v>0.64546192939140234</v>
      </c>
      <c r="M15" s="620">
        <f t="shared" si="4"/>
        <v>-0.12707173808008809</v>
      </c>
      <c r="N15" s="616">
        <v>464785463.19999999</v>
      </c>
      <c r="O15" s="495">
        <v>0.53404869748955985</v>
      </c>
      <c r="P15" s="620">
        <f t="shared" si="3"/>
        <v>-0.29098047871132293</v>
      </c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3"/>
      <c r="BU15" s="483"/>
      <c r="BV15" s="483"/>
      <c r="BW15" s="483"/>
      <c r="BX15" s="483"/>
      <c r="BY15" s="483"/>
      <c r="BZ15" s="483"/>
      <c r="CA15" s="483"/>
      <c r="CB15" s="483"/>
      <c r="CC15" s="483"/>
      <c r="CD15" s="483"/>
      <c r="CE15" s="483"/>
      <c r="CF15" s="483"/>
      <c r="CG15" s="483"/>
      <c r="CH15" s="483"/>
      <c r="CI15" s="483"/>
      <c r="CJ15" s="483"/>
      <c r="CK15" s="483"/>
      <c r="CL15" s="483"/>
      <c r="CM15" s="483"/>
      <c r="CN15" s="483"/>
      <c r="CO15" s="483"/>
      <c r="CP15" s="483"/>
      <c r="CQ15" s="483"/>
      <c r="CR15" s="483"/>
      <c r="CS15" s="483"/>
      <c r="CT15" s="483"/>
      <c r="CU15" s="483"/>
      <c r="CV15" s="483"/>
      <c r="CW15" s="483"/>
      <c r="CX15" s="483"/>
      <c r="CY15" s="483"/>
      <c r="CZ15" s="483"/>
      <c r="DA15" s="483"/>
      <c r="DB15" s="483"/>
      <c r="DC15" s="483"/>
      <c r="DD15" s="483"/>
      <c r="DE15" s="483"/>
      <c r="DF15" s="483"/>
      <c r="DG15" s="483"/>
      <c r="DH15" s="483"/>
      <c r="DI15" s="483"/>
      <c r="DJ15" s="483"/>
      <c r="DK15" s="483"/>
      <c r="DL15" s="483"/>
      <c r="DM15" s="483"/>
      <c r="DN15" s="483"/>
      <c r="DO15" s="483"/>
      <c r="DP15" s="483"/>
      <c r="DQ15" s="483"/>
      <c r="DR15" s="483"/>
      <c r="DS15" s="483"/>
      <c r="DT15" s="483"/>
      <c r="DU15" s="483"/>
      <c r="DV15" s="483"/>
      <c r="DW15" s="483"/>
      <c r="DX15" s="483"/>
      <c r="DY15" s="483"/>
      <c r="DZ15" s="483"/>
      <c r="EA15" s="483"/>
      <c r="EB15" s="483"/>
      <c r="EC15" s="483"/>
      <c r="ED15" s="483"/>
      <c r="EE15" s="483"/>
      <c r="EF15" s="483"/>
      <c r="EG15" s="483"/>
      <c r="EH15" s="483"/>
      <c r="EI15" s="483"/>
      <c r="EJ15" s="483"/>
      <c r="EK15" s="483"/>
      <c r="EL15" s="483"/>
      <c r="EM15" s="483"/>
      <c r="EN15" s="483"/>
      <c r="EO15" s="483"/>
      <c r="EP15" s="483"/>
      <c r="EQ15" s="483"/>
      <c r="ER15" s="483"/>
      <c r="ES15" s="483"/>
      <c r="ET15" s="483"/>
      <c r="EU15" s="483"/>
      <c r="EV15" s="483"/>
      <c r="EW15" s="483"/>
      <c r="EX15" s="483"/>
      <c r="EY15" s="483"/>
      <c r="EZ15" s="483"/>
      <c r="FA15" s="483"/>
      <c r="FB15" s="483"/>
      <c r="FC15" s="483"/>
      <c r="FD15" s="483"/>
      <c r="FE15" s="483"/>
      <c r="FF15" s="483"/>
      <c r="FG15" s="483"/>
      <c r="FH15" s="483"/>
      <c r="FI15" s="483"/>
      <c r="FJ15" s="483"/>
      <c r="FK15" s="483"/>
      <c r="FL15" s="483"/>
      <c r="FM15" s="483"/>
      <c r="FN15" s="483"/>
      <c r="FO15" s="483"/>
      <c r="FP15" s="483"/>
      <c r="FQ15" s="483"/>
      <c r="FR15" s="483"/>
      <c r="FS15" s="483"/>
      <c r="FT15" s="483"/>
      <c r="FU15" s="483"/>
      <c r="FV15" s="483"/>
      <c r="FW15" s="483"/>
      <c r="FX15" s="483"/>
      <c r="FY15" s="483"/>
      <c r="FZ15" s="483"/>
      <c r="GA15" s="483"/>
      <c r="GB15" s="483"/>
      <c r="GC15" s="483"/>
      <c r="GD15" s="483"/>
      <c r="GE15" s="483"/>
      <c r="GF15" s="483"/>
      <c r="GG15" s="483"/>
      <c r="GH15" s="483"/>
      <c r="GI15" s="483"/>
      <c r="GJ15" s="483"/>
      <c r="GK15" s="483"/>
      <c r="GL15" s="483"/>
      <c r="GM15" s="483"/>
      <c r="GN15" s="483"/>
      <c r="GO15" s="483"/>
      <c r="GP15" s="483"/>
      <c r="GQ15" s="483"/>
      <c r="GR15" s="483"/>
      <c r="GS15" s="483"/>
      <c r="GT15" s="483"/>
      <c r="GU15" s="483"/>
      <c r="GV15" s="483"/>
      <c r="GW15" s="483"/>
      <c r="GX15" s="483"/>
      <c r="GY15" s="483"/>
      <c r="GZ15" s="483"/>
      <c r="HA15" s="483"/>
      <c r="HB15" s="483"/>
      <c r="HC15" s="483"/>
      <c r="HD15" s="483"/>
      <c r="HE15" s="483"/>
      <c r="HF15" s="483"/>
      <c r="HG15" s="483"/>
      <c r="HH15" s="483"/>
      <c r="HI15" s="483"/>
      <c r="HJ15" s="483"/>
      <c r="HK15" s="483"/>
      <c r="HL15" s="483"/>
      <c r="HM15" s="483"/>
      <c r="HN15" s="483"/>
      <c r="HO15" s="483"/>
      <c r="HP15" s="483"/>
      <c r="HQ15" s="483"/>
      <c r="HR15" s="483"/>
      <c r="HS15" s="483"/>
      <c r="HT15" s="483"/>
      <c r="HU15" s="483"/>
      <c r="HV15" s="483"/>
      <c r="HW15" s="483"/>
      <c r="HX15" s="483"/>
      <c r="HY15" s="483"/>
      <c r="HZ15" s="483"/>
      <c r="IA15" s="483"/>
      <c r="IB15" s="483"/>
      <c r="IC15" s="483"/>
      <c r="ID15" s="483"/>
      <c r="IE15" s="483"/>
      <c r="IF15" s="483"/>
      <c r="IG15" s="483"/>
      <c r="IH15" s="483"/>
      <c r="II15" s="483"/>
      <c r="IJ15" s="483"/>
      <c r="IK15" s="483"/>
      <c r="IL15" s="483"/>
      <c r="IM15" s="483"/>
      <c r="IN15" s="483"/>
      <c r="IO15" s="483"/>
      <c r="IP15" s="483"/>
      <c r="IQ15" s="483"/>
      <c r="IR15" s="483"/>
      <c r="IS15" s="483"/>
      <c r="IT15" s="483"/>
      <c r="IU15" s="483"/>
      <c r="IV15" s="483"/>
      <c r="IW15" s="483"/>
      <c r="IX15" s="483"/>
      <c r="IY15" s="483"/>
      <c r="IZ15" s="483"/>
      <c r="JA15" s="483"/>
      <c r="JB15" s="483"/>
      <c r="JC15" s="483"/>
      <c r="JD15" s="483"/>
      <c r="JE15" s="483"/>
      <c r="JF15" s="483"/>
      <c r="JG15" s="483"/>
      <c r="JH15" s="483"/>
      <c r="JI15" s="483"/>
      <c r="JJ15" s="483"/>
      <c r="JK15" s="483"/>
      <c r="JL15" s="483"/>
      <c r="JM15" s="483"/>
      <c r="JN15" s="483"/>
      <c r="JO15" s="483"/>
      <c r="JP15" s="483"/>
      <c r="JQ15" s="483"/>
      <c r="JR15" s="483"/>
      <c r="JS15" s="483"/>
      <c r="JT15" s="483"/>
      <c r="JU15" s="483"/>
      <c r="JV15" s="483"/>
      <c r="JW15" s="483"/>
      <c r="JX15" s="483"/>
      <c r="JY15" s="483"/>
      <c r="JZ15" s="483"/>
      <c r="KA15" s="483"/>
      <c r="KB15" s="483"/>
      <c r="KC15" s="483"/>
      <c r="KD15" s="483"/>
      <c r="KE15" s="483"/>
      <c r="KF15" s="483"/>
      <c r="KG15" s="483"/>
      <c r="KH15" s="483"/>
      <c r="KI15" s="483"/>
      <c r="KJ15" s="483"/>
      <c r="KK15" s="483"/>
      <c r="KL15" s="483"/>
      <c r="KM15" s="483"/>
      <c r="KN15" s="483"/>
      <c r="KO15" s="483"/>
      <c r="KP15" s="483"/>
      <c r="KQ15" s="483"/>
      <c r="KR15" s="483"/>
      <c r="KS15" s="483"/>
      <c r="KT15" s="483"/>
      <c r="KU15" s="483"/>
      <c r="KV15" s="483"/>
      <c r="KW15" s="483"/>
      <c r="KX15" s="483"/>
      <c r="KY15" s="483"/>
      <c r="KZ15" s="483"/>
      <c r="LA15" s="483"/>
      <c r="LB15" s="483"/>
      <c r="LC15" s="483"/>
      <c r="LD15" s="483"/>
      <c r="LE15" s="483"/>
      <c r="LF15" s="483"/>
      <c r="LG15" s="483"/>
      <c r="LH15" s="483"/>
      <c r="LI15" s="483"/>
      <c r="LJ15" s="483"/>
      <c r="LK15" s="483"/>
      <c r="LL15" s="483"/>
      <c r="LM15" s="483"/>
      <c r="LN15" s="483"/>
      <c r="LO15" s="483"/>
      <c r="LP15" s="483"/>
      <c r="LQ15" s="483"/>
      <c r="LR15" s="483"/>
      <c r="LS15" s="483"/>
      <c r="LT15" s="483"/>
      <c r="LU15" s="483"/>
      <c r="LV15" s="483"/>
      <c r="LW15" s="483"/>
      <c r="LX15" s="483"/>
      <c r="LY15" s="483"/>
      <c r="LZ15" s="483"/>
      <c r="MA15" s="483"/>
      <c r="MB15" s="483"/>
      <c r="MC15" s="483"/>
      <c r="MD15" s="483"/>
      <c r="ME15" s="483"/>
      <c r="MF15" s="483"/>
      <c r="MG15" s="483"/>
      <c r="MH15" s="483"/>
      <c r="MI15" s="483"/>
      <c r="MJ15" s="483"/>
      <c r="MK15" s="483"/>
      <c r="ML15" s="483"/>
      <c r="MM15" s="483"/>
      <c r="MN15" s="483"/>
      <c r="MO15" s="483"/>
      <c r="MP15" s="483"/>
      <c r="MQ15" s="483"/>
      <c r="MR15" s="483"/>
      <c r="MS15" s="483"/>
      <c r="MT15" s="483"/>
      <c r="MU15" s="483"/>
      <c r="MV15" s="483"/>
      <c r="MW15" s="483"/>
      <c r="MX15" s="483"/>
      <c r="MY15" s="483"/>
      <c r="MZ15" s="483"/>
      <c r="NA15" s="483"/>
      <c r="NB15" s="483"/>
      <c r="NC15" s="483"/>
      <c r="ND15" s="483"/>
      <c r="NE15" s="483"/>
      <c r="NF15" s="483"/>
      <c r="NG15" s="483"/>
      <c r="NH15" s="483"/>
      <c r="NI15" s="483"/>
      <c r="NJ15" s="483"/>
      <c r="NK15" s="483"/>
      <c r="NL15" s="483"/>
      <c r="NM15" s="483"/>
      <c r="NN15" s="483"/>
      <c r="NO15" s="483"/>
      <c r="NP15" s="483"/>
      <c r="NQ15" s="483"/>
      <c r="NR15" s="483"/>
      <c r="NS15" s="483"/>
      <c r="NT15" s="483"/>
      <c r="NU15" s="483"/>
      <c r="NV15" s="483"/>
      <c r="NW15" s="483"/>
      <c r="NX15" s="483"/>
      <c r="NY15" s="483"/>
      <c r="NZ15" s="483"/>
      <c r="OA15" s="483"/>
      <c r="OB15" s="483"/>
      <c r="OC15" s="483"/>
      <c r="OD15" s="483"/>
      <c r="OE15" s="483"/>
      <c r="OF15" s="483"/>
      <c r="OG15" s="483"/>
      <c r="OH15" s="483"/>
      <c r="OI15" s="483"/>
      <c r="OJ15" s="483"/>
      <c r="OK15" s="483"/>
      <c r="OL15" s="483"/>
      <c r="OM15" s="483"/>
      <c r="ON15" s="483"/>
      <c r="OO15" s="483"/>
      <c r="OP15" s="483"/>
      <c r="OQ15" s="483"/>
      <c r="OR15" s="483"/>
      <c r="OS15" s="483"/>
      <c r="OT15" s="483"/>
      <c r="OU15" s="483"/>
      <c r="OV15" s="483"/>
      <c r="OW15" s="483"/>
      <c r="OX15" s="483"/>
      <c r="OY15" s="483"/>
      <c r="OZ15" s="483"/>
      <c r="PA15" s="483"/>
      <c r="PB15" s="483"/>
      <c r="PC15" s="483"/>
      <c r="PD15" s="483"/>
      <c r="PE15" s="483"/>
      <c r="PF15" s="483"/>
      <c r="PG15" s="483"/>
      <c r="PH15" s="483"/>
      <c r="PI15" s="483"/>
      <c r="PJ15" s="483"/>
      <c r="PK15" s="483"/>
      <c r="PL15" s="483"/>
      <c r="PM15" s="483"/>
      <c r="PN15" s="483"/>
      <c r="PO15" s="483"/>
      <c r="PP15" s="483"/>
      <c r="PQ15" s="483"/>
      <c r="PR15" s="483"/>
      <c r="PS15" s="483"/>
      <c r="PT15" s="483"/>
      <c r="PU15" s="483"/>
      <c r="PV15" s="483"/>
      <c r="PW15" s="483"/>
      <c r="PX15" s="483"/>
      <c r="PY15" s="483"/>
      <c r="PZ15" s="483"/>
      <c r="QA15" s="483"/>
      <c r="QB15" s="483"/>
      <c r="QC15" s="483"/>
      <c r="QD15" s="483"/>
      <c r="QE15" s="483"/>
      <c r="QF15" s="483"/>
      <c r="QG15" s="483"/>
      <c r="QH15" s="483"/>
      <c r="QI15" s="483"/>
      <c r="QJ15" s="483"/>
      <c r="QK15" s="483"/>
      <c r="QL15" s="483"/>
      <c r="QM15" s="483"/>
      <c r="QN15" s="483"/>
      <c r="QO15" s="483"/>
      <c r="QP15" s="483"/>
      <c r="QQ15" s="483"/>
      <c r="QR15" s="483"/>
      <c r="QS15" s="483"/>
      <c r="QT15" s="483"/>
      <c r="QU15" s="483"/>
      <c r="QV15" s="483"/>
      <c r="QW15" s="483"/>
      <c r="QX15" s="483"/>
      <c r="QY15" s="483"/>
      <c r="QZ15" s="483"/>
      <c r="RA15" s="483"/>
      <c r="RB15" s="483"/>
      <c r="RC15" s="483"/>
      <c r="RD15" s="483"/>
      <c r="RE15" s="483"/>
      <c r="RF15" s="483"/>
      <c r="RG15" s="483"/>
      <c r="RH15" s="483"/>
      <c r="RI15" s="483"/>
      <c r="RJ15" s="483"/>
      <c r="RK15" s="483"/>
      <c r="RL15" s="483"/>
      <c r="RM15" s="483"/>
      <c r="RN15" s="483"/>
      <c r="RO15" s="483"/>
      <c r="RP15" s="483"/>
      <c r="RQ15" s="483"/>
      <c r="RR15" s="483"/>
      <c r="RS15" s="483"/>
      <c r="RT15" s="483"/>
      <c r="RU15" s="483"/>
      <c r="RV15" s="483"/>
      <c r="RW15" s="483"/>
      <c r="RX15" s="483"/>
      <c r="RY15" s="483"/>
      <c r="RZ15" s="483"/>
      <c r="SA15" s="483"/>
      <c r="SB15" s="483"/>
      <c r="SC15" s="483"/>
      <c r="SD15" s="483"/>
      <c r="SE15" s="483"/>
      <c r="SF15" s="483"/>
      <c r="SG15" s="483"/>
      <c r="SH15" s="483"/>
      <c r="SI15" s="483"/>
      <c r="SJ15" s="483"/>
      <c r="SK15" s="483"/>
      <c r="SL15" s="483"/>
      <c r="SM15" s="483"/>
      <c r="SN15" s="483"/>
      <c r="SO15" s="483"/>
      <c r="SP15" s="483"/>
      <c r="SQ15" s="483"/>
      <c r="SR15" s="483"/>
      <c r="SS15" s="483"/>
      <c r="ST15" s="483"/>
      <c r="SU15" s="483"/>
      <c r="SV15" s="483"/>
      <c r="SW15" s="483"/>
      <c r="SX15" s="483"/>
      <c r="SY15" s="483"/>
      <c r="SZ15" s="483"/>
      <c r="TA15" s="483"/>
      <c r="TB15" s="483"/>
      <c r="TC15" s="483"/>
      <c r="TD15" s="483"/>
      <c r="TE15" s="483"/>
      <c r="TF15" s="483"/>
      <c r="TG15" s="483"/>
      <c r="TH15" s="483"/>
      <c r="TI15" s="483"/>
      <c r="TJ15" s="483"/>
      <c r="TK15" s="483"/>
      <c r="TL15" s="483"/>
      <c r="TM15" s="483"/>
      <c r="TN15" s="483"/>
      <c r="TO15" s="483"/>
      <c r="TP15" s="483"/>
      <c r="TQ15" s="483"/>
      <c r="TR15" s="483"/>
      <c r="TS15" s="483"/>
      <c r="TT15" s="483"/>
      <c r="TU15" s="483"/>
      <c r="TV15" s="483"/>
      <c r="TW15" s="483"/>
      <c r="TX15" s="483"/>
      <c r="TY15" s="483"/>
      <c r="TZ15" s="483"/>
      <c r="UA15" s="483"/>
      <c r="UB15" s="483"/>
      <c r="UC15" s="483"/>
      <c r="UD15" s="483"/>
      <c r="UE15" s="483"/>
      <c r="UF15" s="483"/>
      <c r="UG15" s="483"/>
      <c r="UH15" s="483"/>
      <c r="UI15" s="483"/>
      <c r="UJ15" s="483"/>
      <c r="UK15" s="483"/>
      <c r="UL15" s="483"/>
      <c r="UM15" s="483"/>
      <c r="UN15" s="483"/>
      <c r="UO15" s="483"/>
      <c r="UP15" s="483"/>
      <c r="UQ15" s="483"/>
      <c r="UR15" s="483"/>
      <c r="US15" s="483"/>
      <c r="UT15" s="483"/>
      <c r="UU15" s="483"/>
      <c r="UV15" s="483"/>
      <c r="UW15" s="483"/>
      <c r="UX15" s="483"/>
      <c r="UY15" s="483"/>
      <c r="UZ15" s="483"/>
      <c r="VA15" s="483"/>
      <c r="VB15" s="483"/>
      <c r="VC15" s="483"/>
      <c r="VD15" s="483"/>
      <c r="VE15" s="483"/>
      <c r="VF15" s="483"/>
      <c r="VG15" s="483"/>
      <c r="VH15" s="483"/>
      <c r="VI15" s="483"/>
      <c r="VJ15" s="483"/>
      <c r="VK15" s="483"/>
      <c r="VL15" s="483"/>
      <c r="VM15" s="483"/>
      <c r="VN15" s="483"/>
      <c r="VO15" s="483"/>
      <c r="VP15" s="483"/>
      <c r="VQ15" s="483"/>
      <c r="VR15" s="483"/>
      <c r="VS15" s="483"/>
      <c r="VT15" s="483"/>
      <c r="VU15" s="483"/>
      <c r="VV15" s="483"/>
      <c r="VW15" s="483"/>
      <c r="VX15" s="483"/>
      <c r="VY15" s="483"/>
      <c r="VZ15" s="483"/>
      <c r="WA15" s="483"/>
      <c r="WB15" s="483"/>
      <c r="WC15" s="483"/>
      <c r="WD15" s="483"/>
      <c r="WE15" s="483"/>
      <c r="WF15" s="483"/>
      <c r="WG15" s="483"/>
      <c r="WH15" s="483"/>
      <c r="WI15" s="483"/>
      <c r="WJ15" s="483"/>
      <c r="WK15" s="483"/>
      <c r="WL15" s="483"/>
      <c r="WM15" s="483"/>
      <c r="WN15" s="483"/>
      <c r="WO15" s="483"/>
      <c r="WP15" s="483"/>
      <c r="WQ15" s="483"/>
      <c r="WR15" s="483"/>
      <c r="WS15" s="483"/>
      <c r="WT15" s="483"/>
      <c r="WU15" s="483"/>
      <c r="WV15" s="483"/>
      <c r="WW15" s="483"/>
      <c r="WX15" s="483"/>
      <c r="WY15" s="483"/>
      <c r="WZ15" s="483"/>
      <c r="XA15" s="483"/>
      <c r="XB15" s="483"/>
      <c r="XC15" s="483"/>
      <c r="XD15" s="483"/>
      <c r="XE15" s="483"/>
      <c r="XF15" s="483"/>
      <c r="XG15" s="483"/>
      <c r="XH15" s="483"/>
      <c r="XI15" s="483"/>
      <c r="XJ15" s="483"/>
      <c r="XK15" s="483"/>
      <c r="XL15" s="483"/>
      <c r="XM15" s="483"/>
      <c r="XN15" s="483"/>
      <c r="XO15" s="483"/>
      <c r="XP15" s="483"/>
      <c r="XQ15" s="483"/>
      <c r="XR15" s="483"/>
      <c r="XS15" s="483"/>
      <c r="XT15" s="483"/>
      <c r="XU15" s="483"/>
      <c r="XV15" s="483"/>
      <c r="XW15" s="483"/>
      <c r="XX15" s="483"/>
      <c r="XY15" s="483"/>
      <c r="XZ15" s="483"/>
      <c r="YA15" s="483"/>
      <c r="YB15" s="483"/>
      <c r="YC15" s="483"/>
      <c r="YD15" s="483"/>
      <c r="YE15" s="483"/>
      <c r="YF15" s="483"/>
      <c r="YG15" s="483"/>
      <c r="YH15" s="483"/>
      <c r="YI15" s="483"/>
      <c r="YJ15" s="483"/>
      <c r="YK15" s="483"/>
      <c r="YL15" s="483"/>
      <c r="YM15" s="483"/>
      <c r="YN15" s="483"/>
      <c r="YO15" s="483"/>
      <c r="YP15" s="483"/>
      <c r="YQ15" s="483"/>
      <c r="YR15" s="483"/>
      <c r="YS15" s="483"/>
      <c r="YT15" s="483"/>
      <c r="YU15" s="483"/>
      <c r="YV15" s="483"/>
      <c r="YW15" s="483"/>
      <c r="YX15" s="483"/>
      <c r="YY15" s="483"/>
      <c r="YZ15" s="483"/>
      <c r="ZA15" s="483"/>
      <c r="ZB15" s="483"/>
      <c r="ZC15" s="483"/>
      <c r="ZD15" s="483"/>
      <c r="ZE15" s="483"/>
      <c r="ZF15" s="483"/>
      <c r="ZG15" s="483"/>
      <c r="ZH15" s="483"/>
      <c r="ZI15" s="483"/>
      <c r="ZJ15" s="483"/>
      <c r="ZK15" s="483"/>
      <c r="ZL15" s="483"/>
      <c r="ZM15" s="483"/>
      <c r="ZN15" s="483"/>
      <c r="ZO15" s="483"/>
      <c r="ZP15" s="483"/>
      <c r="ZQ15" s="483"/>
      <c r="ZR15" s="483"/>
      <c r="ZS15" s="483"/>
      <c r="ZT15" s="483"/>
      <c r="ZU15" s="483"/>
      <c r="ZV15" s="483"/>
      <c r="ZW15" s="483"/>
      <c r="ZX15" s="483"/>
      <c r="ZY15" s="483"/>
      <c r="ZZ15" s="483"/>
      <c r="AAA15" s="483"/>
      <c r="AAB15" s="483"/>
      <c r="AAC15" s="483"/>
      <c r="AAD15" s="483"/>
      <c r="AAE15" s="483"/>
      <c r="AAF15" s="483"/>
      <c r="AAG15" s="483"/>
      <c r="AAH15" s="483"/>
      <c r="AAI15" s="483"/>
      <c r="AAJ15" s="483"/>
      <c r="AAK15" s="483"/>
      <c r="AAL15" s="483"/>
      <c r="AAM15" s="483"/>
      <c r="AAN15" s="483"/>
      <c r="AAO15" s="483"/>
      <c r="AAP15" s="483"/>
      <c r="AAQ15" s="483"/>
      <c r="AAR15" s="483"/>
      <c r="AAS15" s="483"/>
      <c r="AAT15" s="483"/>
      <c r="AAU15" s="483"/>
      <c r="AAV15" s="483"/>
      <c r="AAW15" s="483"/>
      <c r="AAX15" s="483"/>
      <c r="AAY15" s="483"/>
      <c r="AAZ15" s="483"/>
      <c r="ABA15" s="483"/>
      <c r="ABB15" s="483"/>
      <c r="ABC15" s="483"/>
      <c r="ABD15" s="483"/>
      <c r="ABE15" s="483"/>
      <c r="ABF15" s="483"/>
      <c r="ABG15" s="483"/>
      <c r="ABH15" s="483"/>
      <c r="ABI15" s="483"/>
      <c r="ABJ15" s="483"/>
      <c r="ABK15" s="483"/>
      <c r="ABL15" s="483"/>
      <c r="ABM15" s="483"/>
      <c r="ABN15" s="483"/>
      <c r="ABO15" s="483"/>
      <c r="ABP15" s="483"/>
      <c r="ABQ15" s="483"/>
      <c r="ABR15" s="483"/>
      <c r="ABS15" s="483"/>
      <c r="ABT15" s="483"/>
      <c r="ABU15" s="483"/>
      <c r="ABV15" s="483"/>
      <c r="ABW15" s="483"/>
      <c r="ABX15" s="483"/>
      <c r="ABY15" s="483"/>
      <c r="ABZ15" s="483"/>
      <c r="ACA15" s="483"/>
      <c r="ACB15" s="483"/>
      <c r="ACC15" s="483"/>
      <c r="ACD15" s="483"/>
      <c r="ACE15" s="483"/>
      <c r="ACF15" s="483"/>
      <c r="ACG15" s="483"/>
      <c r="ACH15" s="483"/>
      <c r="ACI15" s="483"/>
      <c r="ACJ15" s="483"/>
      <c r="ACK15" s="483"/>
      <c r="ACL15" s="483"/>
      <c r="ACM15" s="483"/>
      <c r="ACN15" s="483"/>
      <c r="ACO15" s="483"/>
      <c r="ACP15" s="483"/>
      <c r="ACQ15" s="483"/>
      <c r="ACR15" s="483"/>
      <c r="ACS15" s="483"/>
      <c r="ACT15" s="483"/>
      <c r="ACU15" s="483"/>
      <c r="ACV15" s="483"/>
      <c r="ACW15" s="483"/>
      <c r="ACX15" s="483"/>
      <c r="ACY15" s="483"/>
      <c r="ACZ15" s="483"/>
      <c r="ADA15" s="483"/>
      <c r="ADB15" s="483"/>
      <c r="ADC15" s="483"/>
      <c r="ADD15" s="483"/>
      <c r="ADE15" s="483"/>
      <c r="ADF15" s="483"/>
      <c r="ADG15" s="483"/>
      <c r="ADH15" s="483"/>
      <c r="ADI15" s="483"/>
      <c r="ADJ15" s="483"/>
      <c r="ADK15" s="483"/>
      <c r="ADL15" s="483"/>
      <c r="ADM15" s="483"/>
      <c r="ADN15" s="483"/>
      <c r="ADO15" s="483"/>
      <c r="ADP15" s="483"/>
      <c r="ADQ15" s="483"/>
      <c r="ADR15" s="483"/>
      <c r="ADS15" s="483"/>
      <c r="ADT15" s="483"/>
      <c r="ADU15" s="483"/>
      <c r="ADV15" s="483"/>
      <c r="ADW15" s="483"/>
      <c r="ADX15" s="483"/>
      <c r="ADY15" s="483"/>
      <c r="ADZ15" s="483"/>
      <c r="AEA15" s="483"/>
      <c r="AEB15" s="483"/>
      <c r="AEC15" s="483"/>
      <c r="AED15" s="483"/>
      <c r="AEE15" s="483"/>
      <c r="AEF15" s="483"/>
      <c r="AEG15" s="483"/>
      <c r="AEH15" s="483"/>
      <c r="AEI15" s="483"/>
      <c r="AEJ15" s="483"/>
      <c r="AEK15" s="483"/>
      <c r="AEL15" s="483"/>
      <c r="AEM15" s="483"/>
      <c r="AEN15" s="483"/>
      <c r="AEO15" s="483"/>
      <c r="AEP15" s="483"/>
      <c r="AEQ15" s="483"/>
      <c r="AER15" s="483"/>
      <c r="AES15" s="483"/>
      <c r="AET15" s="483"/>
      <c r="AEU15" s="483"/>
      <c r="AEV15" s="483"/>
      <c r="AEW15" s="483"/>
      <c r="AEX15" s="483"/>
      <c r="AEY15" s="483"/>
      <c r="AEZ15" s="483"/>
      <c r="AFA15" s="483"/>
      <c r="AFB15" s="483"/>
      <c r="AFC15" s="483"/>
      <c r="AFD15" s="483"/>
      <c r="AFE15" s="483"/>
      <c r="AFF15" s="483"/>
      <c r="AFG15" s="483"/>
      <c r="AFH15" s="483"/>
      <c r="AFI15" s="483"/>
      <c r="AFJ15" s="483"/>
      <c r="AFK15" s="483"/>
      <c r="AFL15" s="483"/>
      <c r="AFM15" s="483"/>
      <c r="AFN15" s="483"/>
      <c r="AFO15" s="483"/>
      <c r="AFP15" s="483"/>
      <c r="AFQ15" s="483"/>
      <c r="AFR15" s="483"/>
      <c r="AFS15" s="483"/>
      <c r="AFT15" s="483"/>
      <c r="AFU15" s="483"/>
      <c r="AFV15" s="483"/>
      <c r="AFW15" s="483"/>
      <c r="AFX15" s="483"/>
      <c r="AFY15" s="483"/>
      <c r="AFZ15" s="483"/>
      <c r="AGA15" s="483"/>
      <c r="AGB15" s="483"/>
      <c r="AGC15" s="483"/>
      <c r="AGD15" s="483"/>
      <c r="AGE15" s="483"/>
      <c r="AGF15" s="483"/>
      <c r="AGG15" s="483"/>
      <c r="AGH15" s="483"/>
      <c r="AGI15" s="483"/>
      <c r="AGJ15" s="483"/>
      <c r="AGK15" s="483"/>
      <c r="AGL15" s="483"/>
      <c r="AGM15" s="483"/>
      <c r="AGN15" s="483"/>
      <c r="AGO15" s="483"/>
      <c r="AGP15" s="483"/>
      <c r="AGQ15" s="483"/>
      <c r="AGR15" s="483"/>
      <c r="AGS15" s="483"/>
      <c r="AGT15" s="483"/>
      <c r="AGU15" s="483"/>
      <c r="AGV15" s="483"/>
      <c r="AGW15" s="483"/>
      <c r="AGX15" s="483"/>
      <c r="AGY15" s="483"/>
      <c r="AGZ15" s="483"/>
      <c r="AHA15" s="483"/>
      <c r="AHB15" s="483"/>
      <c r="AHC15" s="483"/>
      <c r="AHD15" s="483"/>
      <c r="AHE15" s="483"/>
      <c r="AHF15" s="483"/>
      <c r="AHG15" s="483"/>
      <c r="AHH15" s="483"/>
      <c r="AHI15" s="483"/>
      <c r="AHJ15" s="483"/>
      <c r="AHK15" s="483"/>
      <c r="AHL15" s="483"/>
      <c r="AHM15" s="483"/>
      <c r="AHN15" s="483"/>
      <c r="AHO15" s="483"/>
      <c r="AHP15" s="483"/>
      <c r="AHQ15" s="483"/>
      <c r="AHR15" s="483"/>
      <c r="AHS15" s="483"/>
      <c r="AHT15" s="483"/>
      <c r="AHU15" s="483"/>
      <c r="AHV15" s="483"/>
      <c r="AHW15" s="483"/>
      <c r="AHX15" s="483"/>
      <c r="AHY15" s="483"/>
      <c r="AHZ15" s="483"/>
      <c r="AIA15" s="483"/>
      <c r="AIB15" s="483"/>
      <c r="AIC15" s="483"/>
      <c r="AID15" s="483"/>
      <c r="AIE15" s="483"/>
      <c r="AIF15" s="483"/>
      <c r="AIG15" s="483"/>
      <c r="AIH15" s="483"/>
      <c r="AII15" s="483"/>
      <c r="AIJ15" s="483"/>
      <c r="AIK15" s="483"/>
      <c r="AIL15" s="483"/>
      <c r="AIM15" s="483"/>
      <c r="AIN15" s="483"/>
      <c r="AIO15" s="483"/>
      <c r="AIP15" s="483"/>
      <c r="AIQ15" s="483"/>
      <c r="AIR15" s="483"/>
      <c r="AIS15" s="483"/>
      <c r="AIT15" s="483"/>
      <c r="AIU15" s="483"/>
      <c r="AIV15" s="483"/>
      <c r="AIW15" s="483"/>
      <c r="AIX15" s="483"/>
      <c r="AIY15" s="483"/>
      <c r="AIZ15" s="483"/>
      <c r="AJA15" s="483"/>
      <c r="AJB15" s="483"/>
      <c r="AJC15" s="483"/>
      <c r="AJD15" s="483"/>
      <c r="AJE15" s="483"/>
      <c r="AJF15" s="483"/>
      <c r="AJG15" s="483"/>
      <c r="AJH15" s="483"/>
      <c r="AJI15" s="483"/>
      <c r="AJJ15" s="483"/>
      <c r="AJK15" s="483"/>
      <c r="AJL15" s="483"/>
      <c r="AJM15" s="483"/>
      <c r="AJN15" s="483"/>
      <c r="AJO15" s="483"/>
      <c r="AJP15" s="483"/>
      <c r="AJQ15" s="483"/>
      <c r="AJR15" s="483"/>
      <c r="AJS15" s="483"/>
      <c r="AJT15" s="483"/>
      <c r="AJU15" s="483"/>
      <c r="AJV15" s="483"/>
      <c r="AJW15" s="483"/>
      <c r="AJX15" s="483"/>
      <c r="AJY15" s="483"/>
      <c r="AJZ15" s="483"/>
      <c r="AKA15" s="483"/>
      <c r="AKB15" s="483"/>
      <c r="AKC15" s="483"/>
      <c r="AKD15" s="483"/>
      <c r="AKE15" s="483"/>
      <c r="AKF15" s="483"/>
      <c r="AKG15" s="483"/>
      <c r="AKH15" s="483"/>
      <c r="AKI15" s="483"/>
      <c r="AKJ15" s="483"/>
      <c r="AKK15" s="483"/>
      <c r="AKL15" s="483"/>
      <c r="AKM15" s="483"/>
      <c r="AKN15" s="483"/>
      <c r="AKO15" s="483"/>
      <c r="AKP15" s="483"/>
      <c r="AKQ15" s="483"/>
      <c r="AKR15" s="483"/>
      <c r="AKS15" s="483"/>
      <c r="AKT15" s="483"/>
      <c r="AKU15" s="483"/>
      <c r="AKV15" s="483"/>
      <c r="AKW15" s="483"/>
      <c r="AKX15" s="483"/>
      <c r="AKY15" s="483"/>
      <c r="AKZ15" s="483"/>
      <c r="ALA15" s="483"/>
      <c r="ALB15" s="483"/>
      <c r="ALC15" s="483"/>
      <c r="ALD15" s="483"/>
      <c r="ALE15" s="483"/>
      <c r="ALF15" s="483"/>
      <c r="ALG15" s="483"/>
      <c r="ALH15" s="483"/>
      <c r="ALI15" s="483"/>
      <c r="ALJ15" s="483"/>
      <c r="ALK15" s="483"/>
      <c r="ALL15" s="483"/>
      <c r="ALM15" s="483"/>
      <c r="ALN15" s="483"/>
      <c r="ALO15" s="483"/>
      <c r="ALP15" s="483"/>
      <c r="ALQ15" s="483"/>
      <c r="ALR15" s="483"/>
      <c r="ALS15" s="483"/>
      <c r="ALT15" s="483"/>
      <c r="ALU15" s="483"/>
      <c r="ALV15" s="483"/>
      <c r="ALW15" s="483"/>
      <c r="ALX15" s="483"/>
      <c r="ALY15" s="483"/>
      <c r="ALZ15" s="483"/>
      <c r="AMA15" s="483"/>
      <c r="AMB15" s="483"/>
      <c r="AMC15" s="483"/>
      <c r="AMD15" s="483"/>
      <c r="AME15" s="483"/>
      <c r="AMF15" s="483"/>
      <c r="AMG15" s="483"/>
      <c r="AMH15" s="483"/>
      <c r="AMI15" s="483"/>
      <c r="AMJ15" s="483"/>
      <c r="AMK15" s="483"/>
      <c r="AML15" s="483"/>
      <c r="AMM15" s="483"/>
      <c r="AMN15" s="483"/>
      <c r="AMO15" s="483"/>
      <c r="AMP15" s="483"/>
      <c r="AMQ15" s="483"/>
      <c r="AMR15" s="483"/>
      <c r="AMS15" s="483"/>
      <c r="AMT15" s="483"/>
      <c r="AMU15" s="483"/>
      <c r="AMV15" s="483"/>
      <c r="AMW15" s="483"/>
      <c r="AMX15" s="483"/>
      <c r="AMY15" s="483"/>
      <c r="AMZ15" s="483"/>
      <c r="ANA15" s="483"/>
      <c r="ANB15" s="483"/>
      <c r="ANC15" s="483"/>
      <c r="AND15" s="483"/>
      <c r="ANE15" s="483"/>
      <c r="ANF15" s="483"/>
      <c r="ANG15" s="483"/>
      <c r="ANH15" s="483"/>
      <c r="ANI15" s="483"/>
      <c r="ANJ15" s="483"/>
      <c r="ANK15" s="483"/>
      <c r="ANL15" s="483"/>
      <c r="ANM15" s="483"/>
      <c r="ANN15" s="483"/>
      <c r="ANO15" s="483"/>
      <c r="ANP15" s="483"/>
      <c r="ANQ15" s="483"/>
      <c r="ANR15" s="483"/>
      <c r="ANS15" s="483"/>
      <c r="ANT15" s="483"/>
      <c r="ANU15" s="483"/>
      <c r="ANV15" s="483"/>
      <c r="ANW15" s="483"/>
      <c r="ANX15" s="483"/>
      <c r="ANY15" s="483"/>
      <c r="ANZ15" s="483"/>
      <c r="AOA15" s="483"/>
      <c r="AOB15" s="483"/>
      <c r="AOC15" s="483"/>
      <c r="AOD15" s="483"/>
      <c r="AOE15" s="483"/>
      <c r="AOF15" s="483"/>
      <c r="AOG15" s="483"/>
      <c r="AOH15" s="483"/>
      <c r="AOI15" s="483"/>
      <c r="AOJ15" s="483"/>
      <c r="AOK15" s="483"/>
      <c r="AOL15" s="483"/>
      <c r="AOM15" s="483"/>
      <c r="AON15" s="483"/>
      <c r="AOO15" s="483"/>
      <c r="AOP15" s="483"/>
      <c r="AOQ15" s="483"/>
      <c r="AOR15" s="483"/>
      <c r="AOS15" s="483"/>
      <c r="AOT15" s="483"/>
      <c r="AOU15" s="483"/>
      <c r="AOV15" s="483"/>
      <c r="AOW15" s="483"/>
      <c r="AOX15" s="483"/>
      <c r="AOY15" s="483"/>
      <c r="AOZ15" s="483"/>
      <c r="APA15" s="483"/>
      <c r="APB15" s="483"/>
      <c r="APC15" s="483"/>
      <c r="APD15" s="483"/>
      <c r="APE15" s="483"/>
      <c r="APF15" s="483"/>
      <c r="APG15" s="483"/>
      <c r="APH15" s="483"/>
      <c r="API15" s="483"/>
      <c r="APJ15" s="483"/>
      <c r="APK15" s="483"/>
      <c r="APL15" s="483"/>
      <c r="APM15" s="483"/>
      <c r="APN15" s="483"/>
      <c r="APO15" s="483"/>
      <c r="APP15" s="483"/>
      <c r="APQ15" s="483"/>
      <c r="APR15" s="483"/>
      <c r="APS15" s="483"/>
      <c r="APT15" s="483"/>
      <c r="APU15" s="483"/>
      <c r="APV15" s="483"/>
      <c r="APW15" s="483"/>
      <c r="APX15" s="483"/>
      <c r="APY15" s="483"/>
      <c r="APZ15" s="483"/>
      <c r="AQA15" s="483"/>
      <c r="AQB15" s="483"/>
      <c r="AQC15" s="483"/>
      <c r="AQD15" s="483"/>
      <c r="AQE15" s="483"/>
      <c r="AQF15" s="483"/>
      <c r="AQG15" s="483"/>
      <c r="AQH15" s="483"/>
      <c r="AQI15" s="483"/>
      <c r="AQJ15" s="483"/>
      <c r="AQK15" s="483"/>
      <c r="AQL15" s="483"/>
      <c r="AQM15" s="483"/>
      <c r="AQN15" s="483"/>
      <c r="AQO15" s="483"/>
      <c r="AQP15" s="483"/>
      <c r="AQQ15" s="483"/>
      <c r="AQR15" s="483"/>
      <c r="AQS15" s="483"/>
      <c r="AQT15" s="483"/>
      <c r="AQU15" s="483"/>
      <c r="AQV15" s="483"/>
      <c r="AQW15" s="483"/>
      <c r="AQX15" s="483"/>
      <c r="AQY15" s="483"/>
      <c r="AQZ15" s="483"/>
      <c r="ARA15" s="483"/>
      <c r="ARB15" s="483"/>
      <c r="ARC15" s="483"/>
      <c r="ARD15" s="483"/>
      <c r="ARE15" s="483"/>
      <c r="ARF15" s="483"/>
      <c r="ARG15" s="483"/>
      <c r="ARH15" s="483"/>
      <c r="ARI15" s="483"/>
      <c r="ARJ15" s="483"/>
      <c r="ARK15" s="483"/>
      <c r="ARL15" s="483"/>
      <c r="ARM15" s="483"/>
      <c r="ARN15" s="483"/>
      <c r="ARO15" s="483"/>
      <c r="ARP15" s="483"/>
      <c r="ARQ15" s="483"/>
      <c r="ARR15" s="483"/>
      <c r="ARS15" s="483"/>
      <c r="ART15" s="483"/>
      <c r="ARU15" s="483"/>
      <c r="ARV15" s="483"/>
      <c r="ARW15" s="483"/>
      <c r="ARX15" s="483"/>
      <c r="ARY15" s="483"/>
      <c r="ARZ15" s="483"/>
      <c r="ASA15" s="483"/>
      <c r="ASB15" s="483"/>
      <c r="ASC15" s="483"/>
      <c r="ASD15" s="483"/>
      <c r="ASE15" s="483"/>
      <c r="ASF15" s="483"/>
      <c r="ASG15" s="483"/>
      <c r="ASH15" s="483"/>
      <c r="ASI15" s="483"/>
      <c r="ASJ15" s="483"/>
      <c r="ASK15" s="483"/>
      <c r="ASL15" s="483"/>
      <c r="ASM15" s="483"/>
      <c r="ASN15" s="483"/>
      <c r="ASO15" s="483"/>
      <c r="ASP15" s="483"/>
      <c r="ASQ15" s="483"/>
      <c r="ASR15" s="483"/>
      <c r="ASS15" s="483"/>
      <c r="AST15" s="483"/>
      <c r="ASU15" s="483"/>
      <c r="ASV15" s="483"/>
      <c r="ASW15" s="483"/>
      <c r="ASX15" s="483"/>
      <c r="ASY15" s="483"/>
      <c r="ASZ15" s="483"/>
      <c r="ATA15" s="483"/>
      <c r="ATB15" s="483"/>
      <c r="ATC15" s="483"/>
      <c r="ATD15" s="483"/>
      <c r="ATE15" s="483"/>
      <c r="ATF15" s="483"/>
      <c r="ATG15" s="483"/>
      <c r="ATH15" s="483"/>
      <c r="ATI15" s="483"/>
      <c r="ATJ15" s="483"/>
      <c r="ATK15" s="483"/>
      <c r="ATL15" s="483"/>
      <c r="ATM15" s="483"/>
      <c r="ATN15" s="483"/>
      <c r="ATO15" s="483"/>
      <c r="ATP15" s="483"/>
      <c r="ATQ15" s="483"/>
      <c r="ATR15" s="483"/>
      <c r="ATS15" s="483"/>
      <c r="ATT15" s="483"/>
      <c r="ATU15" s="483"/>
      <c r="ATV15" s="483"/>
      <c r="ATW15" s="483"/>
      <c r="ATX15" s="483"/>
      <c r="ATY15" s="483"/>
      <c r="ATZ15" s="483"/>
      <c r="AUA15" s="483"/>
      <c r="AUB15" s="483"/>
      <c r="AUC15" s="483"/>
      <c r="AUD15" s="483"/>
      <c r="AUE15" s="483"/>
      <c r="AUF15" s="483"/>
      <c r="AUG15" s="483"/>
      <c r="AUH15" s="483"/>
      <c r="AUI15" s="483"/>
      <c r="AUJ15" s="483"/>
      <c r="AUK15" s="483"/>
      <c r="AUL15" s="483"/>
      <c r="AUM15" s="483"/>
      <c r="AUN15" s="483"/>
      <c r="AUO15" s="483"/>
      <c r="AUP15" s="483"/>
      <c r="AUQ15" s="483"/>
      <c r="AUR15" s="483"/>
      <c r="AUS15" s="483"/>
      <c r="AUT15" s="483"/>
      <c r="AUU15" s="483"/>
      <c r="AUV15" s="483"/>
      <c r="AUW15" s="483"/>
      <c r="AUX15" s="483"/>
      <c r="AUY15" s="483"/>
      <c r="AUZ15" s="483"/>
      <c r="AVA15" s="483"/>
      <c r="AVB15" s="483"/>
      <c r="AVC15" s="483"/>
      <c r="AVD15" s="483"/>
      <c r="AVE15" s="483"/>
      <c r="AVF15" s="483"/>
      <c r="AVG15" s="483"/>
      <c r="AVH15" s="483"/>
      <c r="AVI15" s="483"/>
      <c r="AVJ15" s="483"/>
      <c r="AVK15" s="483"/>
      <c r="AVL15" s="483"/>
      <c r="AVM15" s="483"/>
      <c r="AVN15" s="483"/>
      <c r="AVO15" s="483"/>
      <c r="AVP15" s="483"/>
      <c r="AVQ15" s="483"/>
      <c r="AVR15" s="483"/>
      <c r="AVS15" s="483"/>
      <c r="AVT15" s="483"/>
      <c r="AVU15" s="483"/>
      <c r="AVV15" s="483"/>
      <c r="AVW15" s="483"/>
      <c r="AVX15" s="483"/>
      <c r="AVY15" s="483"/>
      <c r="AVZ15" s="483"/>
      <c r="AWA15" s="483"/>
      <c r="AWB15" s="483"/>
      <c r="AWC15" s="483"/>
      <c r="AWD15" s="483"/>
      <c r="AWE15" s="483"/>
      <c r="AWF15" s="483"/>
      <c r="AWG15" s="483"/>
      <c r="AWH15" s="483"/>
      <c r="AWI15" s="483"/>
      <c r="AWJ15" s="483"/>
      <c r="AWK15" s="483"/>
      <c r="AWL15" s="483"/>
      <c r="AWM15" s="483"/>
      <c r="AWN15" s="483"/>
      <c r="AWO15" s="483"/>
      <c r="AWP15" s="483"/>
      <c r="AWQ15" s="483"/>
      <c r="AWR15" s="483"/>
      <c r="AWS15" s="483"/>
      <c r="AWT15" s="483"/>
      <c r="AWU15" s="483"/>
      <c r="AWV15" s="483"/>
      <c r="AWW15" s="483"/>
      <c r="AWX15" s="483"/>
      <c r="AWY15" s="483"/>
      <c r="AWZ15" s="483"/>
      <c r="AXA15" s="483"/>
      <c r="AXB15" s="483"/>
      <c r="AXC15" s="483"/>
      <c r="AXD15" s="483"/>
      <c r="AXE15" s="483"/>
      <c r="AXF15" s="483"/>
      <c r="AXG15" s="483"/>
      <c r="AXH15" s="483"/>
      <c r="AXI15" s="483"/>
      <c r="AXJ15" s="483"/>
      <c r="AXK15" s="483"/>
      <c r="AXL15" s="483"/>
      <c r="AXM15" s="483"/>
      <c r="AXN15" s="483"/>
      <c r="AXO15" s="483"/>
      <c r="AXP15" s="483"/>
      <c r="AXQ15" s="483"/>
      <c r="AXR15" s="483"/>
      <c r="AXS15" s="483"/>
      <c r="AXT15" s="483"/>
      <c r="AXU15" s="483"/>
      <c r="AXV15" s="483"/>
      <c r="AXW15" s="483"/>
      <c r="AXX15" s="483"/>
      <c r="AXY15" s="483"/>
      <c r="AXZ15" s="483"/>
      <c r="AYA15" s="483"/>
      <c r="AYB15" s="483"/>
      <c r="AYC15" s="483"/>
      <c r="AYD15" s="483"/>
      <c r="AYE15" s="483"/>
      <c r="AYF15" s="483"/>
      <c r="AYG15" s="483"/>
      <c r="AYH15" s="483"/>
      <c r="AYI15" s="483"/>
      <c r="AYJ15" s="483"/>
      <c r="AYK15" s="483"/>
      <c r="AYL15" s="483"/>
      <c r="AYM15" s="483"/>
      <c r="AYN15" s="483"/>
      <c r="AYO15" s="483"/>
      <c r="AYP15" s="483"/>
      <c r="AYQ15" s="483"/>
      <c r="AYR15" s="483"/>
      <c r="AYS15" s="483"/>
      <c r="AYT15" s="483"/>
      <c r="AYU15" s="483"/>
      <c r="AYV15" s="483"/>
      <c r="AYW15" s="483"/>
      <c r="AYX15" s="483"/>
      <c r="AYY15" s="483"/>
      <c r="AYZ15" s="483"/>
      <c r="AZA15" s="483"/>
      <c r="AZB15" s="483"/>
      <c r="AZC15" s="483"/>
      <c r="AZD15" s="483"/>
      <c r="AZE15" s="483"/>
      <c r="AZF15" s="483"/>
      <c r="AZG15" s="483"/>
      <c r="AZH15" s="483"/>
      <c r="AZI15" s="483"/>
      <c r="AZJ15" s="483"/>
      <c r="AZK15" s="483"/>
      <c r="AZL15" s="483"/>
      <c r="AZM15" s="483"/>
      <c r="AZN15" s="483"/>
      <c r="AZO15" s="483"/>
      <c r="AZP15" s="483"/>
      <c r="AZQ15" s="483"/>
      <c r="AZR15" s="483"/>
      <c r="AZS15" s="483"/>
      <c r="AZT15" s="483"/>
      <c r="AZU15" s="483"/>
      <c r="AZV15" s="483"/>
      <c r="AZW15" s="483"/>
      <c r="AZX15" s="483"/>
      <c r="AZY15" s="483"/>
      <c r="AZZ15" s="483"/>
      <c r="BAA15" s="483"/>
      <c r="BAB15" s="483"/>
      <c r="BAC15" s="483"/>
      <c r="BAD15" s="483"/>
      <c r="BAE15" s="483"/>
      <c r="BAF15" s="483"/>
      <c r="BAG15" s="483"/>
      <c r="BAH15" s="483"/>
      <c r="BAI15" s="483"/>
      <c r="BAJ15" s="483"/>
      <c r="BAK15" s="483"/>
      <c r="BAL15" s="483"/>
      <c r="BAM15" s="483"/>
      <c r="BAN15" s="483"/>
      <c r="BAO15" s="483"/>
      <c r="BAP15" s="483"/>
      <c r="BAQ15" s="483"/>
      <c r="BAR15" s="483"/>
      <c r="BAS15" s="483"/>
      <c r="BAT15" s="483"/>
      <c r="BAU15" s="483"/>
      <c r="BAV15" s="483"/>
      <c r="BAW15" s="483"/>
      <c r="BAX15" s="483"/>
      <c r="BAY15" s="483"/>
      <c r="BAZ15" s="483"/>
      <c r="BBA15" s="483"/>
      <c r="BBB15" s="483"/>
      <c r="BBC15" s="483"/>
      <c r="BBD15" s="483"/>
      <c r="BBE15" s="483"/>
      <c r="BBF15" s="483"/>
      <c r="BBG15" s="483"/>
      <c r="BBH15" s="483"/>
      <c r="BBI15" s="483"/>
      <c r="BBJ15" s="483"/>
      <c r="BBK15" s="483"/>
      <c r="BBL15" s="483"/>
      <c r="BBM15" s="483"/>
      <c r="BBN15" s="483"/>
      <c r="BBO15" s="483"/>
      <c r="BBP15" s="483"/>
      <c r="BBQ15" s="483"/>
      <c r="BBR15" s="483"/>
      <c r="BBS15" s="483"/>
      <c r="BBT15" s="483"/>
      <c r="BBU15" s="483"/>
      <c r="BBV15" s="483"/>
      <c r="BBW15" s="483"/>
      <c r="BBX15" s="483"/>
      <c r="BBY15" s="483"/>
      <c r="BBZ15" s="483"/>
      <c r="BCA15" s="483"/>
      <c r="BCB15" s="483"/>
      <c r="BCC15" s="483"/>
      <c r="BCD15" s="483"/>
      <c r="BCE15" s="483"/>
      <c r="BCF15" s="483"/>
      <c r="BCG15" s="483"/>
      <c r="BCH15" s="483"/>
      <c r="BCI15" s="483"/>
      <c r="BCJ15" s="483"/>
      <c r="BCK15" s="483"/>
      <c r="BCL15" s="483"/>
      <c r="BCM15" s="483"/>
      <c r="BCN15" s="483"/>
      <c r="BCO15" s="483"/>
      <c r="BCP15" s="483"/>
      <c r="BCQ15" s="483"/>
      <c r="BCR15" s="483"/>
      <c r="BCS15" s="483"/>
      <c r="BCT15" s="483"/>
      <c r="BCU15" s="483"/>
      <c r="BCV15" s="483"/>
      <c r="BCW15" s="483"/>
      <c r="BCX15" s="483"/>
      <c r="BCY15" s="483"/>
      <c r="BCZ15" s="483"/>
      <c r="BDA15" s="483"/>
      <c r="BDB15" s="483"/>
      <c r="BDC15" s="483"/>
      <c r="BDD15" s="483"/>
      <c r="BDE15" s="483"/>
      <c r="BDF15" s="483"/>
      <c r="BDG15" s="483"/>
      <c r="BDH15" s="483"/>
      <c r="BDI15" s="483"/>
      <c r="BDJ15" s="483"/>
      <c r="BDK15" s="483"/>
      <c r="BDL15" s="483"/>
      <c r="BDM15" s="483"/>
      <c r="BDN15" s="483"/>
      <c r="BDO15" s="483"/>
      <c r="BDP15" s="483"/>
      <c r="BDQ15" s="483"/>
      <c r="BDR15" s="483"/>
      <c r="BDS15" s="483"/>
      <c r="BDT15" s="483"/>
      <c r="BDU15" s="483"/>
      <c r="BDV15" s="483"/>
      <c r="BDW15" s="483"/>
      <c r="BDX15" s="483"/>
      <c r="BDY15" s="483"/>
      <c r="BDZ15" s="483"/>
      <c r="BEA15" s="483"/>
      <c r="BEB15" s="483"/>
      <c r="BEC15" s="483"/>
      <c r="BED15" s="483"/>
      <c r="BEE15" s="483"/>
      <c r="BEF15" s="483"/>
      <c r="BEG15" s="483"/>
      <c r="BEH15" s="483"/>
      <c r="BEI15" s="483"/>
      <c r="BEJ15" s="483"/>
      <c r="BEK15" s="483"/>
      <c r="BEL15" s="483"/>
      <c r="BEM15" s="483"/>
      <c r="BEN15" s="483"/>
      <c r="BEO15" s="483"/>
      <c r="BEP15" s="483"/>
      <c r="BEQ15" s="483"/>
      <c r="BER15" s="483"/>
      <c r="BES15" s="483"/>
      <c r="BET15" s="483"/>
      <c r="BEU15" s="483"/>
      <c r="BEV15" s="483"/>
      <c r="BEW15" s="483"/>
      <c r="BEX15" s="483"/>
      <c r="BEY15" s="483"/>
      <c r="BEZ15" s="483"/>
      <c r="BFA15" s="483"/>
      <c r="BFB15" s="483"/>
      <c r="BFC15" s="483"/>
      <c r="BFD15" s="483"/>
      <c r="BFE15" s="483"/>
      <c r="BFF15" s="483"/>
      <c r="BFG15" s="483"/>
      <c r="BFH15" s="483"/>
      <c r="BFI15" s="483"/>
      <c r="BFJ15" s="483"/>
      <c r="BFK15" s="483"/>
      <c r="BFL15" s="483"/>
      <c r="BFM15" s="483"/>
      <c r="BFN15" s="483"/>
      <c r="BFO15" s="483"/>
      <c r="BFP15" s="483"/>
      <c r="BFQ15" s="483"/>
      <c r="BFR15" s="483"/>
      <c r="BFS15" s="483"/>
      <c r="BFT15" s="483"/>
      <c r="BFU15" s="483"/>
      <c r="BFV15" s="483"/>
      <c r="BFW15" s="483"/>
      <c r="BFX15" s="483"/>
      <c r="BFY15" s="483"/>
      <c r="BFZ15" s="483"/>
      <c r="BGA15" s="483"/>
      <c r="BGB15" s="483"/>
      <c r="BGC15" s="483"/>
      <c r="BGD15" s="483"/>
      <c r="BGE15" s="483"/>
      <c r="BGF15" s="483"/>
      <c r="BGG15" s="483"/>
      <c r="BGH15" s="483"/>
      <c r="BGI15" s="483"/>
      <c r="BGJ15" s="483"/>
      <c r="BGK15" s="483"/>
      <c r="BGL15" s="483"/>
      <c r="BGM15" s="483"/>
      <c r="BGN15" s="483"/>
      <c r="BGO15" s="483"/>
      <c r="BGP15" s="483"/>
      <c r="BGQ15" s="483"/>
      <c r="BGR15" s="483"/>
      <c r="BGS15" s="483"/>
      <c r="BGT15" s="483"/>
      <c r="BGU15" s="483"/>
      <c r="BGV15" s="483"/>
      <c r="BGW15" s="483"/>
      <c r="BGX15" s="483"/>
      <c r="BGY15" s="483"/>
      <c r="BGZ15" s="483"/>
      <c r="BHA15" s="483"/>
      <c r="BHB15" s="483"/>
      <c r="BHC15" s="483"/>
      <c r="BHD15" s="483"/>
      <c r="BHE15" s="483"/>
      <c r="BHF15" s="483"/>
      <c r="BHG15" s="483"/>
      <c r="BHH15" s="483"/>
      <c r="BHI15" s="483"/>
      <c r="BHJ15" s="483"/>
      <c r="BHK15" s="483"/>
      <c r="BHL15" s="483"/>
      <c r="BHM15" s="483"/>
      <c r="BHN15" s="483"/>
      <c r="BHO15" s="483"/>
      <c r="BHP15" s="483"/>
      <c r="BHQ15" s="483"/>
      <c r="BHR15" s="483"/>
      <c r="BHS15" s="483"/>
      <c r="BHT15" s="483"/>
      <c r="BHU15" s="483"/>
      <c r="BHV15" s="483"/>
      <c r="BHW15" s="483"/>
      <c r="BHX15" s="483"/>
      <c r="BHY15" s="483"/>
      <c r="BHZ15" s="483"/>
      <c r="BIA15" s="483"/>
      <c r="BIB15" s="483"/>
      <c r="BIC15" s="483"/>
      <c r="BID15" s="483"/>
      <c r="BIE15" s="483"/>
      <c r="BIF15" s="483"/>
      <c r="BIG15" s="483"/>
      <c r="BIH15" s="483"/>
      <c r="BII15" s="483"/>
      <c r="BIJ15" s="483"/>
      <c r="BIK15" s="483"/>
      <c r="BIL15" s="483"/>
      <c r="BIM15" s="483"/>
      <c r="BIN15" s="483"/>
      <c r="BIO15" s="483"/>
      <c r="BIP15" s="483"/>
      <c r="BIQ15" s="483"/>
      <c r="BIR15" s="483"/>
      <c r="BIS15" s="483"/>
      <c r="BIT15" s="483"/>
      <c r="BIU15" s="483"/>
      <c r="BIV15" s="483"/>
      <c r="BIW15" s="483"/>
      <c r="BIX15" s="483"/>
      <c r="BIY15" s="483"/>
      <c r="BIZ15" s="483"/>
      <c r="BJA15" s="483"/>
      <c r="BJB15" s="483"/>
      <c r="BJC15" s="483"/>
      <c r="BJD15" s="483"/>
      <c r="BJE15" s="483"/>
      <c r="BJF15" s="483"/>
      <c r="BJG15" s="483"/>
      <c r="BJH15" s="483"/>
      <c r="BJI15" s="483"/>
      <c r="BJJ15" s="483"/>
      <c r="BJK15" s="483"/>
      <c r="BJL15" s="483"/>
      <c r="BJM15" s="483"/>
      <c r="BJN15" s="483"/>
      <c r="BJO15" s="483"/>
      <c r="BJP15" s="483"/>
      <c r="BJQ15" s="483"/>
      <c r="BJR15" s="483"/>
      <c r="BJS15" s="483"/>
      <c r="BJT15" s="483"/>
      <c r="BJU15" s="483"/>
      <c r="BJV15" s="483"/>
      <c r="BJW15" s="483"/>
      <c r="BJX15" s="483"/>
      <c r="BJY15" s="483"/>
      <c r="BJZ15" s="483"/>
      <c r="BKA15" s="483"/>
      <c r="BKB15" s="483"/>
      <c r="BKC15" s="483"/>
      <c r="BKD15" s="483"/>
      <c r="BKE15" s="483"/>
      <c r="BKF15" s="483"/>
      <c r="BKG15" s="483"/>
      <c r="BKH15" s="483"/>
      <c r="BKI15" s="483"/>
      <c r="BKJ15" s="483"/>
      <c r="BKK15" s="483"/>
      <c r="BKL15" s="483"/>
      <c r="BKM15" s="483"/>
      <c r="BKN15" s="483"/>
      <c r="BKO15" s="483"/>
      <c r="BKP15" s="483"/>
      <c r="BKQ15" s="483"/>
      <c r="BKR15" s="483"/>
      <c r="BKS15" s="483"/>
      <c r="BKT15" s="483"/>
      <c r="BKU15" s="483"/>
      <c r="BKV15" s="483"/>
      <c r="BKW15" s="483"/>
      <c r="BKX15" s="483"/>
      <c r="BKY15" s="483"/>
      <c r="BKZ15" s="483"/>
      <c r="BLA15" s="483"/>
      <c r="BLB15" s="483"/>
      <c r="BLC15" s="483"/>
      <c r="BLD15" s="483"/>
      <c r="BLE15" s="483"/>
      <c r="BLF15" s="483"/>
      <c r="BLG15" s="483"/>
      <c r="BLH15" s="483"/>
      <c r="BLI15" s="483"/>
      <c r="BLJ15" s="483"/>
      <c r="BLK15" s="483"/>
      <c r="BLL15" s="483"/>
      <c r="BLM15" s="483"/>
      <c r="BLN15" s="483"/>
      <c r="BLO15" s="483"/>
      <c r="BLP15" s="483"/>
      <c r="BLQ15" s="483"/>
      <c r="BLR15" s="483"/>
      <c r="BLS15" s="483"/>
      <c r="BLT15" s="483"/>
      <c r="BLU15" s="483"/>
      <c r="BLV15" s="483"/>
      <c r="BLW15" s="483"/>
      <c r="BLX15" s="483"/>
      <c r="BLY15" s="483"/>
      <c r="BLZ15" s="483"/>
      <c r="BMA15" s="483"/>
      <c r="BMB15" s="483"/>
      <c r="BMC15" s="483"/>
      <c r="BMD15" s="483"/>
      <c r="BME15" s="483"/>
      <c r="BMF15" s="483"/>
      <c r="BMG15" s="483"/>
      <c r="BMH15" s="483"/>
      <c r="BMI15" s="483"/>
      <c r="BMJ15" s="483"/>
      <c r="BMK15" s="483"/>
      <c r="BML15" s="483"/>
      <c r="BMM15" s="483"/>
      <c r="BMN15" s="483"/>
      <c r="BMO15" s="483"/>
      <c r="BMP15" s="483"/>
      <c r="BMQ15" s="483"/>
      <c r="BMR15" s="483"/>
      <c r="BMS15" s="483"/>
      <c r="BMT15" s="483"/>
      <c r="BMU15" s="483"/>
      <c r="BMV15" s="483"/>
      <c r="BMW15" s="483"/>
      <c r="BMX15" s="483"/>
      <c r="BMY15" s="483"/>
      <c r="BMZ15" s="483"/>
      <c r="BNA15" s="483"/>
      <c r="BNB15" s="483"/>
      <c r="BNC15" s="483"/>
      <c r="BND15" s="483"/>
      <c r="BNE15" s="483"/>
      <c r="BNF15" s="483"/>
      <c r="BNG15" s="483"/>
      <c r="BNH15" s="483"/>
      <c r="BNI15" s="483"/>
      <c r="BNJ15" s="483"/>
      <c r="BNK15" s="483"/>
      <c r="BNL15" s="483"/>
      <c r="BNM15" s="483"/>
      <c r="BNN15" s="483"/>
      <c r="BNO15" s="483"/>
      <c r="BNP15" s="483"/>
      <c r="BNQ15" s="483"/>
      <c r="BNR15" s="483"/>
      <c r="BNS15" s="483"/>
      <c r="BNT15" s="483"/>
      <c r="BNU15" s="483"/>
      <c r="BNV15" s="483"/>
      <c r="BNW15" s="483"/>
      <c r="BNX15" s="483"/>
      <c r="BNY15" s="483"/>
      <c r="BNZ15" s="483"/>
      <c r="BOA15" s="483"/>
      <c r="BOB15" s="483"/>
      <c r="BOC15" s="483"/>
      <c r="BOD15" s="483"/>
      <c r="BOE15" s="483"/>
      <c r="BOF15" s="483"/>
      <c r="BOG15" s="483"/>
      <c r="BOH15" s="483"/>
      <c r="BOI15" s="483"/>
      <c r="BOJ15" s="483"/>
      <c r="BOK15" s="483"/>
      <c r="BOL15" s="483"/>
      <c r="BOM15" s="483"/>
      <c r="BON15" s="483"/>
      <c r="BOO15" s="483"/>
      <c r="BOP15" s="483"/>
      <c r="BOQ15" s="483"/>
      <c r="BOR15" s="483"/>
      <c r="BOS15" s="483"/>
      <c r="BOT15" s="483"/>
      <c r="BOU15" s="483"/>
      <c r="BOV15" s="483"/>
      <c r="BOW15" s="483"/>
      <c r="BOX15" s="483"/>
      <c r="BOY15" s="483"/>
      <c r="BOZ15" s="483"/>
      <c r="BPA15" s="483"/>
      <c r="BPB15" s="483"/>
      <c r="BPC15" s="483"/>
      <c r="BPD15" s="483"/>
      <c r="BPE15" s="483"/>
      <c r="BPF15" s="483"/>
      <c r="BPG15" s="483"/>
      <c r="BPH15" s="483"/>
      <c r="BPI15" s="483"/>
      <c r="BPJ15" s="483"/>
      <c r="BPK15" s="483"/>
      <c r="BPL15" s="483"/>
      <c r="BPM15" s="483"/>
      <c r="BPN15" s="483"/>
      <c r="BPO15" s="483"/>
      <c r="BPP15" s="483"/>
      <c r="BPQ15" s="483"/>
      <c r="BPR15" s="483"/>
      <c r="BPS15" s="483"/>
      <c r="BPT15" s="483"/>
      <c r="BPU15" s="483"/>
      <c r="BPV15" s="483"/>
      <c r="BPW15" s="483"/>
      <c r="BPX15" s="483"/>
      <c r="BPY15" s="483"/>
      <c r="BPZ15" s="483"/>
      <c r="BQA15" s="483"/>
      <c r="BQB15" s="483"/>
      <c r="BQC15" s="483"/>
      <c r="BQD15" s="483"/>
      <c r="BQE15" s="483"/>
      <c r="BQF15" s="483"/>
      <c r="BQG15" s="483"/>
      <c r="BQH15" s="483"/>
      <c r="BQI15" s="483"/>
      <c r="BQJ15" s="483"/>
      <c r="BQK15" s="483"/>
      <c r="BQL15" s="483"/>
      <c r="BQM15" s="483"/>
      <c r="BQN15" s="483"/>
      <c r="BQO15" s="483"/>
      <c r="BQP15" s="483"/>
      <c r="BQQ15" s="483"/>
      <c r="BQR15" s="483"/>
      <c r="BQS15" s="483"/>
      <c r="BQT15" s="483"/>
      <c r="BQU15" s="483"/>
      <c r="BQV15" s="483"/>
      <c r="BQW15" s="483"/>
      <c r="BQX15" s="483"/>
      <c r="BQY15" s="483"/>
      <c r="BQZ15" s="483"/>
      <c r="BRA15" s="483"/>
      <c r="BRB15" s="483"/>
      <c r="BRC15" s="483"/>
      <c r="BRD15" s="483"/>
      <c r="BRE15" s="483"/>
      <c r="BRF15" s="483"/>
      <c r="BRG15" s="483"/>
      <c r="BRH15" s="483"/>
      <c r="BRI15" s="483"/>
      <c r="BRJ15" s="483"/>
      <c r="BRK15" s="483"/>
      <c r="BRL15" s="483"/>
      <c r="BRM15" s="483"/>
      <c r="BRN15" s="483"/>
      <c r="BRO15" s="483"/>
      <c r="BRP15" s="483"/>
      <c r="BRQ15" s="483"/>
      <c r="BRR15" s="483"/>
      <c r="BRS15" s="483"/>
      <c r="BRT15" s="483"/>
      <c r="BRU15" s="483"/>
      <c r="BRV15" s="483"/>
      <c r="BRW15" s="483"/>
      <c r="BRX15" s="483"/>
      <c r="BRY15" s="483"/>
      <c r="BRZ15" s="483"/>
      <c r="BSA15" s="483"/>
      <c r="BSB15" s="483"/>
      <c r="BSC15" s="483"/>
      <c r="BSD15" s="483"/>
      <c r="BSE15" s="483"/>
      <c r="BSF15" s="483"/>
      <c r="BSG15" s="483"/>
      <c r="BSH15" s="483"/>
      <c r="BSI15" s="483"/>
      <c r="BSJ15" s="483"/>
      <c r="BSK15" s="483"/>
      <c r="BSL15" s="483"/>
      <c r="BSM15" s="483"/>
      <c r="BSN15" s="483"/>
      <c r="BSO15" s="483"/>
      <c r="BSP15" s="483"/>
      <c r="BSQ15" s="483"/>
      <c r="BSR15" s="483"/>
      <c r="BSS15" s="483"/>
      <c r="BST15" s="483"/>
      <c r="BSU15" s="483"/>
      <c r="BSV15" s="483"/>
      <c r="BSW15" s="483"/>
      <c r="BSX15" s="483"/>
      <c r="BSY15" s="483"/>
      <c r="BSZ15" s="483"/>
      <c r="BTA15" s="483"/>
      <c r="BTB15" s="483"/>
      <c r="BTC15" s="483"/>
      <c r="BTD15" s="483"/>
      <c r="BTE15" s="483"/>
      <c r="BTF15" s="483"/>
      <c r="BTG15" s="483"/>
      <c r="BTH15" s="483"/>
      <c r="BTI15" s="483"/>
      <c r="BTJ15" s="483"/>
      <c r="BTK15" s="483"/>
      <c r="BTL15" s="483"/>
      <c r="BTM15" s="483"/>
      <c r="BTN15" s="483"/>
      <c r="BTO15" s="483"/>
      <c r="BTP15" s="483"/>
      <c r="BTQ15" s="483"/>
      <c r="BTR15" s="483"/>
      <c r="BTS15" s="483"/>
      <c r="BTT15" s="483"/>
      <c r="BTU15" s="483"/>
      <c r="BTV15" s="483"/>
      <c r="BTW15" s="483"/>
      <c r="BTX15" s="483"/>
      <c r="BTY15" s="483"/>
      <c r="BTZ15" s="483"/>
      <c r="BUA15" s="483"/>
      <c r="BUB15" s="483"/>
      <c r="BUC15" s="483"/>
      <c r="BUD15" s="483"/>
      <c r="BUE15" s="483"/>
      <c r="BUF15" s="483"/>
      <c r="BUG15" s="483"/>
      <c r="BUH15" s="483"/>
      <c r="BUI15" s="483"/>
      <c r="BUJ15" s="483"/>
      <c r="BUK15" s="483"/>
      <c r="BUL15" s="483"/>
      <c r="BUM15" s="483"/>
      <c r="BUN15" s="483"/>
      <c r="BUO15" s="483"/>
      <c r="BUP15" s="483"/>
      <c r="BUQ15" s="483"/>
      <c r="BUR15" s="483"/>
      <c r="BUS15" s="483"/>
      <c r="BUT15" s="483"/>
      <c r="BUU15" s="483"/>
      <c r="BUV15" s="483"/>
      <c r="BUW15" s="483"/>
      <c r="BUX15" s="483"/>
      <c r="BUY15" s="483"/>
      <c r="BUZ15" s="483"/>
      <c r="BVA15" s="483"/>
      <c r="BVB15" s="483"/>
      <c r="BVC15" s="483"/>
      <c r="BVD15" s="483"/>
      <c r="BVE15" s="483"/>
      <c r="BVF15" s="483"/>
      <c r="BVG15" s="483"/>
      <c r="BVH15" s="483"/>
      <c r="BVI15" s="483"/>
      <c r="BVJ15" s="483"/>
      <c r="BVK15" s="483"/>
      <c r="BVL15" s="483"/>
      <c r="BVM15" s="483"/>
      <c r="BVN15" s="483"/>
      <c r="BVO15" s="483"/>
      <c r="BVP15" s="483"/>
      <c r="BVQ15" s="483"/>
      <c r="BVR15" s="483"/>
      <c r="BVS15" s="483"/>
      <c r="BVT15" s="483"/>
      <c r="BVU15" s="483"/>
      <c r="BVV15" s="483"/>
      <c r="BVW15" s="483"/>
      <c r="BVX15" s="483"/>
      <c r="BVY15" s="483"/>
      <c r="BVZ15" s="483"/>
      <c r="BWA15" s="483"/>
      <c r="BWB15" s="483"/>
      <c r="BWC15" s="483"/>
      <c r="BWD15" s="483"/>
      <c r="BWE15" s="483"/>
      <c r="BWF15" s="483"/>
      <c r="BWG15" s="483"/>
      <c r="BWH15" s="483"/>
      <c r="BWI15" s="483"/>
      <c r="BWJ15" s="483"/>
      <c r="BWK15" s="483"/>
      <c r="BWL15" s="483"/>
      <c r="BWM15" s="483"/>
      <c r="BWN15" s="483"/>
      <c r="BWO15" s="483"/>
      <c r="BWP15" s="483"/>
      <c r="BWQ15" s="483"/>
      <c r="BWR15" s="483"/>
      <c r="BWS15" s="483"/>
      <c r="BWT15" s="483"/>
      <c r="BWU15" s="483"/>
      <c r="BWV15" s="483"/>
      <c r="BWW15" s="483"/>
      <c r="BWX15" s="483"/>
      <c r="BWY15" s="483"/>
      <c r="BWZ15" s="483"/>
      <c r="BXA15" s="483"/>
      <c r="BXB15" s="483"/>
      <c r="BXC15" s="483"/>
      <c r="BXD15" s="483"/>
      <c r="BXE15" s="483"/>
      <c r="BXF15" s="483"/>
      <c r="BXG15" s="483"/>
      <c r="BXH15" s="483"/>
      <c r="BXI15" s="483"/>
      <c r="BXJ15" s="483"/>
      <c r="BXK15" s="483"/>
      <c r="BXL15" s="483"/>
      <c r="BXM15" s="483"/>
      <c r="BXN15" s="483"/>
      <c r="BXO15" s="483"/>
      <c r="BXP15" s="483"/>
      <c r="BXQ15" s="483"/>
      <c r="BXR15" s="483"/>
      <c r="BXS15" s="483"/>
      <c r="BXT15" s="483"/>
      <c r="BXU15" s="483"/>
      <c r="BXV15" s="483"/>
      <c r="BXW15" s="483"/>
      <c r="BXX15" s="483"/>
      <c r="BXY15" s="483"/>
      <c r="BXZ15" s="483"/>
      <c r="BYA15" s="483"/>
      <c r="BYB15" s="483"/>
      <c r="BYC15" s="483"/>
      <c r="BYD15" s="483"/>
      <c r="BYE15" s="483"/>
      <c r="BYF15" s="483"/>
      <c r="BYG15" s="483"/>
      <c r="BYH15" s="483"/>
      <c r="BYI15" s="483"/>
      <c r="BYJ15" s="483"/>
      <c r="BYK15" s="483"/>
      <c r="BYL15" s="483"/>
      <c r="BYM15" s="483"/>
      <c r="BYN15" s="483"/>
      <c r="BYO15" s="483"/>
      <c r="BYP15" s="483"/>
      <c r="BYQ15" s="483"/>
      <c r="BYR15" s="483"/>
      <c r="BYS15" s="483"/>
      <c r="BYT15" s="483"/>
      <c r="BYU15" s="483"/>
      <c r="BYV15" s="483"/>
      <c r="BYW15" s="483"/>
      <c r="BYX15" s="483"/>
      <c r="BYY15" s="483"/>
      <c r="BYZ15" s="483"/>
      <c r="BZA15" s="483"/>
      <c r="BZB15" s="483"/>
      <c r="BZC15" s="483"/>
      <c r="BZD15" s="483"/>
      <c r="BZE15" s="483"/>
      <c r="BZF15" s="483"/>
      <c r="BZG15" s="483"/>
      <c r="BZH15" s="483"/>
      <c r="BZI15" s="483"/>
      <c r="BZJ15" s="483"/>
      <c r="BZK15" s="483"/>
      <c r="BZL15" s="483"/>
      <c r="BZM15" s="483"/>
      <c r="BZN15" s="483"/>
      <c r="BZO15" s="483"/>
      <c r="BZP15" s="483"/>
      <c r="BZQ15" s="483"/>
      <c r="BZR15" s="483"/>
      <c r="BZS15" s="483"/>
      <c r="BZT15" s="483"/>
      <c r="BZU15" s="483"/>
      <c r="BZV15" s="483"/>
      <c r="BZW15" s="483"/>
      <c r="BZX15" s="483"/>
      <c r="BZY15" s="483"/>
      <c r="BZZ15" s="483"/>
      <c r="CAA15" s="483"/>
      <c r="CAB15" s="483"/>
      <c r="CAC15" s="483"/>
      <c r="CAD15" s="483"/>
      <c r="CAE15" s="483"/>
      <c r="CAF15" s="483"/>
      <c r="CAG15" s="483"/>
      <c r="CAH15" s="483"/>
      <c r="CAI15" s="483"/>
      <c r="CAJ15" s="483"/>
      <c r="CAK15" s="483"/>
      <c r="CAL15" s="483"/>
      <c r="CAM15" s="483"/>
      <c r="CAN15" s="483"/>
      <c r="CAO15" s="483"/>
      <c r="CAP15" s="483"/>
      <c r="CAQ15" s="483"/>
      <c r="CAR15" s="483"/>
      <c r="CAS15" s="483"/>
      <c r="CAT15" s="483"/>
      <c r="CAU15" s="483"/>
      <c r="CAV15" s="483"/>
      <c r="CAW15" s="483"/>
      <c r="CAX15" s="483"/>
      <c r="CAY15" s="483"/>
      <c r="CAZ15" s="483"/>
      <c r="CBA15" s="483"/>
      <c r="CBB15" s="483"/>
      <c r="CBC15" s="483"/>
      <c r="CBD15" s="483"/>
      <c r="CBE15" s="483"/>
      <c r="CBF15" s="483"/>
      <c r="CBG15" s="483"/>
      <c r="CBH15" s="483"/>
      <c r="CBI15" s="483"/>
      <c r="CBJ15" s="483"/>
      <c r="CBK15" s="483"/>
      <c r="CBL15" s="483"/>
      <c r="CBM15" s="483"/>
      <c r="CBN15" s="483"/>
      <c r="CBO15" s="483"/>
      <c r="CBP15" s="483"/>
      <c r="CBQ15" s="483"/>
      <c r="CBR15" s="483"/>
      <c r="CBS15" s="483"/>
      <c r="CBT15" s="483"/>
      <c r="CBU15" s="483"/>
      <c r="CBV15" s="483"/>
      <c r="CBW15" s="483"/>
      <c r="CBX15" s="483"/>
      <c r="CBY15" s="483"/>
      <c r="CBZ15" s="483"/>
      <c r="CCA15" s="483"/>
      <c r="CCB15" s="483"/>
      <c r="CCC15" s="483"/>
      <c r="CCD15" s="483"/>
      <c r="CCE15" s="483"/>
      <c r="CCF15" s="483"/>
      <c r="CCG15" s="483"/>
      <c r="CCH15" s="483"/>
      <c r="CCI15" s="483"/>
      <c r="CCJ15" s="483"/>
      <c r="CCK15" s="483"/>
      <c r="CCL15" s="483"/>
      <c r="CCM15" s="483"/>
      <c r="CCN15" s="483"/>
      <c r="CCO15" s="483"/>
      <c r="CCP15" s="483"/>
      <c r="CCQ15" s="483"/>
      <c r="CCR15" s="483"/>
      <c r="CCS15" s="483"/>
      <c r="CCT15" s="483"/>
      <c r="CCU15" s="483"/>
      <c r="CCV15" s="483"/>
      <c r="CCW15" s="483"/>
      <c r="CCX15" s="483"/>
      <c r="CCY15" s="483"/>
      <c r="CCZ15" s="483"/>
      <c r="CDA15" s="483"/>
      <c r="CDB15" s="483"/>
      <c r="CDC15" s="483"/>
      <c r="CDD15" s="483"/>
      <c r="CDE15" s="483"/>
      <c r="CDF15" s="483"/>
      <c r="CDG15" s="483"/>
      <c r="CDH15" s="483"/>
      <c r="CDI15" s="483"/>
      <c r="CDJ15" s="483"/>
      <c r="CDK15" s="483"/>
      <c r="CDL15" s="483"/>
      <c r="CDM15" s="483"/>
      <c r="CDN15" s="483"/>
      <c r="CDO15" s="483"/>
      <c r="CDP15" s="483"/>
      <c r="CDQ15" s="483"/>
      <c r="CDR15" s="483"/>
      <c r="CDS15" s="483"/>
      <c r="CDT15" s="483"/>
      <c r="CDU15" s="483"/>
      <c r="CDV15" s="483"/>
      <c r="CDW15" s="483"/>
      <c r="CDX15" s="483"/>
      <c r="CDY15" s="483"/>
      <c r="CDZ15" s="483"/>
      <c r="CEA15" s="483"/>
      <c r="CEB15" s="483"/>
      <c r="CEC15" s="483"/>
      <c r="CED15" s="483"/>
      <c r="CEE15" s="483"/>
      <c r="CEF15" s="483"/>
      <c r="CEG15" s="483"/>
      <c r="CEH15" s="483"/>
      <c r="CEI15" s="483"/>
      <c r="CEJ15" s="483"/>
      <c r="CEK15" s="483"/>
      <c r="CEL15" s="483"/>
      <c r="CEM15" s="483"/>
      <c r="CEN15" s="483"/>
      <c r="CEO15" s="483"/>
      <c r="CEP15" s="483"/>
      <c r="CEQ15" s="483"/>
      <c r="CER15" s="483"/>
      <c r="CES15" s="483"/>
      <c r="CET15" s="483"/>
      <c r="CEU15" s="483"/>
      <c r="CEV15" s="483"/>
      <c r="CEW15" s="483"/>
      <c r="CEX15" s="483"/>
      <c r="CEY15" s="483"/>
      <c r="CEZ15" s="483"/>
      <c r="CFA15" s="483"/>
      <c r="CFB15" s="483"/>
      <c r="CFC15" s="483"/>
      <c r="CFD15" s="483"/>
      <c r="CFE15" s="483"/>
      <c r="CFF15" s="483"/>
      <c r="CFG15" s="483"/>
      <c r="CFH15" s="483"/>
      <c r="CFI15" s="483"/>
      <c r="CFJ15" s="483"/>
      <c r="CFK15" s="483"/>
      <c r="CFL15" s="483"/>
      <c r="CFM15" s="483"/>
      <c r="CFN15" s="483"/>
      <c r="CFO15" s="483"/>
      <c r="CFP15" s="483"/>
      <c r="CFQ15" s="483"/>
      <c r="CFR15" s="483"/>
      <c r="CFS15" s="483"/>
      <c r="CFT15" s="483"/>
      <c r="CFU15" s="483"/>
      <c r="CFV15" s="483"/>
      <c r="CFW15" s="483"/>
      <c r="CFX15" s="483"/>
      <c r="CFY15" s="483"/>
      <c r="CFZ15" s="483"/>
      <c r="CGA15" s="483"/>
      <c r="CGB15" s="483"/>
      <c r="CGC15" s="483"/>
      <c r="CGD15" s="483"/>
      <c r="CGE15" s="483"/>
      <c r="CGF15" s="483"/>
      <c r="CGG15" s="483"/>
      <c r="CGH15" s="483"/>
      <c r="CGI15" s="483"/>
      <c r="CGJ15" s="483"/>
      <c r="CGK15" s="483"/>
      <c r="CGL15" s="483"/>
      <c r="CGM15" s="483"/>
      <c r="CGN15" s="483"/>
      <c r="CGO15" s="483"/>
      <c r="CGP15" s="483"/>
      <c r="CGQ15" s="483"/>
      <c r="CGR15" s="483"/>
      <c r="CGS15" s="483"/>
      <c r="CGT15" s="483"/>
      <c r="CGU15" s="483"/>
      <c r="CGV15" s="483"/>
      <c r="CGW15" s="483"/>
      <c r="CGX15" s="483"/>
      <c r="CGY15" s="483"/>
      <c r="CGZ15" s="483"/>
      <c r="CHA15" s="483"/>
      <c r="CHB15" s="483"/>
      <c r="CHC15" s="483"/>
      <c r="CHD15" s="483"/>
      <c r="CHE15" s="483"/>
      <c r="CHF15" s="483"/>
      <c r="CHG15" s="483"/>
      <c r="CHH15" s="483"/>
      <c r="CHI15" s="483"/>
      <c r="CHJ15" s="483"/>
      <c r="CHK15" s="483"/>
      <c r="CHL15" s="483"/>
      <c r="CHM15" s="483"/>
      <c r="CHN15" s="483"/>
      <c r="CHO15" s="483"/>
      <c r="CHP15" s="483"/>
      <c r="CHQ15" s="483"/>
      <c r="CHR15" s="483"/>
      <c r="CHS15" s="483"/>
      <c r="CHT15" s="483"/>
      <c r="CHU15" s="483"/>
      <c r="CHV15" s="483"/>
      <c r="CHW15" s="483"/>
      <c r="CHX15" s="483"/>
      <c r="CHY15" s="483"/>
      <c r="CHZ15" s="483"/>
      <c r="CIA15" s="483"/>
      <c r="CIB15" s="483"/>
      <c r="CIC15" s="483"/>
      <c r="CID15" s="483"/>
      <c r="CIE15" s="483"/>
      <c r="CIF15" s="483"/>
      <c r="CIG15" s="483"/>
      <c r="CIH15" s="483"/>
      <c r="CII15" s="483"/>
      <c r="CIJ15" s="483"/>
      <c r="CIK15" s="483"/>
      <c r="CIL15" s="483"/>
      <c r="CIM15" s="483"/>
      <c r="CIN15" s="483"/>
      <c r="CIO15" s="483"/>
      <c r="CIP15" s="483"/>
      <c r="CIQ15" s="483"/>
      <c r="CIR15" s="483"/>
      <c r="CIS15" s="483"/>
      <c r="CIT15" s="483"/>
      <c r="CIU15" s="483"/>
      <c r="CIV15" s="483"/>
      <c r="CIW15" s="483"/>
      <c r="CIX15" s="483"/>
      <c r="CIY15" s="483"/>
      <c r="CIZ15" s="483"/>
      <c r="CJA15" s="483"/>
      <c r="CJB15" s="483"/>
      <c r="CJC15" s="483"/>
      <c r="CJD15" s="483"/>
      <c r="CJE15" s="483"/>
      <c r="CJF15" s="483"/>
      <c r="CJG15" s="483"/>
      <c r="CJH15" s="483"/>
      <c r="CJI15" s="483"/>
      <c r="CJJ15" s="483"/>
      <c r="CJK15" s="483"/>
      <c r="CJL15" s="483"/>
      <c r="CJM15" s="483"/>
      <c r="CJN15" s="483"/>
      <c r="CJO15" s="483"/>
      <c r="CJP15" s="483"/>
      <c r="CJQ15" s="483"/>
      <c r="CJR15" s="483"/>
      <c r="CJS15" s="483"/>
      <c r="CJT15" s="483"/>
      <c r="CJU15" s="483"/>
      <c r="CJV15" s="483"/>
      <c r="CJW15" s="483"/>
      <c r="CJX15" s="483"/>
      <c r="CJY15" s="483"/>
      <c r="CJZ15" s="483"/>
      <c r="CKA15" s="483"/>
      <c r="CKB15" s="483"/>
      <c r="CKC15" s="483"/>
      <c r="CKD15" s="483"/>
      <c r="CKE15" s="483"/>
      <c r="CKF15" s="483"/>
      <c r="CKG15" s="483"/>
      <c r="CKH15" s="483"/>
      <c r="CKI15" s="483"/>
      <c r="CKJ15" s="483"/>
      <c r="CKK15" s="483"/>
      <c r="CKL15" s="483"/>
      <c r="CKM15" s="483"/>
      <c r="CKN15" s="483"/>
      <c r="CKO15" s="483"/>
      <c r="CKP15" s="483"/>
      <c r="CKQ15" s="483"/>
      <c r="CKR15" s="483"/>
      <c r="CKS15" s="483"/>
      <c r="CKT15" s="483"/>
      <c r="CKU15" s="483"/>
      <c r="CKV15" s="483"/>
      <c r="CKW15" s="483"/>
      <c r="CKX15" s="483"/>
      <c r="CKY15" s="483"/>
      <c r="CKZ15" s="483"/>
      <c r="CLA15" s="483"/>
      <c r="CLB15" s="483"/>
      <c r="CLC15" s="483"/>
      <c r="CLD15" s="483"/>
      <c r="CLE15" s="483"/>
      <c r="CLF15" s="483"/>
      <c r="CLG15" s="483"/>
      <c r="CLH15" s="483"/>
      <c r="CLI15" s="483"/>
      <c r="CLJ15" s="483"/>
      <c r="CLK15" s="483"/>
      <c r="CLL15" s="483"/>
      <c r="CLM15" s="483"/>
      <c r="CLN15" s="483"/>
      <c r="CLO15" s="483"/>
      <c r="CLP15" s="483"/>
      <c r="CLQ15" s="483"/>
      <c r="CLR15" s="483"/>
      <c r="CLS15" s="483"/>
      <c r="CLT15" s="483"/>
      <c r="CLU15" s="483"/>
      <c r="CLV15" s="483"/>
      <c r="CLW15" s="483"/>
      <c r="CLX15" s="483"/>
      <c r="CLY15" s="483"/>
      <c r="CLZ15" s="483"/>
      <c r="CMA15" s="483"/>
      <c r="CMB15" s="483"/>
      <c r="CMC15" s="483"/>
      <c r="CMD15" s="483"/>
      <c r="CME15" s="483"/>
      <c r="CMF15" s="483"/>
      <c r="CMG15" s="483"/>
      <c r="CMH15" s="483"/>
      <c r="CMI15" s="483"/>
      <c r="CMJ15" s="483"/>
      <c r="CMK15" s="483"/>
      <c r="CML15" s="483"/>
      <c r="CMM15" s="483"/>
      <c r="CMN15" s="483"/>
      <c r="CMO15" s="483"/>
      <c r="CMP15" s="483"/>
      <c r="CMQ15" s="483"/>
      <c r="CMR15" s="483"/>
      <c r="CMS15" s="483"/>
      <c r="CMT15" s="483"/>
      <c r="CMU15" s="483"/>
      <c r="CMV15" s="483"/>
      <c r="CMW15" s="483"/>
      <c r="CMX15" s="483"/>
      <c r="CMY15" s="483"/>
      <c r="CMZ15" s="483"/>
      <c r="CNA15" s="483"/>
      <c r="CNB15" s="483"/>
      <c r="CNC15" s="483"/>
      <c r="CND15" s="483"/>
      <c r="CNE15" s="483"/>
      <c r="CNF15" s="483"/>
      <c r="CNG15" s="483"/>
      <c r="CNH15" s="483"/>
      <c r="CNI15" s="483"/>
      <c r="CNJ15" s="483"/>
      <c r="CNK15" s="483"/>
      <c r="CNL15" s="483"/>
      <c r="CNM15" s="483"/>
      <c r="CNN15" s="483"/>
      <c r="CNO15" s="483"/>
      <c r="CNP15" s="483"/>
      <c r="CNQ15" s="483"/>
      <c r="CNR15" s="483"/>
      <c r="CNS15" s="483"/>
      <c r="CNT15" s="483"/>
      <c r="CNU15" s="483"/>
      <c r="CNV15" s="483"/>
      <c r="CNW15" s="483"/>
      <c r="CNX15" s="483"/>
      <c r="CNY15" s="483"/>
      <c r="CNZ15" s="483"/>
      <c r="COA15" s="483"/>
      <c r="COB15" s="483"/>
      <c r="COC15" s="483"/>
      <c r="COD15" s="483"/>
      <c r="COE15" s="483"/>
      <c r="COF15" s="483"/>
      <c r="COG15" s="483"/>
      <c r="COH15" s="483"/>
      <c r="COI15" s="483"/>
      <c r="COJ15" s="483"/>
      <c r="COK15" s="483"/>
      <c r="COL15" s="483"/>
      <c r="COM15" s="483"/>
      <c r="CON15" s="483"/>
      <c r="COO15" s="483"/>
      <c r="COP15" s="483"/>
      <c r="COQ15" s="483"/>
      <c r="COR15" s="483"/>
      <c r="COS15" s="483"/>
      <c r="COT15" s="483"/>
      <c r="COU15" s="483"/>
      <c r="COV15" s="483"/>
      <c r="COW15" s="483"/>
      <c r="COX15" s="483"/>
      <c r="COY15" s="483"/>
      <c r="COZ15" s="483"/>
      <c r="CPA15" s="483"/>
      <c r="CPB15" s="483"/>
      <c r="CPC15" s="483"/>
      <c r="CPD15" s="483"/>
      <c r="CPE15" s="483"/>
      <c r="CPF15" s="483"/>
      <c r="CPG15" s="483"/>
      <c r="CPH15" s="483"/>
      <c r="CPI15" s="483"/>
      <c r="CPJ15" s="483"/>
      <c r="CPK15" s="483"/>
      <c r="CPL15" s="483"/>
      <c r="CPM15" s="483"/>
      <c r="CPN15" s="483"/>
      <c r="CPO15" s="483"/>
      <c r="CPP15" s="483"/>
      <c r="CPQ15" s="483"/>
      <c r="CPR15" s="483"/>
      <c r="CPS15" s="483"/>
      <c r="CPT15" s="483"/>
      <c r="CPU15" s="483"/>
      <c r="CPV15" s="483"/>
      <c r="CPW15" s="483"/>
      <c r="CPX15" s="483"/>
      <c r="CPY15" s="483"/>
      <c r="CPZ15" s="483"/>
      <c r="CQA15" s="483"/>
      <c r="CQB15" s="483"/>
      <c r="CQC15" s="483"/>
      <c r="CQD15" s="483"/>
      <c r="CQE15" s="483"/>
      <c r="CQF15" s="483"/>
      <c r="CQG15" s="483"/>
      <c r="CQH15" s="483"/>
      <c r="CQI15" s="483"/>
      <c r="CQJ15" s="483"/>
      <c r="CQK15" s="483"/>
      <c r="CQL15" s="483"/>
      <c r="CQM15" s="483"/>
      <c r="CQN15" s="483"/>
      <c r="CQO15" s="483"/>
      <c r="CQP15" s="483"/>
      <c r="CQQ15" s="483"/>
      <c r="CQR15" s="483"/>
      <c r="CQS15" s="483"/>
      <c r="CQT15" s="483"/>
      <c r="CQU15" s="483"/>
      <c r="CQV15" s="483"/>
      <c r="CQW15" s="483"/>
      <c r="CQX15" s="483"/>
      <c r="CQY15" s="483"/>
      <c r="CQZ15" s="483"/>
      <c r="CRA15" s="483"/>
      <c r="CRB15" s="483"/>
      <c r="CRC15" s="483"/>
      <c r="CRD15" s="483"/>
      <c r="CRE15" s="483"/>
      <c r="CRF15" s="483"/>
      <c r="CRG15" s="483"/>
      <c r="CRH15" s="483"/>
      <c r="CRI15" s="483"/>
      <c r="CRJ15" s="483"/>
      <c r="CRK15" s="483"/>
      <c r="CRL15" s="483"/>
      <c r="CRM15" s="483"/>
      <c r="CRN15" s="483"/>
      <c r="CRO15" s="483"/>
      <c r="CRP15" s="483"/>
      <c r="CRQ15" s="483"/>
      <c r="CRR15" s="483"/>
      <c r="CRS15" s="483"/>
      <c r="CRT15" s="483"/>
      <c r="CRU15" s="483"/>
      <c r="CRV15" s="483"/>
      <c r="CRW15" s="483"/>
      <c r="CRX15" s="483"/>
      <c r="CRY15" s="483"/>
      <c r="CRZ15" s="483"/>
      <c r="CSA15" s="483"/>
      <c r="CSB15" s="483"/>
      <c r="CSC15" s="483"/>
      <c r="CSD15" s="483"/>
      <c r="CSE15" s="483"/>
      <c r="CSF15" s="483"/>
      <c r="CSG15" s="483"/>
      <c r="CSH15" s="483"/>
      <c r="CSI15" s="483"/>
      <c r="CSJ15" s="483"/>
      <c r="CSK15" s="483"/>
      <c r="CSL15" s="483"/>
      <c r="CSM15" s="483"/>
      <c r="CSN15" s="483"/>
      <c r="CSO15" s="483"/>
      <c r="CSP15" s="483"/>
      <c r="CSQ15" s="483"/>
      <c r="CSR15" s="483"/>
      <c r="CSS15" s="483"/>
      <c r="CST15" s="483"/>
      <c r="CSU15" s="483"/>
      <c r="CSV15" s="483"/>
      <c r="CSW15" s="483"/>
      <c r="CSX15" s="483"/>
      <c r="CSY15" s="483"/>
      <c r="CSZ15" s="483"/>
      <c r="CTA15" s="483"/>
      <c r="CTB15" s="483"/>
      <c r="CTC15" s="483"/>
      <c r="CTD15" s="483"/>
      <c r="CTE15" s="483"/>
      <c r="CTF15" s="483"/>
      <c r="CTG15" s="483"/>
      <c r="CTH15" s="483"/>
      <c r="CTI15" s="483"/>
      <c r="CTJ15" s="483"/>
      <c r="CTK15" s="483"/>
      <c r="CTL15" s="483"/>
      <c r="CTM15" s="483"/>
      <c r="CTN15" s="483"/>
      <c r="CTO15" s="483"/>
      <c r="CTP15" s="483"/>
      <c r="CTQ15" s="483"/>
      <c r="CTR15" s="483"/>
      <c r="CTS15" s="483"/>
      <c r="CTT15" s="483"/>
      <c r="CTU15" s="483"/>
      <c r="CTV15" s="483"/>
      <c r="CTW15" s="483"/>
      <c r="CTX15" s="483"/>
      <c r="CTY15" s="483"/>
      <c r="CTZ15" s="483"/>
      <c r="CUA15" s="483"/>
      <c r="CUB15" s="483"/>
      <c r="CUC15" s="483"/>
      <c r="CUD15" s="483"/>
      <c r="CUE15" s="483"/>
      <c r="CUF15" s="483"/>
      <c r="CUG15" s="483"/>
      <c r="CUH15" s="483"/>
      <c r="CUI15" s="483"/>
      <c r="CUJ15" s="483"/>
      <c r="CUK15" s="483"/>
      <c r="CUL15" s="483"/>
      <c r="CUM15" s="483"/>
      <c r="CUN15" s="483"/>
      <c r="CUO15" s="483"/>
      <c r="CUP15" s="483"/>
      <c r="CUQ15" s="483"/>
      <c r="CUR15" s="483"/>
      <c r="CUS15" s="483"/>
      <c r="CUT15" s="483"/>
      <c r="CUU15" s="483"/>
      <c r="CUV15" s="483"/>
      <c r="CUW15" s="483"/>
      <c r="CUX15" s="483"/>
      <c r="CUY15" s="483"/>
      <c r="CUZ15" s="483"/>
      <c r="CVA15" s="483"/>
      <c r="CVB15" s="483"/>
      <c r="CVC15" s="483"/>
      <c r="CVD15" s="483"/>
      <c r="CVE15" s="483"/>
      <c r="CVF15" s="483"/>
      <c r="CVG15" s="483"/>
      <c r="CVH15" s="483"/>
      <c r="CVI15" s="483"/>
      <c r="CVJ15" s="483"/>
      <c r="CVK15" s="483"/>
      <c r="CVL15" s="483"/>
      <c r="CVM15" s="483"/>
      <c r="CVN15" s="483"/>
      <c r="CVO15" s="483"/>
      <c r="CVP15" s="483"/>
      <c r="CVQ15" s="483"/>
      <c r="CVR15" s="483"/>
      <c r="CVS15" s="483"/>
      <c r="CVT15" s="483"/>
      <c r="CVU15" s="483"/>
      <c r="CVV15" s="483"/>
      <c r="CVW15" s="483"/>
      <c r="CVX15" s="483"/>
      <c r="CVY15" s="483"/>
      <c r="CVZ15" s="483"/>
      <c r="CWA15" s="483"/>
      <c r="CWB15" s="483"/>
      <c r="CWC15" s="483"/>
      <c r="CWD15" s="483"/>
      <c r="CWE15" s="483"/>
      <c r="CWF15" s="483"/>
      <c r="CWG15" s="483"/>
      <c r="CWH15" s="483"/>
      <c r="CWI15" s="483"/>
      <c r="CWJ15" s="483"/>
      <c r="CWK15" s="483"/>
      <c r="CWL15" s="483"/>
      <c r="CWM15" s="483"/>
      <c r="CWN15" s="483"/>
      <c r="CWO15" s="483"/>
      <c r="CWP15" s="483"/>
      <c r="CWQ15" s="483"/>
      <c r="CWR15" s="483"/>
      <c r="CWS15" s="483"/>
      <c r="CWT15" s="483"/>
      <c r="CWU15" s="483"/>
      <c r="CWV15" s="483"/>
      <c r="CWW15" s="483"/>
      <c r="CWX15" s="483"/>
      <c r="CWY15" s="483"/>
      <c r="CWZ15" s="483"/>
      <c r="CXA15" s="483"/>
      <c r="CXB15" s="483"/>
      <c r="CXC15" s="483"/>
      <c r="CXD15" s="483"/>
      <c r="CXE15" s="483"/>
      <c r="CXF15" s="483"/>
      <c r="CXG15" s="483"/>
      <c r="CXH15" s="483"/>
      <c r="CXI15" s="483"/>
      <c r="CXJ15" s="483"/>
      <c r="CXK15" s="483"/>
      <c r="CXL15" s="483"/>
      <c r="CXM15" s="483"/>
      <c r="CXN15" s="483"/>
      <c r="CXO15" s="483"/>
      <c r="CXP15" s="483"/>
      <c r="CXQ15" s="483"/>
      <c r="CXR15" s="483"/>
      <c r="CXS15" s="483"/>
      <c r="CXT15" s="483"/>
      <c r="CXU15" s="483"/>
      <c r="CXV15" s="483"/>
      <c r="CXW15" s="483"/>
      <c r="CXX15" s="483"/>
      <c r="CXY15" s="483"/>
      <c r="CXZ15" s="483"/>
      <c r="CYA15" s="483"/>
      <c r="CYB15" s="483"/>
      <c r="CYC15" s="483"/>
      <c r="CYD15" s="483"/>
      <c r="CYE15" s="483"/>
      <c r="CYF15" s="483"/>
      <c r="CYG15" s="483"/>
      <c r="CYH15" s="483"/>
      <c r="CYI15" s="483"/>
      <c r="CYJ15" s="483"/>
      <c r="CYK15" s="483"/>
      <c r="CYL15" s="483"/>
      <c r="CYM15" s="483"/>
      <c r="CYN15" s="483"/>
      <c r="CYO15" s="483"/>
      <c r="CYP15" s="483"/>
      <c r="CYQ15" s="483"/>
      <c r="CYR15" s="483"/>
      <c r="CYS15" s="483"/>
      <c r="CYT15" s="483"/>
      <c r="CYU15" s="483"/>
      <c r="CYV15" s="483"/>
      <c r="CYW15" s="483"/>
      <c r="CYX15" s="483"/>
      <c r="CYY15" s="483"/>
      <c r="CYZ15" s="483"/>
      <c r="CZA15" s="483"/>
      <c r="CZB15" s="483"/>
      <c r="CZC15" s="483"/>
      <c r="CZD15" s="483"/>
      <c r="CZE15" s="483"/>
      <c r="CZF15" s="483"/>
      <c r="CZG15" s="483"/>
      <c r="CZH15" s="483"/>
      <c r="CZI15" s="483"/>
      <c r="CZJ15" s="483"/>
      <c r="CZK15" s="483"/>
      <c r="CZL15" s="483"/>
      <c r="CZM15" s="483"/>
      <c r="CZN15" s="483"/>
      <c r="CZO15" s="483"/>
      <c r="CZP15" s="483"/>
      <c r="CZQ15" s="483"/>
      <c r="CZR15" s="483"/>
      <c r="CZS15" s="483"/>
      <c r="CZT15" s="483"/>
      <c r="CZU15" s="483"/>
      <c r="CZV15" s="483"/>
      <c r="CZW15" s="483"/>
      <c r="CZX15" s="483"/>
      <c r="CZY15" s="483"/>
      <c r="CZZ15" s="483"/>
      <c r="DAA15" s="483"/>
      <c r="DAB15" s="483"/>
      <c r="DAC15" s="483"/>
      <c r="DAD15" s="483"/>
      <c r="DAE15" s="483"/>
      <c r="DAF15" s="483"/>
      <c r="DAG15" s="483"/>
      <c r="DAH15" s="483"/>
      <c r="DAI15" s="483"/>
      <c r="DAJ15" s="483"/>
      <c r="DAK15" s="483"/>
      <c r="DAL15" s="483"/>
      <c r="DAM15" s="483"/>
      <c r="DAN15" s="483"/>
      <c r="DAO15" s="483"/>
      <c r="DAP15" s="483"/>
      <c r="DAQ15" s="483"/>
      <c r="DAR15" s="483"/>
      <c r="DAS15" s="483"/>
      <c r="DAT15" s="483"/>
      <c r="DAU15" s="483"/>
      <c r="DAV15" s="483"/>
      <c r="DAW15" s="483"/>
      <c r="DAX15" s="483"/>
      <c r="DAY15" s="483"/>
      <c r="DAZ15" s="483"/>
      <c r="DBA15" s="483"/>
      <c r="DBB15" s="483"/>
      <c r="DBC15" s="483"/>
      <c r="DBD15" s="483"/>
      <c r="DBE15" s="483"/>
      <c r="DBF15" s="483"/>
      <c r="DBG15" s="483"/>
      <c r="DBH15" s="483"/>
      <c r="DBI15" s="483"/>
      <c r="DBJ15" s="483"/>
      <c r="DBK15" s="483"/>
      <c r="DBL15" s="483"/>
      <c r="DBM15" s="483"/>
      <c r="DBN15" s="483"/>
      <c r="DBO15" s="483"/>
      <c r="DBP15" s="483"/>
      <c r="DBQ15" s="483"/>
      <c r="DBR15" s="483"/>
      <c r="DBS15" s="483"/>
      <c r="DBT15" s="483"/>
      <c r="DBU15" s="483"/>
      <c r="DBV15" s="483"/>
      <c r="DBW15" s="483"/>
      <c r="DBX15" s="483"/>
      <c r="DBY15" s="483"/>
      <c r="DBZ15" s="483"/>
      <c r="DCA15" s="483"/>
      <c r="DCB15" s="483"/>
      <c r="DCC15" s="483"/>
      <c r="DCD15" s="483"/>
      <c r="DCE15" s="483"/>
      <c r="DCF15" s="483"/>
      <c r="DCG15" s="483"/>
      <c r="DCH15" s="483"/>
      <c r="DCI15" s="483"/>
      <c r="DCJ15" s="483"/>
      <c r="DCK15" s="483"/>
      <c r="DCL15" s="483"/>
      <c r="DCM15" s="483"/>
      <c r="DCN15" s="483"/>
      <c r="DCO15" s="483"/>
      <c r="DCP15" s="483"/>
      <c r="DCQ15" s="483"/>
      <c r="DCR15" s="483"/>
      <c r="DCS15" s="483"/>
      <c r="DCT15" s="483"/>
      <c r="DCU15" s="483"/>
      <c r="DCV15" s="483"/>
      <c r="DCW15" s="483"/>
      <c r="DCX15" s="483"/>
      <c r="DCY15" s="483"/>
      <c r="DCZ15" s="483"/>
      <c r="DDA15" s="483"/>
      <c r="DDB15" s="483"/>
      <c r="DDC15" s="483"/>
      <c r="DDD15" s="483"/>
      <c r="DDE15" s="483"/>
      <c r="DDF15" s="483"/>
      <c r="DDG15" s="483"/>
      <c r="DDH15" s="483"/>
      <c r="DDI15" s="483"/>
      <c r="DDJ15" s="483"/>
      <c r="DDK15" s="483"/>
      <c r="DDL15" s="483"/>
      <c r="DDM15" s="483"/>
      <c r="DDN15" s="483"/>
      <c r="DDO15" s="483"/>
      <c r="DDP15" s="483"/>
      <c r="DDQ15" s="483"/>
      <c r="DDR15" s="483"/>
      <c r="DDS15" s="483"/>
      <c r="DDT15" s="483"/>
      <c r="DDU15" s="483"/>
      <c r="DDV15" s="483"/>
      <c r="DDW15" s="483"/>
      <c r="DDX15" s="483"/>
      <c r="DDY15" s="483"/>
      <c r="DDZ15" s="483"/>
      <c r="DEA15" s="483"/>
      <c r="DEB15" s="483"/>
      <c r="DEC15" s="483"/>
      <c r="DED15" s="483"/>
      <c r="DEE15" s="483"/>
      <c r="DEF15" s="483"/>
      <c r="DEG15" s="483"/>
      <c r="DEH15" s="483"/>
      <c r="DEI15" s="483"/>
      <c r="DEJ15" s="483"/>
      <c r="DEK15" s="483"/>
      <c r="DEL15" s="483"/>
      <c r="DEM15" s="483"/>
      <c r="DEN15" s="483"/>
      <c r="DEO15" s="483"/>
      <c r="DEP15" s="483"/>
      <c r="DEQ15" s="483"/>
      <c r="DER15" s="483"/>
      <c r="DES15" s="483"/>
      <c r="DET15" s="483"/>
      <c r="DEU15" s="483"/>
      <c r="DEV15" s="483"/>
      <c r="DEW15" s="483"/>
      <c r="DEX15" s="483"/>
      <c r="DEY15" s="483"/>
      <c r="DEZ15" s="483"/>
      <c r="DFA15" s="483"/>
      <c r="DFB15" s="483"/>
      <c r="DFC15" s="483"/>
      <c r="DFD15" s="483"/>
      <c r="DFE15" s="483"/>
      <c r="DFF15" s="483"/>
      <c r="DFG15" s="483"/>
      <c r="DFH15" s="483"/>
      <c r="DFI15" s="483"/>
      <c r="DFJ15" s="483"/>
      <c r="DFK15" s="483"/>
      <c r="DFL15" s="483"/>
      <c r="DFM15" s="483"/>
      <c r="DFN15" s="483"/>
      <c r="DFO15" s="483"/>
      <c r="DFP15" s="483"/>
      <c r="DFQ15" s="483"/>
      <c r="DFR15" s="483"/>
      <c r="DFS15" s="483"/>
      <c r="DFT15" s="483"/>
      <c r="DFU15" s="483"/>
      <c r="DFV15" s="483"/>
      <c r="DFW15" s="483"/>
      <c r="DFX15" s="483"/>
      <c r="DFY15" s="483"/>
      <c r="DFZ15" s="483"/>
      <c r="DGA15" s="483"/>
      <c r="DGB15" s="483"/>
      <c r="DGC15" s="483"/>
      <c r="DGD15" s="483"/>
      <c r="DGE15" s="483"/>
      <c r="DGF15" s="483"/>
      <c r="DGG15" s="483"/>
      <c r="DGH15" s="483"/>
      <c r="DGI15" s="483"/>
      <c r="DGJ15" s="483"/>
      <c r="DGK15" s="483"/>
      <c r="DGL15" s="483"/>
      <c r="DGM15" s="483"/>
      <c r="DGN15" s="483"/>
      <c r="DGO15" s="483"/>
      <c r="DGP15" s="483"/>
      <c r="DGQ15" s="483"/>
      <c r="DGR15" s="483"/>
      <c r="DGS15" s="483"/>
      <c r="DGT15" s="483"/>
      <c r="DGU15" s="483"/>
      <c r="DGV15" s="483"/>
      <c r="DGW15" s="483"/>
      <c r="DGX15" s="483"/>
      <c r="DGY15" s="483"/>
      <c r="DGZ15" s="483"/>
      <c r="DHA15" s="483"/>
      <c r="DHB15" s="483"/>
      <c r="DHC15" s="483"/>
      <c r="DHD15" s="483"/>
      <c r="DHE15" s="483"/>
      <c r="DHF15" s="483"/>
      <c r="DHG15" s="483"/>
      <c r="DHH15" s="483"/>
      <c r="DHI15" s="483"/>
      <c r="DHJ15" s="483"/>
      <c r="DHK15" s="483"/>
      <c r="DHL15" s="483"/>
      <c r="DHM15" s="483"/>
      <c r="DHN15" s="483"/>
      <c r="DHO15" s="483"/>
      <c r="DHP15" s="483"/>
      <c r="DHQ15" s="483"/>
      <c r="DHR15" s="483"/>
      <c r="DHS15" s="483"/>
      <c r="DHT15" s="483"/>
      <c r="DHU15" s="483"/>
      <c r="DHV15" s="483"/>
      <c r="DHW15" s="483"/>
      <c r="DHX15" s="483"/>
      <c r="DHY15" s="483"/>
      <c r="DHZ15" s="483"/>
      <c r="DIA15" s="483"/>
      <c r="DIB15" s="483"/>
      <c r="DIC15" s="483"/>
      <c r="DID15" s="483"/>
      <c r="DIE15" s="483"/>
      <c r="DIF15" s="483"/>
      <c r="DIG15" s="483"/>
      <c r="DIH15" s="483"/>
      <c r="DII15" s="483"/>
      <c r="DIJ15" s="483"/>
      <c r="DIK15" s="483"/>
      <c r="DIL15" s="483"/>
      <c r="DIM15" s="483"/>
      <c r="DIN15" s="483"/>
      <c r="DIO15" s="483"/>
      <c r="DIP15" s="483"/>
      <c r="DIQ15" s="483"/>
      <c r="DIR15" s="483"/>
      <c r="DIS15" s="483"/>
      <c r="DIT15" s="483"/>
      <c r="DIU15" s="483"/>
      <c r="DIV15" s="483"/>
      <c r="DIW15" s="483"/>
      <c r="DIX15" s="483"/>
      <c r="DIY15" s="483"/>
      <c r="DIZ15" s="483"/>
      <c r="DJA15" s="483"/>
      <c r="DJB15" s="483"/>
      <c r="DJC15" s="483"/>
      <c r="DJD15" s="483"/>
      <c r="DJE15" s="483"/>
      <c r="DJF15" s="483"/>
      <c r="DJG15" s="483"/>
      <c r="DJH15" s="483"/>
      <c r="DJI15" s="483"/>
      <c r="DJJ15" s="483"/>
      <c r="DJK15" s="483"/>
      <c r="DJL15" s="483"/>
      <c r="DJM15" s="483"/>
      <c r="DJN15" s="483"/>
      <c r="DJO15" s="483"/>
      <c r="DJP15" s="483"/>
      <c r="DJQ15" s="483"/>
      <c r="DJR15" s="483"/>
      <c r="DJS15" s="483"/>
      <c r="DJT15" s="483"/>
      <c r="DJU15" s="483"/>
      <c r="DJV15" s="483"/>
      <c r="DJW15" s="483"/>
      <c r="DJX15" s="483"/>
      <c r="DJY15" s="483"/>
      <c r="DJZ15" s="483"/>
      <c r="DKA15" s="483"/>
      <c r="DKB15" s="483"/>
      <c r="DKC15" s="483"/>
      <c r="DKD15" s="483"/>
      <c r="DKE15" s="483"/>
      <c r="DKF15" s="483"/>
      <c r="DKG15" s="483"/>
      <c r="DKH15" s="483"/>
      <c r="DKI15" s="483"/>
      <c r="DKJ15" s="483"/>
      <c r="DKK15" s="483"/>
      <c r="DKL15" s="483"/>
      <c r="DKM15" s="483"/>
      <c r="DKN15" s="483"/>
      <c r="DKO15" s="483"/>
      <c r="DKP15" s="483"/>
      <c r="DKQ15" s="483"/>
      <c r="DKR15" s="483"/>
      <c r="DKS15" s="483"/>
      <c r="DKT15" s="483"/>
      <c r="DKU15" s="483"/>
      <c r="DKV15" s="483"/>
      <c r="DKW15" s="483"/>
      <c r="DKX15" s="483"/>
      <c r="DKY15" s="483"/>
      <c r="DKZ15" s="483"/>
      <c r="DLA15" s="483"/>
      <c r="DLB15" s="483"/>
      <c r="DLC15" s="483"/>
      <c r="DLD15" s="483"/>
      <c r="DLE15" s="483"/>
      <c r="DLF15" s="483"/>
      <c r="DLG15" s="483"/>
      <c r="DLH15" s="483"/>
      <c r="DLI15" s="483"/>
      <c r="DLJ15" s="483"/>
      <c r="DLK15" s="483"/>
      <c r="DLL15" s="483"/>
      <c r="DLM15" s="483"/>
      <c r="DLN15" s="483"/>
      <c r="DLO15" s="483"/>
      <c r="DLP15" s="483"/>
      <c r="DLQ15" s="483"/>
      <c r="DLR15" s="483"/>
      <c r="DLS15" s="483"/>
      <c r="DLT15" s="483"/>
      <c r="DLU15" s="483"/>
      <c r="DLV15" s="483"/>
      <c r="DLW15" s="483"/>
      <c r="DLX15" s="483"/>
      <c r="DLY15" s="483"/>
      <c r="DLZ15" s="483"/>
      <c r="DMA15" s="483"/>
      <c r="DMB15" s="483"/>
      <c r="DMC15" s="483"/>
      <c r="DMD15" s="483"/>
      <c r="DME15" s="483"/>
      <c r="DMF15" s="483"/>
      <c r="DMG15" s="483"/>
      <c r="DMH15" s="483"/>
      <c r="DMI15" s="483"/>
      <c r="DMJ15" s="483"/>
      <c r="DMK15" s="483"/>
      <c r="DML15" s="483"/>
      <c r="DMM15" s="483"/>
      <c r="DMN15" s="483"/>
      <c r="DMO15" s="483"/>
      <c r="DMP15" s="483"/>
      <c r="DMQ15" s="483"/>
      <c r="DMR15" s="483"/>
      <c r="DMS15" s="483"/>
      <c r="DMT15" s="483"/>
      <c r="DMU15" s="483"/>
      <c r="DMV15" s="483"/>
      <c r="DMW15" s="483"/>
      <c r="DMX15" s="483"/>
      <c r="DMY15" s="483"/>
      <c r="DMZ15" s="483"/>
      <c r="DNA15" s="483"/>
      <c r="DNB15" s="483"/>
      <c r="DNC15" s="483"/>
      <c r="DND15" s="483"/>
      <c r="DNE15" s="483"/>
      <c r="DNF15" s="483"/>
      <c r="DNG15" s="483"/>
      <c r="DNH15" s="483"/>
      <c r="DNI15" s="483"/>
      <c r="DNJ15" s="483"/>
      <c r="DNK15" s="483"/>
      <c r="DNL15" s="483"/>
      <c r="DNM15" s="483"/>
      <c r="DNN15" s="483"/>
      <c r="DNO15" s="483"/>
      <c r="DNP15" s="483"/>
      <c r="DNQ15" s="483"/>
      <c r="DNR15" s="483"/>
      <c r="DNS15" s="483"/>
      <c r="DNT15" s="483"/>
      <c r="DNU15" s="483"/>
      <c r="DNV15" s="483"/>
      <c r="DNW15" s="483"/>
      <c r="DNX15" s="483"/>
      <c r="DNY15" s="483"/>
      <c r="DNZ15" s="483"/>
      <c r="DOA15" s="483"/>
      <c r="DOB15" s="483"/>
      <c r="DOC15" s="483"/>
      <c r="DOD15" s="483"/>
      <c r="DOE15" s="483"/>
      <c r="DOF15" s="483"/>
      <c r="DOG15" s="483"/>
      <c r="DOH15" s="483"/>
      <c r="DOI15" s="483"/>
      <c r="DOJ15" s="483"/>
      <c r="DOK15" s="483"/>
      <c r="DOL15" s="483"/>
      <c r="DOM15" s="483"/>
      <c r="DON15" s="483"/>
      <c r="DOO15" s="483"/>
      <c r="DOP15" s="483"/>
      <c r="DOQ15" s="483"/>
      <c r="DOR15" s="483"/>
      <c r="DOS15" s="483"/>
      <c r="DOT15" s="483"/>
      <c r="DOU15" s="483"/>
      <c r="DOV15" s="483"/>
      <c r="DOW15" s="483"/>
      <c r="DOX15" s="483"/>
      <c r="DOY15" s="483"/>
      <c r="DOZ15" s="483"/>
      <c r="DPA15" s="483"/>
      <c r="DPB15" s="483"/>
      <c r="DPC15" s="483"/>
      <c r="DPD15" s="483"/>
      <c r="DPE15" s="483"/>
      <c r="DPF15" s="483"/>
      <c r="DPG15" s="483"/>
      <c r="DPH15" s="483"/>
      <c r="DPI15" s="483"/>
      <c r="DPJ15" s="483"/>
      <c r="DPK15" s="483"/>
      <c r="DPL15" s="483"/>
      <c r="DPM15" s="483"/>
      <c r="DPN15" s="483"/>
      <c r="DPO15" s="483"/>
      <c r="DPP15" s="483"/>
      <c r="DPQ15" s="483"/>
      <c r="DPR15" s="483"/>
      <c r="DPS15" s="483"/>
      <c r="DPT15" s="483"/>
      <c r="DPU15" s="483"/>
      <c r="DPV15" s="483"/>
      <c r="DPW15" s="483"/>
      <c r="DPX15" s="483"/>
      <c r="DPY15" s="483"/>
      <c r="DPZ15" s="483"/>
      <c r="DQA15" s="483"/>
      <c r="DQB15" s="483"/>
      <c r="DQC15" s="483"/>
      <c r="DQD15" s="483"/>
      <c r="DQE15" s="483"/>
      <c r="DQF15" s="483"/>
      <c r="DQG15" s="483"/>
      <c r="DQH15" s="483"/>
      <c r="DQI15" s="483"/>
      <c r="DQJ15" s="483"/>
      <c r="DQK15" s="483"/>
      <c r="DQL15" s="483"/>
      <c r="DQM15" s="483"/>
      <c r="DQN15" s="483"/>
      <c r="DQO15" s="483"/>
      <c r="DQP15" s="483"/>
      <c r="DQQ15" s="483"/>
      <c r="DQR15" s="483"/>
      <c r="DQS15" s="483"/>
      <c r="DQT15" s="483"/>
      <c r="DQU15" s="483"/>
      <c r="DQV15" s="483"/>
      <c r="DQW15" s="483"/>
      <c r="DQX15" s="483"/>
      <c r="DQY15" s="483"/>
      <c r="DQZ15" s="483"/>
      <c r="DRA15" s="483"/>
      <c r="DRB15" s="483"/>
      <c r="DRC15" s="483"/>
      <c r="DRD15" s="483"/>
      <c r="DRE15" s="483"/>
      <c r="DRF15" s="483"/>
      <c r="DRG15" s="483"/>
      <c r="DRH15" s="483"/>
      <c r="DRI15" s="483"/>
      <c r="DRJ15" s="483"/>
      <c r="DRK15" s="483"/>
      <c r="DRL15" s="483"/>
      <c r="DRM15" s="483"/>
      <c r="DRN15" s="483"/>
      <c r="DRO15" s="483"/>
      <c r="DRP15" s="483"/>
      <c r="DRQ15" s="483"/>
      <c r="DRR15" s="483"/>
      <c r="DRS15" s="483"/>
      <c r="DRT15" s="483"/>
      <c r="DRU15" s="483"/>
      <c r="DRV15" s="483"/>
      <c r="DRW15" s="483"/>
      <c r="DRX15" s="483"/>
      <c r="DRY15" s="483"/>
      <c r="DRZ15" s="483"/>
      <c r="DSA15" s="483"/>
      <c r="DSB15" s="483"/>
      <c r="DSC15" s="483"/>
      <c r="DSD15" s="483"/>
      <c r="DSE15" s="483"/>
      <c r="DSF15" s="483"/>
      <c r="DSG15" s="483"/>
      <c r="DSH15" s="483"/>
      <c r="DSI15" s="483"/>
      <c r="DSJ15" s="483"/>
      <c r="DSK15" s="483"/>
      <c r="DSL15" s="483"/>
      <c r="DSM15" s="483"/>
      <c r="DSN15" s="483"/>
      <c r="DSO15" s="483"/>
      <c r="DSP15" s="483"/>
      <c r="DSQ15" s="483"/>
      <c r="DSR15" s="483"/>
      <c r="DSS15" s="483"/>
      <c r="DST15" s="483"/>
      <c r="DSU15" s="483"/>
      <c r="DSV15" s="483"/>
      <c r="DSW15" s="483"/>
      <c r="DSX15" s="483"/>
      <c r="DSY15" s="483"/>
      <c r="DSZ15" s="483"/>
      <c r="DTA15" s="483"/>
      <c r="DTB15" s="483"/>
      <c r="DTC15" s="483"/>
      <c r="DTD15" s="483"/>
      <c r="DTE15" s="483"/>
      <c r="DTF15" s="483"/>
      <c r="DTG15" s="483"/>
      <c r="DTH15" s="483"/>
      <c r="DTI15" s="483"/>
      <c r="DTJ15" s="483"/>
      <c r="DTK15" s="483"/>
      <c r="DTL15" s="483"/>
      <c r="DTM15" s="483"/>
      <c r="DTN15" s="483"/>
      <c r="DTO15" s="483"/>
      <c r="DTP15" s="483"/>
      <c r="DTQ15" s="483"/>
      <c r="DTR15" s="483"/>
      <c r="DTS15" s="483"/>
      <c r="DTT15" s="483"/>
      <c r="DTU15" s="483"/>
      <c r="DTV15" s="483"/>
      <c r="DTW15" s="483"/>
      <c r="DTX15" s="483"/>
      <c r="DTY15" s="483"/>
      <c r="DTZ15" s="483"/>
      <c r="DUA15" s="483"/>
      <c r="DUB15" s="483"/>
      <c r="DUC15" s="483"/>
      <c r="DUD15" s="483"/>
      <c r="DUE15" s="483"/>
      <c r="DUF15" s="483"/>
      <c r="DUG15" s="483"/>
      <c r="DUH15" s="483"/>
      <c r="DUI15" s="483"/>
      <c r="DUJ15" s="483"/>
      <c r="DUK15" s="483"/>
      <c r="DUL15" s="483"/>
      <c r="DUM15" s="483"/>
      <c r="DUN15" s="483"/>
      <c r="DUO15" s="483"/>
      <c r="DUP15" s="483"/>
      <c r="DUQ15" s="483"/>
      <c r="DUR15" s="483"/>
      <c r="DUS15" s="483"/>
      <c r="DUT15" s="483"/>
      <c r="DUU15" s="483"/>
      <c r="DUV15" s="483"/>
      <c r="DUW15" s="483"/>
      <c r="DUX15" s="483"/>
      <c r="DUY15" s="483"/>
      <c r="DUZ15" s="483"/>
      <c r="DVA15" s="483"/>
      <c r="DVB15" s="483"/>
      <c r="DVC15" s="483"/>
      <c r="DVD15" s="483"/>
      <c r="DVE15" s="483"/>
      <c r="DVF15" s="483"/>
      <c r="DVG15" s="483"/>
      <c r="DVH15" s="483"/>
      <c r="DVI15" s="483"/>
      <c r="DVJ15" s="483"/>
      <c r="DVK15" s="483"/>
      <c r="DVL15" s="483"/>
      <c r="DVM15" s="483"/>
      <c r="DVN15" s="483"/>
      <c r="DVO15" s="483"/>
      <c r="DVP15" s="483"/>
      <c r="DVQ15" s="483"/>
      <c r="DVR15" s="483"/>
      <c r="DVS15" s="483"/>
      <c r="DVT15" s="483"/>
      <c r="DVU15" s="483"/>
      <c r="DVV15" s="483"/>
      <c r="DVW15" s="483"/>
      <c r="DVX15" s="483"/>
      <c r="DVY15" s="483"/>
      <c r="DVZ15" s="483"/>
      <c r="DWA15" s="483"/>
      <c r="DWB15" s="483"/>
      <c r="DWC15" s="483"/>
      <c r="DWD15" s="483"/>
      <c r="DWE15" s="483"/>
      <c r="DWF15" s="483"/>
      <c r="DWG15" s="483"/>
      <c r="DWH15" s="483"/>
      <c r="DWI15" s="483"/>
      <c r="DWJ15" s="483"/>
      <c r="DWK15" s="483"/>
      <c r="DWL15" s="483"/>
      <c r="DWM15" s="483"/>
      <c r="DWN15" s="483"/>
      <c r="DWO15" s="483"/>
      <c r="DWP15" s="483"/>
      <c r="DWQ15" s="483"/>
      <c r="DWR15" s="483"/>
      <c r="DWS15" s="483"/>
      <c r="DWT15" s="483"/>
      <c r="DWU15" s="483"/>
      <c r="DWV15" s="483"/>
      <c r="DWW15" s="483"/>
      <c r="DWX15" s="483"/>
      <c r="DWY15" s="483"/>
      <c r="DWZ15" s="483"/>
      <c r="DXA15" s="483"/>
      <c r="DXB15" s="483"/>
      <c r="DXC15" s="483"/>
      <c r="DXD15" s="483"/>
      <c r="DXE15" s="483"/>
      <c r="DXF15" s="483"/>
      <c r="DXG15" s="483"/>
      <c r="DXH15" s="483"/>
      <c r="DXI15" s="483"/>
      <c r="DXJ15" s="483"/>
      <c r="DXK15" s="483"/>
      <c r="DXL15" s="483"/>
      <c r="DXM15" s="483"/>
      <c r="DXN15" s="483"/>
      <c r="DXO15" s="483"/>
      <c r="DXP15" s="483"/>
      <c r="DXQ15" s="483"/>
      <c r="DXR15" s="483"/>
      <c r="DXS15" s="483"/>
      <c r="DXT15" s="483"/>
      <c r="DXU15" s="483"/>
      <c r="DXV15" s="483"/>
      <c r="DXW15" s="483"/>
      <c r="DXX15" s="483"/>
      <c r="DXY15" s="483"/>
      <c r="DXZ15" s="483"/>
      <c r="DYA15" s="483"/>
      <c r="DYB15" s="483"/>
      <c r="DYC15" s="483"/>
      <c r="DYD15" s="483"/>
      <c r="DYE15" s="483"/>
      <c r="DYF15" s="483"/>
      <c r="DYG15" s="483"/>
      <c r="DYH15" s="483"/>
      <c r="DYI15" s="483"/>
      <c r="DYJ15" s="483"/>
      <c r="DYK15" s="483"/>
      <c r="DYL15" s="483"/>
      <c r="DYM15" s="483"/>
      <c r="DYN15" s="483"/>
      <c r="DYO15" s="483"/>
      <c r="DYP15" s="483"/>
      <c r="DYQ15" s="483"/>
      <c r="DYR15" s="483"/>
      <c r="DYS15" s="483"/>
      <c r="DYT15" s="483"/>
      <c r="DYU15" s="483"/>
      <c r="DYV15" s="483"/>
      <c r="DYW15" s="483"/>
      <c r="DYX15" s="483"/>
      <c r="DYY15" s="483"/>
      <c r="DYZ15" s="483"/>
      <c r="DZA15" s="483"/>
      <c r="DZB15" s="483"/>
      <c r="DZC15" s="483"/>
      <c r="DZD15" s="483"/>
      <c r="DZE15" s="483"/>
      <c r="DZF15" s="483"/>
      <c r="DZG15" s="483"/>
      <c r="DZH15" s="483"/>
      <c r="DZI15" s="483"/>
      <c r="DZJ15" s="483"/>
      <c r="DZK15" s="483"/>
      <c r="DZL15" s="483"/>
      <c r="DZM15" s="483"/>
      <c r="DZN15" s="483"/>
      <c r="DZO15" s="483"/>
      <c r="DZP15" s="483"/>
      <c r="DZQ15" s="483"/>
      <c r="DZR15" s="483"/>
      <c r="DZS15" s="483"/>
      <c r="DZT15" s="483"/>
      <c r="DZU15" s="483"/>
      <c r="DZV15" s="483"/>
      <c r="DZW15" s="483"/>
      <c r="DZX15" s="483"/>
      <c r="DZY15" s="483"/>
      <c r="DZZ15" s="483"/>
      <c r="EAA15" s="483"/>
      <c r="EAB15" s="483"/>
      <c r="EAC15" s="483"/>
      <c r="EAD15" s="483"/>
      <c r="EAE15" s="483"/>
      <c r="EAF15" s="483"/>
      <c r="EAG15" s="483"/>
      <c r="EAH15" s="483"/>
      <c r="EAI15" s="483"/>
      <c r="EAJ15" s="483"/>
      <c r="EAK15" s="483"/>
      <c r="EAL15" s="483"/>
      <c r="EAM15" s="483"/>
      <c r="EAN15" s="483"/>
      <c r="EAO15" s="483"/>
      <c r="EAP15" s="483"/>
      <c r="EAQ15" s="483"/>
      <c r="EAR15" s="483"/>
      <c r="EAS15" s="483"/>
      <c r="EAT15" s="483"/>
      <c r="EAU15" s="483"/>
      <c r="EAV15" s="483"/>
      <c r="EAW15" s="483"/>
      <c r="EAX15" s="483"/>
      <c r="EAY15" s="483"/>
      <c r="EAZ15" s="483"/>
      <c r="EBA15" s="483"/>
      <c r="EBB15" s="483"/>
      <c r="EBC15" s="483"/>
      <c r="EBD15" s="483"/>
      <c r="EBE15" s="483"/>
      <c r="EBF15" s="483"/>
      <c r="EBG15" s="483"/>
      <c r="EBH15" s="483"/>
      <c r="EBI15" s="483"/>
      <c r="EBJ15" s="483"/>
      <c r="EBK15" s="483"/>
      <c r="EBL15" s="483"/>
      <c r="EBM15" s="483"/>
      <c r="EBN15" s="483"/>
      <c r="EBO15" s="483"/>
      <c r="EBP15" s="483"/>
      <c r="EBQ15" s="483"/>
      <c r="EBR15" s="483"/>
      <c r="EBS15" s="483"/>
      <c r="EBT15" s="483"/>
      <c r="EBU15" s="483"/>
      <c r="EBV15" s="483"/>
      <c r="EBW15" s="483"/>
      <c r="EBX15" s="483"/>
      <c r="EBY15" s="483"/>
      <c r="EBZ15" s="483"/>
      <c r="ECA15" s="483"/>
      <c r="ECB15" s="483"/>
      <c r="ECC15" s="483"/>
      <c r="ECD15" s="483"/>
      <c r="ECE15" s="483"/>
      <c r="ECF15" s="483"/>
      <c r="ECG15" s="483"/>
      <c r="ECH15" s="483"/>
      <c r="ECI15" s="483"/>
      <c r="ECJ15" s="483"/>
      <c r="ECK15" s="483"/>
      <c r="ECL15" s="483"/>
      <c r="ECM15" s="483"/>
      <c r="ECN15" s="483"/>
      <c r="ECO15" s="483"/>
      <c r="ECP15" s="483"/>
      <c r="ECQ15" s="483"/>
      <c r="ECR15" s="483"/>
      <c r="ECS15" s="483"/>
      <c r="ECT15" s="483"/>
      <c r="ECU15" s="483"/>
      <c r="ECV15" s="483"/>
      <c r="ECW15" s="483"/>
      <c r="ECX15" s="483"/>
      <c r="ECY15" s="483"/>
      <c r="ECZ15" s="483"/>
      <c r="EDA15" s="483"/>
      <c r="EDB15" s="483"/>
      <c r="EDC15" s="483"/>
      <c r="EDD15" s="483"/>
      <c r="EDE15" s="483"/>
      <c r="EDF15" s="483"/>
      <c r="EDG15" s="483"/>
      <c r="EDH15" s="483"/>
      <c r="EDI15" s="483"/>
      <c r="EDJ15" s="483"/>
      <c r="EDK15" s="483"/>
      <c r="EDL15" s="483"/>
      <c r="EDM15" s="483"/>
      <c r="EDN15" s="483"/>
      <c r="EDO15" s="483"/>
      <c r="EDP15" s="483"/>
      <c r="EDQ15" s="483"/>
      <c r="EDR15" s="483"/>
      <c r="EDS15" s="483"/>
      <c r="EDT15" s="483"/>
      <c r="EDU15" s="483"/>
      <c r="EDV15" s="483"/>
      <c r="EDW15" s="483"/>
      <c r="EDX15" s="483"/>
      <c r="EDY15" s="483"/>
      <c r="EDZ15" s="483"/>
      <c r="EEA15" s="483"/>
      <c r="EEB15" s="483"/>
      <c r="EEC15" s="483"/>
      <c r="EED15" s="483"/>
      <c r="EEE15" s="483"/>
      <c r="EEF15" s="483"/>
      <c r="EEG15" s="483"/>
      <c r="EEH15" s="483"/>
      <c r="EEI15" s="483"/>
      <c r="EEJ15" s="483"/>
      <c r="EEK15" s="483"/>
      <c r="EEL15" s="483"/>
      <c r="EEM15" s="483"/>
      <c r="EEN15" s="483"/>
      <c r="EEO15" s="483"/>
      <c r="EEP15" s="483"/>
      <c r="EEQ15" s="483"/>
      <c r="EER15" s="483"/>
      <c r="EES15" s="483"/>
      <c r="EET15" s="483"/>
      <c r="EEU15" s="483"/>
      <c r="EEV15" s="483"/>
      <c r="EEW15" s="483"/>
      <c r="EEX15" s="483"/>
      <c r="EEY15" s="483"/>
      <c r="EEZ15" s="483"/>
      <c r="EFA15" s="483"/>
      <c r="EFB15" s="483"/>
      <c r="EFC15" s="483"/>
      <c r="EFD15" s="483"/>
      <c r="EFE15" s="483"/>
      <c r="EFF15" s="483"/>
      <c r="EFG15" s="483"/>
      <c r="EFH15" s="483"/>
      <c r="EFI15" s="483"/>
      <c r="EFJ15" s="483"/>
      <c r="EFK15" s="483"/>
      <c r="EFL15" s="483"/>
      <c r="EFM15" s="483"/>
      <c r="EFN15" s="483"/>
      <c r="EFO15" s="483"/>
      <c r="EFP15" s="483"/>
      <c r="EFQ15" s="483"/>
      <c r="EFR15" s="483"/>
      <c r="EFS15" s="483"/>
      <c r="EFT15" s="483"/>
      <c r="EFU15" s="483"/>
      <c r="EFV15" s="483"/>
      <c r="EFW15" s="483"/>
      <c r="EFX15" s="483"/>
      <c r="EFY15" s="483"/>
      <c r="EFZ15" s="483"/>
      <c r="EGA15" s="483"/>
      <c r="EGB15" s="483"/>
      <c r="EGC15" s="483"/>
      <c r="EGD15" s="483"/>
      <c r="EGE15" s="483"/>
      <c r="EGF15" s="483"/>
      <c r="EGG15" s="483"/>
      <c r="EGH15" s="483"/>
      <c r="EGI15" s="483"/>
      <c r="EGJ15" s="483"/>
      <c r="EGK15" s="483"/>
      <c r="EGL15" s="483"/>
      <c r="EGM15" s="483"/>
      <c r="EGN15" s="483"/>
      <c r="EGO15" s="483"/>
      <c r="EGP15" s="483"/>
      <c r="EGQ15" s="483"/>
      <c r="EGR15" s="483"/>
      <c r="EGS15" s="483"/>
      <c r="EGT15" s="483"/>
      <c r="EGU15" s="483"/>
      <c r="EGV15" s="483"/>
      <c r="EGW15" s="483"/>
      <c r="EGX15" s="483"/>
      <c r="EGY15" s="483"/>
      <c r="EGZ15" s="483"/>
      <c r="EHA15" s="483"/>
      <c r="EHB15" s="483"/>
      <c r="EHC15" s="483"/>
      <c r="EHD15" s="483"/>
      <c r="EHE15" s="483"/>
      <c r="EHF15" s="483"/>
      <c r="EHG15" s="483"/>
      <c r="EHH15" s="483"/>
      <c r="EHI15" s="483"/>
      <c r="EHJ15" s="483"/>
      <c r="EHK15" s="483"/>
      <c r="EHL15" s="483"/>
      <c r="EHM15" s="483"/>
      <c r="EHN15" s="483"/>
      <c r="EHO15" s="483"/>
      <c r="EHP15" s="483"/>
      <c r="EHQ15" s="483"/>
      <c r="EHR15" s="483"/>
      <c r="EHS15" s="483"/>
      <c r="EHT15" s="483"/>
      <c r="EHU15" s="483"/>
      <c r="EHV15" s="483"/>
      <c r="EHW15" s="483"/>
      <c r="EHX15" s="483"/>
      <c r="EHY15" s="483"/>
      <c r="EHZ15" s="483"/>
      <c r="EIA15" s="483"/>
      <c r="EIB15" s="483"/>
      <c r="EIC15" s="483"/>
      <c r="EID15" s="483"/>
      <c r="EIE15" s="483"/>
      <c r="EIF15" s="483"/>
      <c r="EIG15" s="483"/>
      <c r="EIH15" s="483"/>
      <c r="EII15" s="483"/>
      <c r="EIJ15" s="483"/>
      <c r="EIK15" s="483"/>
      <c r="EIL15" s="483"/>
      <c r="EIM15" s="483"/>
      <c r="EIN15" s="483"/>
      <c r="EIO15" s="483"/>
      <c r="EIP15" s="483"/>
      <c r="EIQ15" s="483"/>
      <c r="EIR15" s="483"/>
      <c r="EIS15" s="483"/>
      <c r="EIT15" s="483"/>
      <c r="EIU15" s="483"/>
      <c r="EIV15" s="483"/>
      <c r="EIW15" s="483"/>
      <c r="EIX15" s="483"/>
      <c r="EIY15" s="483"/>
      <c r="EIZ15" s="483"/>
      <c r="EJA15" s="483"/>
      <c r="EJB15" s="483"/>
      <c r="EJC15" s="483"/>
      <c r="EJD15" s="483"/>
      <c r="EJE15" s="483"/>
      <c r="EJF15" s="483"/>
      <c r="EJG15" s="483"/>
      <c r="EJH15" s="483"/>
      <c r="EJI15" s="483"/>
      <c r="EJJ15" s="483"/>
      <c r="EJK15" s="483"/>
      <c r="EJL15" s="483"/>
      <c r="EJM15" s="483"/>
      <c r="EJN15" s="483"/>
      <c r="EJO15" s="483"/>
      <c r="EJP15" s="483"/>
      <c r="EJQ15" s="483"/>
      <c r="EJR15" s="483"/>
      <c r="EJS15" s="483"/>
      <c r="EJT15" s="483"/>
      <c r="EJU15" s="483"/>
      <c r="EJV15" s="483"/>
      <c r="EJW15" s="483"/>
      <c r="EJX15" s="483"/>
      <c r="EJY15" s="483"/>
      <c r="EJZ15" s="483"/>
      <c r="EKA15" s="483"/>
      <c r="EKB15" s="483"/>
      <c r="EKC15" s="483"/>
      <c r="EKD15" s="483"/>
      <c r="EKE15" s="483"/>
      <c r="EKF15" s="483"/>
      <c r="EKG15" s="483"/>
      <c r="EKH15" s="483"/>
      <c r="EKI15" s="483"/>
      <c r="EKJ15" s="483"/>
      <c r="EKK15" s="483"/>
      <c r="EKL15" s="483"/>
      <c r="EKM15" s="483"/>
      <c r="EKN15" s="483"/>
      <c r="EKO15" s="483"/>
      <c r="EKP15" s="483"/>
      <c r="EKQ15" s="483"/>
      <c r="EKR15" s="483"/>
      <c r="EKS15" s="483"/>
      <c r="EKT15" s="483"/>
      <c r="EKU15" s="483"/>
      <c r="EKV15" s="483"/>
      <c r="EKW15" s="483"/>
      <c r="EKX15" s="483"/>
      <c r="EKY15" s="483"/>
      <c r="EKZ15" s="483"/>
      <c r="ELA15" s="483"/>
      <c r="ELB15" s="483"/>
      <c r="ELC15" s="483"/>
      <c r="ELD15" s="483"/>
      <c r="ELE15" s="483"/>
      <c r="ELF15" s="483"/>
      <c r="ELG15" s="483"/>
      <c r="ELH15" s="483"/>
      <c r="ELI15" s="483"/>
      <c r="ELJ15" s="483"/>
      <c r="ELK15" s="483"/>
      <c r="ELL15" s="483"/>
      <c r="ELM15" s="483"/>
      <c r="ELN15" s="483"/>
      <c r="ELO15" s="483"/>
      <c r="ELP15" s="483"/>
      <c r="ELQ15" s="483"/>
      <c r="ELR15" s="483"/>
      <c r="ELS15" s="483"/>
      <c r="ELT15" s="483"/>
      <c r="ELU15" s="483"/>
      <c r="ELV15" s="483"/>
      <c r="ELW15" s="483"/>
      <c r="ELX15" s="483"/>
      <c r="ELY15" s="483"/>
      <c r="ELZ15" s="483"/>
      <c r="EMA15" s="483"/>
      <c r="EMB15" s="483"/>
      <c r="EMC15" s="483"/>
      <c r="EMD15" s="483"/>
      <c r="EME15" s="483"/>
      <c r="EMF15" s="483"/>
      <c r="EMG15" s="483"/>
      <c r="EMH15" s="483"/>
      <c r="EMI15" s="483"/>
      <c r="EMJ15" s="483"/>
      <c r="EMK15" s="483"/>
      <c r="EML15" s="483"/>
      <c r="EMM15" s="483"/>
      <c r="EMN15" s="483"/>
      <c r="EMO15" s="483"/>
      <c r="EMP15" s="483"/>
      <c r="EMQ15" s="483"/>
      <c r="EMR15" s="483"/>
      <c r="EMS15" s="483"/>
      <c r="EMT15" s="483"/>
      <c r="EMU15" s="483"/>
      <c r="EMV15" s="483"/>
      <c r="EMW15" s="483"/>
      <c r="EMX15" s="483"/>
      <c r="EMY15" s="483"/>
      <c r="EMZ15" s="483"/>
      <c r="ENA15" s="483"/>
      <c r="ENB15" s="483"/>
      <c r="ENC15" s="483"/>
      <c r="END15" s="483"/>
      <c r="ENE15" s="483"/>
      <c r="ENF15" s="483"/>
      <c r="ENG15" s="483"/>
      <c r="ENH15" s="483"/>
      <c r="ENI15" s="483"/>
      <c r="ENJ15" s="483"/>
      <c r="ENK15" s="483"/>
      <c r="ENL15" s="483"/>
      <c r="ENM15" s="483"/>
      <c r="ENN15" s="483"/>
      <c r="ENO15" s="483"/>
      <c r="ENP15" s="483"/>
      <c r="ENQ15" s="483"/>
      <c r="ENR15" s="483"/>
      <c r="ENS15" s="483"/>
      <c r="ENT15" s="483"/>
      <c r="ENU15" s="483"/>
      <c r="ENV15" s="483"/>
      <c r="ENW15" s="483"/>
      <c r="ENX15" s="483"/>
      <c r="ENY15" s="483"/>
      <c r="ENZ15" s="483"/>
      <c r="EOA15" s="483"/>
      <c r="EOB15" s="483"/>
      <c r="EOC15" s="483"/>
      <c r="EOD15" s="483"/>
      <c r="EOE15" s="483"/>
      <c r="EOF15" s="483"/>
      <c r="EOG15" s="483"/>
      <c r="EOH15" s="483"/>
      <c r="EOI15" s="483"/>
      <c r="EOJ15" s="483"/>
      <c r="EOK15" s="483"/>
      <c r="EOL15" s="483"/>
      <c r="EOM15" s="483"/>
      <c r="EON15" s="483"/>
      <c r="EOO15" s="483"/>
      <c r="EOP15" s="483"/>
      <c r="EOQ15" s="483"/>
      <c r="EOR15" s="483"/>
      <c r="EOS15" s="483"/>
      <c r="EOT15" s="483"/>
      <c r="EOU15" s="483"/>
      <c r="EOV15" s="483"/>
      <c r="EOW15" s="483"/>
      <c r="EOX15" s="483"/>
      <c r="EOY15" s="483"/>
      <c r="EOZ15" s="483"/>
      <c r="EPA15" s="483"/>
      <c r="EPB15" s="483"/>
      <c r="EPC15" s="483"/>
      <c r="EPD15" s="483"/>
      <c r="EPE15" s="483"/>
      <c r="EPF15" s="483"/>
      <c r="EPG15" s="483"/>
      <c r="EPH15" s="483"/>
      <c r="EPI15" s="483"/>
      <c r="EPJ15" s="483"/>
      <c r="EPK15" s="483"/>
      <c r="EPL15" s="483"/>
      <c r="EPM15" s="483"/>
      <c r="EPN15" s="483"/>
      <c r="EPO15" s="483"/>
      <c r="EPP15" s="483"/>
      <c r="EPQ15" s="483"/>
      <c r="EPR15" s="483"/>
      <c r="EPS15" s="483"/>
      <c r="EPT15" s="483"/>
      <c r="EPU15" s="483"/>
      <c r="EPV15" s="483"/>
      <c r="EPW15" s="483"/>
      <c r="EPX15" s="483"/>
      <c r="EPY15" s="483"/>
      <c r="EPZ15" s="483"/>
      <c r="EQA15" s="483"/>
      <c r="EQB15" s="483"/>
      <c r="EQC15" s="483"/>
      <c r="EQD15" s="483"/>
      <c r="EQE15" s="483"/>
      <c r="EQF15" s="483"/>
      <c r="EQG15" s="483"/>
      <c r="EQH15" s="483"/>
      <c r="EQI15" s="483"/>
      <c r="EQJ15" s="483"/>
      <c r="EQK15" s="483"/>
      <c r="EQL15" s="483"/>
      <c r="EQM15" s="483"/>
      <c r="EQN15" s="483"/>
      <c r="EQO15" s="483"/>
      <c r="EQP15" s="483"/>
      <c r="EQQ15" s="483"/>
      <c r="EQR15" s="483"/>
      <c r="EQS15" s="483"/>
      <c r="EQT15" s="483"/>
      <c r="EQU15" s="483"/>
      <c r="EQV15" s="483"/>
      <c r="EQW15" s="483"/>
      <c r="EQX15" s="483"/>
      <c r="EQY15" s="483"/>
      <c r="EQZ15" s="483"/>
      <c r="ERA15" s="483"/>
      <c r="ERB15" s="483"/>
      <c r="ERC15" s="483"/>
      <c r="ERD15" s="483"/>
      <c r="ERE15" s="483"/>
      <c r="ERF15" s="483"/>
      <c r="ERG15" s="483"/>
      <c r="ERH15" s="483"/>
      <c r="ERI15" s="483"/>
      <c r="ERJ15" s="483"/>
      <c r="ERK15" s="483"/>
      <c r="ERL15" s="483"/>
      <c r="ERM15" s="483"/>
      <c r="ERN15" s="483"/>
      <c r="ERO15" s="483"/>
      <c r="ERP15" s="483"/>
      <c r="ERQ15" s="483"/>
      <c r="ERR15" s="483"/>
      <c r="ERS15" s="483"/>
      <c r="ERT15" s="483"/>
      <c r="ERU15" s="483"/>
      <c r="ERV15" s="483"/>
      <c r="ERW15" s="483"/>
      <c r="ERX15" s="483"/>
      <c r="ERY15" s="483"/>
      <c r="ERZ15" s="483"/>
      <c r="ESA15" s="483"/>
      <c r="ESB15" s="483"/>
      <c r="ESC15" s="483"/>
      <c r="ESD15" s="483"/>
      <c r="ESE15" s="483"/>
      <c r="ESF15" s="483"/>
      <c r="ESG15" s="483"/>
      <c r="ESH15" s="483"/>
      <c r="ESI15" s="483"/>
      <c r="ESJ15" s="483"/>
      <c r="ESK15" s="483"/>
      <c r="ESL15" s="483"/>
      <c r="ESM15" s="483"/>
      <c r="ESN15" s="483"/>
      <c r="ESO15" s="483"/>
      <c r="ESP15" s="483"/>
      <c r="ESQ15" s="483"/>
      <c r="ESR15" s="483"/>
      <c r="ESS15" s="483"/>
      <c r="EST15" s="483"/>
      <c r="ESU15" s="483"/>
      <c r="ESV15" s="483"/>
      <c r="ESW15" s="483"/>
      <c r="ESX15" s="483"/>
      <c r="ESY15" s="483"/>
      <c r="ESZ15" s="483"/>
      <c r="ETA15" s="483"/>
      <c r="ETB15" s="483"/>
      <c r="ETC15" s="483"/>
      <c r="ETD15" s="483"/>
      <c r="ETE15" s="483"/>
      <c r="ETF15" s="483"/>
      <c r="ETG15" s="483"/>
      <c r="ETH15" s="483"/>
      <c r="ETI15" s="483"/>
      <c r="ETJ15" s="483"/>
      <c r="ETK15" s="483"/>
      <c r="ETL15" s="483"/>
      <c r="ETM15" s="483"/>
      <c r="ETN15" s="483"/>
      <c r="ETO15" s="483"/>
      <c r="ETP15" s="483"/>
      <c r="ETQ15" s="483"/>
      <c r="ETR15" s="483"/>
      <c r="ETS15" s="483"/>
      <c r="ETT15" s="483"/>
      <c r="ETU15" s="483"/>
      <c r="ETV15" s="483"/>
      <c r="ETW15" s="483"/>
      <c r="ETX15" s="483"/>
      <c r="ETY15" s="483"/>
      <c r="ETZ15" s="483"/>
      <c r="EUA15" s="483"/>
      <c r="EUB15" s="483"/>
      <c r="EUC15" s="483"/>
      <c r="EUD15" s="483"/>
      <c r="EUE15" s="483"/>
      <c r="EUF15" s="483"/>
      <c r="EUG15" s="483"/>
      <c r="EUH15" s="483"/>
      <c r="EUI15" s="483"/>
      <c r="EUJ15" s="483"/>
      <c r="EUK15" s="483"/>
      <c r="EUL15" s="483"/>
      <c r="EUM15" s="483"/>
      <c r="EUN15" s="483"/>
      <c r="EUO15" s="483"/>
      <c r="EUP15" s="483"/>
      <c r="EUQ15" s="483"/>
      <c r="EUR15" s="483"/>
      <c r="EUS15" s="483"/>
      <c r="EUT15" s="483"/>
      <c r="EUU15" s="483"/>
      <c r="EUV15" s="483"/>
      <c r="EUW15" s="483"/>
      <c r="EUX15" s="483"/>
      <c r="EUY15" s="483"/>
      <c r="EUZ15" s="483"/>
      <c r="EVA15" s="483"/>
      <c r="EVB15" s="483"/>
      <c r="EVC15" s="483"/>
      <c r="EVD15" s="483"/>
      <c r="EVE15" s="483"/>
      <c r="EVF15" s="483"/>
      <c r="EVG15" s="483"/>
      <c r="EVH15" s="483"/>
      <c r="EVI15" s="483"/>
      <c r="EVJ15" s="483"/>
      <c r="EVK15" s="483"/>
      <c r="EVL15" s="483"/>
      <c r="EVM15" s="483"/>
      <c r="EVN15" s="483"/>
      <c r="EVO15" s="483"/>
      <c r="EVP15" s="483"/>
      <c r="EVQ15" s="483"/>
      <c r="EVR15" s="483"/>
      <c r="EVS15" s="483"/>
      <c r="EVT15" s="483"/>
      <c r="EVU15" s="483"/>
      <c r="EVV15" s="483"/>
      <c r="EVW15" s="483"/>
      <c r="EVX15" s="483"/>
      <c r="EVY15" s="483"/>
      <c r="EVZ15" s="483"/>
      <c r="EWA15" s="483"/>
      <c r="EWB15" s="483"/>
      <c r="EWC15" s="483"/>
      <c r="EWD15" s="483"/>
      <c r="EWE15" s="483"/>
      <c r="EWF15" s="483"/>
      <c r="EWG15" s="483"/>
      <c r="EWH15" s="483"/>
      <c r="EWI15" s="483"/>
      <c r="EWJ15" s="483"/>
      <c r="EWK15" s="483"/>
      <c r="EWL15" s="483"/>
      <c r="EWM15" s="483"/>
      <c r="EWN15" s="483"/>
      <c r="EWO15" s="483"/>
      <c r="EWP15" s="483"/>
      <c r="EWQ15" s="483"/>
      <c r="EWR15" s="483"/>
      <c r="EWS15" s="483"/>
      <c r="EWT15" s="483"/>
      <c r="EWU15" s="483"/>
      <c r="EWV15" s="483"/>
      <c r="EWW15" s="483"/>
      <c r="EWX15" s="483"/>
      <c r="EWY15" s="483"/>
      <c r="EWZ15" s="483"/>
      <c r="EXA15" s="483"/>
      <c r="EXB15" s="483"/>
      <c r="EXC15" s="483"/>
      <c r="EXD15" s="483"/>
      <c r="EXE15" s="483"/>
      <c r="EXF15" s="483"/>
      <c r="EXG15" s="483"/>
      <c r="EXH15" s="483"/>
      <c r="EXI15" s="483"/>
      <c r="EXJ15" s="483"/>
      <c r="EXK15" s="483"/>
      <c r="EXL15" s="483"/>
      <c r="EXM15" s="483"/>
      <c r="EXN15" s="483"/>
      <c r="EXO15" s="483"/>
      <c r="EXP15" s="483"/>
      <c r="EXQ15" s="483"/>
      <c r="EXR15" s="483"/>
      <c r="EXS15" s="483"/>
      <c r="EXT15" s="483"/>
      <c r="EXU15" s="483"/>
      <c r="EXV15" s="483"/>
      <c r="EXW15" s="483"/>
      <c r="EXX15" s="483"/>
      <c r="EXY15" s="483"/>
      <c r="EXZ15" s="483"/>
      <c r="EYA15" s="483"/>
      <c r="EYB15" s="483"/>
      <c r="EYC15" s="483"/>
      <c r="EYD15" s="483"/>
      <c r="EYE15" s="483"/>
      <c r="EYF15" s="483"/>
      <c r="EYG15" s="483"/>
      <c r="EYH15" s="483"/>
      <c r="EYI15" s="483"/>
      <c r="EYJ15" s="483"/>
      <c r="EYK15" s="483"/>
      <c r="EYL15" s="483"/>
      <c r="EYM15" s="483"/>
      <c r="EYN15" s="483"/>
      <c r="EYO15" s="483"/>
      <c r="EYP15" s="483"/>
      <c r="EYQ15" s="483"/>
      <c r="EYR15" s="483"/>
      <c r="EYS15" s="483"/>
      <c r="EYT15" s="483"/>
      <c r="EYU15" s="483"/>
      <c r="EYV15" s="483"/>
      <c r="EYW15" s="483"/>
      <c r="EYX15" s="483"/>
      <c r="EYY15" s="483"/>
      <c r="EYZ15" s="483"/>
      <c r="EZA15" s="483"/>
      <c r="EZB15" s="483"/>
      <c r="EZC15" s="483"/>
      <c r="EZD15" s="483"/>
      <c r="EZE15" s="483"/>
      <c r="EZF15" s="483"/>
      <c r="EZG15" s="483"/>
      <c r="EZH15" s="483"/>
      <c r="EZI15" s="483"/>
      <c r="EZJ15" s="483"/>
      <c r="EZK15" s="483"/>
      <c r="EZL15" s="483"/>
      <c r="EZM15" s="483"/>
      <c r="EZN15" s="483"/>
      <c r="EZO15" s="483"/>
      <c r="EZP15" s="483"/>
      <c r="EZQ15" s="483"/>
      <c r="EZR15" s="483"/>
      <c r="EZS15" s="483"/>
      <c r="EZT15" s="483"/>
      <c r="EZU15" s="483"/>
      <c r="EZV15" s="483"/>
      <c r="EZW15" s="483"/>
      <c r="EZX15" s="483"/>
      <c r="EZY15" s="483"/>
      <c r="EZZ15" s="483"/>
      <c r="FAA15" s="483"/>
      <c r="FAB15" s="483"/>
      <c r="FAC15" s="483"/>
      <c r="FAD15" s="483"/>
      <c r="FAE15" s="483"/>
      <c r="FAF15" s="483"/>
      <c r="FAG15" s="483"/>
      <c r="FAH15" s="483"/>
      <c r="FAI15" s="483"/>
      <c r="FAJ15" s="483"/>
      <c r="FAK15" s="483"/>
      <c r="FAL15" s="483"/>
      <c r="FAM15" s="483"/>
      <c r="FAN15" s="483"/>
      <c r="FAO15" s="483"/>
      <c r="FAP15" s="483"/>
      <c r="FAQ15" s="483"/>
      <c r="FAR15" s="483"/>
      <c r="FAS15" s="483"/>
      <c r="FAT15" s="483"/>
      <c r="FAU15" s="483"/>
      <c r="FAV15" s="483"/>
      <c r="FAW15" s="483"/>
      <c r="FAX15" s="483"/>
      <c r="FAY15" s="483"/>
      <c r="FAZ15" s="483"/>
      <c r="FBA15" s="483"/>
      <c r="FBB15" s="483"/>
      <c r="FBC15" s="483"/>
      <c r="FBD15" s="483"/>
      <c r="FBE15" s="483"/>
      <c r="FBF15" s="483"/>
      <c r="FBG15" s="483"/>
      <c r="FBH15" s="483"/>
      <c r="FBI15" s="483"/>
      <c r="FBJ15" s="483"/>
      <c r="FBK15" s="483"/>
      <c r="FBL15" s="483"/>
      <c r="FBM15" s="483"/>
      <c r="FBN15" s="483"/>
      <c r="FBO15" s="483"/>
      <c r="FBP15" s="483"/>
      <c r="FBQ15" s="483"/>
      <c r="FBR15" s="483"/>
      <c r="FBS15" s="483"/>
      <c r="FBT15" s="483"/>
      <c r="FBU15" s="483"/>
      <c r="FBV15" s="483"/>
      <c r="FBW15" s="483"/>
      <c r="FBX15" s="483"/>
      <c r="FBY15" s="483"/>
      <c r="FBZ15" s="483"/>
      <c r="FCA15" s="483"/>
      <c r="FCB15" s="483"/>
      <c r="FCC15" s="483"/>
      <c r="FCD15" s="483"/>
      <c r="FCE15" s="483"/>
      <c r="FCF15" s="483"/>
      <c r="FCG15" s="483"/>
      <c r="FCH15" s="483"/>
      <c r="FCI15" s="483"/>
      <c r="FCJ15" s="483"/>
      <c r="FCK15" s="483"/>
      <c r="FCL15" s="483"/>
      <c r="FCM15" s="483"/>
      <c r="FCN15" s="483"/>
      <c r="FCO15" s="483"/>
      <c r="FCP15" s="483"/>
      <c r="FCQ15" s="483"/>
      <c r="FCR15" s="483"/>
      <c r="FCS15" s="483"/>
      <c r="FCT15" s="483"/>
      <c r="FCU15" s="483"/>
      <c r="FCV15" s="483"/>
      <c r="FCW15" s="483"/>
      <c r="FCX15" s="483"/>
      <c r="FCY15" s="483"/>
      <c r="FCZ15" s="483"/>
      <c r="FDA15" s="483"/>
      <c r="FDB15" s="483"/>
      <c r="FDC15" s="483"/>
      <c r="FDD15" s="483"/>
      <c r="FDE15" s="483"/>
      <c r="FDF15" s="483"/>
      <c r="FDG15" s="483"/>
      <c r="FDH15" s="483"/>
      <c r="FDI15" s="483"/>
      <c r="FDJ15" s="483"/>
      <c r="FDK15" s="483"/>
      <c r="FDL15" s="483"/>
      <c r="FDM15" s="483"/>
      <c r="FDN15" s="483"/>
      <c r="FDO15" s="483"/>
      <c r="FDP15" s="483"/>
      <c r="FDQ15" s="483"/>
      <c r="FDR15" s="483"/>
      <c r="FDS15" s="483"/>
      <c r="FDT15" s="483"/>
      <c r="FDU15" s="483"/>
      <c r="FDV15" s="483"/>
      <c r="FDW15" s="483"/>
      <c r="FDX15" s="483"/>
      <c r="FDY15" s="483"/>
      <c r="FDZ15" s="483"/>
      <c r="FEA15" s="483"/>
      <c r="FEB15" s="483"/>
      <c r="FEC15" s="483"/>
      <c r="FED15" s="483"/>
      <c r="FEE15" s="483"/>
      <c r="FEF15" s="483"/>
      <c r="FEG15" s="483"/>
      <c r="FEH15" s="483"/>
      <c r="FEI15" s="483"/>
      <c r="FEJ15" s="483"/>
      <c r="FEK15" s="483"/>
      <c r="FEL15" s="483"/>
      <c r="FEM15" s="483"/>
      <c r="FEN15" s="483"/>
      <c r="FEO15" s="483"/>
      <c r="FEP15" s="483"/>
      <c r="FEQ15" s="483"/>
      <c r="FER15" s="483"/>
      <c r="FES15" s="483"/>
      <c r="FET15" s="483"/>
      <c r="FEU15" s="483"/>
      <c r="FEV15" s="483"/>
      <c r="FEW15" s="483"/>
      <c r="FEX15" s="483"/>
      <c r="FEY15" s="483"/>
      <c r="FEZ15" s="483"/>
      <c r="FFA15" s="483"/>
      <c r="FFB15" s="483"/>
      <c r="FFC15" s="483"/>
      <c r="FFD15" s="483"/>
      <c r="FFE15" s="483"/>
      <c r="FFF15" s="483"/>
      <c r="FFG15" s="483"/>
      <c r="FFH15" s="483"/>
      <c r="FFI15" s="483"/>
      <c r="FFJ15" s="483"/>
      <c r="FFK15" s="483"/>
      <c r="FFL15" s="483"/>
      <c r="FFM15" s="483"/>
      <c r="FFN15" s="483"/>
      <c r="FFO15" s="483"/>
      <c r="FFP15" s="483"/>
      <c r="FFQ15" s="483"/>
      <c r="FFR15" s="483"/>
      <c r="FFS15" s="483"/>
      <c r="FFT15" s="483"/>
      <c r="FFU15" s="483"/>
      <c r="FFV15" s="483"/>
      <c r="FFW15" s="483"/>
      <c r="FFX15" s="483"/>
      <c r="FFY15" s="483"/>
      <c r="FFZ15" s="483"/>
      <c r="FGA15" s="483"/>
      <c r="FGB15" s="483"/>
      <c r="FGC15" s="483"/>
      <c r="FGD15" s="483"/>
      <c r="FGE15" s="483"/>
      <c r="FGF15" s="483"/>
      <c r="FGG15" s="483"/>
      <c r="FGH15" s="483"/>
      <c r="FGI15" s="483"/>
      <c r="FGJ15" s="483"/>
      <c r="FGK15" s="483"/>
      <c r="FGL15" s="483"/>
      <c r="FGM15" s="483"/>
      <c r="FGN15" s="483"/>
      <c r="FGO15" s="483"/>
      <c r="FGP15" s="483"/>
      <c r="FGQ15" s="483"/>
      <c r="FGR15" s="483"/>
      <c r="FGS15" s="483"/>
      <c r="FGT15" s="483"/>
      <c r="FGU15" s="483"/>
      <c r="FGV15" s="483"/>
      <c r="FGW15" s="483"/>
      <c r="FGX15" s="483"/>
      <c r="FGY15" s="483"/>
      <c r="FGZ15" s="483"/>
      <c r="FHA15" s="483"/>
      <c r="FHB15" s="483"/>
      <c r="FHC15" s="483"/>
      <c r="FHD15" s="483"/>
      <c r="FHE15" s="483"/>
      <c r="FHF15" s="483"/>
      <c r="FHG15" s="483"/>
      <c r="FHH15" s="483"/>
      <c r="FHI15" s="483"/>
      <c r="FHJ15" s="483"/>
      <c r="FHK15" s="483"/>
      <c r="FHL15" s="483"/>
      <c r="FHM15" s="483"/>
      <c r="FHN15" s="483"/>
      <c r="FHO15" s="483"/>
      <c r="FHP15" s="483"/>
      <c r="FHQ15" s="483"/>
      <c r="FHR15" s="483"/>
      <c r="FHS15" s="483"/>
      <c r="FHT15" s="483"/>
      <c r="FHU15" s="483"/>
      <c r="FHV15" s="483"/>
      <c r="FHW15" s="483"/>
      <c r="FHX15" s="483"/>
      <c r="FHY15" s="483"/>
      <c r="FHZ15" s="483"/>
      <c r="FIA15" s="483"/>
      <c r="FIB15" s="483"/>
      <c r="FIC15" s="483"/>
      <c r="FID15" s="483"/>
      <c r="FIE15" s="483"/>
      <c r="FIF15" s="483"/>
      <c r="FIG15" s="483"/>
      <c r="FIH15" s="483"/>
      <c r="FII15" s="483"/>
      <c r="FIJ15" s="483"/>
      <c r="FIK15" s="483"/>
      <c r="FIL15" s="483"/>
      <c r="FIM15" s="483"/>
      <c r="FIN15" s="483"/>
      <c r="FIO15" s="483"/>
      <c r="FIP15" s="483"/>
      <c r="FIQ15" s="483"/>
      <c r="FIR15" s="483"/>
      <c r="FIS15" s="483"/>
      <c r="FIT15" s="483"/>
      <c r="FIU15" s="483"/>
      <c r="FIV15" s="483"/>
      <c r="FIW15" s="483"/>
      <c r="FIX15" s="483"/>
      <c r="FIY15" s="483"/>
      <c r="FIZ15" s="483"/>
      <c r="FJA15" s="483"/>
      <c r="FJB15" s="483"/>
      <c r="FJC15" s="483"/>
      <c r="FJD15" s="483"/>
      <c r="FJE15" s="483"/>
      <c r="FJF15" s="483"/>
      <c r="FJG15" s="483"/>
      <c r="FJH15" s="483"/>
      <c r="FJI15" s="483"/>
      <c r="FJJ15" s="483"/>
      <c r="FJK15" s="483"/>
      <c r="FJL15" s="483"/>
      <c r="FJM15" s="483"/>
      <c r="FJN15" s="483"/>
      <c r="FJO15" s="483"/>
      <c r="FJP15" s="483"/>
      <c r="FJQ15" s="483"/>
      <c r="FJR15" s="483"/>
      <c r="FJS15" s="483"/>
      <c r="FJT15" s="483"/>
      <c r="FJU15" s="483"/>
      <c r="FJV15" s="483"/>
      <c r="FJW15" s="483"/>
      <c r="FJX15" s="483"/>
      <c r="FJY15" s="483"/>
      <c r="FJZ15" s="483"/>
      <c r="FKA15" s="483"/>
      <c r="FKB15" s="483"/>
      <c r="FKC15" s="483"/>
      <c r="FKD15" s="483"/>
      <c r="FKE15" s="483"/>
      <c r="FKF15" s="483"/>
      <c r="FKG15" s="483"/>
      <c r="FKH15" s="483"/>
      <c r="FKI15" s="483"/>
      <c r="FKJ15" s="483"/>
      <c r="FKK15" s="483"/>
      <c r="FKL15" s="483"/>
      <c r="FKM15" s="483"/>
      <c r="FKN15" s="483"/>
      <c r="FKO15" s="483"/>
      <c r="FKP15" s="483"/>
      <c r="FKQ15" s="483"/>
      <c r="FKR15" s="483"/>
      <c r="FKS15" s="483"/>
      <c r="FKT15" s="483"/>
      <c r="FKU15" s="483"/>
      <c r="FKV15" s="483"/>
      <c r="FKW15" s="483"/>
      <c r="FKX15" s="483"/>
      <c r="FKY15" s="483"/>
      <c r="FKZ15" s="483"/>
      <c r="FLA15" s="483"/>
      <c r="FLB15" s="483"/>
      <c r="FLC15" s="483"/>
      <c r="FLD15" s="483"/>
      <c r="FLE15" s="483"/>
      <c r="FLF15" s="483"/>
      <c r="FLG15" s="483"/>
      <c r="FLH15" s="483"/>
      <c r="FLI15" s="483"/>
      <c r="FLJ15" s="483"/>
      <c r="FLK15" s="483"/>
      <c r="FLL15" s="483"/>
      <c r="FLM15" s="483"/>
      <c r="FLN15" s="483"/>
      <c r="FLO15" s="483"/>
      <c r="FLP15" s="483"/>
      <c r="FLQ15" s="483"/>
      <c r="FLR15" s="483"/>
      <c r="FLS15" s="483"/>
      <c r="FLT15" s="483"/>
      <c r="FLU15" s="483"/>
      <c r="FLV15" s="483"/>
      <c r="FLW15" s="483"/>
      <c r="FLX15" s="483"/>
      <c r="FLY15" s="483"/>
      <c r="FLZ15" s="483"/>
      <c r="FMA15" s="483"/>
      <c r="FMB15" s="483"/>
      <c r="FMC15" s="483"/>
      <c r="FMD15" s="483"/>
      <c r="FME15" s="483"/>
      <c r="FMF15" s="483"/>
      <c r="FMG15" s="483"/>
      <c r="FMH15" s="483"/>
      <c r="FMI15" s="483"/>
      <c r="FMJ15" s="483"/>
      <c r="FMK15" s="483"/>
      <c r="FML15" s="483"/>
      <c r="FMM15" s="483"/>
      <c r="FMN15" s="483"/>
      <c r="FMO15" s="483"/>
      <c r="FMP15" s="483"/>
      <c r="FMQ15" s="483"/>
      <c r="FMR15" s="483"/>
      <c r="FMS15" s="483"/>
      <c r="FMT15" s="483"/>
      <c r="FMU15" s="483"/>
      <c r="FMV15" s="483"/>
      <c r="FMW15" s="483"/>
      <c r="FMX15" s="483"/>
      <c r="FMY15" s="483"/>
      <c r="FMZ15" s="483"/>
      <c r="FNA15" s="483"/>
      <c r="FNB15" s="483"/>
      <c r="FNC15" s="483"/>
      <c r="FND15" s="483"/>
      <c r="FNE15" s="483"/>
      <c r="FNF15" s="483"/>
      <c r="FNG15" s="483"/>
      <c r="FNH15" s="483"/>
      <c r="FNI15" s="483"/>
      <c r="FNJ15" s="483"/>
      <c r="FNK15" s="483"/>
      <c r="FNL15" s="483"/>
      <c r="FNM15" s="483"/>
      <c r="FNN15" s="483"/>
      <c r="FNO15" s="483"/>
      <c r="FNP15" s="483"/>
      <c r="FNQ15" s="483"/>
      <c r="FNR15" s="483"/>
      <c r="FNS15" s="483"/>
      <c r="FNT15" s="483"/>
      <c r="FNU15" s="483"/>
      <c r="FNV15" s="483"/>
      <c r="FNW15" s="483"/>
      <c r="FNX15" s="483"/>
      <c r="FNY15" s="483"/>
      <c r="FNZ15" s="483"/>
      <c r="FOA15" s="483"/>
      <c r="FOB15" s="483"/>
      <c r="FOC15" s="483"/>
      <c r="FOD15" s="483"/>
      <c r="FOE15" s="483"/>
      <c r="FOF15" s="483"/>
      <c r="FOG15" s="483"/>
      <c r="FOH15" s="483"/>
      <c r="FOI15" s="483"/>
      <c r="FOJ15" s="483"/>
      <c r="FOK15" s="483"/>
      <c r="FOL15" s="483"/>
      <c r="FOM15" s="483"/>
      <c r="FON15" s="483"/>
      <c r="FOO15" s="483"/>
      <c r="FOP15" s="483"/>
      <c r="FOQ15" s="483"/>
      <c r="FOR15" s="483"/>
      <c r="FOS15" s="483"/>
      <c r="FOT15" s="483"/>
      <c r="FOU15" s="483"/>
      <c r="FOV15" s="483"/>
      <c r="FOW15" s="483"/>
      <c r="FOX15" s="483"/>
      <c r="FOY15" s="483"/>
      <c r="FOZ15" s="483"/>
      <c r="FPA15" s="483"/>
      <c r="FPB15" s="483"/>
      <c r="FPC15" s="483"/>
      <c r="FPD15" s="483"/>
      <c r="FPE15" s="483"/>
      <c r="FPF15" s="483"/>
      <c r="FPG15" s="483"/>
      <c r="FPH15" s="483"/>
      <c r="FPI15" s="483"/>
      <c r="FPJ15" s="483"/>
      <c r="FPK15" s="483"/>
      <c r="FPL15" s="483"/>
      <c r="FPM15" s="483"/>
      <c r="FPN15" s="483"/>
      <c r="FPO15" s="483"/>
      <c r="FPP15" s="483"/>
      <c r="FPQ15" s="483"/>
      <c r="FPR15" s="483"/>
      <c r="FPS15" s="483"/>
      <c r="FPT15" s="483"/>
      <c r="FPU15" s="483"/>
      <c r="FPV15" s="483"/>
      <c r="FPW15" s="483"/>
      <c r="FPX15" s="483"/>
      <c r="FPY15" s="483"/>
      <c r="FPZ15" s="483"/>
      <c r="FQA15" s="483"/>
      <c r="FQB15" s="483"/>
      <c r="FQC15" s="483"/>
      <c r="FQD15" s="483"/>
      <c r="FQE15" s="483"/>
      <c r="FQF15" s="483"/>
      <c r="FQG15" s="483"/>
      <c r="FQH15" s="483"/>
      <c r="FQI15" s="483"/>
      <c r="FQJ15" s="483"/>
      <c r="FQK15" s="483"/>
      <c r="FQL15" s="483"/>
      <c r="FQM15" s="483"/>
      <c r="FQN15" s="483"/>
      <c r="FQO15" s="483"/>
      <c r="FQP15" s="483"/>
      <c r="FQQ15" s="483"/>
      <c r="FQR15" s="483"/>
      <c r="FQS15" s="483"/>
      <c r="FQT15" s="483"/>
      <c r="FQU15" s="483"/>
      <c r="FQV15" s="483"/>
      <c r="FQW15" s="483"/>
      <c r="FQX15" s="483"/>
      <c r="FQY15" s="483"/>
      <c r="FQZ15" s="483"/>
      <c r="FRA15" s="483"/>
      <c r="FRB15" s="483"/>
      <c r="FRC15" s="483"/>
      <c r="FRD15" s="483"/>
      <c r="FRE15" s="483"/>
      <c r="FRF15" s="483"/>
      <c r="FRG15" s="483"/>
      <c r="FRH15" s="483"/>
      <c r="FRI15" s="483"/>
      <c r="FRJ15" s="483"/>
      <c r="FRK15" s="483"/>
      <c r="FRL15" s="483"/>
      <c r="FRM15" s="483"/>
      <c r="FRN15" s="483"/>
      <c r="FRO15" s="483"/>
      <c r="FRP15" s="483"/>
      <c r="FRQ15" s="483"/>
      <c r="FRR15" s="483"/>
      <c r="FRS15" s="483"/>
      <c r="FRT15" s="483"/>
      <c r="FRU15" s="483"/>
      <c r="FRV15" s="483"/>
      <c r="FRW15" s="483"/>
      <c r="FRX15" s="483"/>
      <c r="FRY15" s="483"/>
      <c r="FRZ15" s="483"/>
      <c r="FSA15" s="483"/>
      <c r="FSB15" s="483"/>
      <c r="FSC15" s="483"/>
      <c r="FSD15" s="483"/>
      <c r="FSE15" s="483"/>
      <c r="FSF15" s="483"/>
      <c r="FSG15" s="483"/>
      <c r="FSH15" s="483"/>
      <c r="FSI15" s="483"/>
      <c r="FSJ15" s="483"/>
      <c r="FSK15" s="483"/>
      <c r="FSL15" s="483"/>
      <c r="FSM15" s="483"/>
      <c r="FSN15" s="483"/>
      <c r="FSO15" s="483"/>
      <c r="FSP15" s="483"/>
      <c r="FSQ15" s="483"/>
      <c r="FSR15" s="483"/>
      <c r="FSS15" s="483"/>
      <c r="FST15" s="483"/>
      <c r="FSU15" s="483"/>
      <c r="FSV15" s="483"/>
      <c r="FSW15" s="483"/>
      <c r="FSX15" s="483"/>
      <c r="FSY15" s="483"/>
      <c r="FSZ15" s="483"/>
      <c r="FTA15" s="483"/>
      <c r="FTB15" s="483"/>
      <c r="FTC15" s="483"/>
      <c r="FTD15" s="483"/>
      <c r="FTE15" s="483"/>
      <c r="FTF15" s="483"/>
      <c r="FTG15" s="483"/>
      <c r="FTH15" s="483"/>
      <c r="FTI15" s="483"/>
      <c r="FTJ15" s="483"/>
      <c r="FTK15" s="483"/>
      <c r="FTL15" s="483"/>
      <c r="FTM15" s="483"/>
      <c r="FTN15" s="483"/>
      <c r="FTO15" s="483"/>
      <c r="FTP15" s="483"/>
      <c r="FTQ15" s="483"/>
      <c r="FTR15" s="483"/>
      <c r="FTS15" s="483"/>
      <c r="FTT15" s="483"/>
      <c r="FTU15" s="483"/>
      <c r="FTV15" s="483"/>
      <c r="FTW15" s="483"/>
      <c r="FTX15" s="483"/>
      <c r="FTY15" s="483"/>
      <c r="FTZ15" s="483"/>
      <c r="FUA15" s="483"/>
      <c r="FUB15" s="483"/>
      <c r="FUC15" s="483"/>
      <c r="FUD15" s="483"/>
      <c r="FUE15" s="483"/>
      <c r="FUF15" s="483"/>
      <c r="FUG15" s="483"/>
      <c r="FUH15" s="483"/>
      <c r="FUI15" s="483"/>
      <c r="FUJ15" s="483"/>
      <c r="FUK15" s="483"/>
      <c r="FUL15" s="483"/>
      <c r="FUM15" s="483"/>
      <c r="FUN15" s="483"/>
      <c r="FUO15" s="483"/>
      <c r="FUP15" s="483"/>
      <c r="FUQ15" s="483"/>
      <c r="FUR15" s="483"/>
      <c r="FUS15" s="483"/>
      <c r="FUT15" s="483"/>
      <c r="FUU15" s="483"/>
      <c r="FUV15" s="483"/>
      <c r="FUW15" s="483"/>
      <c r="FUX15" s="483"/>
      <c r="FUY15" s="483"/>
      <c r="FUZ15" s="483"/>
      <c r="FVA15" s="483"/>
      <c r="FVB15" s="483"/>
      <c r="FVC15" s="483"/>
      <c r="FVD15" s="483"/>
      <c r="FVE15" s="483"/>
      <c r="FVF15" s="483"/>
      <c r="FVG15" s="483"/>
      <c r="FVH15" s="483"/>
      <c r="FVI15" s="483"/>
      <c r="FVJ15" s="483"/>
      <c r="FVK15" s="483"/>
      <c r="FVL15" s="483"/>
      <c r="FVM15" s="483"/>
      <c r="FVN15" s="483"/>
      <c r="FVO15" s="483"/>
      <c r="FVP15" s="483"/>
      <c r="FVQ15" s="483"/>
      <c r="FVR15" s="483"/>
      <c r="FVS15" s="483"/>
      <c r="FVT15" s="483"/>
      <c r="FVU15" s="483"/>
      <c r="FVV15" s="483"/>
      <c r="FVW15" s="483"/>
      <c r="FVX15" s="483"/>
      <c r="FVY15" s="483"/>
      <c r="FVZ15" s="483"/>
      <c r="FWA15" s="483"/>
      <c r="FWB15" s="483"/>
      <c r="FWC15" s="483"/>
      <c r="FWD15" s="483"/>
      <c r="FWE15" s="483"/>
      <c r="FWF15" s="483"/>
      <c r="FWG15" s="483"/>
      <c r="FWH15" s="483"/>
      <c r="FWI15" s="483"/>
      <c r="FWJ15" s="483"/>
      <c r="FWK15" s="483"/>
      <c r="FWL15" s="483"/>
      <c r="FWM15" s="483"/>
      <c r="FWN15" s="483"/>
      <c r="FWO15" s="483"/>
      <c r="FWP15" s="483"/>
      <c r="FWQ15" s="483"/>
      <c r="FWR15" s="483"/>
      <c r="FWS15" s="483"/>
      <c r="FWT15" s="483"/>
      <c r="FWU15" s="483"/>
      <c r="FWV15" s="483"/>
      <c r="FWW15" s="483"/>
      <c r="FWX15" s="483"/>
      <c r="FWY15" s="483"/>
      <c r="FWZ15" s="483"/>
      <c r="FXA15" s="483"/>
      <c r="FXB15" s="483"/>
      <c r="FXC15" s="483"/>
      <c r="FXD15" s="483"/>
      <c r="FXE15" s="483"/>
      <c r="FXF15" s="483"/>
      <c r="FXG15" s="483"/>
      <c r="FXH15" s="483"/>
      <c r="FXI15" s="483"/>
      <c r="FXJ15" s="483"/>
      <c r="FXK15" s="483"/>
      <c r="FXL15" s="483"/>
      <c r="FXM15" s="483"/>
      <c r="FXN15" s="483"/>
      <c r="FXO15" s="483"/>
      <c r="FXP15" s="483"/>
      <c r="FXQ15" s="483"/>
      <c r="FXR15" s="483"/>
      <c r="FXS15" s="483"/>
      <c r="FXT15" s="483"/>
      <c r="FXU15" s="483"/>
      <c r="FXV15" s="483"/>
      <c r="FXW15" s="483"/>
      <c r="FXX15" s="483"/>
      <c r="FXY15" s="483"/>
      <c r="FXZ15" s="483"/>
      <c r="FYA15" s="483"/>
      <c r="FYB15" s="483"/>
      <c r="FYC15" s="483"/>
      <c r="FYD15" s="483"/>
      <c r="FYE15" s="483"/>
      <c r="FYF15" s="483"/>
      <c r="FYG15" s="483"/>
      <c r="FYH15" s="483"/>
      <c r="FYI15" s="483"/>
      <c r="FYJ15" s="483"/>
      <c r="FYK15" s="483"/>
      <c r="FYL15" s="483"/>
      <c r="FYM15" s="483"/>
      <c r="FYN15" s="483"/>
      <c r="FYO15" s="483"/>
      <c r="FYP15" s="483"/>
      <c r="FYQ15" s="483"/>
      <c r="FYR15" s="483"/>
      <c r="FYS15" s="483"/>
      <c r="FYT15" s="483"/>
      <c r="FYU15" s="483"/>
      <c r="FYV15" s="483"/>
      <c r="FYW15" s="483"/>
      <c r="FYX15" s="483"/>
      <c r="FYY15" s="483"/>
      <c r="FYZ15" s="483"/>
      <c r="FZA15" s="483"/>
      <c r="FZB15" s="483"/>
      <c r="FZC15" s="483"/>
      <c r="FZD15" s="483"/>
      <c r="FZE15" s="483"/>
      <c r="FZF15" s="483"/>
      <c r="FZG15" s="483"/>
      <c r="FZH15" s="483"/>
      <c r="FZI15" s="483"/>
      <c r="FZJ15" s="483"/>
      <c r="FZK15" s="483"/>
      <c r="FZL15" s="483"/>
      <c r="FZM15" s="483"/>
      <c r="FZN15" s="483"/>
      <c r="FZO15" s="483"/>
      <c r="FZP15" s="483"/>
      <c r="FZQ15" s="483"/>
      <c r="FZR15" s="483"/>
      <c r="FZS15" s="483"/>
      <c r="FZT15" s="483"/>
      <c r="FZU15" s="483"/>
      <c r="FZV15" s="483"/>
      <c r="FZW15" s="483"/>
      <c r="FZX15" s="483"/>
      <c r="FZY15" s="483"/>
      <c r="FZZ15" s="483"/>
      <c r="GAA15" s="483"/>
      <c r="GAB15" s="483"/>
      <c r="GAC15" s="483"/>
      <c r="GAD15" s="483"/>
      <c r="GAE15" s="483"/>
      <c r="GAF15" s="483"/>
      <c r="GAG15" s="483"/>
      <c r="GAH15" s="483"/>
      <c r="GAI15" s="483"/>
      <c r="GAJ15" s="483"/>
      <c r="GAK15" s="483"/>
      <c r="GAL15" s="483"/>
      <c r="GAM15" s="483"/>
      <c r="GAN15" s="483"/>
      <c r="GAO15" s="483"/>
      <c r="GAP15" s="483"/>
      <c r="GAQ15" s="483"/>
      <c r="GAR15" s="483"/>
      <c r="GAS15" s="483"/>
      <c r="GAT15" s="483"/>
      <c r="GAU15" s="483"/>
      <c r="GAV15" s="483"/>
      <c r="GAW15" s="483"/>
      <c r="GAX15" s="483"/>
      <c r="GAY15" s="483"/>
      <c r="GAZ15" s="483"/>
      <c r="GBA15" s="483"/>
      <c r="GBB15" s="483"/>
      <c r="GBC15" s="483"/>
      <c r="GBD15" s="483"/>
      <c r="GBE15" s="483"/>
      <c r="GBF15" s="483"/>
      <c r="GBG15" s="483"/>
      <c r="GBH15" s="483"/>
      <c r="GBI15" s="483"/>
      <c r="GBJ15" s="483"/>
      <c r="GBK15" s="483"/>
      <c r="GBL15" s="483"/>
      <c r="GBM15" s="483"/>
      <c r="GBN15" s="483"/>
      <c r="GBO15" s="483"/>
      <c r="GBP15" s="483"/>
      <c r="GBQ15" s="483"/>
      <c r="GBR15" s="483"/>
      <c r="GBS15" s="483"/>
      <c r="GBT15" s="483"/>
      <c r="GBU15" s="483"/>
      <c r="GBV15" s="483"/>
      <c r="GBW15" s="483"/>
      <c r="GBX15" s="483"/>
      <c r="GBY15" s="483"/>
      <c r="GBZ15" s="483"/>
      <c r="GCA15" s="483"/>
      <c r="GCB15" s="483"/>
      <c r="GCC15" s="483"/>
      <c r="GCD15" s="483"/>
      <c r="GCE15" s="483"/>
      <c r="GCF15" s="483"/>
      <c r="GCG15" s="483"/>
      <c r="GCH15" s="483"/>
      <c r="GCI15" s="483"/>
      <c r="GCJ15" s="483"/>
      <c r="GCK15" s="483"/>
      <c r="GCL15" s="483"/>
      <c r="GCM15" s="483"/>
      <c r="GCN15" s="483"/>
      <c r="GCO15" s="483"/>
      <c r="GCP15" s="483"/>
      <c r="GCQ15" s="483"/>
      <c r="GCR15" s="483"/>
      <c r="GCS15" s="483"/>
      <c r="GCT15" s="483"/>
      <c r="GCU15" s="483"/>
      <c r="GCV15" s="483"/>
      <c r="GCW15" s="483"/>
      <c r="GCX15" s="483"/>
      <c r="GCY15" s="483"/>
      <c r="GCZ15" s="483"/>
      <c r="GDA15" s="483"/>
      <c r="GDB15" s="483"/>
      <c r="GDC15" s="483"/>
      <c r="GDD15" s="483"/>
      <c r="GDE15" s="483"/>
      <c r="GDF15" s="483"/>
      <c r="GDG15" s="483"/>
      <c r="GDH15" s="483"/>
      <c r="GDI15" s="483"/>
      <c r="GDJ15" s="483"/>
      <c r="GDK15" s="483"/>
      <c r="GDL15" s="483"/>
      <c r="GDM15" s="483"/>
      <c r="GDN15" s="483"/>
      <c r="GDO15" s="483"/>
      <c r="GDP15" s="483"/>
      <c r="GDQ15" s="483"/>
      <c r="GDR15" s="483"/>
      <c r="GDS15" s="483"/>
      <c r="GDT15" s="483"/>
      <c r="GDU15" s="483"/>
      <c r="GDV15" s="483"/>
      <c r="GDW15" s="483"/>
      <c r="GDX15" s="483"/>
      <c r="GDY15" s="483"/>
      <c r="GDZ15" s="483"/>
      <c r="GEA15" s="483"/>
      <c r="GEB15" s="483"/>
      <c r="GEC15" s="483"/>
      <c r="GED15" s="483"/>
      <c r="GEE15" s="483"/>
      <c r="GEF15" s="483"/>
      <c r="GEG15" s="483"/>
      <c r="GEH15" s="483"/>
      <c r="GEI15" s="483"/>
      <c r="GEJ15" s="483"/>
      <c r="GEK15" s="483"/>
      <c r="GEL15" s="483"/>
      <c r="GEM15" s="483"/>
      <c r="GEN15" s="483"/>
      <c r="GEO15" s="483"/>
      <c r="GEP15" s="483"/>
      <c r="GEQ15" s="483"/>
      <c r="GER15" s="483"/>
      <c r="GES15" s="483"/>
      <c r="GET15" s="483"/>
      <c r="GEU15" s="483"/>
      <c r="GEV15" s="483"/>
      <c r="GEW15" s="483"/>
      <c r="GEX15" s="483"/>
      <c r="GEY15" s="483"/>
      <c r="GEZ15" s="483"/>
      <c r="GFA15" s="483"/>
      <c r="GFB15" s="483"/>
      <c r="GFC15" s="483"/>
      <c r="GFD15" s="483"/>
      <c r="GFE15" s="483"/>
      <c r="GFF15" s="483"/>
      <c r="GFG15" s="483"/>
      <c r="GFH15" s="483"/>
      <c r="GFI15" s="483"/>
      <c r="GFJ15" s="483"/>
      <c r="GFK15" s="483"/>
      <c r="GFL15" s="483"/>
      <c r="GFM15" s="483"/>
      <c r="GFN15" s="483"/>
      <c r="GFO15" s="483"/>
      <c r="GFP15" s="483"/>
      <c r="GFQ15" s="483"/>
      <c r="GFR15" s="483"/>
      <c r="GFS15" s="483"/>
      <c r="GFT15" s="483"/>
      <c r="GFU15" s="483"/>
      <c r="GFV15" s="483"/>
      <c r="GFW15" s="483"/>
      <c r="GFX15" s="483"/>
      <c r="GFY15" s="483"/>
      <c r="GFZ15" s="483"/>
      <c r="GGA15" s="483"/>
      <c r="GGB15" s="483"/>
      <c r="GGC15" s="483"/>
      <c r="GGD15" s="483"/>
      <c r="GGE15" s="483"/>
      <c r="GGF15" s="483"/>
      <c r="GGG15" s="483"/>
      <c r="GGH15" s="483"/>
      <c r="GGI15" s="483"/>
      <c r="GGJ15" s="483"/>
      <c r="GGK15" s="483"/>
      <c r="GGL15" s="483"/>
      <c r="GGM15" s="483"/>
      <c r="GGN15" s="483"/>
      <c r="GGO15" s="483"/>
      <c r="GGP15" s="483"/>
      <c r="GGQ15" s="483"/>
      <c r="GGR15" s="483"/>
      <c r="GGS15" s="483"/>
      <c r="GGT15" s="483"/>
      <c r="GGU15" s="483"/>
      <c r="GGV15" s="483"/>
      <c r="GGW15" s="483"/>
      <c r="GGX15" s="483"/>
      <c r="GGY15" s="483"/>
      <c r="GGZ15" s="483"/>
      <c r="GHA15" s="483"/>
      <c r="GHB15" s="483"/>
      <c r="GHC15" s="483"/>
      <c r="GHD15" s="483"/>
      <c r="GHE15" s="483"/>
      <c r="GHF15" s="483"/>
      <c r="GHG15" s="483"/>
      <c r="GHH15" s="483"/>
      <c r="GHI15" s="483"/>
      <c r="GHJ15" s="483"/>
      <c r="GHK15" s="483"/>
      <c r="GHL15" s="483"/>
      <c r="GHM15" s="483"/>
      <c r="GHN15" s="483"/>
      <c r="GHO15" s="483"/>
      <c r="GHP15" s="483"/>
      <c r="GHQ15" s="483"/>
      <c r="GHR15" s="483"/>
      <c r="GHS15" s="483"/>
      <c r="GHT15" s="483"/>
      <c r="GHU15" s="483"/>
      <c r="GHV15" s="483"/>
      <c r="GHW15" s="483"/>
      <c r="GHX15" s="483"/>
      <c r="GHY15" s="483"/>
      <c r="GHZ15" s="483"/>
      <c r="GIA15" s="483"/>
      <c r="GIB15" s="483"/>
      <c r="GIC15" s="483"/>
      <c r="GID15" s="483"/>
      <c r="GIE15" s="483"/>
      <c r="GIF15" s="483"/>
      <c r="GIG15" s="483"/>
      <c r="GIH15" s="483"/>
      <c r="GII15" s="483"/>
      <c r="GIJ15" s="483"/>
      <c r="GIK15" s="483"/>
      <c r="GIL15" s="483"/>
      <c r="GIM15" s="483"/>
      <c r="GIN15" s="483"/>
      <c r="GIO15" s="483"/>
      <c r="GIP15" s="483"/>
      <c r="GIQ15" s="483"/>
      <c r="GIR15" s="483"/>
      <c r="GIS15" s="483"/>
      <c r="GIT15" s="483"/>
      <c r="GIU15" s="483"/>
      <c r="GIV15" s="483"/>
      <c r="GIW15" s="483"/>
      <c r="GIX15" s="483"/>
      <c r="GIY15" s="483"/>
      <c r="GIZ15" s="483"/>
      <c r="GJA15" s="483"/>
      <c r="GJB15" s="483"/>
      <c r="GJC15" s="483"/>
      <c r="GJD15" s="483"/>
      <c r="GJE15" s="483"/>
      <c r="GJF15" s="483"/>
      <c r="GJG15" s="483"/>
      <c r="GJH15" s="483"/>
      <c r="GJI15" s="483"/>
      <c r="GJJ15" s="483"/>
      <c r="GJK15" s="483"/>
      <c r="GJL15" s="483"/>
      <c r="GJM15" s="483"/>
      <c r="GJN15" s="483"/>
      <c r="GJO15" s="483"/>
      <c r="GJP15" s="483"/>
      <c r="GJQ15" s="483"/>
      <c r="GJR15" s="483"/>
      <c r="GJS15" s="483"/>
      <c r="GJT15" s="483"/>
      <c r="GJU15" s="483"/>
      <c r="GJV15" s="483"/>
      <c r="GJW15" s="483"/>
      <c r="GJX15" s="483"/>
      <c r="GJY15" s="483"/>
      <c r="GJZ15" s="483"/>
      <c r="GKA15" s="483"/>
      <c r="GKB15" s="483"/>
      <c r="GKC15" s="483"/>
      <c r="GKD15" s="483"/>
      <c r="GKE15" s="483"/>
      <c r="GKF15" s="483"/>
      <c r="GKG15" s="483"/>
      <c r="GKH15" s="483"/>
      <c r="GKI15" s="483"/>
      <c r="GKJ15" s="483"/>
      <c r="GKK15" s="483"/>
      <c r="GKL15" s="483"/>
      <c r="GKM15" s="483"/>
      <c r="GKN15" s="483"/>
      <c r="GKO15" s="483"/>
      <c r="GKP15" s="483"/>
      <c r="GKQ15" s="483"/>
      <c r="GKR15" s="483"/>
      <c r="GKS15" s="483"/>
      <c r="GKT15" s="483"/>
      <c r="GKU15" s="483"/>
      <c r="GKV15" s="483"/>
      <c r="GKW15" s="483"/>
      <c r="GKX15" s="483"/>
      <c r="GKY15" s="483"/>
      <c r="GKZ15" s="483"/>
      <c r="GLA15" s="483"/>
      <c r="GLB15" s="483"/>
      <c r="GLC15" s="483"/>
      <c r="GLD15" s="483"/>
      <c r="GLE15" s="483"/>
      <c r="GLF15" s="483"/>
      <c r="GLG15" s="483"/>
      <c r="GLH15" s="483"/>
      <c r="GLI15" s="483"/>
      <c r="GLJ15" s="483"/>
      <c r="GLK15" s="483"/>
      <c r="GLL15" s="483"/>
      <c r="GLM15" s="483"/>
      <c r="GLN15" s="483"/>
      <c r="GLO15" s="483"/>
      <c r="GLP15" s="483"/>
      <c r="GLQ15" s="483"/>
      <c r="GLR15" s="483"/>
      <c r="GLS15" s="483"/>
      <c r="GLT15" s="483"/>
      <c r="GLU15" s="483"/>
      <c r="GLV15" s="483"/>
      <c r="GLW15" s="483"/>
      <c r="GLX15" s="483"/>
      <c r="GLY15" s="483"/>
      <c r="GLZ15" s="483"/>
      <c r="GMA15" s="483"/>
      <c r="GMB15" s="483"/>
      <c r="GMC15" s="483"/>
      <c r="GMD15" s="483"/>
      <c r="GME15" s="483"/>
      <c r="GMF15" s="483"/>
      <c r="GMG15" s="483"/>
      <c r="GMH15" s="483"/>
      <c r="GMI15" s="483"/>
      <c r="GMJ15" s="483"/>
      <c r="GMK15" s="483"/>
      <c r="GML15" s="483"/>
      <c r="GMM15" s="483"/>
      <c r="GMN15" s="483"/>
      <c r="GMO15" s="483"/>
      <c r="GMP15" s="483"/>
      <c r="GMQ15" s="483"/>
      <c r="GMR15" s="483"/>
      <c r="GMS15" s="483"/>
      <c r="GMT15" s="483"/>
      <c r="GMU15" s="483"/>
      <c r="GMV15" s="483"/>
      <c r="GMW15" s="483"/>
      <c r="GMX15" s="483"/>
      <c r="GMY15" s="483"/>
      <c r="GMZ15" s="483"/>
      <c r="GNA15" s="483"/>
      <c r="GNB15" s="483"/>
      <c r="GNC15" s="483"/>
      <c r="GND15" s="483"/>
      <c r="GNE15" s="483"/>
      <c r="GNF15" s="483"/>
      <c r="GNG15" s="483"/>
      <c r="GNH15" s="483"/>
      <c r="GNI15" s="483"/>
      <c r="GNJ15" s="483"/>
      <c r="GNK15" s="483"/>
      <c r="GNL15" s="483"/>
      <c r="GNM15" s="483"/>
      <c r="GNN15" s="483"/>
      <c r="GNO15" s="483"/>
      <c r="GNP15" s="483"/>
      <c r="GNQ15" s="483"/>
      <c r="GNR15" s="483"/>
      <c r="GNS15" s="483"/>
      <c r="GNT15" s="483"/>
      <c r="GNU15" s="483"/>
      <c r="GNV15" s="483"/>
      <c r="GNW15" s="483"/>
      <c r="GNX15" s="483"/>
      <c r="GNY15" s="483"/>
      <c r="GNZ15" s="483"/>
      <c r="GOA15" s="483"/>
      <c r="GOB15" s="483"/>
      <c r="GOC15" s="483"/>
      <c r="GOD15" s="483"/>
      <c r="GOE15" s="483"/>
      <c r="GOF15" s="483"/>
      <c r="GOG15" s="483"/>
      <c r="GOH15" s="483"/>
      <c r="GOI15" s="483"/>
      <c r="GOJ15" s="483"/>
      <c r="GOK15" s="483"/>
      <c r="GOL15" s="483"/>
      <c r="GOM15" s="483"/>
      <c r="GON15" s="483"/>
      <c r="GOO15" s="483"/>
      <c r="GOP15" s="483"/>
      <c r="GOQ15" s="483"/>
      <c r="GOR15" s="483"/>
      <c r="GOS15" s="483"/>
      <c r="GOT15" s="483"/>
      <c r="GOU15" s="483"/>
      <c r="GOV15" s="483"/>
      <c r="GOW15" s="483"/>
      <c r="GOX15" s="483"/>
      <c r="GOY15" s="483"/>
      <c r="GOZ15" s="483"/>
      <c r="GPA15" s="483"/>
      <c r="GPB15" s="483"/>
      <c r="GPC15" s="483"/>
      <c r="GPD15" s="483"/>
      <c r="GPE15" s="483"/>
      <c r="GPF15" s="483"/>
      <c r="GPG15" s="483"/>
      <c r="GPH15" s="483"/>
      <c r="GPI15" s="483"/>
      <c r="GPJ15" s="483"/>
      <c r="GPK15" s="483"/>
      <c r="GPL15" s="483"/>
      <c r="GPM15" s="483"/>
      <c r="GPN15" s="483"/>
      <c r="GPO15" s="483"/>
      <c r="GPP15" s="483"/>
      <c r="GPQ15" s="483"/>
      <c r="GPR15" s="483"/>
      <c r="GPS15" s="483"/>
      <c r="GPT15" s="483"/>
      <c r="GPU15" s="483"/>
      <c r="GPV15" s="483"/>
      <c r="GPW15" s="483"/>
      <c r="GPX15" s="483"/>
      <c r="GPY15" s="483"/>
      <c r="GPZ15" s="483"/>
      <c r="GQA15" s="483"/>
      <c r="GQB15" s="483"/>
      <c r="GQC15" s="483"/>
      <c r="GQD15" s="483"/>
      <c r="GQE15" s="483"/>
      <c r="GQF15" s="483"/>
      <c r="GQG15" s="483"/>
      <c r="GQH15" s="483"/>
      <c r="GQI15" s="483"/>
      <c r="GQJ15" s="483"/>
      <c r="GQK15" s="483"/>
      <c r="GQL15" s="483"/>
      <c r="GQM15" s="483"/>
      <c r="GQN15" s="483"/>
      <c r="GQO15" s="483"/>
      <c r="GQP15" s="483"/>
      <c r="GQQ15" s="483"/>
      <c r="GQR15" s="483"/>
      <c r="GQS15" s="483"/>
      <c r="GQT15" s="483"/>
      <c r="GQU15" s="483"/>
      <c r="GQV15" s="483"/>
      <c r="GQW15" s="483"/>
      <c r="GQX15" s="483"/>
      <c r="GQY15" s="483"/>
      <c r="GQZ15" s="483"/>
      <c r="GRA15" s="483"/>
      <c r="GRB15" s="483"/>
      <c r="GRC15" s="483"/>
      <c r="GRD15" s="483"/>
      <c r="GRE15" s="483"/>
      <c r="GRF15" s="483"/>
      <c r="GRG15" s="483"/>
      <c r="GRH15" s="483"/>
      <c r="GRI15" s="483"/>
      <c r="GRJ15" s="483"/>
      <c r="GRK15" s="483"/>
      <c r="GRL15" s="483"/>
      <c r="GRM15" s="483"/>
      <c r="GRN15" s="483"/>
      <c r="GRO15" s="483"/>
      <c r="GRP15" s="483"/>
      <c r="GRQ15" s="483"/>
      <c r="GRR15" s="483"/>
      <c r="GRS15" s="483"/>
      <c r="GRT15" s="483"/>
      <c r="GRU15" s="483"/>
      <c r="GRV15" s="483"/>
      <c r="GRW15" s="483"/>
      <c r="GRX15" s="483"/>
      <c r="GRY15" s="483"/>
      <c r="GRZ15" s="483"/>
      <c r="GSA15" s="483"/>
      <c r="GSB15" s="483"/>
      <c r="GSC15" s="483"/>
      <c r="GSD15" s="483"/>
      <c r="GSE15" s="483"/>
      <c r="GSF15" s="483"/>
      <c r="GSG15" s="483"/>
      <c r="GSH15" s="483"/>
      <c r="GSI15" s="483"/>
      <c r="GSJ15" s="483"/>
      <c r="GSK15" s="483"/>
      <c r="GSL15" s="483"/>
      <c r="GSM15" s="483"/>
      <c r="GSN15" s="483"/>
      <c r="GSO15" s="483"/>
      <c r="GSP15" s="483"/>
      <c r="GSQ15" s="483"/>
      <c r="GSR15" s="483"/>
      <c r="GSS15" s="483"/>
      <c r="GST15" s="483"/>
      <c r="GSU15" s="483"/>
      <c r="GSV15" s="483"/>
      <c r="GSW15" s="483"/>
      <c r="GSX15" s="483"/>
      <c r="GSY15" s="483"/>
      <c r="GSZ15" s="483"/>
      <c r="GTA15" s="483"/>
      <c r="GTB15" s="483"/>
      <c r="GTC15" s="483"/>
      <c r="GTD15" s="483"/>
      <c r="GTE15" s="483"/>
      <c r="GTF15" s="483"/>
      <c r="GTG15" s="483"/>
      <c r="GTH15" s="483"/>
      <c r="GTI15" s="483"/>
      <c r="GTJ15" s="483"/>
      <c r="GTK15" s="483"/>
      <c r="GTL15" s="483"/>
      <c r="GTM15" s="483"/>
      <c r="GTN15" s="483"/>
      <c r="GTO15" s="483"/>
      <c r="GTP15" s="483"/>
      <c r="GTQ15" s="483"/>
      <c r="GTR15" s="483"/>
      <c r="GTS15" s="483"/>
      <c r="GTT15" s="483"/>
      <c r="GTU15" s="483"/>
      <c r="GTV15" s="483"/>
      <c r="GTW15" s="483"/>
      <c r="GTX15" s="483"/>
      <c r="GTY15" s="483"/>
      <c r="GTZ15" s="483"/>
      <c r="GUA15" s="483"/>
      <c r="GUB15" s="483"/>
      <c r="GUC15" s="483"/>
      <c r="GUD15" s="483"/>
      <c r="GUE15" s="483"/>
      <c r="GUF15" s="483"/>
      <c r="GUG15" s="483"/>
      <c r="GUH15" s="483"/>
      <c r="GUI15" s="483"/>
      <c r="GUJ15" s="483"/>
      <c r="GUK15" s="483"/>
      <c r="GUL15" s="483"/>
      <c r="GUM15" s="483"/>
      <c r="GUN15" s="483"/>
      <c r="GUO15" s="483"/>
      <c r="GUP15" s="483"/>
      <c r="GUQ15" s="483"/>
      <c r="GUR15" s="483"/>
      <c r="GUS15" s="483"/>
      <c r="GUT15" s="483"/>
      <c r="GUU15" s="483"/>
      <c r="GUV15" s="483"/>
      <c r="GUW15" s="483"/>
      <c r="GUX15" s="483"/>
      <c r="GUY15" s="483"/>
      <c r="GUZ15" s="483"/>
      <c r="GVA15" s="483"/>
      <c r="GVB15" s="483"/>
      <c r="GVC15" s="483"/>
      <c r="GVD15" s="483"/>
      <c r="GVE15" s="483"/>
      <c r="GVF15" s="483"/>
      <c r="GVG15" s="483"/>
      <c r="GVH15" s="483"/>
      <c r="GVI15" s="483"/>
      <c r="GVJ15" s="483"/>
      <c r="GVK15" s="483"/>
      <c r="GVL15" s="483"/>
      <c r="GVM15" s="483"/>
      <c r="GVN15" s="483"/>
      <c r="GVO15" s="483"/>
      <c r="GVP15" s="483"/>
      <c r="GVQ15" s="483"/>
      <c r="GVR15" s="483"/>
      <c r="GVS15" s="483"/>
      <c r="GVT15" s="483"/>
      <c r="GVU15" s="483"/>
      <c r="GVV15" s="483"/>
      <c r="GVW15" s="483"/>
      <c r="GVX15" s="483"/>
      <c r="GVY15" s="483"/>
      <c r="GVZ15" s="483"/>
      <c r="GWA15" s="483"/>
      <c r="GWB15" s="483"/>
      <c r="GWC15" s="483"/>
      <c r="GWD15" s="483"/>
      <c r="GWE15" s="483"/>
      <c r="GWF15" s="483"/>
      <c r="GWG15" s="483"/>
      <c r="GWH15" s="483"/>
      <c r="GWI15" s="483"/>
      <c r="GWJ15" s="483"/>
      <c r="GWK15" s="483"/>
      <c r="GWL15" s="483"/>
      <c r="GWM15" s="483"/>
      <c r="GWN15" s="483"/>
      <c r="GWO15" s="483"/>
      <c r="GWP15" s="483"/>
      <c r="GWQ15" s="483"/>
      <c r="GWR15" s="483"/>
      <c r="GWS15" s="483"/>
      <c r="GWT15" s="483"/>
      <c r="GWU15" s="483"/>
      <c r="GWV15" s="483"/>
      <c r="GWW15" s="483"/>
      <c r="GWX15" s="483"/>
      <c r="GWY15" s="483"/>
      <c r="GWZ15" s="483"/>
      <c r="GXA15" s="483"/>
      <c r="GXB15" s="483"/>
      <c r="GXC15" s="483"/>
      <c r="GXD15" s="483"/>
      <c r="GXE15" s="483"/>
      <c r="GXF15" s="483"/>
      <c r="GXG15" s="483"/>
      <c r="GXH15" s="483"/>
      <c r="GXI15" s="483"/>
      <c r="GXJ15" s="483"/>
      <c r="GXK15" s="483"/>
      <c r="GXL15" s="483"/>
      <c r="GXM15" s="483"/>
      <c r="GXN15" s="483"/>
      <c r="GXO15" s="483"/>
      <c r="GXP15" s="483"/>
      <c r="GXQ15" s="483"/>
      <c r="GXR15" s="483"/>
      <c r="GXS15" s="483"/>
      <c r="GXT15" s="483"/>
      <c r="GXU15" s="483"/>
      <c r="GXV15" s="483"/>
      <c r="GXW15" s="483"/>
      <c r="GXX15" s="483"/>
      <c r="GXY15" s="483"/>
      <c r="GXZ15" s="483"/>
      <c r="GYA15" s="483"/>
      <c r="GYB15" s="483"/>
      <c r="GYC15" s="483"/>
      <c r="GYD15" s="483"/>
      <c r="GYE15" s="483"/>
      <c r="GYF15" s="483"/>
      <c r="GYG15" s="483"/>
      <c r="GYH15" s="483"/>
      <c r="GYI15" s="483"/>
      <c r="GYJ15" s="483"/>
      <c r="GYK15" s="483"/>
      <c r="GYL15" s="483"/>
      <c r="GYM15" s="483"/>
      <c r="GYN15" s="483"/>
      <c r="GYO15" s="483"/>
      <c r="GYP15" s="483"/>
      <c r="GYQ15" s="483"/>
      <c r="GYR15" s="483"/>
      <c r="GYS15" s="483"/>
      <c r="GYT15" s="483"/>
      <c r="GYU15" s="483"/>
      <c r="GYV15" s="483"/>
      <c r="GYW15" s="483"/>
      <c r="GYX15" s="483"/>
      <c r="GYY15" s="483"/>
      <c r="GYZ15" s="483"/>
      <c r="GZA15" s="483"/>
      <c r="GZB15" s="483"/>
      <c r="GZC15" s="483"/>
      <c r="GZD15" s="483"/>
      <c r="GZE15" s="483"/>
      <c r="GZF15" s="483"/>
      <c r="GZG15" s="483"/>
      <c r="GZH15" s="483"/>
      <c r="GZI15" s="483"/>
      <c r="GZJ15" s="483"/>
      <c r="GZK15" s="483"/>
      <c r="GZL15" s="483"/>
      <c r="GZM15" s="483"/>
      <c r="GZN15" s="483"/>
      <c r="GZO15" s="483"/>
      <c r="GZP15" s="483"/>
      <c r="GZQ15" s="483"/>
      <c r="GZR15" s="483"/>
      <c r="GZS15" s="483"/>
      <c r="GZT15" s="483"/>
      <c r="GZU15" s="483"/>
      <c r="GZV15" s="483"/>
      <c r="GZW15" s="483"/>
      <c r="GZX15" s="483"/>
      <c r="GZY15" s="483"/>
      <c r="GZZ15" s="483"/>
      <c r="HAA15" s="483"/>
      <c r="HAB15" s="483"/>
      <c r="HAC15" s="483"/>
      <c r="HAD15" s="483"/>
      <c r="HAE15" s="483"/>
      <c r="HAF15" s="483"/>
      <c r="HAG15" s="483"/>
      <c r="HAH15" s="483"/>
      <c r="HAI15" s="483"/>
      <c r="HAJ15" s="483"/>
      <c r="HAK15" s="483"/>
      <c r="HAL15" s="483"/>
      <c r="HAM15" s="483"/>
      <c r="HAN15" s="483"/>
      <c r="HAO15" s="483"/>
      <c r="HAP15" s="483"/>
      <c r="HAQ15" s="483"/>
      <c r="HAR15" s="483"/>
      <c r="HAS15" s="483"/>
      <c r="HAT15" s="483"/>
      <c r="HAU15" s="483"/>
      <c r="HAV15" s="483"/>
      <c r="HAW15" s="483"/>
      <c r="HAX15" s="483"/>
      <c r="HAY15" s="483"/>
      <c r="HAZ15" s="483"/>
      <c r="HBA15" s="483"/>
      <c r="HBB15" s="483"/>
      <c r="HBC15" s="483"/>
      <c r="HBD15" s="483"/>
      <c r="HBE15" s="483"/>
      <c r="HBF15" s="483"/>
      <c r="HBG15" s="483"/>
      <c r="HBH15" s="483"/>
      <c r="HBI15" s="483"/>
      <c r="HBJ15" s="483"/>
      <c r="HBK15" s="483"/>
      <c r="HBL15" s="483"/>
      <c r="HBM15" s="483"/>
      <c r="HBN15" s="483"/>
      <c r="HBO15" s="483"/>
      <c r="HBP15" s="483"/>
      <c r="HBQ15" s="483"/>
      <c r="HBR15" s="483"/>
      <c r="HBS15" s="483"/>
      <c r="HBT15" s="483"/>
      <c r="HBU15" s="483"/>
      <c r="HBV15" s="483"/>
      <c r="HBW15" s="483"/>
      <c r="HBX15" s="483"/>
      <c r="HBY15" s="483"/>
      <c r="HBZ15" s="483"/>
      <c r="HCA15" s="483"/>
      <c r="HCB15" s="483"/>
      <c r="HCC15" s="483"/>
      <c r="HCD15" s="483"/>
      <c r="HCE15" s="483"/>
      <c r="HCF15" s="483"/>
      <c r="HCG15" s="483"/>
      <c r="HCH15" s="483"/>
      <c r="HCI15" s="483"/>
      <c r="HCJ15" s="483"/>
      <c r="HCK15" s="483"/>
      <c r="HCL15" s="483"/>
      <c r="HCM15" s="483"/>
      <c r="HCN15" s="483"/>
      <c r="HCO15" s="483"/>
      <c r="HCP15" s="483"/>
      <c r="HCQ15" s="483"/>
      <c r="HCR15" s="483"/>
      <c r="HCS15" s="483"/>
      <c r="HCT15" s="483"/>
      <c r="HCU15" s="483"/>
      <c r="HCV15" s="483"/>
      <c r="HCW15" s="483"/>
      <c r="HCX15" s="483"/>
      <c r="HCY15" s="483"/>
      <c r="HCZ15" s="483"/>
      <c r="HDA15" s="483"/>
      <c r="HDB15" s="483"/>
      <c r="HDC15" s="483"/>
      <c r="HDD15" s="483"/>
      <c r="HDE15" s="483"/>
      <c r="HDF15" s="483"/>
      <c r="HDG15" s="483"/>
      <c r="HDH15" s="483"/>
      <c r="HDI15" s="483"/>
      <c r="HDJ15" s="483"/>
      <c r="HDK15" s="483"/>
      <c r="HDL15" s="483"/>
      <c r="HDM15" s="483"/>
      <c r="HDN15" s="483"/>
      <c r="HDO15" s="483"/>
      <c r="HDP15" s="483"/>
      <c r="HDQ15" s="483"/>
      <c r="HDR15" s="483"/>
      <c r="HDS15" s="483"/>
      <c r="HDT15" s="483"/>
      <c r="HDU15" s="483"/>
      <c r="HDV15" s="483"/>
      <c r="HDW15" s="483"/>
      <c r="HDX15" s="483"/>
      <c r="HDY15" s="483"/>
      <c r="HDZ15" s="483"/>
      <c r="HEA15" s="483"/>
      <c r="HEB15" s="483"/>
      <c r="HEC15" s="483"/>
      <c r="HED15" s="483"/>
      <c r="HEE15" s="483"/>
      <c r="HEF15" s="483"/>
      <c r="HEG15" s="483"/>
      <c r="HEH15" s="483"/>
      <c r="HEI15" s="483"/>
      <c r="HEJ15" s="483"/>
      <c r="HEK15" s="483"/>
      <c r="HEL15" s="483"/>
      <c r="HEM15" s="483"/>
      <c r="HEN15" s="483"/>
      <c r="HEO15" s="483"/>
      <c r="HEP15" s="483"/>
      <c r="HEQ15" s="483"/>
      <c r="HER15" s="483"/>
      <c r="HES15" s="483"/>
      <c r="HET15" s="483"/>
      <c r="HEU15" s="483"/>
      <c r="HEV15" s="483"/>
      <c r="HEW15" s="483"/>
      <c r="HEX15" s="483"/>
      <c r="HEY15" s="483"/>
      <c r="HEZ15" s="483"/>
      <c r="HFA15" s="483"/>
      <c r="HFB15" s="483"/>
      <c r="HFC15" s="483"/>
      <c r="HFD15" s="483"/>
      <c r="HFE15" s="483"/>
      <c r="HFF15" s="483"/>
      <c r="HFG15" s="483"/>
      <c r="HFH15" s="483"/>
      <c r="HFI15" s="483"/>
      <c r="HFJ15" s="483"/>
      <c r="HFK15" s="483"/>
      <c r="HFL15" s="483"/>
      <c r="HFM15" s="483"/>
      <c r="HFN15" s="483"/>
      <c r="HFO15" s="483"/>
      <c r="HFP15" s="483"/>
      <c r="HFQ15" s="483"/>
      <c r="HFR15" s="483"/>
      <c r="HFS15" s="483"/>
      <c r="HFT15" s="483"/>
      <c r="HFU15" s="483"/>
      <c r="HFV15" s="483"/>
      <c r="HFW15" s="483"/>
      <c r="HFX15" s="483"/>
      <c r="HFY15" s="483"/>
      <c r="HFZ15" s="483"/>
      <c r="HGA15" s="483"/>
      <c r="HGB15" s="483"/>
      <c r="HGC15" s="483"/>
      <c r="HGD15" s="483"/>
      <c r="HGE15" s="483"/>
      <c r="HGF15" s="483"/>
      <c r="HGG15" s="483"/>
      <c r="HGH15" s="483"/>
      <c r="HGI15" s="483"/>
      <c r="HGJ15" s="483"/>
      <c r="HGK15" s="483"/>
      <c r="HGL15" s="483"/>
      <c r="HGM15" s="483"/>
      <c r="HGN15" s="483"/>
      <c r="HGO15" s="483"/>
      <c r="HGP15" s="483"/>
      <c r="HGQ15" s="483"/>
      <c r="HGR15" s="483"/>
      <c r="HGS15" s="483"/>
      <c r="HGT15" s="483"/>
      <c r="HGU15" s="483"/>
      <c r="HGV15" s="483"/>
      <c r="HGW15" s="483"/>
      <c r="HGX15" s="483"/>
      <c r="HGY15" s="483"/>
      <c r="HGZ15" s="483"/>
      <c r="HHA15" s="483"/>
      <c r="HHB15" s="483"/>
      <c r="HHC15" s="483"/>
      <c r="HHD15" s="483"/>
      <c r="HHE15" s="483"/>
      <c r="HHF15" s="483"/>
      <c r="HHG15" s="483"/>
      <c r="HHH15" s="483"/>
      <c r="HHI15" s="483"/>
      <c r="HHJ15" s="483"/>
      <c r="HHK15" s="483"/>
      <c r="HHL15" s="483"/>
      <c r="HHM15" s="483"/>
      <c r="HHN15" s="483"/>
      <c r="HHO15" s="483"/>
      <c r="HHP15" s="483"/>
      <c r="HHQ15" s="483"/>
      <c r="HHR15" s="483"/>
      <c r="HHS15" s="483"/>
      <c r="HHT15" s="483"/>
      <c r="HHU15" s="483"/>
      <c r="HHV15" s="483"/>
      <c r="HHW15" s="483"/>
      <c r="HHX15" s="483"/>
      <c r="HHY15" s="483"/>
      <c r="HHZ15" s="483"/>
      <c r="HIA15" s="483"/>
      <c r="HIB15" s="483"/>
      <c r="HIC15" s="483"/>
      <c r="HID15" s="483"/>
      <c r="HIE15" s="483"/>
      <c r="HIF15" s="483"/>
      <c r="HIG15" s="483"/>
      <c r="HIH15" s="483"/>
      <c r="HII15" s="483"/>
      <c r="HIJ15" s="483"/>
      <c r="HIK15" s="483"/>
      <c r="HIL15" s="483"/>
      <c r="HIM15" s="483"/>
      <c r="HIN15" s="483"/>
      <c r="HIO15" s="483"/>
      <c r="HIP15" s="483"/>
      <c r="HIQ15" s="483"/>
      <c r="HIR15" s="483"/>
      <c r="HIS15" s="483"/>
      <c r="HIT15" s="483"/>
      <c r="HIU15" s="483"/>
      <c r="HIV15" s="483"/>
      <c r="HIW15" s="483"/>
      <c r="HIX15" s="483"/>
      <c r="HIY15" s="483"/>
      <c r="HIZ15" s="483"/>
      <c r="HJA15" s="483"/>
      <c r="HJB15" s="483"/>
      <c r="HJC15" s="483"/>
      <c r="HJD15" s="483"/>
      <c r="HJE15" s="483"/>
      <c r="HJF15" s="483"/>
      <c r="HJG15" s="483"/>
      <c r="HJH15" s="483"/>
      <c r="HJI15" s="483"/>
      <c r="HJJ15" s="483"/>
      <c r="HJK15" s="483"/>
      <c r="HJL15" s="483"/>
      <c r="HJM15" s="483"/>
      <c r="HJN15" s="483"/>
      <c r="HJO15" s="483"/>
      <c r="HJP15" s="483"/>
      <c r="HJQ15" s="483"/>
      <c r="HJR15" s="483"/>
      <c r="HJS15" s="483"/>
      <c r="HJT15" s="483"/>
      <c r="HJU15" s="483"/>
      <c r="HJV15" s="483"/>
      <c r="HJW15" s="483"/>
      <c r="HJX15" s="483"/>
      <c r="HJY15" s="483"/>
      <c r="HJZ15" s="483"/>
      <c r="HKA15" s="483"/>
      <c r="HKB15" s="483"/>
      <c r="HKC15" s="483"/>
      <c r="HKD15" s="483"/>
      <c r="HKE15" s="483"/>
      <c r="HKF15" s="483"/>
      <c r="HKG15" s="483"/>
      <c r="HKH15" s="483"/>
      <c r="HKI15" s="483"/>
      <c r="HKJ15" s="483"/>
      <c r="HKK15" s="483"/>
      <c r="HKL15" s="483"/>
      <c r="HKM15" s="483"/>
      <c r="HKN15" s="483"/>
      <c r="HKO15" s="483"/>
      <c r="HKP15" s="483"/>
      <c r="HKQ15" s="483"/>
      <c r="HKR15" s="483"/>
      <c r="HKS15" s="483"/>
      <c r="HKT15" s="483"/>
      <c r="HKU15" s="483"/>
      <c r="HKV15" s="483"/>
      <c r="HKW15" s="483"/>
      <c r="HKX15" s="483"/>
      <c r="HKY15" s="483"/>
      <c r="HKZ15" s="483"/>
      <c r="HLA15" s="483"/>
      <c r="HLB15" s="483"/>
      <c r="HLC15" s="483"/>
      <c r="HLD15" s="483"/>
      <c r="HLE15" s="483"/>
      <c r="HLF15" s="483"/>
      <c r="HLG15" s="483"/>
      <c r="HLH15" s="483"/>
      <c r="HLI15" s="483"/>
      <c r="HLJ15" s="483"/>
      <c r="HLK15" s="483"/>
      <c r="HLL15" s="483"/>
      <c r="HLM15" s="483"/>
      <c r="HLN15" s="483"/>
      <c r="HLO15" s="483"/>
      <c r="HLP15" s="483"/>
      <c r="HLQ15" s="483"/>
      <c r="HLR15" s="483"/>
      <c r="HLS15" s="483"/>
      <c r="HLT15" s="483"/>
      <c r="HLU15" s="483"/>
      <c r="HLV15" s="483"/>
      <c r="HLW15" s="483"/>
      <c r="HLX15" s="483"/>
      <c r="HLY15" s="483"/>
      <c r="HLZ15" s="483"/>
      <c r="HMA15" s="483"/>
      <c r="HMB15" s="483"/>
      <c r="HMC15" s="483"/>
      <c r="HMD15" s="483"/>
      <c r="HME15" s="483"/>
      <c r="HMF15" s="483"/>
      <c r="HMG15" s="483"/>
      <c r="HMH15" s="483"/>
      <c r="HMI15" s="483"/>
      <c r="HMJ15" s="483"/>
      <c r="HMK15" s="483"/>
      <c r="HML15" s="483"/>
      <c r="HMM15" s="483"/>
      <c r="HMN15" s="483"/>
      <c r="HMO15" s="483"/>
      <c r="HMP15" s="483"/>
      <c r="HMQ15" s="483"/>
      <c r="HMR15" s="483"/>
      <c r="HMS15" s="483"/>
      <c r="HMT15" s="483"/>
      <c r="HMU15" s="483"/>
      <c r="HMV15" s="483"/>
      <c r="HMW15" s="483"/>
      <c r="HMX15" s="483"/>
      <c r="HMY15" s="483"/>
      <c r="HMZ15" s="483"/>
      <c r="HNA15" s="483"/>
      <c r="HNB15" s="483"/>
      <c r="HNC15" s="483"/>
      <c r="HND15" s="483"/>
      <c r="HNE15" s="483"/>
      <c r="HNF15" s="483"/>
      <c r="HNG15" s="483"/>
      <c r="HNH15" s="483"/>
      <c r="HNI15" s="483"/>
      <c r="HNJ15" s="483"/>
      <c r="HNK15" s="483"/>
      <c r="HNL15" s="483"/>
      <c r="HNM15" s="483"/>
      <c r="HNN15" s="483"/>
      <c r="HNO15" s="483"/>
      <c r="HNP15" s="483"/>
      <c r="HNQ15" s="483"/>
      <c r="HNR15" s="483"/>
      <c r="HNS15" s="483"/>
      <c r="HNT15" s="483"/>
      <c r="HNU15" s="483"/>
      <c r="HNV15" s="483"/>
      <c r="HNW15" s="483"/>
      <c r="HNX15" s="483"/>
      <c r="HNY15" s="483"/>
      <c r="HNZ15" s="483"/>
      <c r="HOA15" s="483"/>
      <c r="HOB15" s="483"/>
      <c r="HOC15" s="483"/>
      <c r="HOD15" s="483"/>
      <c r="HOE15" s="483"/>
      <c r="HOF15" s="483"/>
      <c r="HOG15" s="483"/>
      <c r="HOH15" s="483"/>
      <c r="HOI15" s="483"/>
      <c r="HOJ15" s="483"/>
      <c r="HOK15" s="483"/>
      <c r="HOL15" s="483"/>
      <c r="HOM15" s="483"/>
      <c r="HON15" s="483"/>
      <c r="HOO15" s="483"/>
      <c r="HOP15" s="483"/>
      <c r="HOQ15" s="483"/>
      <c r="HOR15" s="483"/>
      <c r="HOS15" s="483"/>
      <c r="HOT15" s="483"/>
      <c r="HOU15" s="483"/>
      <c r="HOV15" s="483"/>
      <c r="HOW15" s="483"/>
      <c r="HOX15" s="483"/>
      <c r="HOY15" s="483"/>
      <c r="HOZ15" s="483"/>
      <c r="HPA15" s="483"/>
      <c r="HPB15" s="483"/>
      <c r="HPC15" s="483"/>
      <c r="HPD15" s="483"/>
      <c r="HPE15" s="483"/>
      <c r="HPF15" s="483"/>
      <c r="HPG15" s="483"/>
      <c r="HPH15" s="483"/>
      <c r="HPI15" s="483"/>
      <c r="HPJ15" s="483"/>
      <c r="HPK15" s="483"/>
      <c r="HPL15" s="483"/>
      <c r="HPM15" s="483"/>
      <c r="HPN15" s="483"/>
      <c r="HPO15" s="483"/>
      <c r="HPP15" s="483"/>
      <c r="HPQ15" s="483"/>
      <c r="HPR15" s="483"/>
      <c r="HPS15" s="483"/>
      <c r="HPT15" s="483"/>
      <c r="HPU15" s="483"/>
      <c r="HPV15" s="483"/>
      <c r="HPW15" s="483"/>
      <c r="HPX15" s="483"/>
      <c r="HPY15" s="483"/>
      <c r="HPZ15" s="483"/>
      <c r="HQA15" s="483"/>
      <c r="HQB15" s="483"/>
      <c r="HQC15" s="483"/>
      <c r="HQD15" s="483"/>
      <c r="HQE15" s="483"/>
      <c r="HQF15" s="483"/>
      <c r="HQG15" s="483"/>
      <c r="HQH15" s="483"/>
      <c r="HQI15" s="483"/>
      <c r="HQJ15" s="483"/>
      <c r="HQK15" s="483"/>
      <c r="HQL15" s="483"/>
      <c r="HQM15" s="483"/>
      <c r="HQN15" s="483"/>
      <c r="HQO15" s="483"/>
      <c r="HQP15" s="483"/>
      <c r="HQQ15" s="483"/>
      <c r="HQR15" s="483"/>
      <c r="HQS15" s="483"/>
      <c r="HQT15" s="483"/>
      <c r="HQU15" s="483"/>
      <c r="HQV15" s="483"/>
      <c r="HQW15" s="483"/>
      <c r="HQX15" s="483"/>
      <c r="HQY15" s="483"/>
      <c r="HQZ15" s="483"/>
      <c r="HRA15" s="483"/>
      <c r="HRB15" s="483"/>
      <c r="HRC15" s="483"/>
      <c r="HRD15" s="483"/>
      <c r="HRE15" s="483"/>
      <c r="HRF15" s="483"/>
      <c r="HRG15" s="483"/>
      <c r="HRH15" s="483"/>
      <c r="HRI15" s="483"/>
      <c r="HRJ15" s="483"/>
      <c r="HRK15" s="483"/>
      <c r="HRL15" s="483"/>
      <c r="HRM15" s="483"/>
      <c r="HRN15" s="483"/>
      <c r="HRO15" s="483"/>
      <c r="HRP15" s="483"/>
      <c r="HRQ15" s="483"/>
      <c r="HRR15" s="483"/>
      <c r="HRS15" s="483"/>
      <c r="HRT15" s="483"/>
      <c r="HRU15" s="483"/>
      <c r="HRV15" s="483"/>
      <c r="HRW15" s="483"/>
      <c r="HRX15" s="483"/>
      <c r="HRY15" s="483"/>
      <c r="HRZ15" s="483"/>
      <c r="HSA15" s="483"/>
      <c r="HSB15" s="483"/>
      <c r="HSC15" s="483"/>
      <c r="HSD15" s="483"/>
      <c r="HSE15" s="483"/>
      <c r="HSF15" s="483"/>
      <c r="HSG15" s="483"/>
      <c r="HSH15" s="483"/>
      <c r="HSI15" s="483"/>
      <c r="HSJ15" s="483"/>
      <c r="HSK15" s="483"/>
      <c r="HSL15" s="483"/>
      <c r="HSM15" s="483"/>
      <c r="HSN15" s="483"/>
      <c r="HSO15" s="483"/>
      <c r="HSP15" s="483"/>
      <c r="HSQ15" s="483"/>
      <c r="HSR15" s="483"/>
      <c r="HSS15" s="483"/>
      <c r="HST15" s="483"/>
      <c r="HSU15" s="483"/>
      <c r="HSV15" s="483"/>
      <c r="HSW15" s="483"/>
      <c r="HSX15" s="483"/>
      <c r="HSY15" s="483"/>
      <c r="HSZ15" s="483"/>
      <c r="HTA15" s="483"/>
      <c r="HTB15" s="483"/>
      <c r="HTC15" s="483"/>
      <c r="HTD15" s="483"/>
      <c r="HTE15" s="483"/>
      <c r="HTF15" s="483"/>
      <c r="HTG15" s="483"/>
      <c r="HTH15" s="483"/>
      <c r="HTI15" s="483"/>
      <c r="HTJ15" s="483"/>
      <c r="HTK15" s="483"/>
      <c r="HTL15" s="483"/>
      <c r="HTM15" s="483"/>
      <c r="HTN15" s="483"/>
      <c r="HTO15" s="483"/>
      <c r="HTP15" s="483"/>
      <c r="HTQ15" s="483"/>
      <c r="HTR15" s="483"/>
      <c r="HTS15" s="483"/>
      <c r="HTT15" s="483"/>
      <c r="HTU15" s="483"/>
      <c r="HTV15" s="483"/>
      <c r="HTW15" s="483"/>
      <c r="HTX15" s="483"/>
      <c r="HTY15" s="483"/>
      <c r="HTZ15" s="483"/>
      <c r="HUA15" s="483"/>
      <c r="HUB15" s="483"/>
      <c r="HUC15" s="483"/>
      <c r="HUD15" s="483"/>
      <c r="HUE15" s="483"/>
      <c r="HUF15" s="483"/>
      <c r="HUG15" s="483"/>
      <c r="HUH15" s="483"/>
      <c r="HUI15" s="483"/>
      <c r="HUJ15" s="483"/>
      <c r="HUK15" s="483"/>
      <c r="HUL15" s="483"/>
      <c r="HUM15" s="483"/>
      <c r="HUN15" s="483"/>
      <c r="HUO15" s="483"/>
      <c r="HUP15" s="483"/>
      <c r="HUQ15" s="483"/>
      <c r="HUR15" s="483"/>
      <c r="HUS15" s="483"/>
      <c r="HUT15" s="483"/>
      <c r="HUU15" s="483"/>
      <c r="HUV15" s="483"/>
      <c r="HUW15" s="483"/>
      <c r="HUX15" s="483"/>
      <c r="HUY15" s="483"/>
      <c r="HUZ15" s="483"/>
      <c r="HVA15" s="483"/>
      <c r="HVB15" s="483"/>
      <c r="HVC15" s="483"/>
      <c r="HVD15" s="483"/>
      <c r="HVE15" s="483"/>
      <c r="HVF15" s="483"/>
      <c r="HVG15" s="483"/>
      <c r="HVH15" s="483"/>
      <c r="HVI15" s="483"/>
      <c r="HVJ15" s="483"/>
      <c r="HVK15" s="483"/>
      <c r="HVL15" s="483"/>
      <c r="HVM15" s="483"/>
      <c r="HVN15" s="483"/>
      <c r="HVO15" s="483"/>
      <c r="HVP15" s="483"/>
      <c r="HVQ15" s="483"/>
      <c r="HVR15" s="483"/>
      <c r="HVS15" s="483"/>
      <c r="HVT15" s="483"/>
      <c r="HVU15" s="483"/>
      <c r="HVV15" s="483"/>
      <c r="HVW15" s="483"/>
      <c r="HVX15" s="483"/>
      <c r="HVY15" s="483"/>
      <c r="HVZ15" s="483"/>
      <c r="HWA15" s="483"/>
      <c r="HWB15" s="483"/>
      <c r="HWC15" s="483"/>
      <c r="HWD15" s="483"/>
      <c r="HWE15" s="483"/>
      <c r="HWF15" s="483"/>
      <c r="HWG15" s="483"/>
      <c r="HWH15" s="483"/>
      <c r="HWI15" s="483"/>
      <c r="HWJ15" s="483"/>
      <c r="HWK15" s="483"/>
      <c r="HWL15" s="483"/>
      <c r="HWM15" s="483"/>
      <c r="HWN15" s="483"/>
      <c r="HWO15" s="483"/>
      <c r="HWP15" s="483"/>
      <c r="HWQ15" s="483"/>
      <c r="HWR15" s="483"/>
      <c r="HWS15" s="483"/>
      <c r="HWT15" s="483"/>
      <c r="HWU15" s="483"/>
      <c r="HWV15" s="483"/>
      <c r="HWW15" s="483"/>
      <c r="HWX15" s="483"/>
      <c r="HWY15" s="483"/>
      <c r="HWZ15" s="483"/>
      <c r="HXA15" s="483"/>
      <c r="HXB15" s="483"/>
      <c r="HXC15" s="483"/>
      <c r="HXD15" s="483"/>
      <c r="HXE15" s="483"/>
      <c r="HXF15" s="483"/>
      <c r="HXG15" s="483"/>
      <c r="HXH15" s="483"/>
      <c r="HXI15" s="483"/>
      <c r="HXJ15" s="483"/>
      <c r="HXK15" s="483"/>
      <c r="HXL15" s="483"/>
      <c r="HXM15" s="483"/>
      <c r="HXN15" s="483"/>
      <c r="HXO15" s="483"/>
      <c r="HXP15" s="483"/>
      <c r="HXQ15" s="483"/>
      <c r="HXR15" s="483"/>
      <c r="HXS15" s="483"/>
      <c r="HXT15" s="483"/>
      <c r="HXU15" s="483"/>
      <c r="HXV15" s="483"/>
      <c r="HXW15" s="483"/>
      <c r="HXX15" s="483"/>
      <c r="HXY15" s="483"/>
      <c r="HXZ15" s="483"/>
      <c r="HYA15" s="483"/>
      <c r="HYB15" s="483"/>
      <c r="HYC15" s="483"/>
      <c r="HYD15" s="483"/>
      <c r="HYE15" s="483"/>
      <c r="HYF15" s="483"/>
      <c r="HYG15" s="483"/>
      <c r="HYH15" s="483"/>
      <c r="HYI15" s="483"/>
      <c r="HYJ15" s="483"/>
      <c r="HYK15" s="483"/>
      <c r="HYL15" s="483"/>
      <c r="HYM15" s="483"/>
      <c r="HYN15" s="483"/>
      <c r="HYO15" s="483"/>
      <c r="HYP15" s="483"/>
      <c r="HYQ15" s="483"/>
      <c r="HYR15" s="483"/>
      <c r="HYS15" s="483"/>
      <c r="HYT15" s="483"/>
      <c r="HYU15" s="483"/>
      <c r="HYV15" s="483"/>
      <c r="HYW15" s="483"/>
      <c r="HYX15" s="483"/>
      <c r="HYY15" s="483"/>
      <c r="HYZ15" s="483"/>
      <c r="HZA15" s="483"/>
      <c r="HZB15" s="483"/>
      <c r="HZC15" s="483"/>
      <c r="HZD15" s="483"/>
      <c r="HZE15" s="483"/>
      <c r="HZF15" s="483"/>
      <c r="HZG15" s="483"/>
      <c r="HZH15" s="483"/>
      <c r="HZI15" s="483"/>
      <c r="HZJ15" s="483"/>
      <c r="HZK15" s="483"/>
      <c r="HZL15" s="483"/>
      <c r="HZM15" s="483"/>
      <c r="HZN15" s="483"/>
      <c r="HZO15" s="483"/>
      <c r="HZP15" s="483"/>
      <c r="HZQ15" s="483"/>
      <c r="HZR15" s="483"/>
      <c r="HZS15" s="483"/>
      <c r="HZT15" s="483"/>
      <c r="HZU15" s="483"/>
      <c r="HZV15" s="483"/>
      <c r="HZW15" s="483"/>
      <c r="HZX15" s="483"/>
      <c r="HZY15" s="483"/>
      <c r="HZZ15" s="483"/>
      <c r="IAA15" s="483"/>
      <c r="IAB15" s="483"/>
      <c r="IAC15" s="483"/>
      <c r="IAD15" s="483"/>
      <c r="IAE15" s="483"/>
      <c r="IAF15" s="483"/>
      <c r="IAG15" s="483"/>
      <c r="IAH15" s="483"/>
      <c r="IAI15" s="483"/>
      <c r="IAJ15" s="483"/>
      <c r="IAK15" s="483"/>
      <c r="IAL15" s="483"/>
      <c r="IAM15" s="483"/>
      <c r="IAN15" s="483"/>
      <c r="IAO15" s="483"/>
      <c r="IAP15" s="483"/>
      <c r="IAQ15" s="483"/>
      <c r="IAR15" s="483"/>
      <c r="IAS15" s="483"/>
      <c r="IAT15" s="483"/>
      <c r="IAU15" s="483"/>
      <c r="IAV15" s="483"/>
      <c r="IAW15" s="483"/>
      <c r="IAX15" s="483"/>
      <c r="IAY15" s="483"/>
      <c r="IAZ15" s="483"/>
      <c r="IBA15" s="483"/>
      <c r="IBB15" s="483"/>
      <c r="IBC15" s="483"/>
      <c r="IBD15" s="483"/>
      <c r="IBE15" s="483"/>
      <c r="IBF15" s="483"/>
      <c r="IBG15" s="483"/>
      <c r="IBH15" s="483"/>
      <c r="IBI15" s="483"/>
      <c r="IBJ15" s="483"/>
      <c r="IBK15" s="483"/>
      <c r="IBL15" s="483"/>
      <c r="IBM15" s="483"/>
      <c r="IBN15" s="483"/>
      <c r="IBO15" s="483"/>
      <c r="IBP15" s="483"/>
      <c r="IBQ15" s="483"/>
      <c r="IBR15" s="483"/>
      <c r="IBS15" s="483"/>
      <c r="IBT15" s="483"/>
      <c r="IBU15" s="483"/>
      <c r="IBV15" s="483"/>
      <c r="IBW15" s="483"/>
      <c r="IBX15" s="483"/>
      <c r="IBY15" s="483"/>
      <c r="IBZ15" s="483"/>
      <c r="ICA15" s="483"/>
      <c r="ICB15" s="483"/>
      <c r="ICC15" s="483"/>
      <c r="ICD15" s="483"/>
      <c r="ICE15" s="483"/>
      <c r="ICF15" s="483"/>
      <c r="ICG15" s="483"/>
      <c r="ICH15" s="483"/>
      <c r="ICI15" s="483"/>
      <c r="ICJ15" s="483"/>
      <c r="ICK15" s="483"/>
      <c r="ICL15" s="483"/>
      <c r="ICM15" s="483"/>
      <c r="ICN15" s="483"/>
      <c r="ICO15" s="483"/>
      <c r="ICP15" s="483"/>
      <c r="ICQ15" s="483"/>
      <c r="ICR15" s="483"/>
      <c r="ICS15" s="483"/>
      <c r="ICT15" s="483"/>
      <c r="ICU15" s="483"/>
      <c r="ICV15" s="483"/>
      <c r="ICW15" s="483"/>
      <c r="ICX15" s="483"/>
      <c r="ICY15" s="483"/>
      <c r="ICZ15" s="483"/>
      <c r="IDA15" s="483"/>
      <c r="IDB15" s="483"/>
      <c r="IDC15" s="483"/>
      <c r="IDD15" s="483"/>
      <c r="IDE15" s="483"/>
      <c r="IDF15" s="483"/>
      <c r="IDG15" s="483"/>
      <c r="IDH15" s="483"/>
      <c r="IDI15" s="483"/>
      <c r="IDJ15" s="483"/>
      <c r="IDK15" s="483"/>
      <c r="IDL15" s="483"/>
      <c r="IDM15" s="483"/>
      <c r="IDN15" s="483"/>
      <c r="IDO15" s="483"/>
      <c r="IDP15" s="483"/>
      <c r="IDQ15" s="483"/>
      <c r="IDR15" s="483"/>
      <c r="IDS15" s="483"/>
      <c r="IDT15" s="483"/>
      <c r="IDU15" s="483"/>
      <c r="IDV15" s="483"/>
      <c r="IDW15" s="483"/>
      <c r="IDX15" s="483"/>
      <c r="IDY15" s="483"/>
      <c r="IDZ15" s="483"/>
      <c r="IEA15" s="483"/>
      <c r="IEB15" s="483"/>
      <c r="IEC15" s="483"/>
      <c r="IED15" s="483"/>
      <c r="IEE15" s="483"/>
      <c r="IEF15" s="483"/>
      <c r="IEG15" s="483"/>
      <c r="IEH15" s="483"/>
      <c r="IEI15" s="483"/>
      <c r="IEJ15" s="483"/>
      <c r="IEK15" s="483"/>
      <c r="IEL15" s="483"/>
      <c r="IEM15" s="483"/>
      <c r="IEN15" s="483"/>
      <c r="IEO15" s="483"/>
      <c r="IEP15" s="483"/>
      <c r="IEQ15" s="483"/>
      <c r="IER15" s="483"/>
      <c r="IES15" s="483"/>
      <c r="IET15" s="483"/>
      <c r="IEU15" s="483"/>
      <c r="IEV15" s="483"/>
      <c r="IEW15" s="483"/>
      <c r="IEX15" s="483"/>
      <c r="IEY15" s="483"/>
      <c r="IEZ15" s="483"/>
      <c r="IFA15" s="483"/>
      <c r="IFB15" s="483"/>
      <c r="IFC15" s="483"/>
      <c r="IFD15" s="483"/>
      <c r="IFE15" s="483"/>
      <c r="IFF15" s="483"/>
      <c r="IFG15" s="483"/>
      <c r="IFH15" s="483"/>
      <c r="IFI15" s="483"/>
      <c r="IFJ15" s="483"/>
      <c r="IFK15" s="483"/>
      <c r="IFL15" s="483"/>
      <c r="IFM15" s="483"/>
      <c r="IFN15" s="483"/>
      <c r="IFO15" s="483"/>
      <c r="IFP15" s="483"/>
      <c r="IFQ15" s="483"/>
      <c r="IFR15" s="483"/>
      <c r="IFS15" s="483"/>
      <c r="IFT15" s="483"/>
      <c r="IFU15" s="483"/>
      <c r="IFV15" s="483"/>
      <c r="IFW15" s="483"/>
      <c r="IFX15" s="483"/>
      <c r="IFY15" s="483"/>
      <c r="IFZ15" s="483"/>
      <c r="IGA15" s="483"/>
      <c r="IGB15" s="483"/>
      <c r="IGC15" s="483"/>
      <c r="IGD15" s="483"/>
      <c r="IGE15" s="483"/>
      <c r="IGF15" s="483"/>
      <c r="IGG15" s="483"/>
      <c r="IGH15" s="483"/>
      <c r="IGI15" s="483"/>
      <c r="IGJ15" s="483"/>
      <c r="IGK15" s="483"/>
      <c r="IGL15" s="483"/>
      <c r="IGM15" s="483"/>
      <c r="IGN15" s="483"/>
      <c r="IGO15" s="483"/>
      <c r="IGP15" s="483"/>
      <c r="IGQ15" s="483"/>
      <c r="IGR15" s="483"/>
      <c r="IGS15" s="483"/>
      <c r="IGT15" s="483"/>
      <c r="IGU15" s="483"/>
      <c r="IGV15" s="483"/>
      <c r="IGW15" s="483"/>
      <c r="IGX15" s="483"/>
      <c r="IGY15" s="483"/>
      <c r="IGZ15" s="483"/>
      <c r="IHA15" s="483"/>
      <c r="IHB15" s="483"/>
      <c r="IHC15" s="483"/>
      <c r="IHD15" s="483"/>
      <c r="IHE15" s="483"/>
      <c r="IHF15" s="483"/>
      <c r="IHG15" s="483"/>
      <c r="IHH15" s="483"/>
      <c r="IHI15" s="483"/>
      <c r="IHJ15" s="483"/>
      <c r="IHK15" s="483"/>
      <c r="IHL15" s="483"/>
      <c r="IHM15" s="483"/>
      <c r="IHN15" s="483"/>
      <c r="IHO15" s="483"/>
      <c r="IHP15" s="483"/>
      <c r="IHQ15" s="483"/>
      <c r="IHR15" s="483"/>
      <c r="IHS15" s="483"/>
      <c r="IHT15" s="483"/>
      <c r="IHU15" s="483"/>
      <c r="IHV15" s="483"/>
      <c r="IHW15" s="483"/>
      <c r="IHX15" s="483"/>
      <c r="IHY15" s="483"/>
      <c r="IHZ15" s="483"/>
      <c r="IIA15" s="483"/>
      <c r="IIB15" s="483"/>
      <c r="IIC15" s="483"/>
      <c r="IID15" s="483"/>
      <c r="IIE15" s="483"/>
      <c r="IIF15" s="483"/>
      <c r="IIG15" s="483"/>
      <c r="IIH15" s="483"/>
      <c r="III15" s="483"/>
      <c r="IIJ15" s="483"/>
      <c r="IIK15" s="483"/>
      <c r="IIL15" s="483"/>
      <c r="IIM15" s="483"/>
      <c r="IIN15" s="483"/>
      <c r="IIO15" s="483"/>
      <c r="IIP15" s="483"/>
      <c r="IIQ15" s="483"/>
      <c r="IIR15" s="483"/>
      <c r="IIS15" s="483"/>
      <c r="IIT15" s="483"/>
      <c r="IIU15" s="483"/>
      <c r="IIV15" s="483"/>
      <c r="IIW15" s="483"/>
      <c r="IIX15" s="483"/>
      <c r="IIY15" s="483"/>
      <c r="IIZ15" s="483"/>
      <c r="IJA15" s="483"/>
      <c r="IJB15" s="483"/>
      <c r="IJC15" s="483"/>
      <c r="IJD15" s="483"/>
      <c r="IJE15" s="483"/>
      <c r="IJF15" s="483"/>
      <c r="IJG15" s="483"/>
      <c r="IJH15" s="483"/>
      <c r="IJI15" s="483"/>
      <c r="IJJ15" s="483"/>
      <c r="IJK15" s="483"/>
      <c r="IJL15" s="483"/>
      <c r="IJM15" s="483"/>
      <c r="IJN15" s="483"/>
      <c r="IJO15" s="483"/>
      <c r="IJP15" s="483"/>
      <c r="IJQ15" s="483"/>
      <c r="IJR15" s="483"/>
      <c r="IJS15" s="483"/>
      <c r="IJT15" s="483"/>
      <c r="IJU15" s="483"/>
      <c r="IJV15" s="483"/>
      <c r="IJW15" s="483"/>
      <c r="IJX15" s="483"/>
      <c r="IJY15" s="483"/>
      <c r="IJZ15" s="483"/>
      <c r="IKA15" s="483"/>
      <c r="IKB15" s="483"/>
      <c r="IKC15" s="483"/>
      <c r="IKD15" s="483"/>
      <c r="IKE15" s="483"/>
      <c r="IKF15" s="483"/>
      <c r="IKG15" s="483"/>
      <c r="IKH15" s="483"/>
      <c r="IKI15" s="483"/>
      <c r="IKJ15" s="483"/>
      <c r="IKK15" s="483"/>
      <c r="IKL15" s="483"/>
      <c r="IKM15" s="483"/>
      <c r="IKN15" s="483"/>
      <c r="IKO15" s="483"/>
      <c r="IKP15" s="483"/>
      <c r="IKQ15" s="483"/>
      <c r="IKR15" s="483"/>
      <c r="IKS15" s="483"/>
      <c r="IKT15" s="483"/>
      <c r="IKU15" s="483"/>
      <c r="IKV15" s="483"/>
      <c r="IKW15" s="483"/>
      <c r="IKX15" s="483"/>
      <c r="IKY15" s="483"/>
      <c r="IKZ15" s="483"/>
      <c r="ILA15" s="483"/>
      <c r="ILB15" s="483"/>
      <c r="ILC15" s="483"/>
      <c r="ILD15" s="483"/>
      <c r="ILE15" s="483"/>
      <c r="ILF15" s="483"/>
      <c r="ILG15" s="483"/>
      <c r="ILH15" s="483"/>
      <c r="ILI15" s="483"/>
      <c r="ILJ15" s="483"/>
      <c r="ILK15" s="483"/>
      <c r="ILL15" s="483"/>
      <c r="ILM15" s="483"/>
      <c r="ILN15" s="483"/>
      <c r="ILO15" s="483"/>
      <c r="ILP15" s="483"/>
      <c r="ILQ15" s="483"/>
      <c r="ILR15" s="483"/>
      <c r="ILS15" s="483"/>
      <c r="ILT15" s="483"/>
      <c r="ILU15" s="483"/>
      <c r="ILV15" s="483"/>
      <c r="ILW15" s="483"/>
      <c r="ILX15" s="483"/>
      <c r="ILY15" s="483"/>
      <c r="ILZ15" s="483"/>
      <c r="IMA15" s="483"/>
      <c r="IMB15" s="483"/>
      <c r="IMC15" s="483"/>
      <c r="IMD15" s="483"/>
      <c r="IME15" s="483"/>
      <c r="IMF15" s="483"/>
      <c r="IMG15" s="483"/>
      <c r="IMH15" s="483"/>
      <c r="IMI15" s="483"/>
      <c r="IMJ15" s="483"/>
      <c r="IMK15" s="483"/>
      <c r="IML15" s="483"/>
      <c r="IMM15" s="483"/>
      <c r="IMN15" s="483"/>
      <c r="IMO15" s="483"/>
      <c r="IMP15" s="483"/>
      <c r="IMQ15" s="483"/>
      <c r="IMR15" s="483"/>
      <c r="IMS15" s="483"/>
      <c r="IMT15" s="483"/>
      <c r="IMU15" s="483"/>
      <c r="IMV15" s="483"/>
      <c r="IMW15" s="483"/>
      <c r="IMX15" s="483"/>
      <c r="IMY15" s="483"/>
      <c r="IMZ15" s="483"/>
      <c r="INA15" s="483"/>
      <c r="INB15" s="483"/>
      <c r="INC15" s="483"/>
      <c r="IND15" s="483"/>
      <c r="INE15" s="483"/>
      <c r="INF15" s="483"/>
      <c r="ING15" s="483"/>
      <c r="INH15" s="483"/>
      <c r="INI15" s="483"/>
      <c r="INJ15" s="483"/>
      <c r="INK15" s="483"/>
      <c r="INL15" s="483"/>
      <c r="INM15" s="483"/>
      <c r="INN15" s="483"/>
      <c r="INO15" s="483"/>
      <c r="INP15" s="483"/>
      <c r="INQ15" s="483"/>
      <c r="INR15" s="483"/>
      <c r="INS15" s="483"/>
      <c r="INT15" s="483"/>
      <c r="INU15" s="483"/>
      <c r="INV15" s="483"/>
      <c r="INW15" s="483"/>
      <c r="INX15" s="483"/>
      <c r="INY15" s="483"/>
      <c r="INZ15" s="483"/>
      <c r="IOA15" s="483"/>
      <c r="IOB15" s="483"/>
      <c r="IOC15" s="483"/>
      <c r="IOD15" s="483"/>
      <c r="IOE15" s="483"/>
      <c r="IOF15" s="483"/>
      <c r="IOG15" s="483"/>
      <c r="IOH15" s="483"/>
      <c r="IOI15" s="483"/>
      <c r="IOJ15" s="483"/>
      <c r="IOK15" s="483"/>
      <c r="IOL15" s="483"/>
      <c r="IOM15" s="483"/>
      <c r="ION15" s="483"/>
      <c r="IOO15" s="483"/>
      <c r="IOP15" s="483"/>
      <c r="IOQ15" s="483"/>
      <c r="IOR15" s="483"/>
      <c r="IOS15" s="483"/>
      <c r="IOT15" s="483"/>
      <c r="IOU15" s="483"/>
      <c r="IOV15" s="483"/>
      <c r="IOW15" s="483"/>
      <c r="IOX15" s="483"/>
      <c r="IOY15" s="483"/>
      <c r="IOZ15" s="483"/>
      <c r="IPA15" s="483"/>
      <c r="IPB15" s="483"/>
      <c r="IPC15" s="483"/>
      <c r="IPD15" s="483"/>
      <c r="IPE15" s="483"/>
      <c r="IPF15" s="483"/>
      <c r="IPG15" s="483"/>
      <c r="IPH15" s="483"/>
      <c r="IPI15" s="483"/>
      <c r="IPJ15" s="483"/>
      <c r="IPK15" s="483"/>
      <c r="IPL15" s="483"/>
      <c r="IPM15" s="483"/>
      <c r="IPN15" s="483"/>
      <c r="IPO15" s="483"/>
      <c r="IPP15" s="483"/>
      <c r="IPQ15" s="483"/>
      <c r="IPR15" s="483"/>
      <c r="IPS15" s="483"/>
      <c r="IPT15" s="483"/>
      <c r="IPU15" s="483"/>
      <c r="IPV15" s="483"/>
      <c r="IPW15" s="483"/>
      <c r="IPX15" s="483"/>
      <c r="IPY15" s="483"/>
      <c r="IPZ15" s="483"/>
      <c r="IQA15" s="483"/>
      <c r="IQB15" s="483"/>
      <c r="IQC15" s="483"/>
      <c r="IQD15" s="483"/>
      <c r="IQE15" s="483"/>
      <c r="IQF15" s="483"/>
      <c r="IQG15" s="483"/>
      <c r="IQH15" s="483"/>
      <c r="IQI15" s="483"/>
      <c r="IQJ15" s="483"/>
      <c r="IQK15" s="483"/>
      <c r="IQL15" s="483"/>
      <c r="IQM15" s="483"/>
      <c r="IQN15" s="483"/>
      <c r="IQO15" s="483"/>
      <c r="IQP15" s="483"/>
      <c r="IQQ15" s="483"/>
      <c r="IQR15" s="483"/>
      <c r="IQS15" s="483"/>
      <c r="IQT15" s="483"/>
      <c r="IQU15" s="483"/>
      <c r="IQV15" s="483"/>
      <c r="IQW15" s="483"/>
      <c r="IQX15" s="483"/>
      <c r="IQY15" s="483"/>
      <c r="IQZ15" s="483"/>
      <c r="IRA15" s="483"/>
      <c r="IRB15" s="483"/>
      <c r="IRC15" s="483"/>
      <c r="IRD15" s="483"/>
      <c r="IRE15" s="483"/>
      <c r="IRF15" s="483"/>
      <c r="IRG15" s="483"/>
      <c r="IRH15" s="483"/>
      <c r="IRI15" s="483"/>
      <c r="IRJ15" s="483"/>
      <c r="IRK15" s="483"/>
      <c r="IRL15" s="483"/>
      <c r="IRM15" s="483"/>
      <c r="IRN15" s="483"/>
      <c r="IRO15" s="483"/>
      <c r="IRP15" s="483"/>
      <c r="IRQ15" s="483"/>
      <c r="IRR15" s="483"/>
      <c r="IRS15" s="483"/>
      <c r="IRT15" s="483"/>
      <c r="IRU15" s="483"/>
      <c r="IRV15" s="483"/>
      <c r="IRW15" s="483"/>
      <c r="IRX15" s="483"/>
      <c r="IRY15" s="483"/>
      <c r="IRZ15" s="483"/>
      <c r="ISA15" s="483"/>
      <c r="ISB15" s="483"/>
      <c r="ISC15" s="483"/>
      <c r="ISD15" s="483"/>
      <c r="ISE15" s="483"/>
      <c r="ISF15" s="483"/>
      <c r="ISG15" s="483"/>
      <c r="ISH15" s="483"/>
      <c r="ISI15" s="483"/>
      <c r="ISJ15" s="483"/>
      <c r="ISK15" s="483"/>
      <c r="ISL15" s="483"/>
      <c r="ISM15" s="483"/>
      <c r="ISN15" s="483"/>
      <c r="ISO15" s="483"/>
      <c r="ISP15" s="483"/>
      <c r="ISQ15" s="483"/>
      <c r="ISR15" s="483"/>
      <c r="ISS15" s="483"/>
      <c r="IST15" s="483"/>
      <c r="ISU15" s="483"/>
      <c r="ISV15" s="483"/>
      <c r="ISW15" s="483"/>
      <c r="ISX15" s="483"/>
      <c r="ISY15" s="483"/>
      <c r="ISZ15" s="483"/>
      <c r="ITA15" s="483"/>
      <c r="ITB15" s="483"/>
      <c r="ITC15" s="483"/>
      <c r="ITD15" s="483"/>
      <c r="ITE15" s="483"/>
      <c r="ITF15" s="483"/>
      <c r="ITG15" s="483"/>
      <c r="ITH15" s="483"/>
      <c r="ITI15" s="483"/>
      <c r="ITJ15" s="483"/>
      <c r="ITK15" s="483"/>
      <c r="ITL15" s="483"/>
      <c r="ITM15" s="483"/>
      <c r="ITN15" s="483"/>
      <c r="ITO15" s="483"/>
      <c r="ITP15" s="483"/>
      <c r="ITQ15" s="483"/>
      <c r="ITR15" s="483"/>
      <c r="ITS15" s="483"/>
      <c r="ITT15" s="483"/>
      <c r="ITU15" s="483"/>
      <c r="ITV15" s="483"/>
      <c r="ITW15" s="483"/>
      <c r="ITX15" s="483"/>
      <c r="ITY15" s="483"/>
      <c r="ITZ15" s="483"/>
      <c r="IUA15" s="483"/>
      <c r="IUB15" s="483"/>
      <c r="IUC15" s="483"/>
      <c r="IUD15" s="483"/>
      <c r="IUE15" s="483"/>
      <c r="IUF15" s="483"/>
      <c r="IUG15" s="483"/>
      <c r="IUH15" s="483"/>
      <c r="IUI15" s="483"/>
      <c r="IUJ15" s="483"/>
      <c r="IUK15" s="483"/>
      <c r="IUL15" s="483"/>
      <c r="IUM15" s="483"/>
      <c r="IUN15" s="483"/>
      <c r="IUO15" s="483"/>
      <c r="IUP15" s="483"/>
      <c r="IUQ15" s="483"/>
      <c r="IUR15" s="483"/>
      <c r="IUS15" s="483"/>
      <c r="IUT15" s="483"/>
      <c r="IUU15" s="483"/>
      <c r="IUV15" s="483"/>
      <c r="IUW15" s="483"/>
      <c r="IUX15" s="483"/>
      <c r="IUY15" s="483"/>
      <c r="IUZ15" s="483"/>
      <c r="IVA15" s="483"/>
      <c r="IVB15" s="483"/>
      <c r="IVC15" s="483"/>
      <c r="IVD15" s="483"/>
      <c r="IVE15" s="483"/>
      <c r="IVF15" s="483"/>
      <c r="IVG15" s="483"/>
      <c r="IVH15" s="483"/>
      <c r="IVI15" s="483"/>
      <c r="IVJ15" s="483"/>
      <c r="IVK15" s="483"/>
      <c r="IVL15" s="483"/>
      <c r="IVM15" s="483"/>
      <c r="IVN15" s="483"/>
      <c r="IVO15" s="483"/>
      <c r="IVP15" s="483"/>
      <c r="IVQ15" s="483"/>
      <c r="IVR15" s="483"/>
      <c r="IVS15" s="483"/>
      <c r="IVT15" s="483"/>
      <c r="IVU15" s="483"/>
      <c r="IVV15" s="483"/>
      <c r="IVW15" s="483"/>
      <c r="IVX15" s="483"/>
      <c r="IVY15" s="483"/>
      <c r="IVZ15" s="483"/>
      <c r="IWA15" s="483"/>
      <c r="IWB15" s="483"/>
      <c r="IWC15" s="483"/>
      <c r="IWD15" s="483"/>
      <c r="IWE15" s="483"/>
      <c r="IWF15" s="483"/>
      <c r="IWG15" s="483"/>
      <c r="IWH15" s="483"/>
      <c r="IWI15" s="483"/>
      <c r="IWJ15" s="483"/>
      <c r="IWK15" s="483"/>
      <c r="IWL15" s="483"/>
      <c r="IWM15" s="483"/>
      <c r="IWN15" s="483"/>
      <c r="IWO15" s="483"/>
      <c r="IWP15" s="483"/>
      <c r="IWQ15" s="483"/>
      <c r="IWR15" s="483"/>
      <c r="IWS15" s="483"/>
      <c r="IWT15" s="483"/>
      <c r="IWU15" s="483"/>
      <c r="IWV15" s="483"/>
      <c r="IWW15" s="483"/>
      <c r="IWX15" s="483"/>
      <c r="IWY15" s="483"/>
      <c r="IWZ15" s="483"/>
      <c r="IXA15" s="483"/>
      <c r="IXB15" s="483"/>
      <c r="IXC15" s="483"/>
      <c r="IXD15" s="483"/>
      <c r="IXE15" s="483"/>
      <c r="IXF15" s="483"/>
      <c r="IXG15" s="483"/>
      <c r="IXH15" s="483"/>
      <c r="IXI15" s="483"/>
      <c r="IXJ15" s="483"/>
      <c r="IXK15" s="483"/>
      <c r="IXL15" s="483"/>
      <c r="IXM15" s="483"/>
      <c r="IXN15" s="483"/>
      <c r="IXO15" s="483"/>
      <c r="IXP15" s="483"/>
      <c r="IXQ15" s="483"/>
      <c r="IXR15" s="483"/>
      <c r="IXS15" s="483"/>
      <c r="IXT15" s="483"/>
      <c r="IXU15" s="483"/>
      <c r="IXV15" s="483"/>
      <c r="IXW15" s="483"/>
      <c r="IXX15" s="483"/>
      <c r="IXY15" s="483"/>
      <c r="IXZ15" s="483"/>
      <c r="IYA15" s="483"/>
      <c r="IYB15" s="483"/>
      <c r="IYC15" s="483"/>
      <c r="IYD15" s="483"/>
      <c r="IYE15" s="483"/>
      <c r="IYF15" s="483"/>
      <c r="IYG15" s="483"/>
      <c r="IYH15" s="483"/>
      <c r="IYI15" s="483"/>
      <c r="IYJ15" s="483"/>
      <c r="IYK15" s="483"/>
      <c r="IYL15" s="483"/>
      <c r="IYM15" s="483"/>
      <c r="IYN15" s="483"/>
      <c r="IYO15" s="483"/>
      <c r="IYP15" s="483"/>
      <c r="IYQ15" s="483"/>
      <c r="IYR15" s="483"/>
      <c r="IYS15" s="483"/>
      <c r="IYT15" s="483"/>
      <c r="IYU15" s="483"/>
      <c r="IYV15" s="483"/>
      <c r="IYW15" s="483"/>
      <c r="IYX15" s="483"/>
      <c r="IYY15" s="483"/>
      <c r="IYZ15" s="483"/>
      <c r="IZA15" s="483"/>
      <c r="IZB15" s="483"/>
      <c r="IZC15" s="483"/>
      <c r="IZD15" s="483"/>
      <c r="IZE15" s="483"/>
      <c r="IZF15" s="483"/>
      <c r="IZG15" s="483"/>
      <c r="IZH15" s="483"/>
      <c r="IZI15" s="483"/>
      <c r="IZJ15" s="483"/>
      <c r="IZK15" s="483"/>
      <c r="IZL15" s="483"/>
      <c r="IZM15" s="483"/>
      <c r="IZN15" s="483"/>
      <c r="IZO15" s="483"/>
      <c r="IZP15" s="483"/>
      <c r="IZQ15" s="483"/>
      <c r="IZR15" s="483"/>
      <c r="IZS15" s="483"/>
      <c r="IZT15" s="483"/>
      <c r="IZU15" s="483"/>
      <c r="IZV15" s="483"/>
      <c r="IZW15" s="483"/>
      <c r="IZX15" s="483"/>
      <c r="IZY15" s="483"/>
      <c r="IZZ15" s="483"/>
      <c r="JAA15" s="483"/>
      <c r="JAB15" s="483"/>
      <c r="JAC15" s="483"/>
      <c r="JAD15" s="483"/>
      <c r="JAE15" s="483"/>
      <c r="JAF15" s="483"/>
      <c r="JAG15" s="483"/>
      <c r="JAH15" s="483"/>
      <c r="JAI15" s="483"/>
      <c r="JAJ15" s="483"/>
      <c r="JAK15" s="483"/>
      <c r="JAL15" s="483"/>
      <c r="JAM15" s="483"/>
      <c r="JAN15" s="483"/>
      <c r="JAO15" s="483"/>
      <c r="JAP15" s="483"/>
      <c r="JAQ15" s="483"/>
      <c r="JAR15" s="483"/>
      <c r="JAS15" s="483"/>
      <c r="JAT15" s="483"/>
      <c r="JAU15" s="483"/>
      <c r="JAV15" s="483"/>
      <c r="JAW15" s="483"/>
      <c r="JAX15" s="483"/>
      <c r="JAY15" s="483"/>
      <c r="JAZ15" s="483"/>
      <c r="JBA15" s="483"/>
      <c r="JBB15" s="483"/>
      <c r="JBC15" s="483"/>
      <c r="JBD15" s="483"/>
      <c r="JBE15" s="483"/>
      <c r="JBF15" s="483"/>
      <c r="JBG15" s="483"/>
      <c r="JBH15" s="483"/>
      <c r="JBI15" s="483"/>
      <c r="JBJ15" s="483"/>
      <c r="JBK15" s="483"/>
      <c r="JBL15" s="483"/>
      <c r="JBM15" s="483"/>
      <c r="JBN15" s="483"/>
      <c r="JBO15" s="483"/>
      <c r="JBP15" s="483"/>
      <c r="JBQ15" s="483"/>
      <c r="JBR15" s="483"/>
      <c r="JBS15" s="483"/>
      <c r="JBT15" s="483"/>
      <c r="JBU15" s="483"/>
      <c r="JBV15" s="483"/>
      <c r="JBW15" s="483"/>
      <c r="JBX15" s="483"/>
      <c r="JBY15" s="483"/>
      <c r="JBZ15" s="483"/>
      <c r="JCA15" s="483"/>
      <c r="JCB15" s="483"/>
      <c r="JCC15" s="483"/>
      <c r="JCD15" s="483"/>
      <c r="JCE15" s="483"/>
      <c r="JCF15" s="483"/>
      <c r="JCG15" s="483"/>
      <c r="JCH15" s="483"/>
      <c r="JCI15" s="483"/>
      <c r="JCJ15" s="483"/>
      <c r="JCK15" s="483"/>
      <c r="JCL15" s="483"/>
      <c r="JCM15" s="483"/>
      <c r="JCN15" s="483"/>
      <c r="JCO15" s="483"/>
      <c r="JCP15" s="483"/>
      <c r="JCQ15" s="483"/>
      <c r="JCR15" s="483"/>
      <c r="JCS15" s="483"/>
      <c r="JCT15" s="483"/>
      <c r="JCU15" s="483"/>
      <c r="JCV15" s="483"/>
      <c r="JCW15" s="483"/>
      <c r="JCX15" s="483"/>
      <c r="JCY15" s="483"/>
      <c r="JCZ15" s="483"/>
      <c r="JDA15" s="483"/>
      <c r="JDB15" s="483"/>
      <c r="JDC15" s="483"/>
      <c r="JDD15" s="483"/>
      <c r="JDE15" s="483"/>
      <c r="JDF15" s="483"/>
      <c r="JDG15" s="483"/>
      <c r="JDH15" s="483"/>
      <c r="JDI15" s="483"/>
      <c r="JDJ15" s="483"/>
      <c r="JDK15" s="483"/>
      <c r="JDL15" s="483"/>
      <c r="JDM15" s="483"/>
      <c r="JDN15" s="483"/>
      <c r="JDO15" s="483"/>
      <c r="JDP15" s="483"/>
      <c r="JDQ15" s="483"/>
      <c r="JDR15" s="483"/>
      <c r="JDS15" s="483"/>
      <c r="JDT15" s="483"/>
      <c r="JDU15" s="483"/>
      <c r="JDV15" s="483"/>
      <c r="JDW15" s="483"/>
      <c r="JDX15" s="483"/>
      <c r="JDY15" s="483"/>
      <c r="JDZ15" s="483"/>
      <c r="JEA15" s="483"/>
      <c r="JEB15" s="483"/>
      <c r="JEC15" s="483"/>
      <c r="JED15" s="483"/>
      <c r="JEE15" s="483"/>
      <c r="JEF15" s="483"/>
      <c r="JEG15" s="483"/>
      <c r="JEH15" s="483"/>
      <c r="JEI15" s="483"/>
      <c r="JEJ15" s="483"/>
      <c r="JEK15" s="483"/>
      <c r="JEL15" s="483"/>
      <c r="JEM15" s="483"/>
      <c r="JEN15" s="483"/>
      <c r="JEO15" s="483"/>
      <c r="JEP15" s="483"/>
      <c r="JEQ15" s="483"/>
      <c r="JER15" s="483"/>
      <c r="JES15" s="483"/>
      <c r="JET15" s="483"/>
      <c r="JEU15" s="483"/>
      <c r="JEV15" s="483"/>
      <c r="JEW15" s="483"/>
      <c r="JEX15" s="483"/>
      <c r="JEY15" s="483"/>
      <c r="JEZ15" s="483"/>
      <c r="JFA15" s="483"/>
      <c r="JFB15" s="483"/>
      <c r="JFC15" s="483"/>
      <c r="JFD15" s="483"/>
      <c r="JFE15" s="483"/>
      <c r="JFF15" s="483"/>
      <c r="JFG15" s="483"/>
      <c r="JFH15" s="483"/>
      <c r="JFI15" s="483"/>
      <c r="JFJ15" s="483"/>
      <c r="JFK15" s="483"/>
      <c r="JFL15" s="483"/>
      <c r="JFM15" s="483"/>
      <c r="JFN15" s="483"/>
      <c r="JFO15" s="483"/>
      <c r="JFP15" s="483"/>
      <c r="JFQ15" s="483"/>
      <c r="JFR15" s="483"/>
      <c r="JFS15" s="483"/>
      <c r="JFT15" s="483"/>
      <c r="JFU15" s="483"/>
      <c r="JFV15" s="483"/>
      <c r="JFW15" s="483"/>
      <c r="JFX15" s="483"/>
      <c r="JFY15" s="483"/>
      <c r="JFZ15" s="483"/>
      <c r="JGA15" s="483"/>
      <c r="JGB15" s="483"/>
      <c r="JGC15" s="483"/>
      <c r="JGD15" s="483"/>
      <c r="JGE15" s="483"/>
      <c r="JGF15" s="483"/>
      <c r="JGG15" s="483"/>
      <c r="JGH15" s="483"/>
      <c r="JGI15" s="483"/>
      <c r="JGJ15" s="483"/>
      <c r="JGK15" s="483"/>
      <c r="JGL15" s="483"/>
      <c r="JGM15" s="483"/>
      <c r="JGN15" s="483"/>
      <c r="JGO15" s="483"/>
      <c r="JGP15" s="483"/>
      <c r="JGQ15" s="483"/>
      <c r="JGR15" s="483"/>
      <c r="JGS15" s="483"/>
      <c r="JGT15" s="483"/>
      <c r="JGU15" s="483"/>
      <c r="JGV15" s="483"/>
      <c r="JGW15" s="483"/>
      <c r="JGX15" s="483"/>
      <c r="JGY15" s="483"/>
      <c r="JGZ15" s="483"/>
      <c r="JHA15" s="483"/>
      <c r="JHB15" s="483"/>
      <c r="JHC15" s="483"/>
      <c r="JHD15" s="483"/>
      <c r="JHE15" s="483"/>
      <c r="JHF15" s="483"/>
      <c r="JHG15" s="483"/>
      <c r="JHH15" s="483"/>
      <c r="JHI15" s="483"/>
      <c r="JHJ15" s="483"/>
      <c r="JHK15" s="483"/>
      <c r="JHL15" s="483"/>
      <c r="JHM15" s="483"/>
      <c r="JHN15" s="483"/>
      <c r="JHO15" s="483"/>
      <c r="JHP15" s="483"/>
      <c r="JHQ15" s="483"/>
      <c r="JHR15" s="483"/>
      <c r="JHS15" s="483"/>
      <c r="JHT15" s="483"/>
      <c r="JHU15" s="483"/>
      <c r="JHV15" s="483"/>
      <c r="JHW15" s="483"/>
      <c r="JHX15" s="483"/>
      <c r="JHY15" s="483"/>
      <c r="JHZ15" s="483"/>
      <c r="JIA15" s="483"/>
      <c r="JIB15" s="483"/>
      <c r="JIC15" s="483"/>
      <c r="JID15" s="483"/>
      <c r="JIE15" s="483"/>
      <c r="JIF15" s="483"/>
      <c r="JIG15" s="483"/>
      <c r="JIH15" s="483"/>
      <c r="JII15" s="483"/>
      <c r="JIJ15" s="483"/>
      <c r="JIK15" s="483"/>
      <c r="JIL15" s="483"/>
      <c r="JIM15" s="483"/>
      <c r="JIN15" s="483"/>
      <c r="JIO15" s="483"/>
      <c r="JIP15" s="483"/>
      <c r="JIQ15" s="483"/>
      <c r="JIR15" s="483"/>
      <c r="JIS15" s="483"/>
      <c r="JIT15" s="483"/>
      <c r="JIU15" s="483"/>
      <c r="JIV15" s="483"/>
      <c r="JIW15" s="483"/>
      <c r="JIX15" s="483"/>
      <c r="JIY15" s="483"/>
      <c r="JIZ15" s="483"/>
      <c r="JJA15" s="483"/>
      <c r="JJB15" s="483"/>
      <c r="JJC15" s="483"/>
      <c r="JJD15" s="483"/>
      <c r="JJE15" s="483"/>
      <c r="JJF15" s="483"/>
      <c r="JJG15" s="483"/>
      <c r="JJH15" s="483"/>
      <c r="JJI15" s="483"/>
      <c r="JJJ15" s="483"/>
      <c r="JJK15" s="483"/>
      <c r="JJL15" s="483"/>
      <c r="JJM15" s="483"/>
      <c r="JJN15" s="483"/>
      <c r="JJO15" s="483"/>
      <c r="JJP15" s="483"/>
      <c r="JJQ15" s="483"/>
      <c r="JJR15" s="483"/>
      <c r="JJS15" s="483"/>
      <c r="JJT15" s="483"/>
      <c r="JJU15" s="483"/>
      <c r="JJV15" s="483"/>
      <c r="JJW15" s="483"/>
      <c r="JJX15" s="483"/>
      <c r="JJY15" s="483"/>
      <c r="JJZ15" s="483"/>
      <c r="JKA15" s="483"/>
      <c r="JKB15" s="483"/>
      <c r="JKC15" s="483"/>
      <c r="JKD15" s="483"/>
      <c r="JKE15" s="483"/>
      <c r="JKF15" s="483"/>
      <c r="JKG15" s="483"/>
      <c r="JKH15" s="483"/>
      <c r="JKI15" s="483"/>
      <c r="JKJ15" s="483"/>
      <c r="JKK15" s="483"/>
      <c r="JKL15" s="483"/>
      <c r="JKM15" s="483"/>
      <c r="JKN15" s="483"/>
      <c r="JKO15" s="483"/>
      <c r="JKP15" s="483"/>
      <c r="JKQ15" s="483"/>
      <c r="JKR15" s="483"/>
      <c r="JKS15" s="483"/>
      <c r="JKT15" s="483"/>
      <c r="JKU15" s="483"/>
      <c r="JKV15" s="483"/>
      <c r="JKW15" s="483"/>
      <c r="JKX15" s="483"/>
      <c r="JKY15" s="483"/>
      <c r="JKZ15" s="483"/>
      <c r="JLA15" s="483"/>
      <c r="JLB15" s="483"/>
      <c r="JLC15" s="483"/>
      <c r="JLD15" s="483"/>
      <c r="JLE15" s="483"/>
      <c r="JLF15" s="483"/>
      <c r="JLG15" s="483"/>
      <c r="JLH15" s="483"/>
      <c r="JLI15" s="483"/>
      <c r="JLJ15" s="483"/>
      <c r="JLK15" s="483"/>
      <c r="JLL15" s="483"/>
      <c r="JLM15" s="483"/>
      <c r="JLN15" s="483"/>
      <c r="JLO15" s="483"/>
      <c r="JLP15" s="483"/>
      <c r="JLQ15" s="483"/>
      <c r="JLR15" s="483"/>
      <c r="JLS15" s="483"/>
      <c r="JLT15" s="483"/>
      <c r="JLU15" s="483"/>
      <c r="JLV15" s="483"/>
      <c r="JLW15" s="483"/>
      <c r="JLX15" s="483"/>
      <c r="JLY15" s="483"/>
      <c r="JLZ15" s="483"/>
      <c r="JMA15" s="483"/>
      <c r="JMB15" s="483"/>
      <c r="JMC15" s="483"/>
      <c r="JMD15" s="483"/>
      <c r="JME15" s="483"/>
      <c r="JMF15" s="483"/>
      <c r="JMG15" s="483"/>
      <c r="JMH15" s="483"/>
      <c r="JMI15" s="483"/>
      <c r="JMJ15" s="483"/>
      <c r="JMK15" s="483"/>
      <c r="JML15" s="483"/>
      <c r="JMM15" s="483"/>
      <c r="JMN15" s="483"/>
      <c r="JMO15" s="483"/>
      <c r="JMP15" s="483"/>
      <c r="JMQ15" s="483"/>
      <c r="JMR15" s="483"/>
      <c r="JMS15" s="483"/>
      <c r="JMT15" s="483"/>
      <c r="JMU15" s="483"/>
      <c r="JMV15" s="483"/>
      <c r="JMW15" s="483"/>
      <c r="JMX15" s="483"/>
      <c r="JMY15" s="483"/>
      <c r="JMZ15" s="483"/>
      <c r="JNA15" s="483"/>
      <c r="JNB15" s="483"/>
      <c r="JNC15" s="483"/>
      <c r="JND15" s="483"/>
      <c r="JNE15" s="483"/>
      <c r="JNF15" s="483"/>
      <c r="JNG15" s="483"/>
      <c r="JNH15" s="483"/>
      <c r="JNI15" s="483"/>
      <c r="JNJ15" s="483"/>
      <c r="JNK15" s="483"/>
      <c r="JNL15" s="483"/>
      <c r="JNM15" s="483"/>
      <c r="JNN15" s="483"/>
      <c r="JNO15" s="483"/>
      <c r="JNP15" s="483"/>
      <c r="JNQ15" s="483"/>
      <c r="JNR15" s="483"/>
      <c r="JNS15" s="483"/>
      <c r="JNT15" s="483"/>
      <c r="JNU15" s="483"/>
      <c r="JNV15" s="483"/>
      <c r="JNW15" s="483"/>
      <c r="JNX15" s="483"/>
      <c r="JNY15" s="483"/>
      <c r="JNZ15" s="483"/>
      <c r="JOA15" s="483"/>
      <c r="JOB15" s="483"/>
      <c r="JOC15" s="483"/>
      <c r="JOD15" s="483"/>
      <c r="JOE15" s="483"/>
      <c r="JOF15" s="483"/>
      <c r="JOG15" s="483"/>
      <c r="JOH15" s="483"/>
      <c r="JOI15" s="483"/>
      <c r="JOJ15" s="483"/>
      <c r="JOK15" s="483"/>
      <c r="JOL15" s="483"/>
      <c r="JOM15" s="483"/>
      <c r="JON15" s="483"/>
      <c r="JOO15" s="483"/>
      <c r="JOP15" s="483"/>
      <c r="JOQ15" s="483"/>
      <c r="JOR15" s="483"/>
      <c r="JOS15" s="483"/>
      <c r="JOT15" s="483"/>
      <c r="JOU15" s="483"/>
      <c r="JOV15" s="483"/>
      <c r="JOW15" s="483"/>
      <c r="JOX15" s="483"/>
      <c r="JOY15" s="483"/>
      <c r="JOZ15" s="483"/>
      <c r="JPA15" s="483"/>
      <c r="JPB15" s="483"/>
      <c r="JPC15" s="483"/>
      <c r="JPD15" s="483"/>
      <c r="JPE15" s="483"/>
      <c r="JPF15" s="483"/>
      <c r="JPG15" s="483"/>
      <c r="JPH15" s="483"/>
      <c r="JPI15" s="483"/>
      <c r="JPJ15" s="483"/>
      <c r="JPK15" s="483"/>
      <c r="JPL15" s="483"/>
      <c r="JPM15" s="483"/>
      <c r="JPN15" s="483"/>
      <c r="JPO15" s="483"/>
      <c r="JPP15" s="483"/>
      <c r="JPQ15" s="483"/>
      <c r="JPR15" s="483"/>
      <c r="JPS15" s="483"/>
      <c r="JPT15" s="483"/>
      <c r="JPU15" s="483"/>
      <c r="JPV15" s="483"/>
      <c r="JPW15" s="483"/>
      <c r="JPX15" s="483"/>
      <c r="JPY15" s="483"/>
      <c r="JPZ15" s="483"/>
      <c r="JQA15" s="483"/>
      <c r="JQB15" s="483"/>
      <c r="JQC15" s="483"/>
      <c r="JQD15" s="483"/>
      <c r="JQE15" s="483"/>
      <c r="JQF15" s="483"/>
      <c r="JQG15" s="483"/>
      <c r="JQH15" s="483"/>
      <c r="JQI15" s="483"/>
      <c r="JQJ15" s="483"/>
      <c r="JQK15" s="483"/>
      <c r="JQL15" s="483"/>
      <c r="JQM15" s="483"/>
      <c r="JQN15" s="483"/>
      <c r="JQO15" s="483"/>
      <c r="JQP15" s="483"/>
      <c r="JQQ15" s="483"/>
      <c r="JQR15" s="483"/>
      <c r="JQS15" s="483"/>
      <c r="JQT15" s="483"/>
      <c r="JQU15" s="483"/>
      <c r="JQV15" s="483"/>
      <c r="JQW15" s="483"/>
      <c r="JQX15" s="483"/>
      <c r="JQY15" s="483"/>
      <c r="JQZ15" s="483"/>
      <c r="JRA15" s="483"/>
      <c r="JRB15" s="483"/>
      <c r="JRC15" s="483"/>
      <c r="JRD15" s="483"/>
      <c r="JRE15" s="483"/>
      <c r="JRF15" s="483"/>
      <c r="JRG15" s="483"/>
      <c r="JRH15" s="483"/>
      <c r="JRI15" s="483"/>
      <c r="JRJ15" s="483"/>
      <c r="JRK15" s="483"/>
      <c r="JRL15" s="483"/>
      <c r="JRM15" s="483"/>
      <c r="JRN15" s="483"/>
      <c r="JRO15" s="483"/>
      <c r="JRP15" s="483"/>
      <c r="JRQ15" s="483"/>
      <c r="JRR15" s="483"/>
      <c r="JRS15" s="483"/>
      <c r="JRT15" s="483"/>
      <c r="JRU15" s="483"/>
      <c r="JRV15" s="483"/>
      <c r="JRW15" s="483"/>
      <c r="JRX15" s="483"/>
      <c r="JRY15" s="483"/>
      <c r="JRZ15" s="483"/>
      <c r="JSA15" s="483"/>
      <c r="JSB15" s="483"/>
      <c r="JSC15" s="483"/>
      <c r="JSD15" s="483"/>
      <c r="JSE15" s="483"/>
      <c r="JSF15" s="483"/>
      <c r="JSG15" s="483"/>
      <c r="JSH15" s="483"/>
      <c r="JSI15" s="483"/>
      <c r="JSJ15" s="483"/>
      <c r="JSK15" s="483"/>
      <c r="JSL15" s="483"/>
      <c r="JSM15" s="483"/>
      <c r="JSN15" s="483"/>
      <c r="JSO15" s="483"/>
      <c r="JSP15" s="483"/>
      <c r="JSQ15" s="483"/>
      <c r="JSR15" s="483"/>
      <c r="JSS15" s="483"/>
      <c r="JST15" s="483"/>
      <c r="JSU15" s="483"/>
      <c r="JSV15" s="483"/>
      <c r="JSW15" s="483"/>
      <c r="JSX15" s="483"/>
      <c r="JSY15" s="483"/>
      <c r="JSZ15" s="483"/>
      <c r="JTA15" s="483"/>
      <c r="JTB15" s="483"/>
      <c r="JTC15" s="483"/>
      <c r="JTD15" s="483"/>
      <c r="JTE15" s="483"/>
      <c r="JTF15" s="483"/>
      <c r="JTG15" s="483"/>
      <c r="JTH15" s="483"/>
      <c r="JTI15" s="483"/>
      <c r="JTJ15" s="483"/>
      <c r="JTK15" s="483"/>
      <c r="JTL15" s="483"/>
      <c r="JTM15" s="483"/>
      <c r="JTN15" s="483"/>
      <c r="JTO15" s="483"/>
      <c r="JTP15" s="483"/>
      <c r="JTQ15" s="483"/>
      <c r="JTR15" s="483"/>
      <c r="JTS15" s="483"/>
      <c r="JTT15" s="483"/>
      <c r="JTU15" s="483"/>
      <c r="JTV15" s="483"/>
      <c r="JTW15" s="483"/>
      <c r="JTX15" s="483"/>
      <c r="JTY15" s="483"/>
      <c r="JTZ15" s="483"/>
      <c r="JUA15" s="483"/>
      <c r="JUB15" s="483"/>
      <c r="JUC15" s="483"/>
      <c r="JUD15" s="483"/>
      <c r="JUE15" s="483"/>
      <c r="JUF15" s="483"/>
      <c r="JUG15" s="483"/>
      <c r="JUH15" s="483"/>
      <c r="JUI15" s="483"/>
      <c r="JUJ15" s="483"/>
      <c r="JUK15" s="483"/>
      <c r="JUL15" s="483"/>
      <c r="JUM15" s="483"/>
      <c r="JUN15" s="483"/>
      <c r="JUO15" s="483"/>
      <c r="JUP15" s="483"/>
      <c r="JUQ15" s="483"/>
      <c r="JUR15" s="483"/>
      <c r="JUS15" s="483"/>
      <c r="JUT15" s="483"/>
      <c r="JUU15" s="483"/>
      <c r="JUV15" s="483"/>
      <c r="JUW15" s="483"/>
      <c r="JUX15" s="483"/>
      <c r="JUY15" s="483"/>
      <c r="JUZ15" s="483"/>
      <c r="JVA15" s="483"/>
      <c r="JVB15" s="483"/>
      <c r="JVC15" s="483"/>
      <c r="JVD15" s="483"/>
      <c r="JVE15" s="483"/>
      <c r="JVF15" s="483"/>
      <c r="JVG15" s="483"/>
      <c r="JVH15" s="483"/>
      <c r="JVI15" s="483"/>
      <c r="JVJ15" s="483"/>
      <c r="JVK15" s="483"/>
      <c r="JVL15" s="483"/>
      <c r="JVM15" s="483"/>
      <c r="JVN15" s="483"/>
      <c r="JVO15" s="483"/>
      <c r="JVP15" s="483"/>
      <c r="JVQ15" s="483"/>
      <c r="JVR15" s="483"/>
      <c r="JVS15" s="483"/>
      <c r="JVT15" s="483"/>
      <c r="JVU15" s="483"/>
      <c r="JVV15" s="483"/>
      <c r="JVW15" s="483"/>
      <c r="JVX15" s="483"/>
      <c r="JVY15" s="483"/>
      <c r="JVZ15" s="483"/>
      <c r="JWA15" s="483"/>
      <c r="JWB15" s="483"/>
      <c r="JWC15" s="483"/>
      <c r="JWD15" s="483"/>
      <c r="JWE15" s="483"/>
      <c r="JWF15" s="483"/>
      <c r="JWG15" s="483"/>
      <c r="JWH15" s="483"/>
      <c r="JWI15" s="483"/>
      <c r="JWJ15" s="483"/>
      <c r="JWK15" s="483"/>
      <c r="JWL15" s="483"/>
      <c r="JWM15" s="483"/>
      <c r="JWN15" s="483"/>
      <c r="JWO15" s="483"/>
      <c r="JWP15" s="483"/>
      <c r="JWQ15" s="483"/>
      <c r="JWR15" s="483"/>
      <c r="JWS15" s="483"/>
      <c r="JWT15" s="483"/>
      <c r="JWU15" s="483"/>
      <c r="JWV15" s="483"/>
      <c r="JWW15" s="483"/>
      <c r="JWX15" s="483"/>
      <c r="JWY15" s="483"/>
      <c r="JWZ15" s="483"/>
      <c r="JXA15" s="483"/>
      <c r="JXB15" s="483"/>
      <c r="JXC15" s="483"/>
      <c r="JXD15" s="483"/>
      <c r="JXE15" s="483"/>
      <c r="JXF15" s="483"/>
      <c r="JXG15" s="483"/>
      <c r="JXH15" s="483"/>
      <c r="JXI15" s="483"/>
      <c r="JXJ15" s="483"/>
      <c r="JXK15" s="483"/>
      <c r="JXL15" s="483"/>
      <c r="JXM15" s="483"/>
      <c r="JXN15" s="483"/>
      <c r="JXO15" s="483"/>
      <c r="JXP15" s="483"/>
      <c r="JXQ15" s="483"/>
      <c r="JXR15" s="483"/>
      <c r="JXS15" s="483"/>
      <c r="JXT15" s="483"/>
      <c r="JXU15" s="483"/>
      <c r="JXV15" s="483"/>
      <c r="JXW15" s="483"/>
      <c r="JXX15" s="483"/>
      <c r="JXY15" s="483"/>
      <c r="JXZ15" s="483"/>
      <c r="JYA15" s="483"/>
      <c r="JYB15" s="483"/>
      <c r="JYC15" s="483"/>
      <c r="JYD15" s="483"/>
      <c r="JYE15" s="483"/>
      <c r="JYF15" s="483"/>
      <c r="JYG15" s="483"/>
      <c r="JYH15" s="483"/>
      <c r="JYI15" s="483"/>
      <c r="JYJ15" s="483"/>
      <c r="JYK15" s="483"/>
      <c r="JYL15" s="483"/>
      <c r="JYM15" s="483"/>
      <c r="JYN15" s="483"/>
      <c r="JYO15" s="483"/>
      <c r="JYP15" s="483"/>
      <c r="JYQ15" s="483"/>
      <c r="JYR15" s="483"/>
      <c r="JYS15" s="483"/>
      <c r="JYT15" s="483"/>
      <c r="JYU15" s="483"/>
      <c r="JYV15" s="483"/>
      <c r="JYW15" s="483"/>
      <c r="JYX15" s="483"/>
      <c r="JYY15" s="483"/>
      <c r="JYZ15" s="483"/>
      <c r="JZA15" s="483"/>
      <c r="JZB15" s="483"/>
      <c r="JZC15" s="483"/>
      <c r="JZD15" s="483"/>
      <c r="JZE15" s="483"/>
      <c r="JZF15" s="483"/>
      <c r="JZG15" s="483"/>
      <c r="JZH15" s="483"/>
      <c r="JZI15" s="483"/>
      <c r="JZJ15" s="483"/>
      <c r="JZK15" s="483"/>
      <c r="JZL15" s="483"/>
      <c r="JZM15" s="483"/>
      <c r="JZN15" s="483"/>
      <c r="JZO15" s="483"/>
      <c r="JZP15" s="483"/>
      <c r="JZQ15" s="483"/>
      <c r="JZR15" s="483"/>
      <c r="JZS15" s="483"/>
      <c r="JZT15" s="483"/>
      <c r="JZU15" s="483"/>
      <c r="JZV15" s="483"/>
      <c r="JZW15" s="483"/>
      <c r="JZX15" s="483"/>
      <c r="JZY15" s="483"/>
      <c r="JZZ15" s="483"/>
      <c r="KAA15" s="483"/>
      <c r="KAB15" s="483"/>
      <c r="KAC15" s="483"/>
      <c r="KAD15" s="483"/>
      <c r="KAE15" s="483"/>
      <c r="KAF15" s="483"/>
      <c r="KAG15" s="483"/>
      <c r="KAH15" s="483"/>
      <c r="KAI15" s="483"/>
      <c r="KAJ15" s="483"/>
      <c r="KAK15" s="483"/>
      <c r="KAL15" s="483"/>
      <c r="KAM15" s="483"/>
      <c r="KAN15" s="483"/>
      <c r="KAO15" s="483"/>
      <c r="KAP15" s="483"/>
      <c r="KAQ15" s="483"/>
      <c r="KAR15" s="483"/>
      <c r="KAS15" s="483"/>
      <c r="KAT15" s="483"/>
      <c r="KAU15" s="483"/>
      <c r="KAV15" s="483"/>
      <c r="KAW15" s="483"/>
      <c r="KAX15" s="483"/>
      <c r="KAY15" s="483"/>
      <c r="KAZ15" s="483"/>
      <c r="KBA15" s="483"/>
      <c r="KBB15" s="483"/>
      <c r="KBC15" s="483"/>
      <c r="KBD15" s="483"/>
      <c r="KBE15" s="483"/>
      <c r="KBF15" s="483"/>
      <c r="KBG15" s="483"/>
      <c r="KBH15" s="483"/>
      <c r="KBI15" s="483"/>
      <c r="KBJ15" s="483"/>
      <c r="KBK15" s="483"/>
      <c r="KBL15" s="483"/>
      <c r="KBM15" s="483"/>
      <c r="KBN15" s="483"/>
      <c r="KBO15" s="483"/>
      <c r="KBP15" s="483"/>
      <c r="KBQ15" s="483"/>
      <c r="KBR15" s="483"/>
      <c r="KBS15" s="483"/>
      <c r="KBT15" s="483"/>
      <c r="KBU15" s="483"/>
      <c r="KBV15" s="483"/>
      <c r="KBW15" s="483"/>
      <c r="KBX15" s="483"/>
      <c r="KBY15" s="483"/>
      <c r="KBZ15" s="483"/>
      <c r="KCA15" s="483"/>
      <c r="KCB15" s="483"/>
      <c r="KCC15" s="483"/>
      <c r="KCD15" s="483"/>
      <c r="KCE15" s="483"/>
      <c r="KCF15" s="483"/>
      <c r="KCG15" s="483"/>
      <c r="KCH15" s="483"/>
      <c r="KCI15" s="483"/>
      <c r="KCJ15" s="483"/>
      <c r="KCK15" s="483"/>
      <c r="KCL15" s="483"/>
      <c r="KCM15" s="483"/>
      <c r="KCN15" s="483"/>
      <c r="KCO15" s="483"/>
      <c r="KCP15" s="483"/>
      <c r="KCQ15" s="483"/>
      <c r="KCR15" s="483"/>
      <c r="KCS15" s="483"/>
      <c r="KCT15" s="483"/>
      <c r="KCU15" s="483"/>
      <c r="KCV15" s="483"/>
      <c r="KCW15" s="483"/>
      <c r="KCX15" s="483"/>
      <c r="KCY15" s="483"/>
      <c r="KCZ15" s="483"/>
      <c r="KDA15" s="483"/>
      <c r="KDB15" s="483"/>
      <c r="KDC15" s="483"/>
      <c r="KDD15" s="483"/>
      <c r="KDE15" s="483"/>
      <c r="KDF15" s="483"/>
      <c r="KDG15" s="483"/>
      <c r="KDH15" s="483"/>
      <c r="KDI15" s="483"/>
      <c r="KDJ15" s="483"/>
      <c r="KDK15" s="483"/>
      <c r="KDL15" s="483"/>
      <c r="KDM15" s="483"/>
      <c r="KDN15" s="483"/>
      <c r="KDO15" s="483"/>
      <c r="KDP15" s="483"/>
      <c r="KDQ15" s="483"/>
      <c r="KDR15" s="483"/>
      <c r="KDS15" s="483"/>
      <c r="KDT15" s="483"/>
      <c r="KDU15" s="483"/>
      <c r="KDV15" s="483"/>
      <c r="KDW15" s="483"/>
      <c r="KDX15" s="483"/>
      <c r="KDY15" s="483"/>
      <c r="KDZ15" s="483"/>
      <c r="KEA15" s="483"/>
      <c r="KEB15" s="483"/>
      <c r="KEC15" s="483"/>
      <c r="KED15" s="483"/>
      <c r="KEE15" s="483"/>
      <c r="KEF15" s="483"/>
      <c r="KEG15" s="483"/>
      <c r="KEH15" s="483"/>
      <c r="KEI15" s="483"/>
      <c r="KEJ15" s="483"/>
      <c r="KEK15" s="483"/>
      <c r="KEL15" s="483"/>
      <c r="KEM15" s="483"/>
      <c r="KEN15" s="483"/>
      <c r="KEO15" s="483"/>
      <c r="KEP15" s="483"/>
      <c r="KEQ15" s="483"/>
      <c r="KER15" s="483"/>
      <c r="KES15" s="483"/>
      <c r="KET15" s="483"/>
      <c r="KEU15" s="483"/>
      <c r="KEV15" s="483"/>
      <c r="KEW15" s="483"/>
      <c r="KEX15" s="483"/>
      <c r="KEY15" s="483"/>
      <c r="KEZ15" s="483"/>
      <c r="KFA15" s="483"/>
      <c r="KFB15" s="483"/>
      <c r="KFC15" s="483"/>
      <c r="KFD15" s="483"/>
      <c r="KFE15" s="483"/>
      <c r="KFF15" s="483"/>
      <c r="KFG15" s="483"/>
      <c r="KFH15" s="483"/>
      <c r="KFI15" s="483"/>
      <c r="KFJ15" s="483"/>
      <c r="KFK15" s="483"/>
      <c r="KFL15" s="483"/>
      <c r="KFM15" s="483"/>
      <c r="KFN15" s="483"/>
      <c r="KFO15" s="483"/>
      <c r="KFP15" s="483"/>
      <c r="KFQ15" s="483"/>
      <c r="KFR15" s="483"/>
      <c r="KFS15" s="483"/>
      <c r="KFT15" s="483"/>
      <c r="KFU15" s="483"/>
      <c r="KFV15" s="483"/>
      <c r="KFW15" s="483"/>
      <c r="KFX15" s="483"/>
      <c r="KFY15" s="483"/>
      <c r="KFZ15" s="483"/>
      <c r="KGA15" s="483"/>
      <c r="KGB15" s="483"/>
      <c r="KGC15" s="483"/>
      <c r="KGD15" s="483"/>
      <c r="KGE15" s="483"/>
      <c r="KGF15" s="483"/>
      <c r="KGG15" s="483"/>
      <c r="KGH15" s="483"/>
      <c r="KGI15" s="483"/>
      <c r="KGJ15" s="483"/>
      <c r="KGK15" s="483"/>
      <c r="KGL15" s="483"/>
      <c r="KGM15" s="483"/>
      <c r="KGN15" s="483"/>
      <c r="KGO15" s="483"/>
      <c r="KGP15" s="483"/>
      <c r="KGQ15" s="483"/>
      <c r="KGR15" s="483"/>
      <c r="KGS15" s="483"/>
      <c r="KGT15" s="483"/>
      <c r="KGU15" s="483"/>
      <c r="KGV15" s="483"/>
      <c r="KGW15" s="483"/>
      <c r="KGX15" s="483"/>
      <c r="KGY15" s="483"/>
      <c r="KGZ15" s="483"/>
      <c r="KHA15" s="483"/>
      <c r="KHB15" s="483"/>
      <c r="KHC15" s="483"/>
      <c r="KHD15" s="483"/>
      <c r="KHE15" s="483"/>
      <c r="KHF15" s="483"/>
      <c r="KHG15" s="483"/>
      <c r="KHH15" s="483"/>
      <c r="KHI15" s="483"/>
      <c r="KHJ15" s="483"/>
      <c r="KHK15" s="483"/>
      <c r="KHL15" s="483"/>
      <c r="KHM15" s="483"/>
      <c r="KHN15" s="483"/>
      <c r="KHO15" s="483"/>
      <c r="KHP15" s="483"/>
      <c r="KHQ15" s="483"/>
      <c r="KHR15" s="483"/>
      <c r="KHS15" s="483"/>
      <c r="KHT15" s="483"/>
      <c r="KHU15" s="483"/>
      <c r="KHV15" s="483"/>
      <c r="KHW15" s="483"/>
      <c r="KHX15" s="483"/>
      <c r="KHY15" s="483"/>
      <c r="KHZ15" s="483"/>
      <c r="KIA15" s="483"/>
      <c r="KIB15" s="483"/>
      <c r="KIC15" s="483"/>
      <c r="KID15" s="483"/>
      <c r="KIE15" s="483"/>
      <c r="KIF15" s="483"/>
      <c r="KIG15" s="483"/>
      <c r="KIH15" s="483"/>
      <c r="KII15" s="483"/>
      <c r="KIJ15" s="483"/>
      <c r="KIK15" s="483"/>
      <c r="KIL15" s="483"/>
      <c r="KIM15" s="483"/>
      <c r="KIN15" s="483"/>
      <c r="KIO15" s="483"/>
      <c r="KIP15" s="483"/>
      <c r="KIQ15" s="483"/>
      <c r="KIR15" s="483"/>
      <c r="KIS15" s="483"/>
      <c r="KIT15" s="483"/>
      <c r="KIU15" s="483"/>
      <c r="KIV15" s="483"/>
      <c r="KIW15" s="483"/>
      <c r="KIX15" s="483"/>
      <c r="KIY15" s="483"/>
      <c r="KIZ15" s="483"/>
      <c r="KJA15" s="483"/>
      <c r="KJB15" s="483"/>
      <c r="KJC15" s="483"/>
      <c r="KJD15" s="483"/>
      <c r="KJE15" s="483"/>
      <c r="KJF15" s="483"/>
      <c r="KJG15" s="483"/>
      <c r="KJH15" s="483"/>
      <c r="KJI15" s="483"/>
      <c r="KJJ15" s="483"/>
      <c r="KJK15" s="483"/>
      <c r="KJL15" s="483"/>
      <c r="KJM15" s="483"/>
      <c r="KJN15" s="483"/>
      <c r="KJO15" s="483"/>
      <c r="KJP15" s="483"/>
      <c r="KJQ15" s="483"/>
      <c r="KJR15" s="483"/>
      <c r="KJS15" s="483"/>
      <c r="KJT15" s="483"/>
      <c r="KJU15" s="483"/>
      <c r="KJV15" s="483"/>
      <c r="KJW15" s="483"/>
      <c r="KJX15" s="483"/>
      <c r="KJY15" s="483"/>
      <c r="KJZ15" s="483"/>
      <c r="KKA15" s="483"/>
      <c r="KKB15" s="483"/>
      <c r="KKC15" s="483"/>
      <c r="KKD15" s="483"/>
      <c r="KKE15" s="483"/>
      <c r="KKF15" s="483"/>
      <c r="KKG15" s="483"/>
      <c r="KKH15" s="483"/>
      <c r="KKI15" s="483"/>
      <c r="KKJ15" s="483"/>
      <c r="KKK15" s="483"/>
      <c r="KKL15" s="483"/>
      <c r="KKM15" s="483"/>
      <c r="KKN15" s="483"/>
      <c r="KKO15" s="483"/>
      <c r="KKP15" s="483"/>
      <c r="KKQ15" s="483"/>
      <c r="KKR15" s="483"/>
      <c r="KKS15" s="483"/>
      <c r="KKT15" s="483"/>
      <c r="KKU15" s="483"/>
      <c r="KKV15" s="483"/>
      <c r="KKW15" s="483"/>
      <c r="KKX15" s="483"/>
      <c r="KKY15" s="483"/>
      <c r="KKZ15" s="483"/>
      <c r="KLA15" s="483"/>
      <c r="KLB15" s="483"/>
      <c r="KLC15" s="483"/>
      <c r="KLD15" s="483"/>
      <c r="KLE15" s="483"/>
      <c r="KLF15" s="483"/>
      <c r="KLG15" s="483"/>
      <c r="KLH15" s="483"/>
      <c r="KLI15" s="483"/>
      <c r="KLJ15" s="483"/>
      <c r="KLK15" s="483"/>
      <c r="KLL15" s="483"/>
      <c r="KLM15" s="483"/>
      <c r="KLN15" s="483"/>
      <c r="KLO15" s="483"/>
      <c r="KLP15" s="483"/>
      <c r="KLQ15" s="483"/>
      <c r="KLR15" s="483"/>
      <c r="KLS15" s="483"/>
      <c r="KLT15" s="483"/>
      <c r="KLU15" s="483"/>
      <c r="KLV15" s="483"/>
      <c r="KLW15" s="483"/>
      <c r="KLX15" s="483"/>
      <c r="KLY15" s="483"/>
      <c r="KLZ15" s="483"/>
      <c r="KMA15" s="483"/>
      <c r="KMB15" s="483"/>
      <c r="KMC15" s="483"/>
      <c r="KMD15" s="483"/>
      <c r="KME15" s="483"/>
      <c r="KMF15" s="483"/>
      <c r="KMG15" s="483"/>
      <c r="KMH15" s="483"/>
      <c r="KMI15" s="483"/>
      <c r="KMJ15" s="483"/>
      <c r="KMK15" s="483"/>
      <c r="KML15" s="483"/>
      <c r="KMM15" s="483"/>
      <c r="KMN15" s="483"/>
      <c r="KMO15" s="483"/>
      <c r="KMP15" s="483"/>
      <c r="KMQ15" s="483"/>
      <c r="KMR15" s="483"/>
      <c r="KMS15" s="483"/>
      <c r="KMT15" s="483"/>
      <c r="KMU15" s="483"/>
      <c r="KMV15" s="483"/>
      <c r="KMW15" s="483"/>
      <c r="KMX15" s="483"/>
      <c r="KMY15" s="483"/>
      <c r="KMZ15" s="483"/>
      <c r="KNA15" s="483"/>
      <c r="KNB15" s="483"/>
      <c r="KNC15" s="483"/>
      <c r="KND15" s="483"/>
      <c r="KNE15" s="483"/>
      <c r="KNF15" s="483"/>
      <c r="KNG15" s="483"/>
      <c r="KNH15" s="483"/>
      <c r="KNI15" s="483"/>
      <c r="KNJ15" s="483"/>
      <c r="KNK15" s="483"/>
      <c r="KNL15" s="483"/>
      <c r="KNM15" s="483"/>
      <c r="KNN15" s="483"/>
      <c r="KNO15" s="483"/>
      <c r="KNP15" s="483"/>
      <c r="KNQ15" s="483"/>
      <c r="KNR15" s="483"/>
      <c r="KNS15" s="483"/>
      <c r="KNT15" s="483"/>
      <c r="KNU15" s="483"/>
      <c r="KNV15" s="483"/>
      <c r="KNW15" s="483"/>
      <c r="KNX15" s="483"/>
      <c r="KNY15" s="483"/>
      <c r="KNZ15" s="483"/>
      <c r="KOA15" s="483"/>
      <c r="KOB15" s="483"/>
      <c r="KOC15" s="483"/>
      <c r="KOD15" s="483"/>
      <c r="KOE15" s="483"/>
      <c r="KOF15" s="483"/>
      <c r="KOG15" s="483"/>
      <c r="KOH15" s="483"/>
      <c r="KOI15" s="483"/>
      <c r="KOJ15" s="483"/>
      <c r="KOK15" s="483"/>
      <c r="KOL15" s="483"/>
      <c r="KOM15" s="483"/>
      <c r="KON15" s="483"/>
      <c r="KOO15" s="483"/>
      <c r="KOP15" s="483"/>
      <c r="KOQ15" s="483"/>
      <c r="KOR15" s="483"/>
      <c r="KOS15" s="483"/>
      <c r="KOT15" s="483"/>
      <c r="KOU15" s="483"/>
      <c r="KOV15" s="483"/>
      <c r="KOW15" s="483"/>
      <c r="KOX15" s="483"/>
      <c r="KOY15" s="483"/>
      <c r="KOZ15" s="483"/>
      <c r="KPA15" s="483"/>
      <c r="KPB15" s="483"/>
      <c r="KPC15" s="483"/>
      <c r="KPD15" s="483"/>
      <c r="KPE15" s="483"/>
      <c r="KPF15" s="483"/>
      <c r="KPG15" s="483"/>
      <c r="KPH15" s="483"/>
      <c r="KPI15" s="483"/>
      <c r="KPJ15" s="483"/>
      <c r="KPK15" s="483"/>
      <c r="KPL15" s="483"/>
      <c r="KPM15" s="483"/>
      <c r="KPN15" s="483"/>
      <c r="KPO15" s="483"/>
      <c r="KPP15" s="483"/>
      <c r="KPQ15" s="483"/>
      <c r="KPR15" s="483"/>
      <c r="KPS15" s="483"/>
      <c r="KPT15" s="483"/>
      <c r="KPU15" s="483"/>
      <c r="KPV15" s="483"/>
      <c r="KPW15" s="483"/>
      <c r="KPX15" s="483"/>
      <c r="KPY15" s="483"/>
      <c r="KPZ15" s="483"/>
      <c r="KQA15" s="483"/>
      <c r="KQB15" s="483"/>
      <c r="KQC15" s="483"/>
      <c r="KQD15" s="483"/>
      <c r="KQE15" s="483"/>
      <c r="KQF15" s="483"/>
      <c r="KQG15" s="483"/>
      <c r="KQH15" s="483"/>
      <c r="KQI15" s="483"/>
      <c r="KQJ15" s="483"/>
      <c r="KQK15" s="483"/>
      <c r="KQL15" s="483"/>
      <c r="KQM15" s="483"/>
      <c r="KQN15" s="483"/>
      <c r="KQO15" s="483"/>
      <c r="KQP15" s="483"/>
      <c r="KQQ15" s="483"/>
      <c r="KQR15" s="483"/>
      <c r="KQS15" s="483"/>
      <c r="KQT15" s="483"/>
      <c r="KQU15" s="483"/>
      <c r="KQV15" s="483"/>
      <c r="KQW15" s="483"/>
      <c r="KQX15" s="483"/>
      <c r="KQY15" s="483"/>
      <c r="KQZ15" s="483"/>
      <c r="KRA15" s="483"/>
      <c r="KRB15" s="483"/>
      <c r="KRC15" s="483"/>
      <c r="KRD15" s="483"/>
      <c r="KRE15" s="483"/>
      <c r="KRF15" s="483"/>
      <c r="KRG15" s="483"/>
      <c r="KRH15" s="483"/>
      <c r="KRI15" s="483"/>
      <c r="KRJ15" s="483"/>
      <c r="KRK15" s="483"/>
      <c r="KRL15" s="483"/>
      <c r="KRM15" s="483"/>
      <c r="KRN15" s="483"/>
      <c r="KRO15" s="483"/>
      <c r="KRP15" s="483"/>
      <c r="KRQ15" s="483"/>
      <c r="KRR15" s="483"/>
      <c r="KRS15" s="483"/>
      <c r="KRT15" s="483"/>
      <c r="KRU15" s="483"/>
      <c r="KRV15" s="483"/>
      <c r="KRW15" s="483"/>
      <c r="KRX15" s="483"/>
      <c r="KRY15" s="483"/>
      <c r="KRZ15" s="483"/>
      <c r="KSA15" s="483"/>
      <c r="KSB15" s="483"/>
      <c r="KSC15" s="483"/>
      <c r="KSD15" s="483"/>
      <c r="KSE15" s="483"/>
      <c r="KSF15" s="483"/>
      <c r="KSG15" s="483"/>
      <c r="KSH15" s="483"/>
      <c r="KSI15" s="483"/>
      <c r="KSJ15" s="483"/>
      <c r="KSK15" s="483"/>
      <c r="KSL15" s="483"/>
      <c r="KSM15" s="483"/>
      <c r="KSN15" s="483"/>
      <c r="KSO15" s="483"/>
      <c r="KSP15" s="483"/>
      <c r="KSQ15" s="483"/>
      <c r="KSR15" s="483"/>
      <c r="KSS15" s="483"/>
      <c r="KST15" s="483"/>
      <c r="KSU15" s="483"/>
      <c r="KSV15" s="483"/>
      <c r="KSW15" s="483"/>
      <c r="KSX15" s="483"/>
      <c r="KSY15" s="483"/>
      <c r="KSZ15" s="483"/>
      <c r="KTA15" s="483"/>
      <c r="KTB15" s="483"/>
      <c r="KTC15" s="483"/>
      <c r="KTD15" s="483"/>
      <c r="KTE15" s="483"/>
      <c r="KTF15" s="483"/>
      <c r="KTG15" s="483"/>
      <c r="KTH15" s="483"/>
      <c r="KTI15" s="483"/>
      <c r="KTJ15" s="483"/>
      <c r="KTK15" s="483"/>
      <c r="KTL15" s="483"/>
      <c r="KTM15" s="483"/>
      <c r="KTN15" s="483"/>
      <c r="KTO15" s="483"/>
      <c r="KTP15" s="483"/>
      <c r="KTQ15" s="483"/>
      <c r="KTR15" s="483"/>
      <c r="KTS15" s="483"/>
      <c r="KTT15" s="483"/>
      <c r="KTU15" s="483"/>
      <c r="KTV15" s="483"/>
      <c r="KTW15" s="483"/>
      <c r="KTX15" s="483"/>
      <c r="KTY15" s="483"/>
      <c r="KTZ15" s="483"/>
      <c r="KUA15" s="483"/>
      <c r="KUB15" s="483"/>
      <c r="KUC15" s="483"/>
      <c r="KUD15" s="483"/>
      <c r="KUE15" s="483"/>
      <c r="KUF15" s="483"/>
      <c r="KUG15" s="483"/>
      <c r="KUH15" s="483"/>
      <c r="KUI15" s="483"/>
      <c r="KUJ15" s="483"/>
      <c r="KUK15" s="483"/>
      <c r="KUL15" s="483"/>
      <c r="KUM15" s="483"/>
      <c r="KUN15" s="483"/>
      <c r="KUO15" s="483"/>
      <c r="KUP15" s="483"/>
      <c r="KUQ15" s="483"/>
      <c r="KUR15" s="483"/>
      <c r="KUS15" s="483"/>
      <c r="KUT15" s="483"/>
      <c r="KUU15" s="483"/>
      <c r="KUV15" s="483"/>
      <c r="KUW15" s="483"/>
      <c r="KUX15" s="483"/>
      <c r="KUY15" s="483"/>
      <c r="KUZ15" s="483"/>
      <c r="KVA15" s="483"/>
      <c r="KVB15" s="483"/>
      <c r="KVC15" s="483"/>
      <c r="KVD15" s="483"/>
      <c r="KVE15" s="483"/>
      <c r="KVF15" s="483"/>
      <c r="KVG15" s="483"/>
      <c r="KVH15" s="483"/>
      <c r="KVI15" s="483"/>
      <c r="KVJ15" s="483"/>
      <c r="KVK15" s="483"/>
      <c r="KVL15" s="483"/>
      <c r="KVM15" s="483"/>
      <c r="KVN15" s="483"/>
      <c r="KVO15" s="483"/>
      <c r="KVP15" s="483"/>
      <c r="KVQ15" s="483"/>
      <c r="KVR15" s="483"/>
      <c r="KVS15" s="483"/>
      <c r="KVT15" s="483"/>
      <c r="KVU15" s="483"/>
      <c r="KVV15" s="483"/>
      <c r="KVW15" s="483"/>
      <c r="KVX15" s="483"/>
      <c r="KVY15" s="483"/>
      <c r="KVZ15" s="483"/>
      <c r="KWA15" s="483"/>
      <c r="KWB15" s="483"/>
      <c r="KWC15" s="483"/>
      <c r="KWD15" s="483"/>
      <c r="KWE15" s="483"/>
      <c r="KWF15" s="483"/>
      <c r="KWG15" s="483"/>
      <c r="KWH15" s="483"/>
      <c r="KWI15" s="483"/>
      <c r="KWJ15" s="483"/>
      <c r="KWK15" s="483"/>
      <c r="KWL15" s="483"/>
      <c r="KWM15" s="483"/>
      <c r="KWN15" s="483"/>
      <c r="KWO15" s="483"/>
      <c r="KWP15" s="483"/>
      <c r="KWQ15" s="483"/>
      <c r="KWR15" s="483"/>
      <c r="KWS15" s="483"/>
      <c r="KWT15" s="483"/>
      <c r="KWU15" s="483"/>
      <c r="KWV15" s="483"/>
      <c r="KWW15" s="483"/>
      <c r="KWX15" s="483"/>
      <c r="KWY15" s="483"/>
      <c r="KWZ15" s="483"/>
      <c r="KXA15" s="483"/>
      <c r="KXB15" s="483"/>
      <c r="KXC15" s="483"/>
      <c r="KXD15" s="483"/>
      <c r="KXE15" s="483"/>
      <c r="KXF15" s="483"/>
      <c r="KXG15" s="483"/>
      <c r="KXH15" s="483"/>
      <c r="KXI15" s="483"/>
      <c r="KXJ15" s="483"/>
      <c r="KXK15" s="483"/>
      <c r="KXL15" s="483"/>
      <c r="KXM15" s="483"/>
      <c r="KXN15" s="483"/>
      <c r="KXO15" s="483"/>
      <c r="KXP15" s="483"/>
      <c r="KXQ15" s="483"/>
      <c r="KXR15" s="483"/>
      <c r="KXS15" s="483"/>
      <c r="KXT15" s="483"/>
      <c r="KXU15" s="483"/>
      <c r="KXV15" s="483"/>
      <c r="KXW15" s="483"/>
      <c r="KXX15" s="483"/>
      <c r="KXY15" s="483"/>
      <c r="KXZ15" s="483"/>
      <c r="KYA15" s="483"/>
      <c r="KYB15" s="483"/>
      <c r="KYC15" s="483"/>
      <c r="KYD15" s="483"/>
      <c r="KYE15" s="483"/>
      <c r="KYF15" s="483"/>
      <c r="KYG15" s="483"/>
      <c r="KYH15" s="483"/>
      <c r="KYI15" s="483"/>
      <c r="KYJ15" s="483"/>
      <c r="KYK15" s="483"/>
      <c r="KYL15" s="483"/>
      <c r="KYM15" s="483"/>
      <c r="KYN15" s="483"/>
      <c r="KYO15" s="483"/>
      <c r="KYP15" s="483"/>
      <c r="KYQ15" s="483"/>
      <c r="KYR15" s="483"/>
      <c r="KYS15" s="483"/>
      <c r="KYT15" s="483"/>
      <c r="KYU15" s="483"/>
      <c r="KYV15" s="483"/>
      <c r="KYW15" s="483"/>
      <c r="KYX15" s="483"/>
      <c r="KYY15" s="483"/>
      <c r="KYZ15" s="483"/>
      <c r="KZA15" s="483"/>
      <c r="KZB15" s="483"/>
      <c r="KZC15" s="483"/>
      <c r="KZD15" s="483"/>
      <c r="KZE15" s="483"/>
      <c r="KZF15" s="483"/>
      <c r="KZG15" s="483"/>
      <c r="KZH15" s="483"/>
      <c r="KZI15" s="483"/>
      <c r="KZJ15" s="483"/>
      <c r="KZK15" s="483"/>
      <c r="KZL15" s="483"/>
      <c r="KZM15" s="483"/>
      <c r="KZN15" s="483"/>
      <c r="KZO15" s="483"/>
      <c r="KZP15" s="483"/>
      <c r="KZQ15" s="483"/>
      <c r="KZR15" s="483"/>
      <c r="KZS15" s="483"/>
      <c r="KZT15" s="483"/>
      <c r="KZU15" s="483"/>
      <c r="KZV15" s="483"/>
      <c r="KZW15" s="483"/>
      <c r="KZX15" s="483"/>
      <c r="KZY15" s="483"/>
      <c r="KZZ15" s="483"/>
      <c r="LAA15" s="483"/>
      <c r="LAB15" s="483"/>
      <c r="LAC15" s="483"/>
      <c r="LAD15" s="483"/>
      <c r="LAE15" s="483"/>
      <c r="LAF15" s="483"/>
      <c r="LAG15" s="483"/>
      <c r="LAH15" s="483"/>
      <c r="LAI15" s="483"/>
      <c r="LAJ15" s="483"/>
      <c r="LAK15" s="483"/>
      <c r="LAL15" s="483"/>
      <c r="LAM15" s="483"/>
      <c r="LAN15" s="483"/>
      <c r="LAO15" s="483"/>
      <c r="LAP15" s="483"/>
      <c r="LAQ15" s="483"/>
      <c r="LAR15" s="483"/>
      <c r="LAS15" s="483"/>
      <c r="LAT15" s="483"/>
      <c r="LAU15" s="483"/>
      <c r="LAV15" s="483"/>
      <c r="LAW15" s="483"/>
      <c r="LAX15" s="483"/>
      <c r="LAY15" s="483"/>
      <c r="LAZ15" s="483"/>
      <c r="LBA15" s="483"/>
      <c r="LBB15" s="483"/>
      <c r="LBC15" s="483"/>
      <c r="LBD15" s="483"/>
      <c r="LBE15" s="483"/>
      <c r="LBF15" s="483"/>
      <c r="LBG15" s="483"/>
      <c r="LBH15" s="483"/>
      <c r="LBI15" s="483"/>
      <c r="LBJ15" s="483"/>
      <c r="LBK15" s="483"/>
      <c r="LBL15" s="483"/>
      <c r="LBM15" s="483"/>
      <c r="LBN15" s="483"/>
      <c r="LBO15" s="483"/>
      <c r="LBP15" s="483"/>
      <c r="LBQ15" s="483"/>
      <c r="LBR15" s="483"/>
      <c r="LBS15" s="483"/>
      <c r="LBT15" s="483"/>
      <c r="LBU15" s="483"/>
      <c r="LBV15" s="483"/>
      <c r="LBW15" s="483"/>
      <c r="LBX15" s="483"/>
      <c r="LBY15" s="483"/>
      <c r="LBZ15" s="483"/>
      <c r="LCA15" s="483"/>
      <c r="LCB15" s="483"/>
      <c r="LCC15" s="483"/>
      <c r="LCD15" s="483"/>
      <c r="LCE15" s="483"/>
      <c r="LCF15" s="483"/>
      <c r="LCG15" s="483"/>
      <c r="LCH15" s="483"/>
      <c r="LCI15" s="483"/>
      <c r="LCJ15" s="483"/>
      <c r="LCK15" s="483"/>
      <c r="LCL15" s="483"/>
      <c r="LCM15" s="483"/>
      <c r="LCN15" s="483"/>
      <c r="LCO15" s="483"/>
      <c r="LCP15" s="483"/>
      <c r="LCQ15" s="483"/>
      <c r="LCR15" s="483"/>
      <c r="LCS15" s="483"/>
      <c r="LCT15" s="483"/>
      <c r="LCU15" s="483"/>
      <c r="LCV15" s="483"/>
      <c r="LCW15" s="483"/>
      <c r="LCX15" s="483"/>
      <c r="LCY15" s="483"/>
      <c r="LCZ15" s="483"/>
      <c r="LDA15" s="483"/>
      <c r="LDB15" s="483"/>
      <c r="LDC15" s="483"/>
      <c r="LDD15" s="483"/>
      <c r="LDE15" s="483"/>
      <c r="LDF15" s="483"/>
      <c r="LDG15" s="483"/>
      <c r="LDH15" s="483"/>
      <c r="LDI15" s="483"/>
      <c r="LDJ15" s="483"/>
      <c r="LDK15" s="483"/>
      <c r="LDL15" s="483"/>
      <c r="LDM15" s="483"/>
      <c r="LDN15" s="483"/>
      <c r="LDO15" s="483"/>
      <c r="LDP15" s="483"/>
      <c r="LDQ15" s="483"/>
      <c r="LDR15" s="483"/>
      <c r="LDS15" s="483"/>
      <c r="LDT15" s="483"/>
      <c r="LDU15" s="483"/>
      <c r="LDV15" s="483"/>
      <c r="LDW15" s="483"/>
      <c r="LDX15" s="483"/>
      <c r="LDY15" s="483"/>
      <c r="LDZ15" s="483"/>
      <c r="LEA15" s="483"/>
      <c r="LEB15" s="483"/>
      <c r="LEC15" s="483"/>
      <c r="LED15" s="483"/>
      <c r="LEE15" s="483"/>
      <c r="LEF15" s="483"/>
      <c r="LEG15" s="483"/>
      <c r="LEH15" s="483"/>
      <c r="LEI15" s="483"/>
      <c r="LEJ15" s="483"/>
      <c r="LEK15" s="483"/>
      <c r="LEL15" s="483"/>
      <c r="LEM15" s="483"/>
      <c r="LEN15" s="483"/>
      <c r="LEO15" s="483"/>
      <c r="LEP15" s="483"/>
      <c r="LEQ15" s="483"/>
      <c r="LER15" s="483"/>
      <c r="LES15" s="483"/>
      <c r="LET15" s="483"/>
      <c r="LEU15" s="483"/>
      <c r="LEV15" s="483"/>
      <c r="LEW15" s="483"/>
      <c r="LEX15" s="483"/>
      <c r="LEY15" s="483"/>
      <c r="LEZ15" s="483"/>
      <c r="LFA15" s="483"/>
      <c r="LFB15" s="483"/>
      <c r="LFC15" s="483"/>
      <c r="LFD15" s="483"/>
      <c r="LFE15" s="483"/>
      <c r="LFF15" s="483"/>
      <c r="LFG15" s="483"/>
      <c r="LFH15" s="483"/>
      <c r="LFI15" s="483"/>
      <c r="LFJ15" s="483"/>
      <c r="LFK15" s="483"/>
      <c r="LFL15" s="483"/>
      <c r="LFM15" s="483"/>
      <c r="LFN15" s="483"/>
      <c r="LFO15" s="483"/>
      <c r="LFP15" s="483"/>
      <c r="LFQ15" s="483"/>
      <c r="LFR15" s="483"/>
      <c r="LFS15" s="483"/>
      <c r="LFT15" s="483"/>
      <c r="LFU15" s="483"/>
      <c r="LFV15" s="483"/>
      <c r="LFW15" s="483"/>
      <c r="LFX15" s="483"/>
      <c r="LFY15" s="483"/>
      <c r="LFZ15" s="483"/>
      <c r="LGA15" s="483"/>
      <c r="LGB15" s="483"/>
      <c r="LGC15" s="483"/>
      <c r="LGD15" s="483"/>
      <c r="LGE15" s="483"/>
      <c r="LGF15" s="483"/>
      <c r="LGG15" s="483"/>
      <c r="LGH15" s="483"/>
      <c r="LGI15" s="483"/>
      <c r="LGJ15" s="483"/>
      <c r="LGK15" s="483"/>
      <c r="LGL15" s="483"/>
      <c r="LGM15" s="483"/>
      <c r="LGN15" s="483"/>
      <c r="LGO15" s="483"/>
      <c r="LGP15" s="483"/>
      <c r="LGQ15" s="483"/>
      <c r="LGR15" s="483"/>
      <c r="LGS15" s="483"/>
      <c r="LGT15" s="483"/>
      <c r="LGU15" s="483"/>
      <c r="LGV15" s="483"/>
      <c r="LGW15" s="483"/>
      <c r="LGX15" s="483"/>
      <c r="LGY15" s="483"/>
      <c r="LGZ15" s="483"/>
      <c r="LHA15" s="483"/>
      <c r="LHB15" s="483"/>
      <c r="LHC15" s="483"/>
      <c r="LHD15" s="483"/>
      <c r="LHE15" s="483"/>
      <c r="LHF15" s="483"/>
      <c r="LHG15" s="483"/>
      <c r="LHH15" s="483"/>
      <c r="LHI15" s="483"/>
      <c r="LHJ15" s="483"/>
      <c r="LHK15" s="483"/>
      <c r="LHL15" s="483"/>
      <c r="LHM15" s="483"/>
      <c r="LHN15" s="483"/>
      <c r="LHO15" s="483"/>
      <c r="LHP15" s="483"/>
      <c r="LHQ15" s="483"/>
      <c r="LHR15" s="483"/>
      <c r="LHS15" s="483"/>
      <c r="LHT15" s="483"/>
      <c r="LHU15" s="483"/>
      <c r="LHV15" s="483"/>
      <c r="LHW15" s="483"/>
      <c r="LHX15" s="483"/>
      <c r="LHY15" s="483"/>
      <c r="LHZ15" s="483"/>
      <c r="LIA15" s="483"/>
      <c r="LIB15" s="483"/>
      <c r="LIC15" s="483"/>
      <c r="LID15" s="483"/>
      <c r="LIE15" s="483"/>
      <c r="LIF15" s="483"/>
      <c r="LIG15" s="483"/>
      <c r="LIH15" s="483"/>
      <c r="LII15" s="483"/>
      <c r="LIJ15" s="483"/>
      <c r="LIK15" s="483"/>
      <c r="LIL15" s="483"/>
      <c r="LIM15" s="483"/>
      <c r="LIN15" s="483"/>
      <c r="LIO15" s="483"/>
      <c r="LIP15" s="483"/>
      <c r="LIQ15" s="483"/>
      <c r="LIR15" s="483"/>
      <c r="LIS15" s="483"/>
      <c r="LIT15" s="483"/>
      <c r="LIU15" s="483"/>
      <c r="LIV15" s="483"/>
      <c r="LIW15" s="483"/>
      <c r="LIX15" s="483"/>
      <c r="LIY15" s="483"/>
      <c r="LIZ15" s="483"/>
      <c r="LJA15" s="483"/>
      <c r="LJB15" s="483"/>
      <c r="LJC15" s="483"/>
      <c r="LJD15" s="483"/>
      <c r="LJE15" s="483"/>
      <c r="LJF15" s="483"/>
      <c r="LJG15" s="483"/>
      <c r="LJH15" s="483"/>
      <c r="LJI15" s="483"/>
      <c r="LJJ15" s="483"/>
      <c r="LJK15" s="483"/>
      <c r="LJL15" s="483"/>
      <c r="LJM15" s="483"/>
      <c r="LJN15" s="483"/>
      <c r="LJO15" s="483"/>
      <c r="LJP15" s="483"/>
      <c r="LJQ15" s="483"/>
      <c r="LJR15" s="483"/>
      <c r="LJS15" s="483"/>
      <c r="LJT15" s="483"/>
      <c r="LJU15" s="483"/>
      <c r="LJV15" s="483"/>
      <c r="LJW15" s="483"/>
      <c r="LJX15" s="483"/>
      <c r="LJY15" s="483"/>
      <c r="LJZ15" s="483"/>
      <c r="LKA15" s="483"/>
      <c r="LKB15" s="483"/>
      <c r="LKC15" s="483"/>
      <c r="LKD15" s="483"/>
      <c r="LKE15" s="483"/>
      <c r="LKF15" s="483"/>
      <c r="LKG15" s="483"/>
      <c r="LKH15" s="483"/>
      <c r="LKI15" s="483"/>
      <c r="LKJ15" s="483"/>
      <c r="LKK15" s="483"/>
      <c r="LKL15" s="483"/>
      <c r="LKM15" s="483"/>
      <c r="LKN15" s="483"/>
      <c r="LKO15" s="483"/>
      <c r="LKP15" s="483"/>
      <c r="LKQ15" s="483"/>
      <c r="LKR15" s="483"/>
      <c r="LKS15" s="483"/>
      <c r="LKT15" s="483"/>
      <c r="LKU15" s="483"/>
      <c r="LKV15" s="483"/>
      <c r="LKW15" s="483"/>
      <c r="LKX15" s="483"/>
      <c r="LKY15" s="483"/>
      <c r="LKZ15" s="483"/>
      <c r="LLA15" s="483"/>
      <c r="LLB15" s="483"/>
      <c r="LLC15" s="483"/>
      <c r="LLD15" s="483"/>
      <c r="LLE15" s="483"/>
      <c r="LLF15" s="483"/>
      <c r="LLG15" s="483"/>
      <c r="LLH15" s="483"/>
      <c r="LLI15" s="483"/>
      <c r="LLJ15" s="483"/>
      <c r="LLK15" s="483"/>
      <c r="LLL15" s="483"/>
      <c r="LLM15" s="483"/>
      <c r="LLN15" s="483"/>
      <c r="LLO15" s="483"/>
      <c r="LLP15" s="483"/>
      <c r="LLQ15" s="483"/>
      <c r="LLR15" s="483"/>
      <c r="LLS15" s="483"/>
      <c r="LLT15" s="483"/>
      <c r="LLU15" s="483"/>
      <c r="LLV15" s="483"/>
      <c r="LLW15" s="483"/>
      <c r="LLX15" s="483"/>
      <c r="LLY15" s="483"/>
      <c r="LLZ15" s="483"/>
      <c r="LMA15" s="483"/>
      <c r="LMB15" s="483"/>
      <c r="LMC15" s="483"/>
      <c r="LMD15" s="483"/>
      <c r="LME15" s="483"/>
      <c r="LMF15" s="483"/>
      <c r="LMG15" s="483"/>
      <c r="LMH15" s="483"/>
      <c r="LMI15" s="483"/>
      <c r="LMJ15" s="483"/>
      <c r="LMK15" s="483"/>
      <c r="LML15" s="483"/>
      <c r="LMM15" s="483"/>
      <c r="LMN15" s="483"/>
      <c r="LMO15" s="483"/>
      <c r="LMP15" s="483"/>
      <c r="LMQ15" s="483"/>
      <c r="LMR15" s="483"/>
      <c r="LMS15" s="483"/>
      <c r="LMT15" s="483"/>
      <c r="LMU15" s="483"/>
      <c r="LMV15" s="483"/>
      <c r="LMW15" s="483"/>
      <c r="LMX15" s="483"/>
      <c r="LMY15" s="483"/>
      <c r="LMZ15" s="483"/>
      <c r="LNA15" s="483"/>
      <c r="LNB15" s="483"/>
      <c r="LNC15" s="483"/>
      <c r="LND15" s="483"/>
      <c r="LNE15" s="483"/>
      <c r="LNF15" s="483"/>
      <c r="LNG15" s="483"/>
      <c r="LNH15" s="483"/>
      <c r="LNI15" s="483"/>
      <c r="LNJ15" s="483"/>
      <c r="LNK15" s="483"/>
      <c r="LNL15" s="483"/>
      <c r="LNM15" s="483"/>
      <c r="LNN15" s="483"/>
      <c r="LNO15" s="483"/>
      <c r="LNP15" s="483"/>
      <c r="LNQ15" s="483"/>
      <c r="LNR15" s="483"/>
      <c r="LNS15" s="483"/>
      <c r="LNT15" s="483"/>
      <c r="LNU15" s="483"/>
      <c r="LNV15" s="483"/>
      <c r="LNW15" s="483"/>
      <c r="LNX15" s="483"/>
      <c r="LNY15" s="483"/>
      <c r="LNZ15" s="483"/>
      <c r="LOA15" s="483"/>
      <c r="LOB15" s="483"/>
      <c r="LOC15" s="483"/>
      <c r="LOD15" s="483"/>
      <c r="LOE15" s="483"/>
      <c r="LOF15" s="483"/>
      <c r="LOG15" s="483"/>
      <c r="LOH15" s="483"/>
      <c r="LOI15" s="483"/>
      <c r="LOJ15" s="483"/>
      <c r="LOK15" s="483"/>
      <c r="LOL15" s="483"/>
      <c r="LOM15" s="483"/>
      <c r="LON15" s="483"/>
      <c r="LOO15" s="483"/>
      <c r="LOP15" s="483"/>
      <c r="LOQ15" s="483"/>
      <c r="LOR15" s="483"/>
      <c r="LOS15" s="483"/>
      <c r="LOT15" s="483"/>
      <c r="LOU15" s="483"/>
      <c r="LOV15" s="483"/>
      <c r="LOW15" s="483"/>
      <c r="LOX15" s="483"/>
      <c r="LOY15" s="483"/>
      <c r="LOZ15" s="483"/>
      <c r="LPA15" s="483"/>
      <c r="LPB15" s="483"/>
      <c r="LPC15" s="483"/>
      <c r="LPD15" s="483"/>
      <c r="LPE15" s="483"/>
      <c r="LPF15" s="483"/>
      <c r="LPG15" s="483"/>
      <c r="LPH15" s="483"/>
      <c r="LPI15" s="483"/>
      <c r="LPJ15" s="483"/>
      <c r="LPK15" s="483"/>
      <c r="LPL15" s="483"/>
      <c r="LPM15" s="483"/>
      <c r="LPN15" s="483"/>
      <c r="LPO15" s="483"/>
      <c r="LPP15" s="483"/>
      <c r="LPQ15" s="483"/>
      <c r="LPR15" s="483"/>
      <c r="LPS15" s="483"/>
      <c r="LPT15" s="483"/>
      <c r="LPU15" s="483"/>
      <c r="LPV15" s="483"/>
      <c r="LPW15" s="483"/>
      <c r="LPX15" s="483"/>
      <c r="LPY15" s="483"/>
      <c r="LPZ15" s="483"/>
      <c r="LQA15" s="483"/>
      <c r="LQB15" s="483"/>
      <c r="LQC15" s="483"/>
      <c r="LQD15" s="483"/>
      <c r="LQE15" s="483"/>
      <c r="LQF15" s="483"/>
      <c r="LQG15" s="483"/>
      <c r="LQH15" s="483"/>
      <c r="LQI15" s="483"/>
      <c r="LQJ15" s="483"/>
      <c r="LQK15" s="483"/>
      <c r="LQL15" s="483"/>
      <c r="LQM15" s="483"/>
      <c r="LQN15" s="483"/>
      <c r="LQO15" s="483"/>
      <c r="LQP15" s="483"/>
      <c r="LQQ15" s="483"/>
      <c r="LQR15" s="483"/>
      <c r="LQS15" s="483"/>
      <c r="LQT15" s="483"/>
      <c r="LQU15" s="483"/>
      <c r="LQV15" s="483"/>
      <c r="LQW15" s="483"/>
      <c r="LQX15" s="483"/>
      <c r="LQY15" s="483"/>
      <c r="LQZ15" s="483"/>
      <c r="LRA15" s="483"/>
      <c r="LRB15" s="483"/>
      <c r="LRC15" s="483"/>
      <c r="LRD15" s="483"/>
      <c r="LRE15" s="483"/>
      <c r="LRF15" s="483"/>
      <c r="LRG15" s="483"/>
      <c r="LRH15" s="483"/>
      <c r="LRI15" s="483"/>
      <c r="LRJ15" s="483"/>
      <c r="LRK15" s="483"/>
      <c r="LRL15" s="483"/>
      <c r="LRM15" s="483"/>
      <c r="LRN15" s="483"/>
      <c r="LRO15" s="483"/>
      <c r="LRP15" s="483"/>
      <c r="LRQ15" s="483"/>
      <c r="LRR15" s="483"/>
      <c r="LRS15" s="483"/>
      <c r="LRT15" s="483"/>
      <c r="LRU15" s="483"/>
      <c r="LRV15" s="483"/>
      <c r="LRW15" s="483"/>
      <c r="LRX15" s="483"/>
      <c r="LRY15" s="483"/>
      <c r="LRZ15" s="483"/>
      <c r="LSA15" s="483"/>
      <c r="LSB15" s="483"/>
      <c r="LSC15" s="483"/>
      <c r="LSD15" s="483"/>
      <c r="LSE15" s="483"/>
      <c r="LSF15" s="483"/>
      <c r="LSG15" s="483"/>
      <c r="LSH15" s="483"/>
      <c r="LSI15" s="483"/>
      <c r="LSJ15" s="483"/>
      <c r="LSK15" s="483"/>
      <c r="LSL15" s="483"/>
      <c r="LSM15" s="483"/>
      <c r="LSN15" s="483"/>
      <c r="LSO15" s="483"/>
      <c r="LSP15" s="483"/>
      <c r="LSQ15" s="483"/>
      <c r="LSR15" s="483"/>
      <c r="LSS15" s="483"/>
      <c r="LST15" s="483"/>
      <c r="LSU15" s="483"/>
      <c r="LSV15" s="483"/>
      <c r="LSW15" s="483"/>
      <c r="LSX15" s="483"/>
      <c r="LSY15" s="483"/>
      <c r="LSZ15" s="483"/>
      <c r="LTA15" s="483"/>
      <c r="LTB15" s="483"/>
      <c r="LTC15" s="483"/>
      <c r="LTD15" s="483"/>
      <c r="LTE15" s="483"/>
      <c r="LTF15" s="483"/>
      <c r="LTG15" s="483"/>
      <c r="LTH15" s="483"/>
      <c r="LTI15" s="483"/>
      <c r="LTJ15" s="483"/>
      <c r="LTK15" s="483"/>
      <c r="LTL15" s="483"/>
      <c r="LTM15" s="483"/>
      <c r="LTN15" s="483"/>
      <c r="LTO15" s="483"/>
      <c r="LTP15" s="483"/>
      <c r="LTQ15" s="483"/>
      <c r="LTR15" s="483"/>
      <c r="LTS15" s="483"/>
      <c r="LTT15" s="483"/>
      <c r="LTU15" s="483"/>
      <c r="LTV15" s="483"/>
      <c r="LTW15" s="483"/>
      <c r="LTX15" s="483"/>
      <c r="LTY15" s="483"/>
      <c r="LTZ15" s="483"/>
      <c r="LUA15" s="483"/>
      <c r="LUB15" s="483"/>
      <c r="LUC15" s="483"/>
      <c r="LUD15" s="483"/>
      <c r="LUE15" s="483"/>
      <c r="LUF15" s="483"/>
      <c r="LUG15" s="483"/>
      <c r="LUH15" s="483"/>
      <c r="LUI15" s="483"/>
      <c r="LUJ15" s="483"/>
      <c r="LUK15" s="483"/>
      <c r="LUL15" s="483"/>
      <c r="LUM15" s="483"/>
      <c r="LUN15" s="483"/>
      <c r="LUO15" s="483"/>
      <c r="LUP15" s="483"/>
      <c r="LUQ15" s="483"/>
      <c r="LUR15" s="483"/>
      <c r="LUS15" s="483"/>
      <c r="LUT15" s="483"/>
      <c r="LUU15" s="483"/>
      <c r="LUV15" s="483"/>
      <c r="LUW15" s="483"/>
      <c r="LUX15" s="483"/>
      <c r="LUY15" s="483"/>
      <c r="LUZ15" s="483"/>
      <c r="LVA15" s="483"/>
      <c r="LVB15" s="483"/>
      <c r="LVC15" s="483"/>
      <c r="LVD15" s="483"/>
      <c r="LVE15" s="483"/>
      <c r="LVF15" s="483"/>
      <c r="LVG15" s="483"/>
      <c r="LVH15" s="483"/>
      <c r="LVI15" s="483"/>
      <c r="LVJ15" s="483"/>
      <c r="LVK15" s="483"/>
      <c r="LVL15" s="483"/>
      <c r="LVM15" s="483"/>
      <c r="LVN15" s="483"/>
      <c r="LVO15" s="483"/>
      <c r="LVP15" s="483"/>
      <c r="LVQ15" s="483"/>
      <c r="LVR15" s="483"/>
      <c r="LVS15" s="483"/>
      <c r="LVT15" s="483"/>
      <c r="LVU15" s="483"/>
      <c r="LVV15" s="483"/>
      <c r="LVW15" s="483"/>
      <c r="LVX15" s="483"/>
      <c r="LVY15" s="483"/>
      <c r="LVZ15" s="483"/>
      <c r="LWA15" s="483"/>
      <c r="LWB15" s="483"/>
      <c r="LWC15" s="483"/>
      <c r="LWD15" s="483"/>
      <c r="LWE15" s="483"/>
      <c r="LWF15" s="483"/>
      <c r="LWG15" s="483"/>
      <c r="LWH15" s="483"/>
      <c r="LWI15" s="483"/>
      <c r="LWJ15" s="483"/>
      <c r="LWK15" s="483"/>
      <c r="LWL15" s="483"/>
      <c r="LWM15" s="483"/>
      <c r="LWN15" s="483"/>
      <c r="LWO15" s="483"/>
      <c r="LWP15" s="483"/>
      <c r="LWQ15" s="483"/>
      <c r="LWR15" s="483"/>
      <c r="LWS15" s="483"/>
      <c r="LWT15" s="483"/>
      <c r="LWU15" s="483"/>
      <c r="LWV15" s="483"/>
      <c r="LWW15" s="483"/>
      <c r="LWX15" s="483"/>
      <c r="LWY15" s="483"/>
      <c r="LWZ15" s="483"/>
      <c r="LXA15" s="483"/>
      <c r="LXB15" s="483"/>
      <c r="LXC15" s="483"/>
      <c r="LXD15" s="483"/>
      <c r="LXE15" s="483"/>
      <c r="LXF15" s="483"/>
      <c r="LXG15" s="483"/>
      <c r="LXH15" s="483"/>
      <c r="LXI15" s="483"/>
      <c r="LXJ15" s="483"/>
      <c r="LXK15" s="483"/>
      <c r="LXL15" s="483"/>
      <c r="LXM15" s="483"/>
      <c r="LXN15" s="483"/>
      <c r="LXO15" s="483"/>
      <c r="LXP15" s="483"/>
      <c r="LXQ15" s="483"/>
      <c r="LXR15" s="483"/>
      <c r="LXS15" s="483"/>
      <c r="LXT15" s="483"/>
      <c r="LXU15" s="483"/>
      <c r="LXV15" s="483"/>
      <c r="LXW15" s="483"/>
      <c r="LXX15" s="483"/>
      <c r="LXY15" s="483"/>
      <c r="LXZ15" s="483"/>
      <c r="LYA15" s="483"/>
      <c r="LYB15" s="483"/>
      <c r="LYC15" s="483"/>
      <c r="LYD15" s="483"/>
      <c r="LYE15" s="483"/>
      <c r="LYF15" s="483"/>
      <c r="LYG15" s="483"/>
      <c r="LYH15" s="483"/>
      <c r="LYI15" s="483"/>
      <c r="LYJ15" s="483"/>
      <c r="LYK15" s="483"/>
      <c r="LYL15" s="483"/>
      <c r="LYM15" s="483"/>
      <c r="LYN15" s="483"/>
      <c r="LYO15" s="483"/>
      <c r="LYP15" s="483"/>
      <c r="LYQ15" s="483"/>
      <c r="LYR15" s="483"/>
      <c r="LYS15" s="483"/>
      <c r="LYT15" s="483"/>
      <c r="LYU15" s="483"/>
      <c r="LYV15" s="483"/>
      <c r="LYW15" s="483"/>
      <c r="LYX15" s="483"/>
      <c r="LYY15" s="483"/>
      <c r="LYZ15" s="483"/>
      <c r="LZA15" s="483"/>
      <c r="LZB15" s="483"/>
      <c r="LZC15" s="483"/>
      <c r="LZD15" s="483"/>
      <c r="LZE15" s="483"/>
      <c r="LZF15" s="483"/>
      <c r="LZG15" s="483"/>
      <c r="LZH15" s="483"/>
      <c r="LZI15" s="483"/>
      <c r="LZJ15" s="483"/>
      <c r="LZK15" s="483"/>
      <c r="LZL15" s="483"/>
      <c r="LZM15" s="483"/>
      <c r="LZN15" s="483"/>
      <c r="LZO15" s="483"/>
      <c r="LZP15" s="483"/>
      <c r="LZQ15" s="483"/>
      <c r="LZR15" s="483"/>
      <c r="LZS15" s="483"/>
      <c r="LZT15" s="483"/>
      <c r="LZU15" s="483"/>
      <c r="LZV15" s="483"/>
      <c r="LZW15" s="483"/>
      <c r="LZX15" s="483"/>
      <c r="LZY15" s="483"/>
      <c r="LZZ15" s="483"/>
      <c r="MAA15" s="483"/>
      <c r="MAB15" s="483"/>
      <c r="MAC15" s="483"/>
      <c r="MAD15" s="483"/>
      <c r="MAE15" s="483"/>
      <c r="MAF15" s="483"/>
      <c r="MAG15" s="483"/>
      <c r="MAH15" s="483"/>
      <c r="MAI15" s="483"/>
      <c r="MAJ15" s="483"/>
      <c r="MAK15" s="483"/>
      <c r="MAL15" s="483"/>
      <c r="MAM15" s="483"/>
      <c r="MAN15" s="483"/>
      <c r="MAO15" s="483"/>
      <c r="MAP15" s="483"/>
      <c r="MAQ15" s="483"/>
      <c r="MAR15" s="483"/>
      <c r="MAS15" s="483"/>
      <c r="MAT15" s="483"/>
      <c r="MAU15" s="483"/>
      <c r="MAV15" s="483"/>
      <c r="MAW15" s="483"/>
      <c r="MAX15" s="483"/>
      <c r="MAY15" s="483"/>
      <c r="MAZ15" s="483"/>
      <c r="MBA15" s="483"/>
      <c r="MBB15" s="483"/>
      <c r="MBC15" s="483"/>
      <c r="MBD15" s="483"/>
      <c r="MBE15" s="483"/>
      <c r="MBF15" s="483"/>
      <c r="MBG15" s="483"/>
      <c r="MBH15" s="483"/>
      <c r="MBI15" s="483"/>
      <c r="MBJ15" s="483"/>
      <c r="MBK15" s="483"/>
      <c r="MBL15" s="483"/>
      <c r="MBM15" s="483"/>
      <c r="MBN15" s="483"/>
      <c r="MBO15" s="483"/>
      <c r="MBP15" s="483"/>
      <c r="MBQ15" s="483"/>
      <c r="MBR15" s="483"/>
      <c r="MBS15" s="483"/>
      <c r="MBT15" s="483"/>
      <c r="MBU15" s="483"/>
      <c r="MBV15" s="483"/>
      <c r="MBW15" s="483"/>
      <c r="MBX15" s="483"/>
      <c r="MBY15" s="483"/>
      <c r="MBZ15" s="483"/>
      <c r="MCA15" s="483"/>
      <c r="MCB15" s="483"/>
      <c r="MCC15" s="483"/>
      <c r="MCD15" s="483"/>
      <c r="MCE15" s="483"/>
      <c r="MCF15" s="483"/>
      <c r="MCG15" s="483"/>
      <c r="MCH15" s="483"/>
      <c r="MCI15" s="483"/>
      <c r="MCJ15" s="483"/>
      <c r="MCK15" s="483"/>
      <c r="MCL15" s="483"/>
      <c r="MCM15" s="483"/>
      <c r="MCN15" s="483"/>
      <c r="MCO15" s="483"/>
      <c r="MCP15" s="483"/>
      <c r="MCQ15" s="483"/>
      <c r="MCR15" s="483"/>
      <c r="MCS15" s="483"/>
      <c r="MCT15" s="483"/>
      <c r="MCU15" s="483"/>
      <c r="MCV15" s="483"/>
      <c r="MCW15" s="483"/>
      <c r="MCX15" s="483"/>
      <c r="MCY15" s="483"/>
      <c r="MCZ15" s="483"/>
      <c r="MDA15" s="483"/>
      <c r="MDB15" s="483"/>
      <c r="MDC15" s="483"/>
      <c r="MDD15" s="483"/>
      <c r="MDE15" s="483"/>
      <c r="MDF15" s="483"/>
      <c r="MDG15" s="483"/>
      <c r="MDH15" s="483"/>
      <c r="MDI15" s="483"/>
      <c r="MDJ15" s="483"/>
      <c r="MDK15" s="483"/>
      <c r="MDL15" s="483"/>
      <c r="MDM15" s="483"/>
      <c r="MDN15" s="483"/>
      <c r="MDO15" s="483"/>
      <c r="MDP15" s="483"/>
      <c r="MDQ15" s="483"/>
      <c r="MDR15" s="483"/>
      <c r="MDS15" s="483"/>
      <c r="MDT15" s="483"/>
      <c r="MDU15" s="483"/>
      <c r="MDV15" s="483"/>
      <c r="MDW15" s="483"/>
      <c r="MDX15" s="483"/>
      <c r="MDY15" s="483"/>
      <c r="MDZ15" s="483"/>
      <c r="MEA15" s="483"/>
      <c r="MEB15" s="483"/>
      <c r="MEC15" s="483"/>
      <c r="MED15" s="483"/>
      <c r="MEE15" s="483"/>
      <c r="MEF15" s="483"/>
      <c r="MEG15" s="483"/>
      <c r="MEH15" s="483"/>
      <c r="MEI15" s="483"/>
      <c r="MEJ15" s="483"/>
      <c r="MEK15" s="483"/>
      <c r="MEL15" s="483"/>
      <c r="MEM15" s="483"/>
      <c r="MEN15" s="483"/>
      <c r="MEO15" s="483"/>
      <c r="MEP15" s="483"/>
      <c r="MEQ15" s="483"/>
      <c r="MER15" s="483"/>
      <c r="MES15" s="483"/>
      <c r="MET15" s="483"/>
      <c r="MEU15" s="483"/>
      <c r="MEV15" s="483"/>
      <c r="MEW15" s="483"/>
      <c r="MEX15" s="483"/>
      <c r="MEY15" s="483"/>
      <c r="MEZ15" s="483"/>
      <c r="MFA15" s="483"/>
      <c r="MFB15" s="483"/>
      <c r="MFC15" s="483"/>
      <c r="MFD15" s="483"/>
      <c r="MFE15" s="483"/>
      <c r="MFF15" s="483"/>
      <c r="MFG15" s="483"/>
      <c r="MFH15" s="483"/>
      <c r="MFI15" s="483"/>
      <c r="MFJ15" s="483"/>
      <c r="MFK15" s="483"/>
      <c r="MFL15" s="483"/>
      <c r="MFM15" s="483"/>
      <c r="MFN15" s="483"/>
      <c r="MFO15" s="483"/>
      <c r="MFP15" s="483"/>
      <c r="MFQ15" s="483"/>
      <c r="MFR15" s="483"/>
      <c r="MFS15" s="483"/>
      <c r="MFT15" s="483"/>
      <c r="MFU15" s="483"/>
      <c r="MFV15" s="483"/>
      <c r="MFW15" s="483"/>
      <c r="MFX15" s="483"/>
      <c r="MFY15" s="483"/>
      <c r="MFZ15" s="483"/>
      <c r="MGA15" s="483"/>
      <c r="MGB15" s="483"/>
      <c r="MGC15" s="483"/>
      <c r="MGD15" s="483"/>
      <c r="MGE15" s="483"/>
      <c r="MGF15" s="483"/>
      <c r="MGG15" s="483"/>
      <c r="MGH15" s="483"/>
      <c r="MGI15" s="483"/>
      <c r="MGJ15" s="483"/>
      <c r="MGK15" s="483"/>
      <c r="MGL15" s="483"/>
      <c r="MGM15" s="483"/>
      <c r="MGN15" s="483"/>
      <c r="MGO15" s="483"/>
      <c r="MGP15" s="483"/>
      <c r="MGQ15" s="483"/>
      <c r="MGR15" s="483"/>
      <c r="MGS15" s="483"/>
      <c r="MGT15" s="483"/>
      <c r="MGU15" s="483"/>
      <c r="MGV15" s="483"/>
      <c r="MGW15" s="483"/>
      <c r="MGX15" s="483"/>
      <c r="MGY15" s="483"/>
      <c r="MGZ15" s="483"/>
      <c r="MHA15" s="483"/>
      <c r="MHB15" s="483"/>
      <c r="MHC15" s="483"/>
      <c r="MHD15" s="483"/>
      <c r="MHE15" s="483"/>
      <c r="MHF15" s="483"/>
      <c r="MHG15" s="483"/>
      <c r="MHH15" s="483"/>
      <c r="MHI15" s="483"/>
      <c r="MHJ15" s="483"/>
      <c r="MHK15" s="483"/>
      <c r="MHL15" s="483"/>
      <c r="MHM15" s="483"/>
      <c r="MHN15" s="483"/>
      <c r="MHO15" s="483"/>
      <c r="MHP15" s="483"/>
      <c r="MHQ15" s="483"/>
      <c r="MHR15" s="483"/>
      <c r="MHS15" s="483"/>
      <c r="MHT15" s="483"/>
      <c r="MHU15" s="483"/>
      <c r="MHV15" s="483"/>
      <c r="MHW15" s="483"/>
      <c r="MHX15" s="483"/>
      <c r="MHY15" s="483"/>
      <c r="MHZ15" s="483"/>
      <c r="MIA15" s="483"/>
      <c r="MIB15" s="483"/>
      <c r="MIC15" s="483"/>
      <c r="MID15" s="483"/>
      <c r="MIE15" s="483"/>
      <c r="MIF15" s="483"/>
      <c r="MIG15" s="483"/>
      <c r="MIH15" s="483"/>
      <c r="MII15" s="483"/>
      <c r="MIJ15" s="483"/>
      <c r="MIK15" s="483"/>
      <c r="MIL15" s="483"/>
      <c r="MIM15" s="483"/>
      <c r="MIN15" s="483"/>
      <c r="MIO15" s="483"/>
      <c r="MIP15" s="483"/>
      <c r="MIQ15" s="483"/>
      <c r="MIR15" s="483"/>
      <c r="MIS15" s="483"/>
      <c r="MIT15" s="483"/>
      <c r="MIU15" s="483"/>
      <c r="MIV15" s="483"/>
      <c r="MIW15" s="483"/>
      <c r="MIX15" s="483"/>
      <c r="MIY15" s="483"/>
      <c r="MIZ15" s="483"/>
      <c r="MJA15" s="483"/>
      <c r="MJB15" s="483"/>
      <c r="MJC15" s="483"/>
      <c r="MJD15" s="483"/>
      <c r="MJE15" s="483"/>
      <c r="MJF15" s="483"/>
      <c r="MJG15" s="483"/>
      <c r="MJH15" s="483"/>
      <c r="MJI15" s="483"/>
      <c r="MJJ15" s="483"/>
      <c r="MJK15" s="483"/>
      <c r="MJL15" s="483"/>
      <c r="MJM15" s="483"/>
      <c r="MJN15" s="483"/>
      <c r="MJO15" s="483"/>
      <c r="MJP15" s="483"/>
      <c r="MJQ15" s="483"/>
      <c r="MJR15" s="483"/>
      <c r="MJS15" s="483"/>
      <c r="MJT15" s="483"/>
      <c r="MJU15" s="483"/>
      <c r="MJV15" s="483"/>
      <c r="MJW15" s="483"/>
      <c r="MJX15" s="483"/>
      <c r="MJY15" s="483"/>
      <c r="MJZ15" s="483"/>
      <c r="MKA15" s="483"/>
      <c r="MKB15" s="483"/>
      <c r="MKC15" s="483"/>
      <c r="MKD15" s="483"/>
      <c r="MKE15" s="483"/>
      <c r="MKF15" s="483"/>
      <c r="MKG15" s="483"/>
      <c r="MKH15" s="483"/>
      <c r="MKI15" s="483"/>
      <c r="MKJ15" s="483"/>
      <c r="MKK15" s="483"/>
      <c r="MKL15" s="483"/>
      <c r="MKM15" s="483"/>
      <c r="MKN15" s="483"/>
      <c r="MKO15" s="483"/>
      <c r="MKP15" s="483"/>
      <c r="MKQ15" s="483"/>
      <c r="MKR15" s="483"/>
      <c r="MKS15" s="483"/>
      <c r="MKT15" s="483"/>
      <c r="MKU15" s="483"/>
      <c r="MKV15" s="483"/>
      <c r="MKW15" s="483"/>
      <c r="MKX15" s="483"/>
      <c r="MKY15" s="483"/>
      <c r="MKZ15" s="483"/>
      <c r="MLA15" s="483"/>
      <c r="MLB15" s="483"/>
      <c r="MLC15" s="483"/>
      <c r="MLD15" s="483"/>
      <c r="MLE15" s="483"/>
      <c r="MLF15" s="483"/>
      <c r="MLG15" s="483"/>
      <c r="MLH15" s="483"/>
      <c r="MLI15" s="483"/>
      <c r="MLJ15" s="483"/>
      <c r="MLK15" s="483"/>
      <c r="MLL15" s="483"/>
      <c r="MLM15" s="483"/>
      <c r="MLN15" s="483"/>
      <c r="MLO15" s="483"/>
      <c r="MLP15" s="483"/>
      <c r="MLQ15" s="483"/>
      <c r="MLR15" s="483"/>
      <c r="MLS15" s="483"/>
      <c r="MLT15" s="483"/>
      <c r="MLU15" s="483"/>
      <c r="MLV15" s="483"/>
      <c r="MLW15" s="483"/>
      <c r="MLX15" s="483"/>
      <c r="MLY15" s="483"/>
      <c r="MLZ15" s="483"/>
      <c r="MMA15" s="483"/>
      <c r="MMB15" s="483"/>
      <c r="MMC15" s="483"/>
      <c r="MMD15" s="483"/>
      <c r="MME15" s="483"/>
      <c r="MMF15" s="483"/>
      <c r="MMG15" s="483"/>
      <c r="MMH15" s="483"/>
      <c r="MMI15" s="483"/>
      <c r="MMJ15" s="483"/>
      <c r="MMK15" s="483"/>
      <c r="MML15" s="483"/>
      <c r="MMM15" s="483"/>
      <c r="MMN15" s="483"/>
      <c r="MMO15" s="483"/>
      <c r="MMP15" s="483"/>
      <c r="MMQ15" s="483"/>
      <c r="MMR15" s="483"/>
      <c r="MMS15" s="483"/>
      <c r="MMT15" s="483"/>
      <c r="MMU15" s="483"/>
      <c r="MMV15" s="483"/>
      <c r="MMW15" s="483"/>
      <c r="MMX15" s="483"/>
      <c r="MMY15" s="483"/>
      <c r="MMZ15" s="483"/>
      <c r="MNA15" s="483"/>
      <c r="MNB15" s="483"/>
      <c r="MNC15" s="483"/>
      <c r="MND15" s="483"/>
      <c r="MNE15" s="483"/>
      <c r="MNF15" s="483"/>
      <c r="MNG15" s="483"/>
      <c r="MNH15" s="483"/>
      <c r="MNI15" s="483"/>
      <c r="MNJ15" s="483"/>
      <c r="MNK15" s="483"/>
      <c r="MNL15" s="483"/>
      <c r="MNM15" s="483"/>
      <c r="MNN15" s="483"/>
      <c r="MNO15" s="483"/>
      <c r="MNP15" s="483"/>
      <c r="MNQ15" s="483"/>
      <c r="MNR15" s="483"/>
      <c r="MNS15" s="483"/>
      <c r="MNT15" s="483"/>
      <c r="MNU15" s="483"/>
      <c r="MNV15" s="483"/>
      <c r="MNW15" s="483"/>
      <c r="MNX15" s="483"/>
      <c r="MNY15" s="483"/>
      <c r="MNZ15" s="483"/>
      <c r="MOA15" s="483"/>
      <c r="MOB15" s="483"/>
      <c r="MOC15" s="483"/>
      <c r="MOD15" s="483"/>
      <c r="MOE15" s="483"/>
      <c r="MOF15" s="483"/>
      <c r="MOG15" s="483"/>
      <c r="MOH15" s="483"/>
      <c r="MOI15" s="483"/>
      <c r="MOJ15" s="483"/>
      <c r="MOK15" s="483"/>
      <c r="MOL15" s="483"/>
      <c r="MOM15" s="483"/>
      <c r="MON15" s="483"/>
      <c r="MOO15" s="483"/>
      <c r="MOP15" s="483"/>
      <c r="MOQ15" s="483"/>
      <c r="MOR15" s="483"/>
      <c r="MOS15" s="483"/>
      <c r="MOT15" s="483"/>
      <c r="MOU15" s="483"/>
      <c r="MOV15" s="483"/>
      <c r="MOW15" s="483"/>
      <c r="MOX15" s="483"/>
      <c r="MOY15" s="483"/>
      <c r="MOZ15" s="483"/>
      <c r="MPA15" s="483"/>
      <c r="MPB15" s="483"/>
      <c r="MPC15" s="483"/>
      <c r="MPD15" s="483"/>
      <c r="MPE15" s="483"/>
      <c r="MPF15" s="483"/>
      <c r="MPG15" s="483"/>
      <c r="MPH15" s="483"/>
      <c r="MPI15" s="483"/>
      <c r="MPJ15" s="483"/>
      <c r="MPK15" s="483"/>
      <c r="MPL15" s="483"/>
      <c r="MPM15" s="483"/>
      <c r="MPN15" s="483"/>
      <c r="MPO15" s="483"/>
      <c r="MPP15" s="483"/>
      <c r="MPQ15" s="483"/>
      <c r="MPR15" s="483"/>
      <c r="MPS15" s="483"/>
      <c r="MPT15" s="483"/>
      <c r="MPU15" s="483"/>
      <c r="MPV15" s="483"/>
      <c r="MPW15" s="483"/>
      <c r="MPX15" s="483"/>
      <c r="MPY15" s="483"/>
      <c r="MPZ15" s="483"/>
      <c r="MQA15" s="483"/>
      <c r="MQB15" s="483"/>
      <c r="MQC15" s="483"/>
      <c r="MQD15" s="483"/>
      <c r="MQE15" s="483"/>
      <c r="MQF15" s="483"/>
      <c r="MQG15" s="483"/>
      <c r="MQH15" s="483"/>
      <c r="MQI15" s="483"/>
      <c r="MQJ15" s="483"/>
      <c r="MQK15" s="483"/>
      <c r="MQL15" s="483"/>
      <c r="MQM15" s="483"/>
      <c r="MQN15" s="483"/>
      <c r="MQO15" s="483"/>
      <c r="MQP15" s="483"/>
      <c r="MQQ15" s="483"/>
      <c r="MQR15" s="483"/>
      <c r="MQS15" s="483"/>
      <c r="MQT15" s="483"/>
      <c r="MQU15" s="483"/>
      <c r="MQV15" s="483"/>
      <c r="MQW15" s="483"/>
      <c r="MQX15" s="483"/>
      <c r="MQY15" s="483"/>
      <c r="MQZ15" s="483"/>
      <c r="MRA15" s="483"/>
      <c r="MRB15" s="483"/>
      <c r="MRC15" s="483"/>
      <c r="MRD15" s="483"/>
      <c r="MRE15" s="483"/>
      <c r="MRF15" s="483"/>
      <c r="MRG15" s="483"/>
      <c r="MRH15" s="483"/>
      <c r="MRI15" s="483"/>
      <c r="MRJ15" s="483"/>
      <c r="MRK15" s="483"/>
      <c r="MRL15" s="483"/>
      <c r="MRM15" s="483"/>
      <c r="MRN15" s="483"/>
      <c r="MRO15" s="483"/>
      <c r="MRP15" s="483"/>
      <c r="MRQ15" s="483"/>
      <c r="MRR15" s="483"/>
      <c r="MRS15" s="483"/>
      <c r="MRT15" s="483"/>
      <c r="MRU15" s="483"/>
      <c r="MRV15" s="483"/>
      <c r="MRW15" s="483"/>
      <c r="MRX15" s="483"/>
      <c r="MRY15" s="483"/>
      <c r="MRZ15" s="483"/>
      <c r="MSA15" s="483"/>
      <c r="MSB15" s="483"/>
      <c r="MSC15" s="483"/>
      <c r="MSD15" s="483"/>
      <c r="MSE15" s="483"/>
      <c r="MSF15" s="483"/>
      <c r="MSG15" s="483"/>
      <c r="MSH15" s="483"/>
      <c r="MSI15" s="483"/>
      <c r="MSJ15" s="483"/>
      <c r="MSK15" s="483"/>
      <c r="MSL15" s="483"/>
      <c r="MSM15" s="483"/>
      <c r="MSN15" s="483"/>
      <c r="MSO15" s="483"/>
      <c r="MSP15" s="483"/>
      <c r="MSQ15" s="483"/>
      <c r="MSR15" s="483"/>
      <c r="MSS15" s="483"/>
      <c r="MST15" s="483"/>
      <c r="MSU15" s="483"/>
      <c r="MSV15" s="483"/>
      <c r="MSW15" s="483"/>
      <c r="MSX15" s="483"/>
      <c r="MSY15" s="483"/>
      <c r="MSZ15" s="483"/>
      <c r="MTA15" s="483"/>
      <c r="MTB15" s="483"/>
      <c r="MTC15" s="483"/>
      <c r="MTD15" s="483"/>
      <c r="MTE15" s="483"/>
      <c r="MTF15" s="483"/>
      <c r="MTG15" s="483"/>
      <c r="MTH15" s="483"/>
      <c r="MTI15" s="483"/>
      <c r="MTJ15" s="483"/>
      <c r="MTK15" s="483"/>
      <c r="MTL15" s="483"/>
      <c r="MTM15" s="483"/>
      <c r="MTN15" s="483"/>
      <c r="MTO15" s="483"/>
      <c r="MTP15" s="483"/>
      <c r="MTQ15" s="483"/>
      <c r="MTR15" s="483"/>
      <c r="MTS15" s="483"/>
      <c r="MTT15" s="483"/>
      <c r="MTU15" s="483"/>
      <c r="MTV15" s="483"/>
      <c r="MTW15" s="483"/>
      <c r="MTX15" s="483"/>
      <c r="MTY15" s="483"/>
      <c r="MTZ15" s="483"/>
      <c r="MUA15" s="483"/>
      <c r="MUB15" s="483"/>
      <c r="MUC15" s="483"/>
      <c r="MUD15" s="483"/>
      <c r="MUE15" s="483"/>
      <c r="MUF15" s="483"/>
      <c r="MUG15" s="483"/>
      <c r="MUH15" s="483"/>
      <c r="MUI15" s="483"/>
      <c r="MUJ15" s="483"/>
      <c r="MUK15" s="483"/>
      <c r="MUL15" s="483"/>
      <c r="MUM15" s="483"/>
      <c r="MUN15" s="483"/>
      <c r="MUO15" s="483"/>
      <c r="MUP15" s="483"/>
      <c r="MUQ15" s="483"/>
      <c r="MUR15" s="483"/>
      <c r="MUS15" s="483"/>
      <c r="MUT15" s="483"/>
      <c r="MUU15" s="483"/>
      <c r="MUV15" s="483"/>
      <c r="MUW15" s="483"/>
      <c r="MUX15" s="483"/>
      <c r="MUY15" s="483"/>
      <c r="MUZ15" s="483"/>
      <c r="MVA15" s="483"/>
      <c r="MVB15" s="483"/>
      <c r="MVC15" s="483"/>
      <c r="MVD15" s="483"/>
      <c r="MVE15" s="483"/>
      <c r="MVF15" s="483"/>
      <c r="MVG15" s="483"/>
      <c r="MVH15" s="483"/>
      <c r="MVI15" s="483"/>
      <c r="MVJ15" s="483"/>
      <c r="MVK15" s="483"/>
      <c r="MVL15" s="483"/>
      <c r="MVM15" s="483"/>
      <c r="MVN15" s="483"/>
      <c r="MVO15" s="483"/>
      <c r="MVP15" s="483"/>
      <c r="MVQ15" s="483"/>
      <c r="MVR15" s="483"/>
      <c r="MVS15" s="483"/>
      <c r="MVT15" s="483"/>
      <c r="MVU15" s="483"/>
      <c r="MVV15" s="483"/>
      <c r="MVW15" s="483"/>
      <c r="MVX15" s="483"/>
      <c r="MVY15" s="483"/>
      <c r="MVZ15" s="483"/>
      <c r="MWA15" s="483"/>
      <c r="MWB15" s="483"/>
      <c r="MWC15" s="483"/>
      <c r="MWD15" s="483"/>
      <c r="MWE15" s="483"/>
      <c r="MWF15" s="483"/>
      <c r="MWG15" s="483"/>
      <c r="MWH15" s="483"/>
      <c r="MWI15" s="483"/>
      <c r="MWJ15" s="483"/>
      <c r="MWK15" s="483"/>
      <c r="MWL15" s="483"/>
      <c r="MWM15" s="483"/>
      <c r="MWN15" s="483"/>
      <c r="MWO15" s="483"/>
      <c r="MWP15" s="483"/>
      <c r="MWQ15" s="483"/>
      <c r="MWR15" s="483"/>
      <c r="MWS15" s="483"/>
      <c r="MWT15" s="483"/>
      <c r="MWU15" s="483"/>
      <c r="MWV15" s="483"/>
      <c r="MWW15" s="483"/>
      <c r="MWX15" s="483"/>
      <c r="MWY15" s="483"/>
      <c r="MWZ15" s="483"/>
      <c r="MXA15" s="483"/>
      <c r="MXB15" s="483"/>
      <c r="MXC15" s="483"/>
      <c r="MXD15" s="483"/>
      <c r="MXE15" s="483"/>
      <c r="MXF15" s="483"/>
      <c r="MXG15" s="483"/>
      <c r="MXH15" s="483"/>
      <c r="MXI15" s="483"/>
      <c r="MXJ15" s="483"/>
      <c r="MXK15" s="483"/>
      <c r="MXL15" s="483"/>
      <c r="MXM15" s="483"/>
      <c r="MXN15" s="483"/>
      <c r="MXO15" s="483"/>
      <c r="MXP15" s="483"/>
      <c r="MXQ15" s="483"/>
      <c r="MXR15" s="483"/>
      <c r="MXS15" s="483"/>
      <c r="MXT15" s="483"/>
      <c r="MXU15" s="483"/>
      <c r="MXV15" s="483"/>
      <c r="MXW15" s="483"/>
      <c r="MXX15" s="483"/>
      <c r="MXY15" s="483"/>
      <c r="MXZ15" s="483"/>
      <c r="MYA15" s="483"/>
      <c r="MYB15" s="483"/>
      <c r="MYC15" s="483"/>
      <c r="MYD15" s="483"/>
      <c r="MYE15" s="483"/>
      <c r="MYF15" s="483"/>
      <c r="MYG15" s="483"/>
      <c r="MYH15" s="483"/>
      <c r="MYI15" s="483"/>
      <c r="MYJ15" s="483"/>
      <c r="MYK15" s="483"/>
      <c r="MYL15" s="483"/>
      <c r="MYM15" s="483"/>
      <c r="MYN15" s="483"/>
      <c r="MYO15" s="483"/>
      <c r="MYP15" s="483"/>
      <c r="MYQ15" s="483"/>
      <c r="MYR15" s="483"/>
      <c r="MYS15" s="483"/>
      <c r="MYT15" s="483"/>
      <c r="MYU15" s="483"/>
      <c r="MYV15" s="483"/>
      <c r="MYW15" s="483"/>
      <c r="MYX15" s="483"/>
      <c r="MYY15" s="483"/>
      <c r="MYZ15" s="483"/>
      <c r="MZA15" s="483"/>
      <c r="MZB15" s="483"/>
      <c r="MZC15" s="483"/>
      <c r="MZD15" s="483"/>
      <c r="MZE15" s="483"/>
      <c r="MZF15" s="483"/>
      <c r="MZG15" s="483"/>
      <c r="MZH15" s="483"/>
      <c r="MZI15" s="483"/>
      <c r="MZJ15" s="483"/>
      <c r="MZK15" s="483"/>
      <c r="MZL15" s="483"/>
      <c r="MZM15" s="483"/>
      <c r="MZN15" s="483"/>
      <c r="MZO15" s="483"/>
      <c r="MZP15" s="483"/>
      <c r="MZQ15" s="483"/>
      <c r="MZR15" s="483"/>
      <c r="MZS15" s="483"/>
      <c r="MZT15" s="483"/>
      <c r="MZU15" s="483"/>
      <c r="MZV15" s="483"/>
      <c r="MZW15" s="483"/>
      <c r="MZX15" s="483"/>
      <c r="MZY15" s="483"/>
      <c r="MZZ15" s="483"/>
      <c r="NAA15" s="483"/>
      <c r="NAB15" s="483"/>
      <c r="NAC15" s="483"/>
      <c r="NAD15" s="483"/>
      <c r="NAE15" s="483"/>
      <c r="NAF15" s="483"/>
      <c r="NAG15" s="483"/>
      <c r="NAH15" s="483"/>
      <c r="NAI15" s="483"/>
      <c r="NAJ15" s="483"/>
      <c r="NAK15" s="483"/>
      <c r="NAL15" s="483"/>
      <c r="NAM15" s="483"/>
      <c r="NAN15" s="483"/>
      <c r="NAO15" s="483"/>
      <c r="NAP15" s="483"/>
      <c r="NAQ15" s="483"/>
      <c r="NAR15" s="483"/>
      <c r="NAS15" s="483"/>
      <c r="NAT15" s="483"/>
      <c r="NAU15" s="483"/>
      <c r="NAV15" s="483"/>
      <c r="NAW15" s="483"/>
      <c r="NAX15" s="483"/>
      <c r="NAY15" s="483"/>
      <c r="NAZ15" s="483"/>
      <c r="NBA15" s="483"/>
      <c r="NBB15" s="483"/>
      <c r="NBC15" s="483"/>
      <c r="NBD15" s="483"/>
      <c r="NBE15" s="483"/>
      <c r="NBF15" s="483"/>
      <c r="NBG15" s="483"/>
      <c r="NBH15" s="483"/>
      <c r="NBI15" s="483"/>
      <c r="NBJ15" s="483"/>
      <c r="NBK15" s="483"/>
      <c r="NBL15" s="483"/>
      <c r="NBM15" s="483"/>
      <c r="NBN15" s="483"/>
      <c r="NBO15" s="483"/>
      <c r="NBP15" s="483"/>
      <c r="NBQ15" s="483"/>
      <c r="NBR15" s="483"/>
      <c r="NBS15" s="483"/>
      <c r="NBT15" s="483"/>
      <c r="NBU15" s="483"/>
      <c r="NBV15" s="483"/>
      <c r="NBW15" s="483"/>
      <c r="NBX15" s="483"/>
      <c r="NBY15" s="483"/>
      <c r="NBZ15" s="483"/>
      <c r="NCA15" s="483"/>
      <c r="NCB15" s="483"/>
      <c r="NCC15" s="483"/>
      <c r="NCD15" s="483"/>
      <c r="NCE15" s="483"/>
      <c r="NCF15" s="483"/>
      <c r="NCG15" s="483"/>
      <c r="NCH15" s="483"/>
      <c r="NCI15" s="483"/>
      <c r="NCJ15" s="483"/>
      <c r="NCK15" s="483"/>
      <c r="NCL15" s="483"/>
      <c r="NCM15" s="483"/>
      <c r="NCN15" s="483"/>
      <c r="NCO15" s="483"/>
      <c r="NCP15" s="483"/>
      <c r="NCQ15" s="483"/>
      <c r="NCR15" s="483"/>
      <c r="NCS15" s="483"/>
      <c r="NCT15" s="483"/>
      <c r="NCU15" s="483"/>
      <c r="NCV15" s="483"/>
      <c r="NCW15" s="483"/>
      <c r="NCX15" s="483"/>
      <c r="NCY15" s="483"/>
      <c r="NCZ15" s="483"/>
      <c r="NDA15" s="483"/>
      <c r="NDB15" s="483"/>
      <c r="NDC15" s="483"/>
      <c r="NDD15" s="483"/>
      <c r="NDE15" s="483"/>
      <c r="NDF15" s="483"/>
      <c r="NDG15" s="483"/>
      <c r="NDH15" s="483"/>
      <c r="NDI15" s="483"/>
      <c r="NDJ15" s="483"/>
      <c r="NDK15" s="483"/>
      <c r="NDL15" s="483"/>
      <c r="NDM15" s="483"/>
      <c r="NDN15" s="483"/>
      <c r="NDO15" s="483"/>
      <c r="NDP15" s="483"/>
      <c r="NDQ15" s="483"/>
      <c r="NDR15" s="483"/>
      <c r="NDS15" s="483"/>
      <c r="NDT15" s="483"/>
      <c r="NDU15" s="483"/>
      <c r="NDV15" s="483"/>
      <c r="NDW15" s="483"/>
      <c r="NDX15" s="483"/>
      <c r="NDY15" s="483"/>
      <c r="NDZ15" s="483"/>
      <c r="NEA15" s="483"/>
      <c r="NEB15" s="483"/>
      <c r="NEC15" s="483"/>
      <c r="NED15" s="483"/>
      <c r="NEE15" s="483"/>
      <c r="NEF15" s="483"/>
      <c r="NEG15" s="483"/>
      <c r="NEH15" s="483"/>
      <c r="NEI15" s="483"/>
      <c r="NEJ15" s="483"/>
      <c r="NEK15" s="483"/>
      <c r="NEL15" s="483"/>
      <c r="NEM15" s="483"/>
      <c r="NEN15" s="483"/>
      <c r="NEO15" s="483"/>
      <c r="NEP15" s="483"/>
      <c r="NEQ15" s="483"/>
      <c r="NER15" s="483"/>
      <c r="NES15" s="483"/>
      <c r="NET15" s="483"/>
      <c r="NEU15" s="483"/>
      <c r="NEV15" s="483"/>
      <c r="NEW15" s="483"/>
      <c r="NEX15" s="483"/>
      <c r="NEY15" s="483"/>
      <c r="NEZ15" s="483"/>
      <c r="NFA15" s="483"/>
      <c r="NFB15" s="483"/>
      <c r="NFC15" s="483"/>
      <c r="NFD15" s="483"/>
      <c r="NFE15" s="483"/>
      <c r="NFF15" s="483"/>
      <c r="NFG15" s="483"/>
      <c r="NFH15" s="483"/>
      <c r="NFI15" s="483"/>
      <c r="NFJ15" s="483"/>
      <c r="NFK15" s="483"/>
      <c r="NFL15" s="483"/>
      <c r="NFM15" s="483"/>
      <c r="NFN15" s="483"/>
      <c r="NFO15" s="483"/>
      <c r="NFP15" s="483"/>
      <c r="NFQ15" s="483"/>
      <c r="NFR15" s="483"/>
      <c r="NFS15" s="483"/>
      <c r="NFT15" s="483"/>
      <c r="NFU15" s="483"/>
      <c r="NFV15" s="483"/>
      <c r="NFW15" s="483"/>
      <c r="NFX15" s="483"/>
      <c r="NFY15" s="483"/>
      <c r="NFZ15" s="483"/>
      <c r="NGA15" s="483"/>
      <c r="NGB15" s="483"/>
      <c r="NGC15" s="483"/>
      <c r="NGD15" s="483"/>
      <c r="NGE15" s="483"/>
      <c r="NGF15" s="483"/>
      <c r="NGG15" s="483"/>
      <c r="NGH15" s="483"/>
      <c r="NGI15" s="483"/>
      <c r="NGJ15" s="483"/>
      <c r="NGK15" s="483"/>
      <c r="NGL15" s="483"/>
      <c r="NGM15" s="483"/>
      <c r="NGN15" s="483"/>
      <c r="NGO15" s="483"/>
      <c r="NGP15" s="483"/>
      <c r="NGQ15" s="483"/>
      <c r="NGR15" s="483"/>
      <c r="NGS15" s="483"/>
      <c r="NGT15" s="483"/>
      <c r="NGU15" s="483"/>
      <c r="NGV15" s="483"/>
      <c r="NGW15" s="483"/>
      <c r="NGX15" s="483"/>
      <c r="NGY15" s="483"/>
      <c r="NGZ15" s="483"/>
      <c r="NHA15" s="483"/>
      <c r="NHB15" s="483"/>
      <c r="NHC15" s="483"/>
      <c r="NHD15" s="483"/>
      <c r="NHE15" s="483"/>
      <c r="NHF15" s="483"/>
      <c r="NHG15" s="483"/>
      <c r="NHH15" s="483"/>
      <c r="NHI15" s="483"/>
      <c r="NHJ15" s="483"/>
      <c r="NHK15" s="483"/>
      <c r="NHL15" s="483"/>
      <c r="NHM15" s="483"/>
      <c r="NHN15" s="483"/>
      <c r="NHO15" s="483"/>
      <c r="NHP15" s="483"/>
      <c r="NHQ15" s="483"/>
      <c r="NHR15" s="483"/>
      <c r="NHS15" s="483"/>
      <c r="NHT15" s="483"/>
      <c r="NHU15" s="483"/>
      <c r="NHV15" s="483"/>
      <c r="NHW15" s="483"/>
      <c r="NHX15" s="483"/>
      <c r="NHY15" s="483"/>
      <c r="NHZ15" s="483"/>
      <c r="NIA15" s="483"/>
      <c r="NIB15" s="483"/>
      <c r="NIC15" s="483"/>
      <c r="NID15" s="483"/>
      <c r="NIE15" s="483"/>
      <c r="NIF15" s="483"/>
      <c r="NIG15" s="483"/>
      <c r="NIH15" s="483"/>
      <c r="NII15" s="483"/>
      <c r="NIJ15" s="483"/>
      <c r="NIK15" s="483"/>
      <c r="NIL15" s="483"/>
      <c r="NIM15" s="483"/>
      <c r="NIN15" s="483"/>
      <c r="NIO15" s="483"/>
      <c r="NIP15" s="483"/>
      <c r="NIQ15" s="483"/>
      <c r="NIR15" s="483"/>
      <c r="NIS15" s="483"/>
      <c r="NIT15" s="483"/>
      <c r="NIU15" s="483"/>
      <c r="NIV15" s="483"/>
      <c r="NIW15" s="483"/>
      <c r="NIX15" s="483"/>
      <c r="NIY15" s="483"/>
      <c r="NIZ15" s="483"/>
      <c r="NJA15" s="483"/>
      <c r="NJB15" s="483"/>
      <c r="NJC15" s="483"/>
      <c r="NJD15" s="483"/>
      <c r="NJE15" s="483"/>
      <c r="NJF15" s="483"/>
      <c r="NJG15" s="483"/>
      <c r="NJH15" s="483"/>
      <c r="NJI15" s="483"/>
      <c r="NJJ15" s="483"/>
      <c r="NJK15" s="483"/>
      <c r="NJL15" s="483"/>
      <c r="NJM15" s="483"/>
      <c r="NJN15" s="483"/>
      <c r="NJO15" s="483"/>
      <c r="NJP15" s="483"/>
      <c r="NJQ15" s="483"/>
      <c r="NJR15" s="483"/>
      <c r="NJS15" s="483"/>
      <c r="NJT15" s="483"/>
      <c r="NJU15" s="483"/>
      <c r="NJV15" s="483"/>
      <c r="NJW15" s="483"/>
      <c r="NJX15" s="483"/>
      <c r="NJY15" s="483"/>
      <c r="NJZ15" s="483"/>
      <c r="NKA15" s="483"/>
      <c r="NKB15" s="483"/>
      <c r="NKC15" s="483"/>
      <c r="NKD15" s="483"/>
      <c r="NKE15" s="483"/>
      <c r="NKF15" s="483"/>
      <c r="NKG15" s="483"/>
      <c r="NKH15" s="483"/>
      <c r="NKI15" s="483"/>
      <c r="NKJ15" s="483"/>
      <c r="NKK15" s="483"/>
      <c r="NKL15" s="483"/>
      <c r="NKM15" s="483"/>
      <c r="NKN15" s="483"/>
      <c r="NKO15" s="483"/>
      <c r="NKP15" s="483"/>
      <c r="NKQ15" s="483"/>
      <c r="NKR15" s="483"/>
      <c r="NKS15" s="483"/>
      <c r="NKT15" s="483"/>
      <c r="NKU15" s="483"/>
      <c r="NKV15" s="483"/>
      <c r="NKW15" s="483"/>
      <c r="NKX15" s="483"/>
      <c r="NKY15" s="483"/>
      <c r="NKZ15" s="483"/>
      <c r="NLA15" s="483"/>
      <c r="NLB15" s="483"/>
      <c r="NLC15" s="483"/>
      <c r="NLD15" s="483"/>
      <c r="NLE15" s="483"/>
      <c r="NLF15" s="483"/>
      <c r="NLG15" s="483"/>
      <c r="NLH15" s="483"/>
      <c r="NLI15" s="483"/>
      <c r="NLJ15" s="483"/>
      <c r="NLK15" s="483"/>
      <c r="NLL15" s="483"/>
      <c r="NLM15" s="483"/>
      <c r="NLN15" s="483"/>
      <c r="NLO15" s="483"/>
      <c r="NLP15" s="483"/>
      <c r="NLQ15" s="483"/>
      <c r="NLR15" s="483"/>
      <c r="NLS15" s="483"/>
      <c r="NLT15" s="483"/>
      <c r="NLU15" s="483"/>
      <c r="NLV15" s="483"/>
      <c r="NLW15" s="483"/>
      <c r="NLX15" s="483"/>
      <c r="NLY15" s="483"/>
      <c r="NLZ15" s="483"/>
      <c r="NMA15" s="483"/>
      <c r="NMB15" s="483"/>
      <c r="NMC15" s="483"/>
      <c r="NMD15" s="483"/>
      <c r="NME15" s="483"/>
      <c r="NMF15" s="483"/>
      <c r="NMG15" s="483"/>
      <c r="NMH15" s="483"/>
      <c r="NMI15" s="483"/>
      <c r="NMJ15" s="483"/>
      <c r="NMK15" s="483"/>
      <c r="NML15" s="483"/>
      <c r="NMM15" s="483"/>
      <c r="NMN15" s="483"/>
      <c r="NMO15" s="483"/>
      <c r="NMP15" s="483"/>
      <c r="NMQ15" s="483"/>
      <c r="NMR15" s="483"/>
      <c r="NMS15" s="483"/>
      <c r="NMT15" s="483"/>
      <c r="NMU15" s="483"/>
      <c r="NMV15" s="483"/>
      <c r="NMW15" s="483"/>
      <c r="NMX15" s="483"/>
      <c r="NMY15" s="483"/>
      <c r="NMZ15" s="483"/>
      <c r="NNA15" s="483"/>
      <c r="NNB15" s="483"/>
      <c r="NNC15" s="483"/>
      <c r="NND15" s="483"/>
      <c r="NNE15" s="483"/>
      <c r="NNF15" s="483"/>
      <c r="NNG15" s="483"/>
      <c r="NNH15" s="483"/>
      <c r="NNI15" s="483"/>
      <c r="NNJ15" s="483"/>
      <c r="NNK15" s="483"/>
      <c r="NNL15" s="483"/>
      <c r="NNM15" s="483"/>
      <c r="NNN15" s="483"/>
      <c r="NNO15" s="483"/>
      <c r="NNP15" s="483"/>
      <c r="NNQ15" s="483"/>
      <c r="NNR15" s="483"/>
      <c r="NNS15" s="483"/>
      <c r="NNT15" s="483"/>
      <c r="NNU15" s="483"/>
      <c r="NNV15" s="483"/>
      <c r="NNW15" s="483"/>
      <c r="NNX15" s="483"/>
      <c r="NNY15" s="483"/>
      <c r="NNZ15" s="483"/>
      <c r="NOA15" s="483"/>
      <c r="NOB15" s="483"/>
      <c r="NOC15" s="483"/>
      <c r="NOD15" s="483"/>
      <c r="NOE15" s="483"/>
      <c r="NOF15" s="483"/>
      <c r="NOG15" s="483"/>
      <c r="NOH15" s="483"/>
      <c r="NOI15" s="483"/>
      <c r="NOJ15" s="483"/>
      <c r="NOK15" s="483"/>
      <c r="NOL15" s="483"/>
      <c r="NOM15" s="483"/>
      <c r="NON15" s="483"/>
      <c r="NOO15" s="483"/>
      <c r="NOP15" s="483"/>
      <c r="NOQ15" s="483"/>
      <c r="NOR15" s="483"/>
      <c r="NOS15" s="483"/>
      <c r="NOT15" s="483"/>
      <c r="NOU15" s="483"/>
      <c r="NOV15" s="483"/>
      <c r="NOW15" s="483"/>
      <c r="NOX15" s="483"/>
      <c r="NOY15" s="483"/>
      <c r="NOZ15" s="483"/>
      <c r="NPA15" s="483"/>
      <c r="NPB15" s="483"/>
      <c r="NPC15" s="483"/>
      <c r="NPD15" s="483"/>
      <c r="NPE15" s="483"/>
      <c r="NPF15" s="483"/>
      <c r="NPG15" s="483"/>
      <c r="NPH15" s="483"/>
      <c r="NPI15" s="483"/>
      <c r="NPJ15" s="483"/>
      <c r="NPK15" s="483"/>
      <c r="NPL15" s="483"/>
      <c r="NPM15" s="483"/>
      <c r="NPN15" s="483"/>
      <c r="NPO15" s="483"/>
      <c r="NPP15" s="483"/>
      <c r="NPQ15" s="483"/>
      <c r="NPR15" s="483"/>
      <c r="NPS15" s="483"/>
      <c r="NPT15" s="483"/>
      <c r="NPU15" s="483"/>
      <c r="NPV15" s="483"/>
      <c r="NPW15" s="483"/>
      <c r="NPX15" s="483"/>
      <c r="NPY15" s="483"/>
      <c r="NPZ15" s="483"/>
      <c r="NQA15" s="483"/>
      <c r="NQB15" s="483"/>
      <c r="NQC15" s="483"/>
      <c r="NQD15" s="483"/>
      <c r="NQE15" s="483"/>
      <c r="NQF15" s="483"/>
      <c r="NQG15" s="483"/>
      <c r="NQH15" s="483"/>
      <c r="NQI15" s="483"/>
      <c r="NQJ15" s="483"/>
      <c r="NQK15" s="483"/>
      <c r="NQL15" s="483"/>
      <c r="NQM15" s="483"/>
      <c r="NQN15" s="483"/>
      <c r="NQO15" s="483"/>
      <c r="NQP15" s="483"/>
      <c r="NQQ15" s="483"/>
      <c r="NQR15" s="483"/>
      <c r="NQS15" s="483"/>
      <c r="NQT15" s="483"/>
      <c r="NQU15" s="483"/>
      <c r="NQV15" s="483"/>
      <c r="NQW15" s="483"/>
      <c r="NQX15" s="483"/>
      <c r="NQY15" s="483"/>
      <c r="NQZ15" s="483"/>
      <c r="NRA15" s="483"/>
      <c r="NRB15" s="483"/>
      <c r="NRC15" s="483"/>
      <c r="NRD15" s="483"/>
      <c r="NRE15" s="483"/>
      <c r="NRF15" s="483"/>
      <c r="NRG15" s="483"/>
      <c r="NRH15" s="483"/>
      <c r="NRI15" s="483"/>
      <c r="NRJ15" s="483"/>
      <c r="NRK15" s="483"/>
      <c r="NRL15" s="483"/>
      <c r="NRM15" s="483"/>
      <c r="NRN15" s="483"/>
      <c r="NRO15" s="483"/>
      <c r="NRP15" s="483"/>
      <c r="NRQ15" s="483"/>
      <c r="NRR15" s="483"/>
      <c r="NRS15" s="483"/>
      <c r="NRT15" s="483"/>
      <c r="NRU15" s="483"/>
      <c r="NRV15" s="483"/>
      <c r="NRW15" s="483"/>
      <c r="NRX15" s="483"/>
      <c r="NRY15" s="483"/>
      <c r="NRZ15" s="483"/>
      <c r="NSA15" s="483"/>
      <c r="NSB15" s="483"/>
      <c r="NSC15" s="483"/>
      <c r="NSD15" s="483"/>
      <c r="NSE15" s="483"/>
      <c r="NSF15" s="483"/>
      <c r="NSG15" s="483"/>
      <c r="NSH15" s="483"/>
      <c r="NSI15" s="483"/>
      <c r="NSJ15" s="483"/>
      <c r="NSK15" s="483"/>
      <c r="NSL15" s="483"/>
      <c r="NSM15" s="483"/>
      <c r="NSN15" s="483"/>
      <c r="NSO15" s="483"/>
      <c r="NSP15" s="483"/>
      <c r="NSQ15" s="483"/>
      <c r="NSR15" s="483"/>
      <c r="NSS15" s="483"/>
      <c r="NST15" s="483"/>
      <c r="NSU15" s="483"/>
      <c r="NSV15" s="483"/>
      <c r="NSW15" s="483"/>
      <c r="NSX15" s="483"/>
      <c r="NSY15" s="483"/>
      <c r="NSZ15" s="483"/>
      <c r="NTA15" s="483"/>
      <c r="NTB15" s="483"/>
      <c r="NTC15" s="483"/>
      <c r="NTD15" s="483"/>
      <c r="NTE15" s="483"/>
      <c r="NTF15" s="483"/>
      <c r="NTG15" s="483"/>
      <c r="NTH15" s="483"/>
      <c r="NTI15" s="483"/>
      <c r="NTJ15" s="483"/>
      <c r="NTK15" s="483"/>
      <c r="NTL15" s="483"/>
      <c r="NTM15" s="483"/>
      <c r="NTN15" s="483"/>
      <c r="NTO15" s="483"/>
      <c r="NTP15" s="483"/>
      <c r="NTQ15" s="483"/>
      <c r="NTR15" s="483"/>
      <c r="NTS15" s="483"/>
      <c r="NTT15" s="483"/>
      <c r="NTU15" s="483"/>
      <c r="NTV15" s="483"/>
      <c r="NTW15" s="483"/>
      <c r="NTX15" s="483"/>
      <c r="NTY15" s="483"/>
      <c r="NTZ15" s="483"/>
      <c r="NUA15" s="483"/>
      <c r="NUB15" s="483"/>
      <c r="NUC15" s="483"/>
      <c r="NUD15" s="483"/>
      <c r="NUE15" s="483"/>
      <c r="NUF15" s="483"/>
      <c r="NUG15" s="483"/>
      <c r="NUH15" s="483"/>
      <c r="NUI15" s="483"/>
      <c r="NUJ15" s="483"/>
      <c r="NUK15" s="483"/>
      <c r="NUL15" s="483"/>
      <c r="NUM15" s="483"/>
      <c r="NUN15" s="483"/>
      <c r="NUO15" s="483"/>
      <c r="NUP15" s="483"/>
      <c r="NUQ15" s="483"/>
      <c r="NUR15" s="483"/>
      <c r="NUS15" s="483"/>
      <c r="NUT15" s="483"/>
      <c r="NUU15" s="483"/>
      <c r="NUV15" s="483"/>
      <c r="NUW15" s="483"/>
      <c r="NUX15" s="483"/>
      <c r="NUY15" s="483"/>
      <c r="NUZ15" s="483"/>
      <c r="NVA15" s="483"/>
      <c r="NVB15" s="483"/>
      <c r="NVC15" s="483"/>
      <c r="NVD15" s="483"/>
      <c r="NVE15" s="483"/>
      <c r="NVF15" s="483"/>
      <c r="NVG15" s="483"/>
      <c r="NVH15" s="483"/>
      <c r="NVI15" s="483"/>
      <c r="NVJ15" s="483"/>
      <c r="NVK15" s="483"/>
      <c r="NVL15" s="483"/>
      <c r="NVM15" s="483"/>
      <c r="NVN15" s="483"/>
      <c r="NVO15" s="483"/>
      <c r="NVP15" s="483"/>
      <c r="NVQ15" s="483"/>
      <c r="NVR15" s="483"/>
      <c r="NVS15" s="483"/>
      <c r="NVT15" s="483"/>
      <c r="NVU15" s="483"/>
      <c r="NVV15" s="483"/>
      <c r="NVW15" s="483"/>
      <c r="NVX15" s="483"/>
      <c r="NVY15" s="483"/>
      <c r="NVZ15" s="483"/>
      <c r="NWA15" s="483"/>
      <c r="NWB15" s="483"/>
      <c r="NWC15" s="483"/>
      <c r="NWD15" s="483"/>
      <c r="NWE15" s="483"/>
      <c r="NWF15" s="483"/>
      <c r="NWG15" s="483"/>
      <c r="NWH15" s="483"/>
      <c r="NWI15" s="483"/>
      <c r="NWJ15" s="483"/>
      <c r="NWK15" s="483"/>
      <c r="NWL15" s="483"/>
      <c r="NWM15" s="483"/>
      <c r="NWN15" s="483"/>
      <c r="NWO15" s="483"/>
      <c r="NWP15" s="483"/>
      <c r="NWQ15" s="483"/>
      <c r="NWR15" s="483"/>
      <c r="NWS15" s="483"/>
      <c r="NWT15" s="483"/>
      <c r="NWU15" s="483"/>
      <c r="NWV15" s="483"/>
      <c r="NWW15" s="483"/>
      <c r="NWX15" s="483"/>
      <c r="NWY15" s="483"/>
      <c r="NWZ15" s="483"/>
      <c r="NXA15" s="483"/>
      <c r="NXB15" s="483"/>
      <c r="NXC15" s="483"/>
      <c r="NXD15" s="483"/>
      <c r="NXE15" s="483"/>
      <c r="NXF15" s="483"/>
      <c r="NXG15" s="483"/>
      <c r="NXH15" s="483"/>
      <c r="NXI15" s="483"/>
      <c r="NXJ15" s="483"/>
      <c r="NXK15" s="483"/>
      <c r="NXL15" s="483"/>
      <c r="NXM15" s="483"/>
      <c r="NXN15" s="483"/>
      <c r="NXO15" s="483"/>
      <c r="NXP15" s="483"/>
      <c r="NXQ15" s="483"/>
      <c r="NXR15" s="483"/>
      <c r="NXS15" s="483"/>
      <c r="NXT15" s="483"/>
      <c r="NXU15" s="483"/>
      <c r="NXV15" s="483"/>
      <c r="NXW15" s="483"/>
      <c r="NXX15" s="483"/>
      <c r="NXY15" s="483"/>
      <c r="NXZ15" s="483"/>
      <c r="NYA15" s="483"/>
      <c r="NYB15" s="483"/>
      <c r="NYC15" s="483"/>
      <c r="NYD15" s="483"/>
      <c r="NYE15" s="483"/>
      <c r="NYF15" s="483"/>
      <c r="NYG15" s="483"/>
      <c r="NYH15" s="483"/>
      <c r="NYI15" s="483"/>
      <c r="NYJ15" s="483"/>
      <c r="NYK15" s="483"/>
      <c r="NYL15" s="483"/>
      <c r="NYM15" s="483"/>
      <c r="NYN15" s="483"/>
      <c r="NYO15" s="483"/>
      <c r="NYP15" s="483"/>
      <c r="NYQ15" s="483"/>
      <c r="NYR15" s="483"/>
      <c r="NYS15" s="483"/>
      <c r="NYT15" s="483"/>
      <c r="NYU15" s="483"/>
      <c r="NYV15" s="483"/>
      <c r="NYW15" s="483"/>
      <c r="NYX15" s="483"/>
      <c r="NYY15" s="483"/>
      <c r="NYZ15" s="483"/>
      <c r="NZA15" s="483"/>
      <c r="NZB15" s="483"/>
      <c r="NZC15" s="483"/>
      <c r="NZD15" s="483"/>
      <c r="NZE15" s="483"/>
      <c r="NZF15" s="483"/>
      <c r="NZG15" s="483"/>
      <c r="NZH15" s="483"/>
      <c r="NZI15" s="483"/>
      <c r="NZJ15" s="483"/>
      <c r="NZK15" s="483"/>
      <c r="NZL15" s="483"/>
      <c r="NZM15" s="483"/>
      <c r="NZN15" s="483"/>
      <c r="NZO15" s="483"/>
      <c r="NZP15" s="483"/>
      <c r="NZQ15" s="483"/>
      <c r="NZR15" s="483"/>
      <c r="NZS15" s="483"/>
      <c r="NZT15" s="483"/>
      <c r="NZU15" s="483"/>
      <c r="NZV15" s="483"/>
      <c r="NZW15" s="483"/>
      <c r="NZX15" s="483"/>
      <c r="NZY15" s="483"/>
      <c r="NZZ15" s="483"/>
      <c r="OAA15" s="483"/>
      <c r="OAB15" s="483"/>
      <c r="OAC15" s="483"/>
      <c r="OAD15" s="483"/>
      <c r="OAE15" s="483"/>
      <c r="OAF15" s="483"/>
      <c r="OAG15" s="483"/>
      <c r="OAH15" s="483"/>
      <c r="OAI15" s="483"/>
      <c r="OAJ15" s="483"/>
      <c r="OAK15" s="483"/>
      <c r="OAL15" s="483"/>
      <c r="OAM15" s="483"/>
      <c r="OAN15" s="483"/>
      <c r="OAO15" s="483"/>
      <c r="OAP15" s="483"/>
      <c r="OAQ15" s="483"/>
      <c r="OAR15" s="483"/>
      <c r="OAS15" s="483"/>
      <c r="OAT15" s="483"/>
      <c r="OAU15" s="483"/>
      <c r="OAV15" s="483"/>
      <c r="OAW15" s="483"/>
      <c r="OAX15" s="483"/>
      <c r="OAY15" s="483"/>
      <c r="OAZ15" s="483"/>
      <c r="OBA15" s="483"/>
      <c r="OBB15" s="483"/>
      <c r="OBC15" s="483"/>
      <c r="OBD15" s="483"/>
      <c r="OBE15" s="483"/>
      <c r="OBF15" s="483"/>
      <c r="OBG15" s="483"/>
      <c r="OBH15" s="483"/>
      <c r="OBI15" s="483"/>
      <c r="OBJ15" s="483"/>
      <c r="OBK15" s="483"/>
      <c r="OBL15" s="483"/>
      <c r="OBM15" s="483"/>
      <c r="OBN15" s="483"/>
      <c r="OBO15" s="483"/>
      <c r="OBP15" s="483"/>
      <c r="OBQ15" s="483"/>
      <c r="OBR15" s="483"/>
      <c r="OBS15" s="483"/>
      <c r="OBT15" s="483"/>
      <c r="OBU15" s="483"/>
      <c r="OBV15" s="483"/>
      <c r="OBW15" s="483"/>
      <c r="OBX15" s="483"/>
      <c r="OBY15" s="483"/>
      <c r="OBZ15" s="483"/>
      <c r="OCA15" s="483"/>
      <c r="OCB15" s="483"/>
      <c r="OCC15" s="483"/>
      <c r="OCD15" s="483"/>
      <c r="OCE15" s="483"/>
      <c r="OCF15" s="483"/>
      <c r="OCG15" s="483"/>
      <c r="OCH15" s="483"/>
      <c r="OCI15" s="483"/>
      <c r="OCJ15" s="483"/>
      <c r="OCK15" s="483"/>
      <c r="OCL15" s="483"/>
      <c r="OCM15" s="483"/>
      <c r="OCN15" s="483"/>
      <c r="OCO15" s="483"/>
      <c r="OCP15" s="483"/>
      <c r="OCQ15" s="483"/>
      <c r="OCR15" s="483"/>
      <c r="OCS15" s="483"/>
      <c r="OCT15" s="483"/>
      <c r="OCU15" s="483"/>
      <c r="OCV15" s="483"/>
      <c r="OCW15" s="483"/>
      <c r="OCX15" s="483"/>
      <c r="OCY15" s="483"/>
      <c r="OCZ15" s="483"/>
      <c r="ODA15" s="483"/>
      <c r="ODB15" s="483"/>
      <c r="ODC15" s="483"/>
      <c r="ODD15" s="483"/>
      <c r="ODE15" s="483"/>
      <c r="ODF15" s="483"/>
      <c r="ODG15" s="483"/>
      <c r="ODH15" s="483"/>
      <c r="ODI15" s="483"/>
      <c r="ODJ15" s="483"/>
      <c r="ODK15" s="483"/>
      <c r="ODL15" s="483"/>
      <c r="ODM15" s="483"/>
      <c r="ODN15" s="483"/>
      <c r="ODO15" s="483"/>
      <c r="ODP15" s="483"/>
      <c r="ODQ15" s="483"/>
      <c r="ODR15" s="483"/>
      <c r="ODS15" s="483"/>
      <c r="ODT15" s="483"/>
      <c r="ODU15" s="483"/>
      <c r="ODV15" s="483"/>
      <c r="ODW15" s="483"/>
      <c r="ODX15" s="483"/>
      <c r="ODY15" s="483"/>
      <c r="ODZ15" s="483"/>
      <c r="OEA15" s="483"/>
      <c r="OEB15" s="483"/>
      <c r="OEC15" s="483"/>
      <c r="OED15" s="483"/>
      <c r="OEE15" s="483"/>
      <c r="OEF15" s="483"/>
      <c r="OEG15" s="483"/>
      <c r="OEH15" s="483"/>
      <c r="OEI15" s="483"/>
      <c r="OEJ15" s="483"/>
      <c r="OEK15" s="483"/>
      <c r="OEL15" s="483"/>
      <c r="OEM15" s="483"/>
      <c r="OEN15" s="483"/>
      <c r="OEO15" s="483"/>
      <c r="OEP15" s="483"/>
      <c r="OEQ15" s="483"/>
      <c r="OER15" s="483"/>
      <c r="OES15" s="483"/>
      <c r="OET15" s="483"/>
      <c r="OEU15" s="483"/>
      <c r="OEV15" s="483"/>
      <c r="OEW15" s="483"/>
      <c r="OEX15" s="483"/>
      <c r="OEY15" s="483"/>
      <c r="OEZ15" s="483"/>
      <c r="OFA15" s="483"/>
      <c r="OFB15" s="483"/>
      <c r="OFC15" s="483"/>
      <c r="OFD15" s="483"/>
      <c r="OFE15" s="483"/>
      <c r="OFF15" s="483"/>
      <c r="OFG15" s="483"/>
      <c r="OFH15" s="483"/>
      <c r="OFI15" s="483"/>
      <c r="OFJ15" s="483"/>
      <c r="OFK15" s="483"/>
      <c r="OFL15" s="483"/>
      <c r="OFM15" s="483"/>
      <c r="OFN15" s="483"/>
      <c r="OFO15" s="483"/>
      <c r="OFP15" s="483"/>
      <c r="OFQ15" s="483"/>
      <c r="OFR15" s="483"/>
      <c r="OFS15" s="483"/>
      <c r="OFT15" s="483"/>
      <c r="OFU15" s="483"/>
      <c r="OFV15" s="483"/>
      <c r="OFW15" s="483"/>
      <c r="OFX15" s="483"/>
      <c r="OFY15" s="483"/>
      <c r="OFZ15" s="483"/>
      <c r="OGA15" s="483"/>
      <c r="OGB15" s="483"/>
      <c r="OGC15" s="483"/>
      <c r="OGD15" s="483"/>
      <c r="OGE15" s="483"/>
      <c r="OGF15" s="483"/>
      <c r="OGG15" s="483"/>
      <c r="OGH15" s="483"/>
      <c r="OGI15" s="483"/>
      <c r="OGJ15" s="483"/>
      <c r="OGK15" s="483"/>
      <c r="OGL15" s="483"/>
      <c r="OGM15" s="483"/>
      <c r="OGN15" s="483"/>
      <c r="OGO15" s="483"/>
      <c r="OGP15" s="483"/>
      <c r="OGQ15" s="483"/>
      <c r="OGR15" s="483"/>
      <c r="OGS15" s="483"/>
      <c r="OGT15" s="483"/>
      <c r="OGU15" s="483"/>
      <c r="OGV15" s="483"/>
      <c r="OGW15" s="483"/>
      <c r="OGX15" s="483"/>
      <c r="OGY15" s="483"/>
      <c r="OGZ15" s="483"/>
      <c r="OHA15" s="483"/>
      <c r="OHB15" s="483"/>
      <c r="OHC15" s="483"/>
      <c r="OHD15" s="483"/>
      <c r="OHE15" s="483"/>
      <c r="OHF15" s="483"/>
      <c r="OHG15" s="483"/>
      <c r="OHH15" s="483"/>
      <c r="OHI15" s="483"/>
      <c r="OHJ15" s="483"/>
      <c r="OHK15" s="483"/>
      <c r="OHL15" s="483"/>
      <c r="OHM15" s="483"/>
      <c r="OHN15" s="483"/>
      <c r="OHO15" s="483"/>
      <c r="OHP15" s="483"/>
      <c r="OHQ15" s="483"/>
      <c r="OHR15" s="483"/>
      <c r="OHS15" s="483"/>
      <c r="OHT15" s="483"/>
      <c r="OHU15" s="483"/>
      <c r="OHV15" s="483"/>
      <c r="OHW15" s="483"/>
      <c r="OHX15" s="483"/>
      <c r="OHY15" s="483"/>
      <c r="OHZ15" s="483"/>
      <c r="OIA15" s="483"/>
      <c r="OIB15" s="483"/>
      <c r="OIC15" s="483"/>
      <c r="OID15" s="483"/>
      <c r="OIE15" s="483"/>
      <c r="OIF15" s="483"/>
      <c r="OIG15" s="483"/>
      <c r="OIH15" s="483"/>
      <c r="OII15" s="483"/>
      <c r="OIJ15" s="483"/>
      <c r="OIK15" s="483"/>
      <c r="OIL15" s="483"/>
      <c r="OIM15" s="483"/>
      <c r="OIN15" s="483"/>
      <c r="OIO15" s="483"/>
      <c r="OIP15" s="483"/>
      <c r="OIQ15" s="483"/>
      <c r="OIR15" s="483"/>
      <c r="OIS15" s="483"/>
      <c r="OIT15" s="483"/>
      <c r="OIU15" s="483"/>
      <c r="OIV15" s="483"/>
      <c r="OIW15" s="483"/>
      <c r="OIX15" s="483"/>
      <c r="OIY15" s="483"/>
      <c r="OIZ15" s="483"/>
      <c r="OJA15" s="483"/>
      <c r="OJB15" s="483"/>
      <c r="OJC15" s="483"/>
      <c r="OJD15" s="483"/>
      <c r="OJE15" s="483"/>
      <c r="OJF15" s="483"/>
      <c r="OJG15" s="483"/>
      <c r="OJH15" s="483"/>
      <c r="OJI15" s="483"/>
      <c r="OJJ15" s="483"/>
      <c r="OJK15" s="483"/>
      <c r="OJL15" s="483"/>
      <c r="OJM15" s="483"/>
      <c r="OJN15" s="483"/>
      <c r="OJO15" s="483"/>
      <c r="OJP15" s="483"/>
      <c r="OJQ15" s="483"/>
      <c r="OJR15" s="483"/>
      <c r="OJS15" s="483"/>
      <c r="OJT15" s="483"/>
      <c r="OJU15" s="483"/>
      <c r="OJV15" s="483"/>
      <c r="OJW15" s="483"/>
      <c r="OJX15" s="483"/>
      <c r="OJY15" s="483"/>
      <c r="OJZ15" s="483"/>
      <c r="OKA15" s="483"/>
      <c r="OKB15" s="483"/>
      <c r="OKC15" s="483"/>
      <c r="OKD15" s="483"/>
      <c r="OKE15" s="483"/>
      <c r="OKF15" s="483"/>
      <c r="OKG15" s="483"/>
      <c r="OKH15" s="483"/>
      <c r="OKI15" s="483"/>
      <c r="OKJ15" s="483"/>
      <c r="OKK15" s="483"/>
      <c r="OKL15" s="483"/>
      <c r="OKM15" s="483"/>
      <c r="OKN15" s="483"/>
      <c r="OKO15" s="483"/>
      <c r="OKP15" s="483"/>
      <c r="OKQ15" s="483"/>
      <c r="OKR15" s="483"/>
      <c r="OKS15" s="483"/>
      <c r="OKT15" s="483"/>
      <c r="OKU15" s="483"/>
      <c r="OKV15" s="483"/>
      <c r="OKW15" s="483"/>
      <c r="OKX15" s="483"/>
      <c r="OKY15" s="483"/>
      <c r="OKZ15" s="483"/>
      <c r="OLA15" s="483"/>
      <c r="OLB15" s="483"/>
      <c r="OLC15" s="483"/>
      <c r="OLD15" s="483"/>
      <c r="OLE15" s="483"/>
      <c r="OLF15" s="483"/>
      <c r="OLG15" s="483"/>
      <c r="OLH15" s="483"/>
      <c r="OLI15" s="483"/>
      <c r="OLJ15" s="483"/>
      <c r="OLK15" s="483"/>
      <c r="OLL15" s="483"/>
      <c r="OLM15" s="483"/>
      <c r="OLN15" s="483"/>
      <c r="OLO15" s="483"/>
      <c r="OLP15" s="483"/>
      <c r="OLQ15" s="483"/>
      <c r="OLR15" s="483"/>
      <c r="OLS15" s="483"/>
      <c r="OLT15" s="483"/>
      <c r="OLU15" s="483"/>
      <c r="OLV15" s="483"/>
      <c r="OLW15" s="483"/>
      <c r="OLX15" s="483"/>
      <c r="OLY15" s="483"/>
      <c r="OLZ15" s="483"/>
      <c r="OMA15" s="483"/>
      <c r="OMB15" s="483"/>
      <c r="OMC15" s="483"/>
      <c r="OMD15" s="483"/>
      <c r="OME15" s="483"/>
      <c r="OMF15" s="483"/>
      <c r="OMG15" s="483"/>
      <c r="OMH15" s="483"/>
      <c r="OMI15" s="483"/>
      <c r="OMJ15" s="483"/>
      <c r="OMK15" s="483"/>
      <c r="OML15" s="483"/>
      <c r="OMM15" s="483"/>
      <c r="OMN15" s="483"/>
      <c r="OMO15" s="483"/>
      <c r="OMP15" s="483"/>
      <c r="OMQ15" s="483"/>
      <c r="OMR15" s="483"/>
      <c r="OMS15" s="483"/>
      <c r="OMT15" s="483"/>
      <c r="OMU15" s="483"/>
      <c r="OMV15" s="483"/>
      <c r="OMW15" s="483"/>
      <c r="OMX15" s="483"/>
      <c r="OMY15" s="483"/>
      <c r="OMZ15" s="483"/>
      <c r="ONA15" s="483"/>
      <c r="ONB15" s="483"/>
      <c r="ONC15" s="483"/>
      <c r="OND15" s="483"/>
      <c r="ONE15" s="483"/>
      <c r="ONF15" s="483"/>
      <c r="ONG15" s="483"/>
      <c r="ONH15" s="483"/>
      <c r="ONI15" s="483"/>
      <c r="ONJ15" s="483"/>
      <c r="ONK15" s="483"/>
      <c r="ONL15" s="483"/>
      <c r="ONM15" s="483"/>
      <c r="ONN15" s="483"/>
      <c r="ONO15" s="483"/>
      <c r="ONP15" s="483"/>
      <c r="ONQ15" s="483"/>
      <c r="ONR15" s="483"/>
      <c r="ONS15" s="483"/>
      <c r="ONT15" s="483"/>
      <c r="ONU15" s="483"/>
      <c r="ONV15" s="483"/>
      <c r="ONW15" s="483"/>
      <c r="ONX15" s="483"/>
      <c r="ONY15" s="483"/>
      <c r="ONZ15" s="483"/>
      <c r="OOA15" s="483"/>
      <c r="OOB15" s="483"/>
      <c r="OOC15" s="483"/>
      <c r="OOD15" s="483"/>
      <c r="OOE15" s="483"/>
      <c r="OOF15" s="483"/>
      <c r="OOG15" s="483"/>
      <c r="OOH15" s="483"/>
      <c r="OOI15" s="483"/>
      <c r="OOJ15" s="483"/>
      <c r="OOK15" s="483"/>
      <c r="OOL15" s="483"/>
      <c r="OOM15" s="483"/>
      <c r="OON15" s="483"/>
      <c r="OOO15" s="483"/>
      <c r="OOP15" s="483"/>
      <c r="OOQ15" s="483"/>
      <c r="OOR15" s="483"/>
      <c r="OOS15" s="483"/>
      <c r="OOT15" s="483"/>
      <c r="OOU15" s="483"/>
      <c r="OOV15" s="483"/>
      <c r="OOW15" s="483"/>
      <c r="OOX15" s="483"/>
      <c r="OOY15" s="483"/>
      <c r="OOZ15" s="483"/>
      <c r="OPA15" s="483"/>
      <c r="OPB15" s="483"/>
      <c r="OPC15" s="483"/>
      <c r="OPD15" s="483"/>
      <c r="OPE15" s="483"/>
      <c r="OPF15" s="483"/>
      <c r="OPG15" s="483"/>
      <c r="OPH15" s="483"/>
      <c r="OPI15" s="483"/>
      <c r="OPJ15" s="483"/>
      <c r="OPK15" s="483"/>
      <c r="OPL15" s="483"/>
      <c r="OPM15" s="483"/>
      <c r="OPN15" s="483"/>
      <c r="OPO15" s="483"/>
      <c r="OPP15" s="483"/>
      <c r="OPQ15" s="483"/>
      <c r="OPR15" s="483"/>
      <c r="OPS15" s="483"/>
      <c r="OPT15" s="483"/>
      <c r="OPU15" s="483"/>
      <c r="OPV15" s="483"/>
      <c r="OPW15" s="483"/>
      <c r="OPX15" s="483"/>
      <c r="OPY15" s="483"/>
      <c r="OPZ15" s="483"/>
      <c r="OQA15" s="483"/>
      <c r="OQB15" s="483"/>
      <c r="OQC15" s="483"/>
      <c r="OQD15" s="483"/>
      <c r="OQE15" s="483"/>
      <c r="OQF15" s="483"/>
      <c r="OQG15" s="483"/>
      <c r="OQH15" s="483"/>
      <c r="OQI15" s="483"/>
      <c r="OQJ15" s="483"/>
      <c r="OQK15" s="483"/>
      <c r="OQL15" s="483"/>
      <c r="OQM15" s="483"/>
      <c r="OQN15" s="483"/>
      <c r="OQO15" s="483"/>
      <c r="OQP15" s="483"/>
      <c r="OQQ15" s="483"/>
      <c r="OQR15" s="483"/>
      <c r="OQS15" s="483"/>
      <c r="OQT15" s="483"/>
      <c r="OQU15" s="483"/>
      <c r="OQV15" s="483"/>
      <c r="OQW15" s="483"/>
      <c r="OQX15" s="483"/>
      <c r="OQY15" s="483"/>
      <c r="OQZ15" s="483"/>
      <c r="ORA15" s="483"/>
      <c r="ORB15" s="483"/>
      <c r="ORC15" s="483"/>
      <c r="ORD15" s="483"/>
      <c r="ORE15" s="483"/>
      <c r="ORF15" s="483"/>
      <c r="ORG15" s="483"/>
      <c r="ORH15" s="483"/>
      <c r="ORI15" s="483"/>
      <c r="ORJ15" s="483"/>
      <c r="ORK15" s="483"/>
      <c r="ORL15" s="483"/>
      <c r="ORM15" s="483"/>
      <c r="ORN15" s="483"/>
      <c r="ORO15" s="483"/>
      <c r="ORP15" s="483"/>
      <c r="ORQ15" s="483"/>
      <c r="ORR15" s="483"/>
      <c r="ORS15" s="483"/>
      <c r="ORT15" s="483"/>
      <c r="ORU15" s="483"/>
      <c r="ORV15" s="483"/>
      <c r="ORW15" s="483"/>
      <c r="ORX15" s="483"/>
      <c r="ORY15" s="483"/>
      <c r="ORZ15" s="483"/>
      <c r="OSA15" s="483"/>
      <c r="OSB15" s="483"/>
      <c r="OSC15" s="483"/>
      <c r="OSD15" s="483"/>
      <c r="OSE15" s="483"/>
      <c r="OSF15" s="483"/>
      <c r="OSG15" s="483"/>
      <c r="OSH15" s="483"/>
      <c r="OSI15" s="483"/>
      <c r="OSJ15" s="483"/>
      <c r="OSK15" s="483"/>
      <c r="OSL15" s="483"/>
      <c r="OSM15" s="483"/>
      <c r="OSN15" s="483"/>
      <c r="OSO15" s="483"/>
      <c r="OSP15" s="483"/>
      <c r="OSQ15" s="483"/>
      <c r="OSR15" s="483"/>
      <c r="OSS15" s="483"/>
      <c r="OST15" s="483"/>
      <c r="OSU15" s="483"/>
      <c r="OSV15" s="483"/>
      <c r="OSW15" s="483"/>
      <c r="OSX15" s="483"/>
      <c r="OSY15" s="483"/>
      <c r="OSZ15" s="483"/>
      <c r="OTA15" s="483"/>
      <c r="OTB15" s="483"/>
      <c r="OTC15" s="483"/>
      <c r="OTD15" s="483"/>
      <c r="OTE15" s="483"/>
      <c r="OTF15" s="483"/>
      <c r="OTG15" s="483"/>
      <c r="OTH15" s="483"/>
      <c r="OTI15" s="483"/>
      <c r="OTJ15" s="483"/>
      <c r="OTK15" s="483"/>
      <c r="OTL15" s="483"/>
      <c r="OTM15" s="483"/>
      <c r="OTN15" s="483"/>
      <c r="OTO15" s="483"/>
      <c r="OTP15" s="483"/>
      <c r="OTQ15" s="483"/>
      <c r="OTR15" s="483"/>
      <c r="OTS15" s="483"/>
      <c r="OTT15" s="483"/>
      <c r="OTU15" s="483"/>
      <c r="OTV15" s="483"/>
      <c r="OTW15" s="483"/>
      <c r="OTX15" s="483"/>
      <c r="OTY15" s="483"/>
      <c r="OTZ15" s="483"/>
      <c r="OUA15" s="483"/>
      <c r="OUB15" s="483"/>
      <c r="OUC15" s="483"/>
      <c r="OUD15" s="483"/>
      <c r="OUE15" s="483"/>
      <c r="OUF15" s="483"/>
      <c r="OUG15" s="483"/>
      <c r="OUH15" s="483"/>
      <c r="OUI15" s="483"/>
      <c r="OUJ15" s="483"/>
      <c r="OUK15" s="483"/>
      <c r="OUL15" s="483"/>
      <c r="OUM15" s="483"/>
      <c r="OUN15" s="483"/>
      <c r="OUO15" s="483"/>
      <c r="OUP15" s="483"/>
      <c r="OUQ15" s="483"/>
      <c r="OUR15" s="483"/>
      <c r="OUS15" s="483"/>
      <c r="OUT15" s="483"/>
      <c r="OUU15" s="483"/>
      <c r="OUV15" s="483"/>
      <c r="OUW15" s="483"/>
      <c r="OUX15" s="483"/>
      <c r="OUY15" s="483"/>
      <c r="OUZ15" s="483"/>
      <c r="OVA15" s="483"/>
      <c r="OVB15" s="483"/>
      <c r="OVC15" s="483"/>
      <c r="OVD15" s="483"/>
      <c r="OVE15" s="483"/>
      <c r="OVF15" s="483"/>
      <c r="OVG15" s="483"/>
      <c r="OVH15" s="483"/>
      <c r="OVI15" s="483"/>
      <c r="OVJ15" s="483"/>
      <c r="OVK15" s="483"/>
      <c r="OVL15" s="483"/>
      <c r="OVM15" s="483"/>
      <c r="OVN15" s="483"/>
      <c r="OVO15" s="483"/>
      <c r="OVP15" s="483"/>
      <c r="OVQ15" s="483"/>
      <c r="OVR15" s="483"/>
      <c r="OVS15" s="483"/>
      <c r="OVT15" s="483"/>
      <c r="OVU15" s="483"/>
      <c r="OVV15" s="483"/>
      <c r="OVW15" s="483"/>
      <c r="OVX15" s="483"/>
      <c r="OVY15" s="483"/>
      <c r="OVZ15" s="483"/>
      <c r="OWA15" s="483"/>
      <c r="OWB15" s="483"/>
      <c r="OWC15" s="483"/>
      <c r="OWD15" s="483"/>
      <c r="OWE15" s="483"/>
      <c r="OWF15" s="483"/>
      <c r="OWG15" s="483"/>
      <c r="OWH15" s="483"/>
      <c r="OWI15" s="483"/>
      <c r="OWJ15" s="483"/>
      <c r="OWK15" s="483"/>
      <c r="OWL15" s="483"/>
      <c r="OWM15" s="483"/>
      <c r="OWN15" s="483"/>
      <c r="OWO15" s="483"/>
      <c r="OWP15" s="483"/>
      <c r="OWQ15" s="483"/>
      <c r="OWR15" s="483"/>
      <c r="OWS15" s="483"/>
      <c r="OWT15" s="483"/>
      <c r="OWU15" s="483"/>
      <c r="OWV15" s="483"/>
      <c r="OWW15" s="483"/>
      <c r="OWX15" s="483"/>
      <c r="OWY15" s="483"/>
      <c r="OWZ15" s="483"/>
      <c r="OXA15" s="483"/>
      <c r="OXB15" s="483"/>
      <c r="OXC15" s="483"/>
      <c r="OXD15" s="483"/>
      <c r="OXE15" s="483"/>
      <c r="OXF15" s="483"/>
      <c r="OXG15" s="483"/>
      <c r="OXH15" s="483"/>
      <c r="OXI15" s="483"/>
      <c r="OXJ15" s="483"/>
      <c r="OXK15" s="483"/>
      <c r="OXL15" s="483"/>
      <c r="OXM15" s="483"/>
      <c r="OXN15" s="483"/>
      <c r="OXO15" s="483"/>
      <c r="OXP15" s="483"/>
      <c r="OXQ15" s="483"/>
      <c r="OXR15" s="483"/>
      <c r="OXS15" s="483"/>
      <c r="OXT15" s="483"/>
      <c r="OXU15" s="483"/>
      <c r="OXV15" s="483"/>
      <c r="OXW15" s="483"/>
      <c r="OXX15" s="483"/>
      <c r="OXY15" s="483"/>
      <c r="OXZ15" s="483"/>
      <c r="OYA15" s="483"/>
      <c r="OYB15" s="483"/>
      <c r="OYC15" s="483"/>
      <c r="OYD15" s="483"/>
      <c r="OYE15" s="483"/>
      <c r="OYF15" s="483"/>
      <c r="OYG15" s="483"/>
      <c r="OYH15" s="483"/>
      <c r="OYI15" s="483"/>
      <c r="OYJ15" s="483"/>
      <c r="OYK15" s="483"/>
      <c r="OYL15" s="483"/>
      <c r="OYM15" s="483"/>
      <c r="OYN15" s="483"/>
      <c r="OYO15" s="483"/>
      <c r="OYP15" s="483"/>
      <c r="OYQ15" s="483"/>
      <c r="OYR15" s="483"/>
      <c r="OYS15" s="483"/>
      <c r="OYT15" s="483"/>
      <c r="OYU15" s="483"/>
      <c r="OYV15" s="483"/>
      <c r="OYW15" s="483"/>
      <c r="OYX15" s="483"/>
      <c r="OYY15" s="483"/>
      <c r="OYZ15" s="483"/>
      <c r="OZA15" s="483"/>
      <c r="OZB15" s="483"/>
      <c r="OZC15" s="483"/>
      <c r="OZD15" s="483"/>
      <c r="OZE15" s="483"/>
      <c r="OZF15" s="483"/>
      <c r="OZG15" s="483"/>
      <c r="OZH15" s="483"/>
      <c r="OZI15" s="483"/>
      <c r="OZJ15" s="483"/>
      <c r="OZK15" s="483"/>
      <c r="OZL15" s="483"/>
      <c r="OZM15" s="483"/>
      <c r="OZN15" s="483"/>
      <c r="OZO15" s="483"/>
      <c r="OZP15" s="483"/>
      <c r="OZQ15" s="483"/>
      <c r="OZR15" s="483"/>
      <c r="OZS15" s="483"/>
      <c r="OZT15" s="483"/>
      <c r="OZU15" s="483"/>
      <c r="OZV15" s="483"/>
      <c r="OZW15" s="483"/>
      <c r="OZX15" s="483"/>
      <c r="OZY15" s="483"/>
      <c r="OZZ15" s="483"/>
      <c r="PAA15" s="483"/>
      <c r="PAB15" s="483"/>
      <c r="PAC15" s="483"/>
      <c r="PAD15" s="483"/>
      <c r="PAE15" s="483"/>
      <c r="PAF15" s="483"/>
      <c r="PAG15" s="483"/>
      <c r="PAH15" s="483"/>
      <c r="PAI15" s="483"/>
      <c r="PAJ15" s="483"/>
      <c r="PAK15" s="483"/>
      <c r="PAL15" s="483"/>
      <c r="PAM15" s="483"/>
      <c r="PAN15" s="483"/>
      <c r="PAO15" s="483"/>
      <c r="PAP15" s="483"/>
      <c r="PAQ15" s="483"/>
      <c r="PAR15" s="483"/>
      <c r="PAS15" s="483"/>
      <c r="PAT15" s="483"/>
      <c r="PAU15" s="483"/>
      <c r="PAV15" s="483"/>
      <c r="PAW15" s="483"/>
      <c r="PAX15" s="483"/>
      <c r="PAY15" s="483"/>
      <c r="PAZ15" s="483"/>
      <c r="PBA15" s="483"/>
      <c r="PBB15" s="483"/>
      <c r="PBC15" s="483"/>
      <c r="PBD15" s="483"/>
      <c r="PBE15" s="483"/>
      <c r="PBF15" s="483"/>
      <c r="PBG15" s="483"/>
      <c r="PBH15" s="483"/>
      <c r="PBI15" s="483"/>
      <c r="PBJ15" s="483"/>
      <c r="PBK15" s="483"/>
      <c r="PBL15" s="483"/>
      <c r="PBM15" s="483"/>
      <c r="PBN15" s="483"/>
      <c r="PBO15" s="483"/>
      <c r="PBP15" s="483"/>
      <c r="PBQ15" s="483"/>
      <c r="PBR15" s="483"/>
      <c r="PBS15" s="483"/>
      <c r="PBT15" s="483"/>
      <c r="PBU15" s="483"/>
      <c r="PBV15" s="483"/>
      <c r="PBW15" s="483"/>
      <c r="PBX15" s="483"/>
      <c r="PBY15" s="483"/>
      <c r="PBZ15" s="483"/>
      <c r="PCA15" s="483"/>
      <c r="PCB15" s="483"/>
      <c r="PCC15" s="483"/>
      <c r="PCD15" s="483"/>
      <c r="PCE15" s="483"/>
      <c r="PCF15" s="483"/>
      <c r="PCG15" s="483"/>
      <c r="PCH15" s="483"/>
      <c r="PCI15" s="483"/>
      <c r="PCJ15" s="483"/>
      <c r="PCK15" s="483"/>
      <c r="PCL15" s="483"/>
      <c r="PCM15" s="483"/>
      <c r="PCN15" s="483"/>
      <c r="PCO15" s="483"/>
      <c r="PCP15" s="483"/>
      <c r="PCQ15" s="483"/>
      <c r="PCR15" s="483"/>
      <c r="PCS15" s="483"/>
      <c r="PCT15" s="483"/>
      <c r="PCU15" s="483"/>
      <c r="PCV15" s="483"/>
      <c r="PCW15" s="483"/>
      <c r="PCX15" s="483"/>
      <c r="PCY15" s="483"/>
      <c r="PCZ15" s="483"/>
      <c r="PDA15" s="483"/>
      <c r="PDB15" s="483"/>
      <c r="PDC15" s="483"/>
      <c r="PDD15" s="483"/>
      <c r="PDE15" s="483"/>
      <c r="PDF15" s="483"/>
      <c r="PDG15" s="483"/>
      <c r="PDH15" s="483"/>
      <c r="PDI15" s="483"/>
      <c r="PDJ15" s="483"/>
      <c r="PDK15" s="483"/>
      <c r="PDL15" s="483"/>
      <c r="PDM15" s="483"/>
      <c r="PDN15" s="483"/>
      <c r="PDO15" s="483"/>
      <c r="PDP15" s="483"/>
      <c r="PDQ15" s="483"/>
      <c r="PDR15" s="483"/>
      <c r="PDS15" s="483"/>
      <c r="PDT15" s="483"/>
      <c r="PDU15" s="483"/>
      <c r="PDV15" s="483"/>
      <c r="PDW15" s="483"/>
      <c r="PDX15" s="483"/>
      <c r="PDY15" s="483"/>
      <c r="PDZ15" s="483"/>
      <c r="PEA15" s="483"/>
      <c r="PEB15" s="483"/>
      <c r="PEC15" s="483"/>
      <c r="PED15" s="483"/>
      <c r="PEE15" s="483"/>
      <c r="PEF15" s="483"/>
      <c r="PEG15" s="483"/>
      <c r="PEH15" s="483"/>
      <c r="PEI15" s="483"/>
      <c r="PEJ15" s="483"/>
      <c r="PEK15" s="483"/>
      <c r="PEL15" s="483"/>
      <c r="PEM15" s="483"/>
      <c r="PEN15" s="483"/>
      <c r="PEO15" s="483"/>
      <c r="PEP15" s="483"/>
      <c r="PEQ15" s="483"/>
      <c r="PER15" s="483"/>
      <c r="PES15" s="483"/>
      <c r="PET15" s="483"/>
      <c r="PEU15" s="483"/>
      <c r="PEV15" s="483"/>
      <c r="PEW15" s="483"/>
      <c r="PEX15" s="483"/>
      <c r="PEY15" s="483"/>
      <c r="PEZ15" s="483"/>
      <c r="PFA15" s="483"/>
      <c r="PFB15" s="483"/>
      <c r="PFC15" s="483"/>
      <c r="PFD15" s="483"/>
      <c r="PFE15" s="483"/>
      <c r="PFF15" s="483"/>
      <c r="PFG15" s="483"/>
      <c r="PFH15" s="483"/>
      <c r="PFI15" s="483"/>
      <c r="PFJ15" s="483"/>
      <c r="PFK15" s="483"/>
      <c r="PFL15" s="483"/>
      <c r="PFM15" s="483"/>
      <c r="PFN15" s="483"/>
      <c r="PFO15" s="483"/>
      <c r="PFP15" s="483"/>
      <c r="PFQ15" s="483"/>
      <c r="PFR15" s="483"/>
      <c r="PFS15" s="483"/>
      <c r="PFT15" s="483"/>
      <c r="PFU15" s="483"/>
      <c r="PFV15" s="483"/>
      <c r="PFW15" s="483"/>
      <c r="PFX15" s="483"/>
      <c r="PFY15" s="483"/>
      <c r="PFZ15" s="483"/>
      <c r="PGA15" s="483"/>
      <c r="PGB15" s="483"/>
      <c r="PGC15" s="483"/>
      <c r="PGD15" s="483"/>
      <c r="PGE15" s="483"/>
      <c r="PGF15" s="483"/>
      <c r="PGG15" s="483"/>
      <c r="PGH15" s="483"/>
      <c r="PGI15" s="483"/>
      <c r="PGJ15" s="483"/>
      <c r="PGK15" s="483"/>
      <c r="PGL15" s="483"/>
      <c r="PGM15" s="483"/>
      <c r="PGN15" s="483"/>
      <c r="PGO15" s="483"/>
      <c r="PGP15" s="483"/>
      <c r="PGQ15" s="483"/>
      <c r="PGR15" s="483"/>
      <c r="PGS15" s="483"/>
      <c r="PGT15" s="483"/>
      <c r="PGU15" s="483"/>
      <c r="PGV15" s="483"/>
      <c r="PGW15" s="483"/>
      <c r="PGX15" s="483"/>
      <c r="PGY15" s="483"/>
      <c r="PGZ15" s="483"/>
      <c r="PHA15" s="483"/>
      <c r="PHB15" s="483"/>
      <c r="PHC15" s="483"/>
      <c r="PHD15" s="483"/>
      <c r="PHE15" s="483"/>
      <c r="PHF15" s="483"/>
      <c r="PHG15" s="483"/>
      <c r="PHH15" s="483"/>
      <c r="PHI15" s="483"/>
      <c r="PHJ15" s="483"/>
      <c r="PHK15" s="483"/>
      <c r="PHL15" s="483"/>
      <c r="PHM15" s="483"/>
      <c r="PHN15" s="483"/>
      <c r="PHO15" s="483"/>
      <c r="PHP15" s="483"/>
      <c r="PHQ15" s="483"/>
      <c r="PHR15" s="483"/>
      <c r="PHS15" s="483"/>
      <c r="PHT15" s="483"/>
      <c r="PHU15" s="483"/>
      <c r="PHV15" s="483"/>
      <c r="PHW15" s="483"/>
      <c r="PHX15" s="483"/>
      <c r="PHY15" s="483"/>
      <c r="PHZ15" s="483"/>
      <c r="PIA15" s="483"/>
      <c r="PIB15" s="483"/>
      <c r="PIC15" s="483"/>
      <c r="PID15" s="483"/>
      <c r="PIE15" s="483"/>
      <c r="PIF15" s="483"/>
      <c r="PIG15" s="483"/>
      <c r="PIH15" s="483"/>
      <c r="PII15" s="483"/>
      <c r="PIJ15" s="483"/>
      <c r="PIK15" s="483"/>
      <c r="PIL15" s="483"/>
      <c r="PIM15" s="483"/>
      <c r="PIN15" s="483"/>
      <c r="PIO15" s="483"/>
      <c r="PIP15" s="483"/>
      <c r="PIQ15" s="483"/>
      <c r="PIR15" s="483"/>
      <c r="PIS15" s="483"/>
      <c r="PIT15" s="483"/>
      <c r="PIU15" s="483"/>
      <c r="PIV15" s="483"/>
      <c r="PIW15" s="483"/>
      <c r="PIX15" s="483"/>
      <c r="PIY15" s="483"/>
      <c r="PIZ15" s="483"/>
      <c r="PJA15" s="483"/>
      <c r="PJB15" s="483"/>
      <c r="PJC15" s="483"/>
      <c r="PJD15" s="483"/>
      <c r="PJE15" s="483"/>
      <c r="PJF15" s="483"/>
      <c r="PJG15" s="483"/>
      <c r="PJH15" s="483"/>
      <c r="PJI15" s="483"/>
      <c r="PJJ15" s="483"/>
      <c r="PJK15" s="483"/>
      <c r="PJL15" s="483"/>
      <c r="PJM15" s="483"/>
      <c r="PJN15" s="483"/>
      <c r="PJO15" s="483"/>
      <c r="PJP15" s="483"/>
      <c r="PJQ15" s="483"/>
      <c r="PJR15" s="483"/>
      <c r="PJS15" s="483"/>
      <c r="PJT15" s="483"/>
      <c r="PJU15" s="483"/>
      <c r="PJV15" s="483"/>
      <c r="PJW15" s="483"/>
      <c r="PJX15" s="483"/>
      <c r="PJY15" s="483"/>
      <c r="PJZ15" s="483"/>
      <c r="PKA15" s="483"/>
      <c r="PKB15" s="483"/>
      <c r="PKC15" s="483"/>
      <c r="PKD15" s="483"/>
      <c r="PKE15" s="483"/>
      <c r="PKF15" s="483"/>
      <c r="PKG15" s="483"/>
      <c r="PKH15" s="483"/>
      <c r="PKI15" s="483"/>
      <c r="PKJ15" s="483"/>
      <c r="PKK15" s="483"/>
      <c r="PKL15" s="483"/>
      <c r="PKM15" s="483"/>
      <c r="PKN15" s="483"/>
      <c r="PKO15" s="483"/>
      <c r="PKP15" s="483"/>
      <c r="PKQ15" s="483"/>
      <c r="PKR15" s="483"/>
      <c r="PKS15" s="483"/>
      <c r="PKT15" s="483"/>
      <c r="PKU15" s="483"/>
      <c r="PKV15" s="483"/>
      <c r="PKW15" s="483"/>
      <c r="PKX15" s="483"/>
      <c r="PKY15" s="483"/>
      <c r="PKZ15" s="483"/>
      <c r="PLA15" s="483"/>
      <c r="PLB15" s="483"/>
      <c r="PLC15" s="483"/>
      <c r="PLD15" s="483"/>
      <c r="PLE15" s="483"/>
      <c r="PLF15" s="483"/>
      <c r="PLG15" s="483"/>
      <c r="PLH15" s="483"/>
      <c r="PLI15" s="483"/>
      <c r="PLJ15" s="483"/>
      <c r="PLK15" s="483"/>
      <c r="PLL15" s="483"/>
      <c r="PLM15" s="483"/>
      <c r="PLN15" s="483"/>
      <c r="PLO15" s="483"/>
      <c r="PLP15" s="483"/>
      <c r="PLQ15" s="483"/>
      <c r="PLR15" s="483"/>
      <c r="PLS15" s="483"/>
      <c r="PLT15" s="483"/>
      <c r="PLU15" s="483"/>
      <c r="PLV15" s="483"/>
      <c r="PLW15" s="483"/>
      <c r="PLX15" s="483"/>
      <c r="PLY15" s="483"/>
      <c r="PLZ15" s="483"/>
      <c r="PMA15" s="483"/>
      <c r="PMB15" s="483"/>
      <c r="PMC15" s="483"/>
      <c r="PMD15" s="483"/>
      <c r="PME15" s="483"/>
      <c r="PMF15" s="483"/>
      <c r="PMG15" s="483"/>
      <c r="PMH15" s="483"/>
      <c r="PMI15" s="483"/>
      <c r="PMJ15" s="483"/>
      <c r="PMK15" s="483"/>
      <c r="PML15" s="483"/>
      <c r="PMM15" s="483"/>
      <c r="PMN15" s="483"/>
      <c r="PMO15" s="483"/>
      <c r="PMP15" s="483"/>
      <c r="PMQ15" s="483"/>
      <c r="PMR15" s="483"/>
      <c r="PMS15" s="483"/>
      <c r="PMT15" s="483"/>
      <c r="PMU15" s="483"/>
      <c r="PMV15" s="483"/>
      <c r="PMW15" s="483"/>
      <c r="PMX15" s="483"/>
      <c r="PMY15" s="483"/>
      <c r="PMZ15" s="483"/>
      <c r="PNA15" s="483"/>
      <c r="PNB15" s="483"/>
      <c r="PNC15" s="483"/>
      <c r="PND15" s="483"/>
      <c r="PNE15" s="483"/>
      <c r="PNF15" s="483"/>
      <c r="PNG15" s="483"/>
      <c r="PNH15" s="483"/>
      <c r="PNI15" s="483"/>
      <c r="PNJ15" s="483"/>
      <c r="PNK15" s="483"/>
      <c r="PNL15" s="483"/>
      <c r="PNM15" s="483"/>
      <c r="PNN15" s="483"/>
      <c r="PNO15" s="483"/>
      <c r="PNP15" s="483"/>
      <c r="PNQ15" s="483"/>
      <c r="PNR15" s="483"/>
      <c r="PNS15" s="483"/>
      <c r="PNT15" s="483"/>
      <c r="PNU15" s="483"/>
      <c r="PNV15" s="483"/>
      <c r="PNW15" s="483"/>
      <c r="PNX15" s="483"/>
      <c r="PNY15" s="483"/>
      <c r="PNZ15" s="483"/>
      <c r="POA15" s="483"/>
      <c r="POB15" s="483"/>
      <c r="POC15" s="483"/>
      <c r="POD15" s="483"/>
      <c r="POE15" s="483"/>
      <c r="POF15" s="483"/>
      <c r="POG15" s="483"/>
      <c r="POH15" s="483"/>
      <c r="POI15" s="483"/>
      <c r="POJ15" s="483"/>
      <c r="POK15" s="483"/>
      <c r="POL15" s="483"/>
      <c r="POM15" s="483"/>
      <c r="PON15" s="483"/>
      <c r="POO15" s="483"/>
      <c r="POP15" s="483"/>
      <c r="POQ15" s="483"/>
      <c r="POR15" s="483"/>
      <c r="POS15" s="483"/>
      <c r="POT15" s="483"/>
      <c r="POU15" s="483"/>
      <c r="POV15" s="483"/>
      <c r="POW15" s="483"/>
      <c r="POX15" s="483"/>
      <c r="POY15" s="483"/>
      <c r="POZ15" s="483"/>
      <c r="PPA15" s="483"/>
      <c r="PPB15" s="483"/>
      <c r="PPC15" s="483"/>
      <c r="PPD15" s="483"/>
      <c r="PPE15" s="483"/>
      <c r="PPF15" s="483"/>
      <c r="PPG15" s="483"/>
      <c r="PPH15" s="483"/>
      <c r="PPI15" s="483"/>
      <c r="PPJ15" s="483"/>
      <c r="PPK15" s="483"/>
      <c r="PPL15" s="483"/>
      <c r="PPM15" s="483"/>
      <c r="PPN15" s="483"/>
      <c r="PPO15" s="483"/>
      <c r="PPP15" s="483"/>
      <c r="PPQ15" s="483"/>
      <c r="PPR15" s="483"/>
      <c r="PPS15" s="483"/>
      <c r="PPT15" s="483"/>
      <c r="PPU15" s="483"/>
      <c r="PPV15" s="483"/>
      <c r="PPW15" s="483"/>
      <c r="PPX15" s="483"/>
      <c r="PPY15" s="483"/>
      <c r="PPZ15" s="483"/>
      <c r="PQA15" s="483"/>
      <c r="PQB15" s="483"/>
      <c r="PQC15" s="483"/>
      <c r="PQD15" s="483"/>
      <c r="PQE15" s="483"/>
      <c r="PQF15" s="483"/>
      <c r="PQG15" s="483"/>
      <c r="PQH15" s="483"/>
      <c r="PQI15" s="483"/>
      <c r="PQJ15" s="483"/>
      <c r="PQK15" s="483"/>
      <c r="PQL15" s="483"/>
      <c r="PQM15" s="483"/>
      <c r="PQN15" s="483"/>
      <c r="PQO15" s="483"/>
      <c r="PQP15" s="483"/>
      <c r="PQQ15" s="483"/>
      <c r="PQR15" s="483"/>
      <c r="PQS15" s="483"/>
      <c r="PQT15" s="483"/>
      <c r="PQU15" s="483"/>
      <c r="PQV15" s="483"/>
      <c r="PQW15" s="483"/>
      <c r="PQX15" s="483"/>
      <c r="PQY15" s="483"/>
      <c r="PQZ15" s="483"/>
      <c r="PRA15" s="483"/>
      <c r="PRB15" s="483"/>
      <c r="PRC15" s="483"/>
      <c r="PRD15" s="483"/>
      <c r="PRE15" s="483"/>
      <c r="PRF15" s="483"/>
      <c r="PRG15" s="483"/>
      <c r="PRH15" s="483"/>
      <c r="PRI15" s="483"/>
      <c r="PRJ15" s="483"/>
      <c r="PRK15" s="483"/>
      <c r="PRL15" s="483"/>
      <c r="PRM15" s="483"/>
      <c r="PRN15" s="483"/>
      <c r="PRO15" s="483"/>
      <c r="PRP15" s="483"/>
      <c r="PRQ15" s="483"/>
      <c r="PRR15" s="483"/>
      <c r="PRS15" s="483"/>
      <c r="PRT15" s="483"/>
      <c r="PRU15" s="483"/>
      <c r="PRV15" s="483"/>
      <c r="PRW15" s="483"/>
      <c r="PRX15" s="483"/>
      <c r="PRY15" s="483"/>
      <c r="PRZ15" s="483"/>
      <c r="PSA15" s="483"/>
      <c r="PSB15" s="483"/>
      <c r="PSC15" s="483"/>
      <c r="PSD15" s="483"/>
      <c r="PSE15" s="483"/>
      <c r="PSF15" s="483"/>
      <c r="PSG15" s="483"/>
      <c r="PSH15" s="483"/>
      <c r="PSI15" s="483"/>
      <c r="PSJ15" s="483"/>
      <c r="PSK15" s="483"/>
      <c r="PSL15" s="483"/>
      <c r="PSM15" s="483"/>
      <c r="PSN15" s="483"/>
      <c r="PSO15" s="483"/>
      <c r="PSP15" s="483"/>
      <c r="PSQ15" s="483"/>
      <c r="PSR15" s="483"/>
      <c r="PSS15" s="483"/>
      <c r="PST15" s="483"/>
      <c r="PSU15" s="483"/>
      <c r="PSV15" s="483"/>
      <c r="PSW15" s="483"/>
      <c r="PSX15" s="483"/>
      <c r="PSY15" s="483"/>
      <c r="PSZ15" s="483"/>
      <c r="PTA15" s="483"/>
      <c r="PTB15" s="483"/>
      <c r="PTC15" s="483"/>
      <c r="PTD15" s="483"/>
      <c r="PTE15" s="483"/>
      <c r="PTF15" s="483"/>
      <c r="PTG15" s="483"/>
      <c r="PTH15" s="483"/>
      <c r="PTI15" s="483"/>
      <c r="PTJ15" s="483"/>
      <c r="PTK15" s="483"/>
      <c r="PTL15" s="483"/>
      <c r="PTM15" s="483"/>
      <c r="PTN15" s="483"/>
      <c r="PTO15" s="483"/>
      <c r="PTP15" s="483"/>
      <c r="PTQ15" s="483"/>
      <c r="PTR15" s="483"/>
      <c r="PTS15" s="483"/>
      <c r="PTT15" s="483"/>
      <c r="PTU15" s="483"/>
      <c r="PTV15" s="483"/>
      <c r="PTW15" s="483"/>
      <c r="PTX15" s="483"/>
      <c r="PTY15" s="483"/>
      <c r="PTZ15" s="483"/>
      <c r="PUA15" s="483"/>
      <c r="PUB15" s="483"/>
      <c r="PUC15" s="483"/>
      <c r="PUD15" s="483"/>
      <c r="PUE15" s="483"/>
      <c r="PUF15" s="483"/>
      <c r="PUG15" s="483"/>
      <c r="PUH15" s="483"/>
      <c r="PUI15" s="483"/>
      <c r="PUJ15" s="483"/>
      <c r="PUK15" s="483"/>
      <c r="PUL15" s="483"/>
      <c r="PUM15" s="483"/>
      <c r="PUN15" s="483"/>
      <c r="PUO15" s="483"/>
      <c r="PUP15" s="483"/>
      <c r="PUQ15" s="483"/>
      <c r="PUR15" s="483"/>
      <c r="PUS15" s="483"/>
      <c r="PUT15" s="483"/>
      <c r="PUU15" s="483"/>
      <c r="PUV15" s="483"/>
      <c r="PUW15" s="483"/>
      <c r="PUX15" s="483"/>
      <c r="PUY15" s="483"/>
      <c r="PUZ15" s="483"/>
      <c r="PVA15" s="483"/>
      <c r="PVB15" s="483"/>
      <c r="PVC15" s="483"/>
      <c r="PVD15" s="483"/>
      <c r="PVE15" s="483"/>
      <c r="PVF15" s="483"/>
      <c r="PVG15" s="483"/>
      <c r="PVH15" s="483"/>
      <c r="PVI15" s="483"/>
      <c r="PVJ15" s="483"/>
      <c r="PVK15" s="483"/>
      <c r="PVL15" s="483"/>
      <c r="PVM15" s="483"/>
      <c r="PVN15" s="483"/>
      <c r="PVO15" s="483"/>
      <c r="PVP15" s="483"/>
      <c r="PVQ15" s="483"/>
      <c r="PVR15" s="483"/>
      <c r="PVS15" s="483"/>
      <c r="PVT15" s="483"/>
      <c r="PVU15" s="483"/>
      <c r="PVV15" s="483"/>
      <c r="PVW15" s="483"/>
      <c r="PVX15" s="483"/>
      <c r="PVY15" s="483"/>
      <c r="PVZ15" s="483"/>
      <c r="PWA15" s="483"/>
      <c r="PWB15" s="483"/>
      <c r="PWC15" s="483"/>
      <c r="PWD15" s="483"/>
      <c r="PWE15" s="483"/>
      <c r="PWF15" s="483"/>
      <c r="PWG15" s="483"/>
      <c r="PWH15" s="483"/>
      <c r="PWI15" s="483"/>
      <c r="PWJ15" s="483"/>
      <c r="PWK15" s="483"/>
      <c r="PWL15" s="483"/>
      <c r="PWM15" s="483"/>
      <c r="PWN15" s="483"/>
      <c r="PWO15" s="483"/>
      <c r="PWP15" s="483"/>
      <c r="PWQ15" s="483"/>
      <c r="PWR15" s="483"/>
      <c r="PWS15" s="483"/>
      <c r="PWT15" s="483"/>
      <c r="PWU15" s="483"/>
      <c r="PWV15" s="483"/>
      <c r="PWW15" s="483"/>
      <c r="PWX15" s="483"/>
      <c r="PWY15" s="483"/>
      <c r="PWZ15" s="483"/>
      <c r="PXA15" s="483"/>
      <c r="PXB15" s="483"/>
      <c r="PXC15" s="483"/>
      <c r="PXD15" s="483"/>
      <c r="PXE15" s="483"/>
      <c r="PXF15" s="483"/>
      <c r="PXG15" s="483"/>
      <c r="PXH15" s="483"/>
      <c r="PXI15" s="483"/>
      <c r="PXJ15" s="483"/>
      <c r="PXK15" s="483"/>
      <c r="PXL15" s="483"/>
      <c r="PXM15" s="483"/>
      <c r="PXN15" s="483"/>
      <c r="PXO15" s="483"/>
      <c r="PXP15" s="483"/>
      <c r="PXQ15" s="483"/>
      <c r="PXR15" s="483"/>
      <c r="PXS15" s="483"/>
      <c r="PXT15" s="483"/>
      <c r="PXU15" s="483"/>
      <c r="PXV15" s="483"/>
      <c r="PXW15" s="483"/>
      <c r="PXX15" s="483"/>
      <c r="PXY15" s="483"/>
      <c r="PXZ15" s="483"/>
      <c r="PYA15" s="483"/>
      <c r="PYB15" s="483"/>
      <c r="PYC15" s="483"/>
      <c r="PYD15" s="483"/>
      <c r="PYE15" s="483"/>
      <c r="PYF15" s="483"/>
      <c r="PYG15" s="483"/>
      <c r="PYH15" s="483"/>
      <c r="PYI15" s="483"/>
      <c r="PYJ15" s="483"/>
      <c r="PYK15" s="483"/>
      <c r="PYL15" s="483"/>
      <c r="PYM15" s="483"/>
      <c r="PYN15" s="483"/>
      <c r="PYO15" s="483"/>
      <c r="PYP15" s="483"/>
      <c r="PYQ15" s="483"/>
      <c r="PYR15" s="483"/>
      <c r="PYS15" s="483"/>
      <c r="PYT15" s="483"/>
      <c r="PYU15" s="483"/>
      <c r="PYV15" s="483"/>
      <c r="PYW15" s="483"/>
      <c r="PYX15" s="483"/>
      <c r="PYY15" s="483"/>
      <c r="PYZ15" s="483"/>
      <c r="PZA15" s="483"/>
      <c r="PZB15" s="483"/>
      <c r="PZC15" s="483"/>
      <c r="PZD15" s="483"/>
      <c r="PZE15" s="483"/>
      <c r="PZF15" s="483"/>
      <c r="PZG15" s="483"/>
      <c r="PZH15" s="483"/>
      <c r="PZI15" s="483"/>
      <c r="PZJ15" s="483"/>
      <c r="PZK15" s="483"/>
      <c r="PZL15" s="483"/>
      <c r="PZM15" s="483"/>
      <c r="PZN15" s="483"/>
      <c r="PZO15" s="483"/>
      <c r="PZP15" s="483"/>
      <c r="PZQ15" s="483"/>
      <c r="PZR15" s="483"/>
      <c r="PZS15" s="483"/>
      <c r="PZT15" s="483"/>
      <c r="PZU15" s="483"/>
      <c r="PZV15" s="483"/>
      <c r="PZW15" s="483"/>
      <c r="PZX15" s="483"/>
      <c r="PZY15" s="483"/>
      <c r="PZZ15" s="483"/>
      <c r="QAA15" s="483"/>
      <c r="QAB15" s="483"/>
      <c r="QAC15" s="483"/>
      <c r="QAD15" s="483"/>
      <c r="QAE15" s="483"/>
      <c r="QAF15" s="483"/>
      <c r="QAG15" s="483"/>
      <c r="QAH15" s="483"/>
      <c r="QAI15" s="483"/>
      <c r="QAJ15" s="483"/>
      <c r="QAK15" s="483"/>
      <c r="QAL15" s="483"/>
      <c r="QAM15" s="483"/>
      <c r="QAN15" s="483"/>
      <c r="QAO15" s="483"/>
      <c r="QAP15" s="483"/>
      <c r="QAQ15" s="483"/>
      <c r="QAR15" s="483"/>
      <c r="QAS15" s="483"/>
      <c r="QAT15" s="483"/>
      <c r="QAU15" s="483"/>
      <c r="QAV15" s="483"/>
      <c r="QAW15" s="483"/>
      <c r="QAX15" s="483"/>
      <c r="QAY15" s="483"/>
      <c r="QAZ15" s="483"/>
      <c r="QBA15" s="483"/>
      <c r="QBB15" s="483"/>
      <c r="QBC15" s="483"/>
      <c r="QBD15" s="483"/>
      <c r="QBE15" s="483"/>
      <c r="QBF15" s="483"/>
      <c r="QBG15" s="483"/>
      <c r="QBH15" s="483"/>
      <c r="QBI15" s="483"/>
      <c r="QBJ15" s="483"/>
      <c r="QBK15" s="483"/>
      <c r="QBL15" s="483"/>
      <c r="QBM15" s="483"/>
      <c r="QBN15" s="483"/>
      <c r="QBO15" s="483"/>
      <c r="QBP15" s="483"/>
      <c r="QBQ15" s="483"/>
      <c r="QBR15" s="483"/>
      <c r="QBS15" s="483"/>
      <c r="QBT15" s="483"/>
      <c r="QBU15" s="483"/>
      <c r="QBV15" s="483"/>
      <c r="QBW15" s="483"/>
      <c r="QBX15" s="483"/>
      <c r="QBY15" s="483"/>
      <c r="QBZ15" s="483"/>
      <c r="QCA15" s="483"/>
      <c r="QCB15" s="483"/>
      <c r="QCC15" s="483"/>
      <c r="QCD15" s="483"/>
      <c r="QCE15" s="483"/>
      <c r="QCF15" s="483"/>
      <c r="QCG15" s="483"/>
      <c r="QCH15" s="483"/>
      <c r="QCI15" s="483"/>
      <c r="QCJ15" s="483"/>
      <c r="QCK15" s="483"/>
      <c r="QCL15" s="483"/>
      <c r="QCM15" s="483"/>
      <c r="QCN15" s="483"/>
      <c r="QCO15" s="483"/>
      <c r="QCP15" s="483"/>
      <c r="QCQ15" s="483"/>
      <c r="QCR15" s="483"/>
      <c r="QCS15" s="483"/>
      <c r="QCT15" s="483"/>
      <c r="QCU15" s="483"/>
      <c r="QCV15" s="483"/>
      <c r="QCW15" s="483"/>
      <c r="QCX15" s="483"/>
      <c r="QCY15" s="483"/>
      <c r="QCZ15" s="483"/>
      <c r="QDA15" s="483"/>
      <c r="QDB15" s="483"/>
      <c r="QDC15" s="483"/>
      <c r="QDD15" s="483"/>
      <c r="QDE15" s="483"/>
      <c r="QDF15" s="483"/>
      <c r="QDG15" s="483"/>
      <c r="QDH15" s="483"/>
      <c r="QDI15" s="483"/>
      <c r="QDJ15" s="483"/>
      <c r="QDK15" s="483"/>
      <c r="QDL15" s="483"/>
      <c r="QDM15" s="483"/>
      <c r="QDN15" s="483"/>
      <c r="QDO15" s="483"/>
      <c r="QDP15" s="483"/>
      <c r="QDQ15" s="483"/>
      <c r="QDR15" s="483"/>
      <c r="QDS15" s="483"/>
      <c r="QDT15" s="483"/>
      <c r="QDU15" s="483"/>
      <c r="QDV15" s="483"/>
      <c r="QDW15" s="483"/>
      <c r="QDX15" s="483"/>
      <c r="QDY15" s="483"/>
      <c r="QDZ15" s="483"/>
      <c r="QEA15" s="483"/>
      <c r="QEB15" s="483"/>
      <c r="QEC15" s="483"/>
      <c r="QED15" s="483"/>
      <c r="QEE15" s="483"/>
      <c r="QEF15" s="483"/>
      <c r="QEG15" s="483"/>
      <c r="QEH15" s="483"/>
      <c r="QEI15" s="483"/>
      <c r="QEJ15" s="483"/>
      <c r="QEK15" s="483"/>
      <c r="QEL15" s="483"/>
      <c r="QEM15" s="483"/>
      <c r="QEN15" s="483"/>
      <c r="QEO15" s="483"/>
      <c r="QEP15" s="483"/>
      <c r="QEQ15" s="483"/>
      <c r="QER15" s="483"/>
      <c r="QES15" s="483"/>
      <c r="QET15" s="483"/>
      <c r="QEU15" s="483"/>
      <c r="QEV15" s="483"/>
      <c r="QEW15" s="483"/>
      <c r="QEX15" s="483"/>
      <c r="QEY15" s="483"/>
      <c r="QEZ15" s="483"/>
      <c r="QFA15" s="483"/>
      <c r="QFB15" s="483"/>
      <c r="QFC15" s="483"/>
      <c r="QFD15" s="483"/>
      <c r="QFE15" s="483"/>
      <c r="QFF15" s="483"/>
      <c r="QFG15" s="483"/>
      <c r="QFH15" s="483"/>
      <c r="QFI15" s="483"/>
      <c r="QFJ15" s="483"/>
      <c r="QFK15" s="483"/>
      <c r="QFL15" s="483"/>
      <c r="QFM15" s="483"/>
      <c r="QFN15" s="483"/>
      <c r="QFO15" s="483"/>
      <c r="QFP15" s="483"/>
      <c r="QFQ15" s="483"/>
      <c r="QFR15" s="483"/>
      <c r="QFS15" s="483"/>
      <c r="QFT15" s="483"/>
      <c r="QFU15" s="483"/>
      <c r="QFV15" s="483"/>
      <c r="QFW15" s="483"/>
      <c r="QFX15" s="483"/>
      <c r="QFY15" s="483"/>
      <c r="QFZ15" s="483"/>
      <c r="QGA15" s="483"/>
      <c r="QGB15" s="483"/>
      <c r="QGC15" s="483"/>
      <c r="QGD15" s="483"/>
      <c r="QGE15" s="483"/>
      <c r="QGF15" s="483"/>
      <c r="QGG15" s="483"/>
      <c r="QGH15" s="483"/>
      <c r="QGI15" s="483"/>
      <c r="QGJ15" s="483"/>
      <c r="QGK15" s="483"/>
      <c r="QGL15" s="483"/>
      <c r="QGM15" s="483"/>
      <c r="QGN15" s="483"/>
      <c r="QGO15" s="483"/>
      <c r="QGP15" s="483"/>
      <c r="QGQ15" s="483"/>
      <c r="QGR15" s="483"/>
      <c r="QGS15" s="483"/>
      <c r="QGT15" s="483"/>
      <c r="QGU15" s="483"/>
      <c r="QGV15" s="483"/>
      <c r="QGW15" s="483"/>
      <c r="QGX15" s="483"/>
      <c r="QGY15" s="483"/>
      <c r="QGZ15" s="483"/>
      <c r="QHA15" s="483"/>
      <c r="QHB15" s="483"/>
      <c r="QHC15" s="483"/>
      <c r="QHD15" s="483"/>
      <c r="QHE15" s="483"/>
      <c r="QHF15" s="483"/>
      <c r="QHG15" s="483"/>
      <c r="QHH15" s="483"/>
      <c r="QHI15" s="483"/>
      <c r="QHJ15" s="483"/>
      <c r="QHK15" s="483"/>
      <c r="QHL15" s="483"/>
      <c r="QHM15" s="483"/>
      <c r="QHN15" s="483"/>
      <c r="QHO15" s="483"/>
      <c r="QHP15" s="483"/>
      <c r="QHQ15" s="483"/>
      <c r="QHR15" s="483"/>
      <c r="QHS15" s="483"/>
      <c r="QHT15" s="483"/>
      <c r="QHU15" s="483"/>
      <c r="QHV15" s="483"/>
      <c r="QHW15" s="483"/>
      <c r="QHX15" s="483"/>
      <c r="QHY15" s="483"/>
      <c r="QHZ15" s="483"/>
      <c r="QIA15" s="483"/>
      <c r="QIB15" s="483"/>
      <c r="QIC15" s="483"/>
      <c r="QID15" s="483"/>
      <c r="QIE15" s="483"/>
      <c r="QIF15" s="483"/>
      <c r="QIG15" s="483"/>
      <c r="QIH15" s="483"/>
      <c r="QII15" s="483"/>
      <c r="QIJ15" s="483"/>
      <c r="QIK15" s="483"/>
      <c r="QIL15" s="483"/>
      <c r="QIM15" s="483"/>
      <c r="QIN15" s="483"/>
      <c r="QIO15" s="483"/>
      <c r="QIP15" s="483"/>
      <c r="QIQ15" s="483"/>
      <c r="QIR15" s="483"/>
      <c r="QIS15" s="483"/>
      <c r="QIT15" s="483"/>
      <c r="QIU15" s="483"/>
      <c r="QIV15" s="483"/>
      <c r="QIW15" s="483"/>
      <c r="QIX15" s="483"/>
      <c r="QIY15" s="483"/>
      <c r="QIZ15" s="483"/>
      <c r="QJA15" s="483"/>
      <c r="QJB15" s="483"/>
      <c r="QJC15" s="483"/>
      <c r="QJD15" s="483"/>
      <c r="QJE15" s="483"/>
      <c r="QJF15" s="483"/>
      <c r="QJG15" s="483"/>
      <c r="QJH15" s="483"/>
      <c r="QJI15" s="483"/>
      <c r="QJJ15" s="483"/>
      <c r="QJK15" s="483"/>
      <c r="QJL15" s="483"/>
      <c r="QJM15" s="483"/>
      <c r="QJN15" s="483"/>
      <c r="QJO15" s="483"/>
      <c r="QJP15" s="483"/>
      <c r="QJQ15" s="483"/>
      <c r="QJR15" s="483"/>
      <c r="QJS15" s="483"/>
      <c r="QJT15" s="483"/>
      <c r="QJU15" s="483"/>
      <c r="QJV15" s="483"/>
      <c r="QJW15" s="483"/>
      <c r="QJX15" s="483"/>
      <c r="QJY15" s="483"/>
      <c r="QJZ15" s="483"/>
      <c r="QKA15" s="483"/>
      <c r="QKB15" s="483"/>
      <c r="QKC15" s="483"/>
      <c r="QKD15" s="483"/>
      <c r="QKE15" s="483"/>
      <c r="QKF15" s="483"/>
      <c r="QKG15" s="483"/>
      <c r="QKH15" s="483"/>
      <c r="QKI15" s="483"/>
      <c r="QKJ15" s="483"/>
      <c r="QKK15" s="483"/>
      <c r="QKL15" s="483"/>
      <c r="QKM15" s="483"/>
      <c r="QKN15" s="483"/>
      <c r="QKO15" s="483"/>
      <c r="QKP15" s="483"/>
      <c r="QKQ15" s="483"/>
      <c r="QKR15" s="483"/>
      <c r="QKS15" s="483"/>
      <c r="QKT15" s="483"/>
      <c r="QKU15" s="483"/>
      <c r="QKV15" s="483"/>
      <c r="QKW15" s="483"/>
      <c r="QKX15" s="483"/>
      <c r="QKY15" s="483"/>
      <c r="QKZ15" s="483"/>
      <c r="QLA15" s="483"/>
      <c r="QLB15" s="483"/>
      <c r="QLC15" s="483"/>
      <c r="QLD15" s="483"/>
      <c r="QLE15" s="483"/>
      <c r="QLF15" s="483"/>
      <c r="QLG15" s="483"/>
      <c r="QLH15" s="483"/>
      <c r="QLI15" s="483"/>
      <c r="QLJ15" s="483"/>
      <c r="QLK15" s="483"/>
      <c r="QLL15" s="483"/>
      <c r="QLM15" s="483"/>
      <c r="QLN15" s="483"/>
      <c r="QLO15" s="483"/>
      <c r="QLP15" s="483"/>
      <c r="QLQ15" s="483"/>
      <c r="QLR15" s="483"/>
      <c r="QLS15" s="483"/>
      <c r="QLT15" s="483"/>
      <c r="QLU15" s="483"/>
      <c r="QLV15" s="483"/>
      <c r="QLW15" s="483"/>
      <c r="QLX15" s="483"/>
      <c r="QLY15" s="483"/>
      <c r="QLZ15" s="483"/>
      <c r="QMA15" s="483"/>
      <c r="QMB15" s="483"/>
      <c r="QMC15" s="483"/>
      <c r="QMD15" s="483"/>
      <c r="QME15" s="483"/>
      <c r="QMF15" s="483"/>
      <c r="QMG15" s="483"/>
      <c r="QMH15" s="483"/>
      <c r="QMI15" s="483"/>
      <c r="QMJ15" s="483"/>
      <c r="QMK15" s="483"/>
      <c r="QML15" s="483"/>
      <c r="QMM15" s="483"/>
      <c r="QMN15" s="483"/>
      <c r="QMO15" s="483"/>
      <c r="QMP15" s="483"/>
      <c r="QMQ15" s="483"/>
      <c r="QMR15" s="483"/>
      <c r="QMS15" s="483"/>
      <c r="QMT15" s="483"/>
      <c r="QMU15" s="483"/>
      <c r="QMV15" s="483"/>
      <c r="QMW15" s="483"/>
      <c r="QMX15" s="483"/>
      <c r="QMY15" s="483"/>
      <c r="QMZ15" s="483"/>
      <c r="QNA15" s="483"/>
      <c r="QNB15" s="483"/>
      <c r="QNC15" s="483"/>
      <c r="QND15" s="483"/>
      <c r="QNE15" s="483"/>
      <c r="QNF15" s="483"/>
      <c r="QNG15" s="483"/>
      <c r="QNH15" s="483"/>
      <c r="QNI15" s="483"/>
      <c r="QNJ15" s="483"/>
      <c r="QNK15" s="483"/>
      <c r="QNL15" s="483"/>
      <c r="QNM15" s="483"/>
      <c r="QNN15" s="483"/>
      <c r="QNO15" s="483"/>
      <c r="QNP15" s="483"/>
      <c r="QNQ15" s="483"/>
      <c r="QNR15" s="483"/>
      <c r="QNS15" s="483"/>
      <c r="QNT15" s="483"/>
      <c r="QNU15" s="483"/>
      <c r="QNV15" s="483"/>
      <c r="QNW15" s="483"/>
      <c r="QNX15" s="483"/>
      <c r="QNY15" s="483"/>
      <c r="QNZ15" s="483"/>
      <c r="QOA15" s="483"/>
      <c r="QOB15" s="483"/>
      <c r="QOC15" s="483"/>
      <c r="QOD15" s="483"/>
      <c r="QOE15" s="483"/>
      <c r="QOF15" s="483"/>
      <c r="QOG15" s="483"/>
      <c r="QOH15" s="483"/>
      <c r="QOI15" s="483"/>
      <c r="QOJ15" s="483"/>
      <c r="QOK15" s="483"/>
      <c r="QOL15" s="483"/>
      <c r="QOM15" s="483"/>
      <c r="QON15" s="483"/>
      <c r="QOO15" s="483"/>
      <c r="QOP15" s="483"/>
      <c r="QOQ15" s="483"/>
      <c r="QOR15" s="483"/>
      <c r="QOS15" s="483"/>
      <c r="QOT15" s="483"/>
      <c r="QOU15" s="483"/>
      <c r="QOV15" s="483"/>
      <c r="QOW15" s="483"/>
      <c r="QOX15" s="483"/>
      <c r="QOY15" s="483"/>
      <c r="QOZ15" s="483"/>
      <c r="QPA15" s="483"/>
      <c r="QPB15" s="483"/>
      <c r="QPC15" s="483"/>
      <c r="QPD15" s="483"/>
      <c r="QPE15" s="483"/>
      <c r="QPF15" s="483"/>
      <c r="QPG15" s="483"/>
      <c r="QPH15" s="483"/>
      <c r="QPI15" s="483"/>
      <c r="QPJ15" s="483"/>
      <c r="QPK15" s="483"/>
      <c r="QPL15" s="483"/>
      <c r="QPM15" s="483"/>
      <c r="QPN15" s="483"/>
      <c r="QPO15" s="483"/>
      <c r="QPP15" s="483"/>
      <c r="QPQ15" s="483"/>
      <c r="QPR15" s="483"/>
      <c r="QPS15" s="483"/>
      <c r="QPT15" s="483"/>
      <c r="QPU15" s="483"/>
      <c r="QPV15" s="483"/>
      <c r="QPW15" s="483"/>
      <c r="QPX15" s="483"/>
      <c r="QPY15" s="483"/>
      <c r="QPZ15" s="483"/>
      <c r="QQA15" s="483"/>
      <c r="QQB15" s="483"/>
      <c r="QQC15" s="483"/>
      <c r="QQD15" s="483"/>
      <c r="QQE15" s="483"/>
      <c r="QQF15" s="483"/>
      <c r="QQG15" s="483"/>
      <c r="QQH15" s="483"/>
      <c r="QQI15" s="483"/>
      <c r="QQJ15" s="483"/>
      <c r="QQK15" s="483"/>
      <c r="QQL15" s="483"/>
      <c r="QQM15" s="483"/>
      <c r="QQN15" s="483"/>
      <c r="QQO15" s="483"/>
      <c r="QQP15" s="483"/>
      <c r="QQQ15" s="483"/>
      <c r="QQR15" s="483"/>
      <c r="QQS15" s="483"/>
      <c r="QQT15" s="483"/>
      <c r="QQU15" s="483"/>
      <c r="QQV15" s="483"/>
      <c r="QQW15" s="483"/>
      <c r="QQX15" s="483"/>
      <c r="QQY15" s="483"/>
      <c r="QQZ15" s="483"/>
      <c r="QRA15" s="483"/>
      <c r="QRB15" s="483"/>
      <c r="QRC15" s="483"/>
      <c r="QRD15" s="483"/>
      <c r="QRE15" s="483"/>
      <c r="QRF15" s="483"/>
      <c r="QRG15" s="483"/>
      <c r="QRH15" s="483"/>
      <c r="QRI15" s="483"/>
      <c r="QRJ15" s="483"/>
      <c r="QRK15" s="483"/>
      <c r="QRL15" s="483"/>
      <c r="QRM15" s="483"/>
      <c r="QRN15" s="483"/>
      <c r="QRO15" s="483"/>
      <c r="QRP15" s="483"/>
      <c r="QRQ15" s="483"/>
      <c r="QRR15" s="483"/>
      <c r="QRS15" s="483"/>
      <c r="QRT15" s="483"/>
      <c r="QRU15" s="483"/>
      <c r="QRV15" s="483"/>
      <c r="QRW15" s="483"/>
      <c r="QRX15" s="483"/>
      <c r="QRY15" s="483"/>
      <c r="QRZ15" s="483"/>
      <c r="QSA15" s="483"/>
      <c r="QSB15" s="483"/>
      <c r="QSC15" s="483"/>
      <c r="QSD15" s="483"/>
      <c r="QSE15" s="483"/>
      <c r="QSF15" s="483"/>
      <c r="QSG15" s="483"/>
      <c r="QSH15" s="483"/>
      <c r="QSI15" s="483"/>
      <c r="QSJ15" s="483"/>
      <c r="QSK15" s="483"/>
      <c r="QSL15" s="483"/>
      <c r="QSM15" s="483"/>
      <c r="QSN15" s="483"/>
      <c r="QSO15" s="483"/>
      <c r="QSP15" s="483"/>
      <c r="QSQ15" s="483"/>
      <c r="QSR15" s="483"/>
      <c r="QSS15" s="483"/>
      <c r="QST15" s="483"/>
      <c r="QSU15" s="483"/>
      <c r="QSV15" s="483"/>
      <c r="QSW15" s="483"/>
      <c r="QSX15" s="483"/>
      <c r="QSY15" s="483"/>
      <c r="QSZ15" s="483"/>
      <c r="QTA15" s="483"/>
      <c r="QTB15" s="483"/>
      <c r="QTC15" s="483"/>
      <c r="QTD15" s="483"/>
      <c r="QTE15" s="483"/>
      <c r="QTF15" s="483"/>
      <c r="QTG15" s="483"/>
      <c r="QTH15" s="483"/>
      <c r="QTI15" s="483"/>
      <c r="QTJ15" s="483"/>
      <c r="QTK15" s="483"/>
      <c r="QTL15" s="483"/>
      <c r="QTM15" s="483"/>
      <c r="QTN15" s="483"/>
      <c r="QTO15" s="483"/>
      <c r="QTP15" s="483"/>
      <c r="QTQ15" s="483"/>
      <c r="QTR15" s="483"/>
      <c r="QTS15" s="483"/>
      <c r="QTT15" s="483"/>
      <c r="QTU15" s="483"/>
      <c r="QTV15" s="483"/>
      <c r="QTW15" s="483"/>
      <c r="QTX15" s="483"/>
      <c r="QTY15" s="483"/>
      <c r="QTZ15" s="483"/>
      <c r="QUA15" s="483"/>
      <c r="QUB15" s="483"/>
      <c r="QUC15" s="483"/>
      <c r="QUD15" s="483"/>
      <c r="QUE15" s="483"/>
      <c r="QUF15" s="483"/>
      <c r="QUG15" s="483"/>
      <c r="QUH15" s="483"/>
      <c r="QUI15" s="483"/>
      <c r="QUJ15" s="483"/>
      <c r="QUK15" s="483"/>
      <c r="QUL15" s="483"/>
      <c r="QUM15" s="483"/>
      <c r="QUN15" s="483"/>
      <c r="QUO15" s="483"/>
      <c r="QUP15" s="483"/>
      <c r="QUQ15" s="483"/>
      <c r="QUR15" s="483"/>
      <c r="QUS15" s="483"/>
      <c r="QUT15" s="483"/>
      <c r="QUU15" s="483"/>
      <c r="QUV15" s="483"/>
      <c r="QUW15" s="483"/>
      <c r="QUX15" s="483"/>
      <c r="QUY15" s="483"/>
      <c r="QUZ15" s="483"/>
      <c r="QVA15" s="483"/>
      <c r="QVB15" s="483"/>
      <c r="QVC15" s="483"/>
      <c r="QVD15" s="483"/>
      <c r="QVE15" s="483"/>
      <c r="QVF15" s="483"/>
      <c r="QVG15" s="483"/>
      <c r="QVH15" s="483"/>
      <c r="QVI15" s="483"/>
      <c r="QVJ15" s="483"/>
      <c r="QVK15" s="483"/>
      <c r="QVL15" s="483"/>
      <c r="QVM15" s="483"/>
      <c r="QVN15" s="483"/>
      <c r="QVO15" s="483"/>
      <c r="QVP15" s="483"/>
      <c r="QVQ15" s="483"/>
      <c r="QVR15" s="483"/>
      <c r="QVS15" s="483"/>
      <c r="QVT15" s="483"/>
      <c r="QVU15" s="483"/>
      <c r="QVV15" s="483"/>
      <c r="QVW15" s="483"/>
      <c r="QVX15" s="483"/>
      <c r="QVY15" s="483"/>
      <c r="QVZ15" s="483"/>
      <c r="QWA15" s="483"/>
      <c r="QWB15" s="483"/>
      <c r="QWC15" s="483"/>
      <c r="QWD15" s="483"/>
      <c r="QWE15" s="483"/>
      <c r="QWF15" s="483"/>
      <c r="QWG15" s="483"/>
      <c r="QWH15" s="483"/>
      <c r="QWI15" s="483"/>
      <c r="QWJ15" s="483"/>
      <c r="QWK15" s="483"/>
      <c r="QWL15" s="483"/>
      <c r="QWM15" s="483"/>
      <c r="QWN15" s="483"/>
      <c r="QWO15" s="483"/>
      <c r="QWP15" s="483"/>
      <c r="QWQ15" s="483"/>
      <c r="QWR15" s="483"/>
      <c r="QWS15" s="483"/>
      <c r="QWT15" s="483"/>
      <c r="QWU15" s="483"/>
      <c r="QWV15" s="483"/>
      <c r="QWW15" s="483"/>
      <c r="QWX15" s="483"/>
      <c r="QWY15" s="483"/>
      <c r="QWZ15" s="483"/>
      <c r="QXA15" s="483"/>
      <c r="QXB15" s="483"/>
      <c r="QXC15" s="483"/>
      <c r="QXD15" s="483"/>
      <c r="QXE15" s="483"/>
      <c r="QXF15" s="483"/>
      <c r="QXG15" s="483"/>
      <c r="QXH15" s="483"/>
      <c r="QXI15" s="483"/>
      <c r="QXJ15" s="483"/>
      <c r="QXK15" s="483"/>
      <c r="QXL15" s="483"/>
      <c r="QXM15" s="483"/>
      <c r="QXN15" s="483"/>
      <c r="QXO15" s="483"/>
      <c r="QXP15" s="483"/>
      <c r="QXQ15" s="483"/>
      <c r="QXR15" s="483"/>
      <c r="QXS15" s="483"/>
      <c r="QXT15" s="483"/>
      <c r="QXU15" s="483"/>
      <c r="QXV15" s="483"/>
      <c r="QXW15" s="483"/>
      <c r="QXX15" s="483"/>
      <c r="QXY15" s="483"/>
      <c r="QXZ15" s="483"/>
      <c r="QYA15" s="483"/>
      <c r="QYB15" s="483"/>
      <c r="QYC15" s="483"/>
      <c r="QYD15" s="483"/>
      <c r="QYE15" s="483"/>
      <c r="QYF15" s="483"/>
      <c r="QYG15" s="483"/>
      <c r="QYH15" s="483"/>
      <c r="QYI15" s="483"/>
      <c r="QYJ15" s="483"/>
      <c r="QYK15" s="483"/>
      <c r="QYL15" s="483"/>
      <c r="QYM15" s="483"/>
      <c r="QYN15" s="483"/>
      <c r="QYO15" s="483"/>
      <c r="QYP15" s="483"/>
      <c r="QYQ15" s="483"/>
      <c r="QYR15" s="483"/>
      <c r="QYS15" s="483"/>
      <c r="QYT15" s="483"/>
      <c r="QYU15" s="483"/>
      <c r="QYV15" s="483"/>
      <c r="QYW15" s="483"/>
      <c r="QYX15" s="483"/>
      <c r="QYY15" s="483"/>
      <c r="QYZ15" s="483"/>
      <c r="QZA15" s="483"/>
      <c r="QZB15" s="483"/>
      <c r="QZC15" s="483"/>
      <c r="QZD15" s="483"/>
      <c r="QZE15" s="483"/>
      <c r="QZF15" s="483"/>
      <c r="QZG15" s="483"/>
      <c r="QZH15" s="483"/>
      <c r="QZI15" s="483"/>
      <c r="QZJ15" s="483"/>
      <c r="QZK15" s="483"/>
      <c r="QZL15" s="483"/>
      <c r="QZM15" s="483"/>
      <c r="QZN15" s="483"/>
      <c r="QZO15" s="483"/>
      <c r="QZP15" s="483"/>
      <c r="QZQ15" s="483"/>
      <c r="QZR15" s="483"/>
      <c r="QZS15" s="483"/>
      <c r="QZT15" s="483"/>
      <c r="QZU15" s="483"/>
      <c r="QZV15" s="483"/>
      <c r="QZW15" s="483"/>
      <c r="QZX15" s="483"/>
      <c r="QZY15" s="483"/>
      <c r="QZZ15" s="483"/>
      <c r="RAA15" s="483"/>
      <c r="RAB15" s="483"/>
      <c r="RAC15" s="483"/>
      <c r="RAD15" s="483"/>
      <c r="RAE15" s="483"/>
      <c r="RAF15" s="483"/>
      <c r="RAG15" s="483"/>
      <c r="RAH15" s="483"/>
      <c r="RAI15" s="483"/>
      <c r="RAJ15" s="483"/>
      <c r="RAK15" s="483"/>
      <c r="RAL15" s="483"/>
      <c r="RAM15" s="483"/>
      <c r="RAN15" s="483"/>
      <c r="RAO15" s="483"/>
      <c r="RAP15" s="483"/>
      <c r="RAQ15" s="483"/>
      <c r="RAR15" s="483"/>
      <c r="RAS15" s="483"/>
      <c r="RAT15" s="483"/>
      <c r="RAU15" s="483"/>
      <c r="RAV15" s="483"/>
      <c r="RAW15" s="483"/>
      <c r="RAX15" s="483"/>
      <c r="RAY15" s="483"/>
      <c r="RAZ15" s="483"/>
      <c r="RBA15" s="483"/>
      <c r="RBB15" s="483"/>
      <c r="RBC15" s="483"/>
      <c r="RBD15" s="483"/>
      <c r="RBE15" s="483"/>
      <c r="RBF15" s="483"/>
      <c r="RBG15" s="483"/>
      <c r="RBH15" s="483"/>
      <c r="RBI15" s="483"/>
      <c r="RBJ15" s="483"/>
      <c r="RBK15" s="483"/>
      <c r="RBL15" s="483"/>
      <c r="RBM15" s="483"/>
      <c r="RBN15" s="483"/>
      <c r="RBO15" s="483"/>
      <c r="RBP15" s="483"/>
      <c r="RBQ15" s="483"/>
      <c r="RBR15" s="483"/>
      <c r="RBS15" s="483"/>
      <c r="RBT15" s="483"/>
      <c r="RBU15" s="483"/>
      <c r="RBV15" s="483"/>
      <c r="RBW15" s="483"/>
      <c r="RBX15" s="483"/>
      <c r="RBY15" s="483"/>
      <c r="RBZ15" s="483"/>
      <c r="RCA15" s="483"/>
      <c r="RCB15" s="483"/>
      <c r="RCC15" s="483"/>
      <c r="RCD15" s="483"/>
      <c r="RCE15" s="483"/>
      <c r="RCF15" s="483"/>
      <c r="RCG15" s="483"/>
      <c r="RCH15" s="483"/>
      <c r="RCI15" s="483"/>
      <c r="RCJ15" s="483"/>
      <c r="RCK15" s="483"/>
      <c r="RCL15" s="483"/>
      <c r="RCM15" s="483"/>
      <c r="RCN15" s="483"/>
      <c r="RCO15" s="483"/>
      <c r="RCP15" s="483"/>
      <c r="RCQ15" s="483"/>
      <c r="RCR15" s="483"/>
      <c r="RCS15" s="483"/>
      <c r="RCT15" s="483"/>
      <c r="RCU15" s="483"/>
      <c r="RCV15" s="483"/>
      <c r="RCW15" s="483"/>
      <c r="RCX15" s="483"/>
      <c r="RCY15" s="483"/>
      <c r="RCZ15" s="483"/>
      <c r="RDA15" s="483"/>
      <c r="RDB15" s="483"/>
      <c r="RDC15" s="483"/>
      <c r="RDD15" s="483"/>
      <c r="RDE15" s="483"/>
      <c r="RDF15" s="483"/>
      <c r="RDG15" s="483"/>
      <c r="RDH15" s="483"/>
      <c r="RDI15" s="483"/>
      <c r="RDJ15" s="483"/>
      <c r="RDK15" s="483"/>
      <c r="RDL15" s="483"/>
      <c r="RDM15" s="483"/>
      <c r="RDN15" s="483"/>
      <c r="RDO15" s="483"/>
      <c r="RDP15" s="483"/>
      <c r="RDQ15" s="483"/>
      <c r="RDR15" s="483"/>
      <c r="RDS15" s="483"/>
      <c r="RDT15" s="483"/>
      <c r="RDU15" s="483"/>
      <c r="RDV15" s="483"/>
      <c r="RDW15" s="483"/>
      <c r="RDX15" s="483"/>
      <c r="RDY15" s="483"/>
      <c r="RDZ15" s="483"/>
      <c r="REA15" s="483"/>
      <c r="REB15" s="483"/>
      <c r="REC15" s="483"/>
      <c r="RED15" s="483"/>
      <c r="REE15" s="483"/>
      <c r="REF15" s="483"/>
      <c r="REG15" s="483"/>
      <c r="REH15" s="483"/>
      <c r="REI15" s="483"/>
      <c r="REJ15" s="483"/>
      <c r="REK15" s="483"/>
      <c r="REL15" s="483"/>
      <c r="REM15" s="483"/>
      <c r="REN15" s="483"/>
      <c r="REO15" s="483"/>
      <c r="REP15" s="483"/>
      <c r="REQ15" s="483"/>
      <c r="RER15" s="483"/>
      <c r="RES15" s="483"/>
      <c r="RET15" s="483"/>
      <c r="REU15" s="483"/>
      <c r="REV15" s="483"/>
      <c r="REW15" s="483"/>
      <c r="REX15" s="483"/>
      <c r="REY15" s="483"/>
      <c r="REZ15" s="483"/>
      <c r="RFA15" s="483"/>
      <c r="RFB15" s="483"/>
      <c r="RFC15" s="483"/>
      <c r="RFD15" s="483"/>
      <c r="RFE15" s="483"/>
      <c r="RFF15" s="483"/>
      <c r="RFG15" s="483"/>
      <c r="RFH15" s="483"/>
      <c r="RFI15" s="483"/>
      <c r="RFJ15" s="483"/>
      <c r="RFK15" s="483"/>
      <c r="RFL15" s="483"/>
      <c r="RFM15" s="483"/>
      <c r="RFN15" s="483"/>
      <c r="RFO15" s="483"/>
      <c r="RFP15" s="483"/>
      <c r="RFQ15" s="483"/>
      <c r="RFR15" s="483"/>
      <c r="RFS15" s="483"/>
      <c r="RFT15" s="483"/>
      <c r="RFU15" s="483"/>
      <c r="RFV15" s="483"/>
      <c r="RFW15" s="483"/>
      <c r="RFX15" s="483"/>
      <c r="RFY15" s="483"/>
      <c r="RFZ15" s="483"/>
      <c r="RGA15" s="483"/>
      <c r="RGB15" s="483"/>
      <c r="RGC15" s="483"/>
      <c r="RGD15" s="483"/>
      <c r="RGE15" s="483"/>
      <c r="RGF15" s="483"/>
      <c r="RGG15" s="483"/>
      <c r="RGH15" s="483"/>
      <c r="RGI15" s="483"/>
      <c r="RGJ15" s="483"/>
      <c r="RGK15" s="483"/>
      <c r="RGL15" s="483"/>
      <c r="RGM15" s="483"/>
      <c r="RGN15" s="483"/>
      <c r="RGO15" s="483"/>
      <c r="RGP15" s="483"/>
      <c r="RGQ15" s="483"/>
      <c r="RGR15" s="483"/>
      <c r="RGS15" s="483"/>
      <c r="RGT15" s="483"/>
      <c r="RGU15" s="483"/>
      <c r="RGV15" s="483"/>
      <c r="RGW15" s="483"/>
      <c r="RGX15" s="483"/>
      <c r="RGY15" s="483"/>
      <c r="RGZ15" s="483"/>
      <c r="RHA15" s="483"/>
      <c r="RHB15" s="483"/>
      <c r="RHC15" s="483"/>
      <c r="RHD15" s="483"/>
      <c r="RHE15" s="483"/>
      <c r="RHF15" s="483"/>
      <c r="RHG15" s="483"/>
      <c r="RHH15" s="483"/>
      <c r="RHI15" s="483"/>
      <c r="RHJ15" s="483"/>
      <c r="RHK15" s="483"/>
      <c r="RHL15" s="483"/>
      <c r="RHM15" s="483"/>
      <c r="RHN15" s="483"/>
      <c r="RHO15" s="483"/>
      <c r="RHP15" s="483"/>
      <c r="RHQ15" s="483"/>
      <c r="RHR15" s="483"/>
      <c r="RHS15" s="483"/>
      <c r="RHT15" s="483"/>
      <c r="RHU15" s="483"/>
      <c r="RHV15" s="483"/>
      <c r="RHW15" s="483"/>
      <c r="RHX15" s="483"/>
      <c r="RHY15" s="483"/>
      <c r="RHZ15" s="483"/>
      <c r="RIA15" s="483"/>
      <c r="RIB15" s="483"/>
      <c r="RIC15" s="483"/>
      <c r="RID15" s="483"/>
      <c r="RIE15" s="483"/>
      <c r="RIF15" s="483"/>
      <c r="RIG15" s="483"/>
      <c r="RIH15" s="483"/>
      <c r="RII15" s="483"/>
      <c r="RIJ15" s="483"/>
      <c r="RIK15" s="483"/>
      <c r="RIL15" s="483"/>
      <c r="RIM15" s="483"/>
      <c r="RIN15" s="483"/>
      <c r="RIO15" s="483"/>
      <c r="RIP15" s="483"/>
      <c r="RIQ15" s="483"/>
      <c r="RIR15" s="483"/>
      <c r="RIS15" s="483"/>
      <c r="RIT15" s="483"/>
      <c r="RIU15" s="483"/>
      <c r="RIV15" s="483"/>
      <c r="RIW15" s="483"/>
      <c r="RIX15" s="483"/>
      <c r="RIY15" s="483"/>
      <c r="RIZ15" s="483"/>
      <c r="RJA15" s="483"/>
      <c r="RJB15" s="483"/>
      <c r="RJC15" s="483"/>
      <c r="RJD15" s="483"/>
      <c r="RJE15" s="483"/>
      <c r="RJF15" s="483"/>
      <c r="RJG15" s="483"/>
      <c r="RJH15" s="483"/>
      <c r="RJI15" s="483"/>
      <c r="RJJ15" s="483"/>
      <c r="RJK15" s="483"/>
      <c r="RJL15" s="483"/>
      <c r="RJM15" s="483"/>
      <c r="RJN15" s="483"/>
      <c r="RJO15" s="483"/>
      <c r="RJP15" s="483"/>
      <c r="RJQ15" s="483"/>
      <c r="RJR15" s="483"/>
      <c r="RJS15" s="483"/>
      <c r="RJT15" s="483"/>
      <c r="RJU15" s="483"/>
      <c r="RJV15" s="483"/>
      <c r="RJW15" s="483"/>
      <c r="RJX15" s="483"/>
      <c r="RJY15" s="483"/>
      <c r="RJZ15" s="483"/>
      <c r="RKA15" s="483"/>
      <c r="RKB15" s="483"/>
      <c r="RKC15" s="483"/>
      <c r="RKD15" s="483"/>
      <c r="RKE15" s="483"/>
      <c r="RKF15" s="483"/>
      <c r="RKG15" s="483"/>
      <c r="RKH15" s="483"/>
      <c r="RKI15" s="483"/>
      <c r="RKJ15" s="483"/>
      <c r="RKK15" s="483"/>
      <c r="RKL15" s="483"/>
      <c r="RKM15" s="483"/>
      <c r="RKN15" s="483"/>
      <c r="RKO15" s="483"/>
      <c r="RKP15" s="483"/>
      <c r="RKQ15" s="483"/>
      <c r="RKR15" s="483"/>
      <c r="RKS15" s="483"/>
      <c r="RKT15" s="483"/>
      <c r="RKU15" s="483"/>
      <c r="RKV15" s="483"/>
      <c r="RKW15" s="483"/>
      <c r="RKX15" s="483"/>
      <c r="RKY15" s="483"/>
      <c r="RKZ15" s="483"/>
      <c r="RLA15" s="483"/>
      <c r="RLB15" s="483"/>
      <c r="RLC15" s="483"/>
      <c r="RLD15" s="483"/>
      <c r="RLE15" s="483"/>
      <c r="RLF15" s="483"/>
      <c r="RLG15" s="483"/>
      <c r="RLH15" s="483"/>
      <c r="RLI15" s="483"/>
      <c r="RLJ15" s="483"/>
      <c r="RLK15" s="483"/>
      <c r="RLL15" s="483"/>
      <c r="RLM15" s="483"/>
      <c r="RLN15" s="483"/>
      <c r="RLO15" s="483"/>
      <c r="RLP15" s="483"/>
      <c r="RLQ15" s="483"/>
      <c r="RLR15" s="483"/>
      <c r="RLS15" s="483"/>
      <c r="RLT15" s="483"/>
      <c r="RLU15" s="483"/>
      <c r="RLV15" s="483"/>
      <c r="RLW15" s="483"/>
      <c r="RLX15" s="483"/>
      <c r="RLY15" s="483"/>
      <c r="RLZ15" s="483"/>
      <c r="RMA15" s="483"/>
      <c r="RMB15" s="483"/>
      <c r="RMC15" s="483"/>
      <c r="RMD15" s="483"/>
      <c r="RME15" s="483"/>
      <c r="RMF15" s="483"/>
      <c r="RMG15" s="483"/>
      <c r="RMH15" s="483"/>
      <c r="RMI15" s="483"/>
      <c r="RMJ15" s="483"/>
      <c r="RMK15" s="483"/>
      <c r="RML15" s="483"/>
      <c r="RMM15" s="483"/>
      <c r="RMN15" s="483"/>
      <c r="RMO15" s="483"/>
      <c r="RMP15" s="483"/>
      <c r="RMQ15" s="483"/>
      <c r="RMR15" s="483"/>
      <c r="RMS15" s="483"/>
      <c r="RMT15" s="483"/>
      <c r="RMU15" s="483"/>
      <c r="RMV15" s="483"/>
      <c r="RMW15" s="483"/>
      <c r="RMX15" s="483"/>
      <c r="RMY15" s="483"/>
      <c r="RMZ15" s="483"/>
      <c r="RNA15" s="483"/>
      <c r="RNB15" s="483"/>
      <c r="RNC15" s="483"/>
      <c r="RND15" s="483"/>
      <c r="RNE15" s="483"/>
      <c r="RNF15" s="483"/>
      <c r="RNG15" s="483"/>
      <c r="RNH15" s="483"/>
      <c r="RNI15" s="483"/>
      <c r="RNJ15" s="483"/>
      <c r="RNK15" s="483"/>
      <c r="RNL15" s="483"/>
      <c r="RNM15" s="483"/>
      <c r="RNN15" s="483"/>
      <c r="RNO15" s="483"/>
      <c r="RNP15" s="483"/>
      <c r="RNQ15" s="483"/>
      <c r="RNR15" s="483"/>
      <c r="RNS15" s="483"/>
      <c r="RNT15" s="483"/>
      <c r="RNU15" s="483"/>
      <c r="RNV15" s="483"/>
      <c r="RNW15" s="483"/>
      <c r="RNX15" s="483"/>
      <c r="RNY15" s="483"/>
      <c r="RNZ15" s="483"/>
      <c r="ROA15" s="483"/>
      <c r="ROB15" s="483"/>
      <c r="ROC15" s="483"/>
      <c r="ROD15" s="483"/>
      <c r="ROE15" s="483"/>
      <c r="ROF15" s="483"/>
      <c r="ROG15" s="483"/>
      <c r="ROH15" s="483"/>
      <c r="ROI15" s="483"/>
      <c r="ROJ15" s="483"/>
      <c r="ROK15" s="483"/>
      <c r="ROL15" s="483"/>
      <c r="ROM15" s="483"/>
      <c r="RON15" s="483"/>
      <c r="ROO15" s="483"/>
      <c r="ROP15" s="483"/>
      <c r="ROQ15" s="483"/>
      <c r="ROR15" s="483"/>
      <c r="ROS15" s="483"/>
      <c r="ROT15" s="483"/>
      <c r="ROU15" s="483"/>
      <c r="ROV15" s="483"/>
      <c r="ROW15" s="483"/>
      <c r="ROX15" s="483"/>
      <c r="ROY15" s="483"/>
      <c r="ROZ15" s="483"/>
      <c r="RPA15" s="483"/>
      <c r="RPB15" s="483"/>
      <c r="RPC15" s="483"/>
      <c r="RPD15" s="483"/>
      <c r="RPE15" s="483"/>
      <c r="RPF15" s="483"/>
      <c r="RPG15" s="483"/>
      <c r="RPH15" s="483"/>
      <c r="RPI15" s="483"/>
      <c r="RPJ15" s="483"/>
      <c r="RPK15" s="483"/>
      <c r="RPL15" s="483"/>
      <c r="RPM15" s="483"/>
      <c r="RPN15" s="483"/>
      <c r="RPO15" s="483"/>
      <c r="RPP15" s="483"/>
      <c r="RPQ15" s="483"/>
      <c r="RPR15" s="483"/>
      <c r="RPS15" s="483"/>
      <c r="RPT15" s="483"/>
      <c r="RPU15" s="483"/>
      <c r="RPV15" s="483"/>
      <c r="RPW15" s="483"/>
      <c r="RPX15" s="483"/>
      <c r="RPY15" s="483"/>
      <c r="RPZ15" s="483"/>
      <c r="RQA15" s="483"/>
      <c r="RQB15" s="483"/>
      <c r="RQC15" s="483"/>
      <c r="RQD15" s="483"/>
      <c r="RQE15" s="483"/>
      <c r="RQF15" s="483"/>
      <c r="RQG15" s="483"/>
      <c r="RQH15" s="483"/>
      <c r="RQI15" s="483"/>
      <c r="RQJ15" s="483"/>
      <c r="RQK15" s="483"/>
      <c r="RQL15" s="483"/>
      <c r="RQM15" s="483"/>
      <c r="RQN15" s="483"/>
      <c r="RQO15" s="483"/>
      <c r="RQP15" s="483"/>
      <c r="RQQ15" s="483"/>
      <c r="RQR15" s="483"/>
      <c r="RQS15" s="483"/>
      <c r="RQT15" s="483"/>
      <c r="RQU15" s="483"/>
      <c r="RQV15" s="483"/>
      <c r="RQW15" s="483"/>
      <c r="RQX15" s="483"/>
      <c r="RQY15" s="483"/>
      <c r="RQZ15" s="483"/>
      <c r="RRA15" s="483"/>
      <c r="RRB15" s="483"/>
      <c r="RRC15" s="483"/>
      <c r="RRD15" s="483"/>
      <c r="RRE15" s="483"/>
      <c r="RRF15" s="483"/>
      <c r="RRG15" s="483"/>
      <c r="RRH15" s="483"/>
      <c r="RRI15" s="483"/>
      <c r="RRJ15" s="483"/>
      <c r="RRK15" s="483"/>
      <c r="RRL15" s="483"/>
      <c r="RRM15" s="483"/>
      <c r="RRN15" s="483"/>
      <c r="RRO15" s="483"/>
      <c r="RRP15" s="483"/>
      <c r="RRQ15" s="483"/>
      <c r="RRR15" s="483"/>
      <c r="RRS15" s="483"/>
      <c r="RRT15" s="483"/>
      <c r="RRU15" s="483"/>
      <c r="RRV15" s="483"/>
      <c r="RRW15" s="483"/>
      <c r="RRX15" s="483"/>
      <c r="RRY15" s="483"/>
      <c r="RRZ15" s="483"/>
      <c r="RSA15" s="483"/>
      <c r="RSB15" s="483"/>
      <c r="RSC15" s="483"/>
      <c r="RSD15" s="483"/>
      <c r="RSE15" s="483"/>
      <c r="RSF15" s="483"/>
      <c r="RSG15" s="483"/>
      <c r="RSH15" s="483"/>
      <c r="RSI15" s="483"/>
      <c r="RSJ15" s="483"/>
      <c r="RSK15" s="483"/>
      <c r="RSL15" s="483"/>
      <c r="RSM15" s="483"/>
      <c r="RSN15" s="483"/>
      <c r="RSO15" s="483"/>
      <c r="RSP15" s="483"/>
      <c r="RSQ15" s="483"/>
      <c r="RSR15" s="483"/>
      <c r="RSS15" s="483"/>
      <c r="RST15" s="483"/>
      <c r="RSU15" s="483"/>
      <c r="RSV15" s="483"/>
      <c r="RSW15" s="483"/>
      <c r="RSX15" s="483"/>
      <c r="RSY15" s="483"/>
      <c r="RSZ15" s="483"/>
      <c r="RTA15" s="483"/>
      <c r="RTB15" s="483"/>
      <c r="RTC15" s="483"/>
      <c r="RTD15" s="483"/>
      <c r="RTE15" s="483"/>
      <c r="RTF15" s="483"/>
      <c r="RTG15" s="483"/>
      <c r="RTH15" s="483"/>
      <c r="RTI15" s="483"/>
      <c r="RTJ15" s="483"/>
      <c r="RTK15" s="483"/>
      <c r="RTL15" s="483"/>
      <c r="RTM15" s="483"/>
      <c r="RTN15" s="483"/>
      <c r="RTO15" s="483"/>
      <c r="RTP15" s="483"/>
      <c r="RTQ15" s="483"/>
      <c r="RTR15" s="483"/>
      <c r="RTS15" s="483"/>
      <c r="RTT15" s="483"/>
      <c r="RTU15" s="483"/>
      <c r="RTV15" s="483"/>
      <c r="RTW15" s="483"/>
      <c r="RTX15" s="483"/>
      <c r="RTY15" s="483"/>
      <c r="RTZ15" s="483"/>
      <c r="RUA15" s="483"/>
      <c r="RUB15" s="483"/>
      <c r="RUC15" s="483"/>
      <c r="RUD15" s="483"/>
      <c r="RUE15" s="483"/>
      <c r="RUF15" s="483"/>
      <c r="RUG15" s="483"/>
      <c r="RUH15" s="483"/>
      <c r="RUI15" s="483"/>
      <c r="RUJ15" s="483"/>
      <c r="RUK15" s="483"/>
      <c r="RUL15" s="483"/>
      <c r="RUM15" s="483"/>
      <c r="RUN15" s="483"/>
      <c r="RUO15" s="483"/>
      <c r="RUP15" s="483"/>
      <c r="RUQ15" s="483"/>
      <c r="RUR15" s="483"/>
      <c r="RUS15" s="483"/>
      <c r="RUT15" s="483"/>
      <c r="RUU15" s="483"/>
      <c r="RUV15" s="483"/>
      <c r="RUW15" s="483"/>
      <c r="RUX15" s="483"/>
      <c r="RUY15" s="483"/>
      <c r="RUZ15" s="483"/>
      <c r="RVA15" s="483"/>
      <c r="RVB15" s="483"/>
      <c r="RVC15" s="483"/>
      <c r="RVD15" s="483"/>
      <c r="RVE15" s="483"/>
      <c r="RVF15" s="483"/>
      <c r="RVG15" s="483"/>
      <c r="RVH15" s="483"/>
      <c r="RVI15" s="483"/>
      <c r="RVJ15" s="483"/>
      <c r="RVK15" s="483"/>
      <c r="RVL15" s="483"/>
      <c r="RVM15" s="483"/>
      <c r="RVN15" s="483"/>
      <c r="RVO15" s="483"/>
      <c r="RVP15" s="483"/>
      <c r="RVQ15" s="483"/>
      <c r="RVR15" s="483"/>
      <c r="RVS15" s="483"/>
      <c r="RVT15" s="483"/>
      <c r="RVU15" s="483"/>
      <c r="RVV15" s="483"/>
      <c r="RVW15" s="483"/>
      <c r="RVX15" s="483"/>
      <c r="RVY15" s="483"/>
      <c r="RVZ15" s="483"/>
      <c r="RWA15" s="483"/>
      <c r="RWB15" s="483"/>
      <c r="RWC15" s="483"/>
      <c r="RWD15" s="483"/>
      <c r="RWE15" s="483"/>
      <c r="RWF15" s="483"/>
      <c r="RWG15" s="483"/>
      <c r="RWH15" s="483"/>
      <c r="RWI15" s="483"/>
      <c r="RWJ15" s="483"/>
      <c r="RWK15" s="483"/>
      <c r="RWL15" s="483"/>
      <c r="RWM15" s="483"/>
      <c r="RWN15" s="483"/>
      <c r="RWO15" s="483"/>
      <c r="RWP15" s="483"/>
      <c r="RWQ15" s="483"/>
      <c r="RWR15" s="483"/>
      <c r="RWS15" s="483"/>
      <c r="RWT15" s="483"/>
      <c r="RWU15" s="483"/>
      <c r="RWV15" s="483"/>
      <c r="RWW15" s="483"/>
      <c r="RWX15" s="483"/>
      <c r="RWY15" s="483"/>
      <c r="RWZ15" s="483"/>
      <c r="RXA15" s="483"/>
      <c r="RXB15" s="483"/>
      <c r="RXC15" s="483"/>
      <c r="RXD15" s="483"/>
      <c r="RXE15" s="483"/>
      <c r="RXF15" s="483"/>
      <c r="RXG15" s="483"/>
      <c r="RXH15" s="483"/>
      <c r="RXI15" s="483"/>
      <c r="RXJ15" s="483"/>
      <c r="RXK15" s="483"/>
      <c r="RXL15" s="483"/>
      <c r="RXM15" s="483"/>
      <c r="RXN15" s="483"/>
      <c r="RXO15" s="483"/>
      <c r="RXP15" s="483"/>
      <c r="RXQ15" s="483"/>
      <c r="RXR15" s="483"/>
      <c r="RXS15" s="483"/>
      <c r="RXT15" s="483"/>
      <c r="RXU15" s="483"/>
      <c r="RXV15" s="483"/>
      <c r="RXW15" s="483"/>
      <c r="RXX15" s="483"/>
      <c r="RXY15" s="483"/>
      <c r="RXZ15" s="483"/>
      <c r="RYA15" s="483"/>
      <c r="RYB15" s="483"/>
      <c r="RYC15" s="483"/>
      <c r="RYD15" s="483"/>
      <c r="RYE15" s="483"/>
      <c r="RYF15" s="483"/>
      <c r="RYG15" s="483"/>
      <c r="RYH15" s="483"/>
      <c r="RYI15" s="483"/>
      <c r="RYJ15" s="483"/>
      <c r="RYK15" s="483"/>
      <c r="RYL15" s="483"/>
      <c r="RYM15" s="483"/>
      <c r="RYN15" s="483"/>
      <c r="RYO15" s="483"/>
      <c r="RYP15" s="483"/>
      <c r="RYQ15" s="483"/>
      <c r="RYR15" s="483"/>
      <c r="RYS15" s="483"/>
      <c r="RYT15" s="483"/>
      <c r="RYU15" s="483"/>
      <c r="RYV15" s="483"/>
      <c r="RYW15" s="483"/>
      <c r="RYX15" s="483"/>
      <c r="RYY15" s="483"/>
      <c r="RYZ15" s="483"/>
      <c r="RZA15" s="483"/>
      <c r="RZB15" s="483"/>
      <c r="RZC15" s="483"/>
      <c r="RZD15" s="483"/>
      <c r="RZE15" s="483"/>
      <c r="RZF15" s="483"/>
      <c r="RZG15" s="483"/>
      <c r="RZH15" s="483"/>
      <c r="RZI15" s="483"/>
      <c r="RZJ15" s="483"/>
      <c r="RZK15" s="483"/>
      <c r="RZL15" s="483"/>
      <c r="RZM15" s="483"/>
      <c r="RZN15" s="483"/>
      <c r="RZO15" s="483"/>
      <c r="RZP15" s="483"/>
      <c r="RZQ15" s="483"/>
      <c r="RZR15" s="483"/>
      <c r="RZS15" s="483"/>
      <c r="RZT15" s="483"/>
      <c r="RZU15" s="483"/>
      <c r="RZV15" s="483"/>
      <c r="RZW15" s="483"/>
      <c r="RZX15" s="483"/>
      <c r="RZY15" s="483"/>
      <c r="RZZ15" s="483"/>
      <c r="SAA15" s="483"/>
      <c r="SAB15" s="483"/>
      <c r="SAC15" s="483"/>
      <c r="SAD15" s="483"/>
      <c r="SAE15" s="483"/>
      <c r="SAF15" s="483"/>
      <c r="SAG15" s="483"/>
      <c r="SAH15" s="483"/>
      <c r="SAI15" s="483"/>
      <c r="SAJ15" s="483"/>
      <c r="SAK15" s="483"/>
      <c r="SAL15" s="483"/>
      <c r="SAM15" s="483"/>
      <c r="SAN15" s="483"/>
      <c r="SAO15" s="483"/>
      <c r="SAP15" s="483"/>
      <c r="SAQ15" s="483"/>
      <c r="SAR15" s="483"/>
      <c r="SAS15" s="483"/>
      <c r="SAT15" s="483"/>
      <c r="SAU15" s="483"/>
      <c r="SAV15" s="483"/>
      <c r="SAW15" s="483"/>
      <c r="SAX15" s="483"/>
      <c r="SAY15" s="483"/>
      <c r="SAZ15" s="483"/>
      <c r="SBA15" s="483"/>
      <c r="SBB15" s="483"/>
      <c r="SBC15" s="483"/>
      <c r="SBD15" s="483"/>
      <c r="SBE15" s="483"/>
      <c r="SBF15" s="483"/>
      <c r="SBG15" s="483"/>
      <c r="SBH15" s="483"/>
      <c r="SBI15" s="483"/>
      <c r="SBJ15" s="483"/>
      <c r="SBK15" s="483"/>
      <c r="SBL15" s="483"/>
      <c r="SBM15" s="483"/>
      <c r="SBN15" s="483"/>
      <c r="SBO15" s="483"/>
      <c r="SBP15" s="483"/>
      <c r="SBQ15" s="483"/>
      <c r="SBR15" s="483"/>
      <c r="SBS15" s="483"/>
      <c r="SBT15" s="483"/>
      <c r="SBU15" s="483"/>
      <c r="SBV15" s="483"/>
      <c r="SBW15" s="483"/>
      <c r="SBX15" s="483"/>
      <c r="SBY15" s="483"/>
      <c r="SBZ15" s="483"/>
      <c r="SCA15" s="483"/>
      <c r="SCB15" s="483"/>
      <c r="SCC15" s="483"/>
      <c r="SCD15" s="483"/>
      <c r="SCE15" s="483"/>
      <c r="SCF15" s="483"/>
      <c r="SCG15" s="483"/>
      <c r="SCH15" s="483"/>
      <c r="SCI15" s="483"/>
      <c r="SCJ15" s="483"/>
      <c r="SCK15" s="483"/>
      <c r="SCL15" s="483"/>
      <c r="SCM15" s="483"/>
      <c r="SCN15" s="483"/>
      <c r="SCO15" s="483"/>
      <c r="SCP15" s="483"/>
      <c r="SCQ15" s="483"/>
      <c r="SCR15" s="483"/>
      <c r="SCS15" s="483"/>
      <c r="SCT15" s="483"/>
      <c r="SCU15" s="483"/>
      <c r="SCV15" s="483"/>
      <c r="SCW15" s="483"/>
      <c r="SCX15" s="483"/>
      <c r="SCY15" s="483"/>
      <c r="SCZ15" s="483"/>
      <c r="SDA15" s="483"/>
      <c r="SDB15" s="483"/>
      <c r="SDC15" s="483"/>
      <c r="SDD15" s="483"/>
      <c r="SDE15" s="483"/>
      <c r="SDF15" s="483"/>
      <c r="SDG15" s="483"/>
      <c r="SDH15" s="483"/>
      <c r="SDI15" s="483"/>
      <c r="SDJ15" s="483"/>
      <c r="SDK15" s="483"/>
      <c r="SDL15" s="483"/>
      <c r="SDM15" s="483"/>
      <c r="SDN15" s="483"/>
      <c r="SDO15" s="483"/>
      <c r="SDP15" s="483"/>
      <c r="SDQ15" s="483"/>
      <c r="SDR15" s="483"/>
      <c r="SDS15" s="483"/>
      <c r="SDT15" s="483"/>
      <c r="SDU15" s="483"/>
      <c r="SDV15" s="483"/>
      <c r="SDW15" s="483"/>
      <c r="SDX15" s="483"/>
      <c r="SDY15" s="483"/>
      <c r="SDZ15" s="483"/>
      <c r="SEA15" s="483"/>
      <c r="SEB15" s="483"/>
      <c r="SEC15" s="483"/>
      <c r="SED15" s="483"/>
      <c r="SEE15" s="483"/>
      <c r="SEF15" s="483"/>
      <c r="SEG15" s="483"/>
      <c r="SEH15" s="483"/>
      <c r="SEI15" s="483"/>
      <c r="SEJ15" s="483"/>
      <c r="SEK15" s="483"/>
      <c r="SEL15" s="483"/>
      <c r="SEM15" s="483"/>
      <c r="SEN15" s="483"/>
      <c r="SEO15" s="483"/>
      <c r="SEP15" s="483"/>
      <c r="SEQ15" s="483"/>
      <c r="SER15" s="483"/>
      <c r="SES15" s="483"/>
      <c r="SET15" s="483"/>
      <c r="SEU15" s="483"/>
      <c r="SEV15" s="483"/>
      <c r="SEW15" s="483"/>
      <c r="SEX15" s="483"/>
      <c r="SEY15" s="483"/>
      <c r="SEZ15" s="483"/>
      <c r="SFA15" s="483"/>
      <c r="SFB15" s="483"/>
      <c r="SFC15" s="483"/>
      <c r="SFD15" s="483"/>
      <c r="SFE15" s="483"/>
      <c r="SFF15" s="483"/>
      <c r="SFG15" s="483"/>
      <c r="SFH15" s="483"/>
      <c r="SFI15" s="483"/>
      <c r="SFJ15" s="483"/>
      <c r="SFK15" s="483"/>
      <c r="SFL15" s="483"/>
      <c r="SFM15" s="483"/>
      <c r="SFN15" s="483"/>
      <c r="SFO15" s="483"/>
      <c r="SFP15" s="483"/>
      <c r="SFQ15" s="483"/>
      <c r="SFR15" s="483"/>
      <c r="SFS15" s="483"/>
      <c r="SFT15" s="483"/>
      <c r="SFU15" s="483"/>
      <c r="SFV15" s="483"/>
      <c r="SFW15" s="483"/>
      <c r="SFX15" s="483"/>
      <c r="SFY15" s="483"/>
      <c r="SFZ15" s="483"/>
      <c r="SGA15" s="483"/>
      <c r="SGB15" s="483"/>
      <c r="SGC15" s="483"/>
      <c r="SGD15" s="483"/>
      <c r="SGE15" s="483"/>
      <c r="SGF15" s="483"/>
      <c r="SGG15" s="483"/>
      <c r="SGH15" s="483"/>
      <c r="SGI15" s="483"/>
      <c r="SGJ15" s="483"/>
      <c r="SGK15" s="483"/>
      <c r="SGL15" s="483"/>
      <c r="SGM15" s="483"/>
      <c r="SGN15" s="483"/>
      <c r="SGO15" s="483"/>
      <c r="SGP15" s="483"/>
      <c r="SGQ15" s="483"/>
      <c r="SGR15" s="483"/>
      <c r="SGS15" s="483"/>
      <c r="SGT15" s="483"/>
      <c r="SGU15" s="483"/>
      <c r="SGV15" s="483"/>
      <c r="SGW15" s="483"/>
      <c r="SGX15" s="483"/>
      <c r="SGY15" s="483"/>
      <c r="SGZ15" s="483"/>
      <c r="SHA15" s="483"/>
      <c r="SHB15" s="483"/>
      <c r="SHC15" s="483"/>
      <c r="SHD15" s="483"/>
      <c r="SHE15" s="483"/>
      <c r="SHF15" s="483"/>
      <c r="SHG15" s="483"/>
      <c r="SHH15" s="483"/>
      <c r="SHI15" s="483"/>
      <c r="SHJ15" s="483"/>
      <c r="SHK15" s="483"/>
      <c r="SHL15" s="483"/>
      <c r="SHM15" s="483"/>
      <c r="SHN15" s="483"/>
      <c r="SHO15" s="483"/>
      <c r="SHP15" s="483"/>
      <c r="SHQ15" s="483"/>
      <c r="SHR15" s="483"/>
      <c r="SHS15" s="483"/>
      <c r="SHT15" s="483"/>
      <c r="SHU15" s="483"/>
      <c r="SHV15" s="483"/>
      <c r="SHW15" s="483"/>
      <c r="SHX15" s="483"/>
      <c r="SHY15" s="483"/>
      <c r="SHZ15" s="483"/>
      <c r="SIA15" s="483"/>
      <c r="SIB15" s="483"/>
      <c r="SIC15" s="483"/>
      <c r="SID15" s="483"/>
      <c r="SIE15" s="483"/>
      <c r="SIF15" s="483"/>
      <c r="SIG15" s="483"/>
      <c r="SIH15" s="483"/>
      <c r="SII15" s="483"/>
      <c r="SIJ15" s="483"/>
      <c r="SIK15" s="483"/>
      <c r="SIL15" s="483"/>
      <c r="SIM15" s="483"/>
      <c r="SIN15" s="483"/>
      <c r="SIO15" s="483"/>
      <c r="SIP15" s="483"/>
      <c r="SIQ15" s="483"/>
      <c r="SIR15" s="483"/>
      <c r="SIS15" s="483"/>
      <c r="SIT15" s="483"/>
      <c r="SIU15" s="483"/>
      <c r="SIV15" s="483"/>
      <c r="SIW15" s="483"/>
      <c r="SIX15" s="483"/>
      <c r="SIY15" s="483"/>
      <c r="SIZ15" s="483"/>
      <c r="SJA15" s="483"/>
      <c r="SJB15" s="483"/>
      <c r="SJC15" s="483"/>
      <c r="SJD15" s="483"/>
      <c r="SJE15" s="483"/>
      <c r="SJF15" s="483"/>
      <c r="SJG15" s="483"/>
      <c r="SJH15" s="483"/>
      <c r="SJI15" s="483"/>
      <c r="SJJ15" s="483"/>
      <c r="SJK15" s="483"/>
      <c r="SJL15" s="483"/>
      <c r="SJM15" s="483"/>
      <c r="SJN15" s="483"/>
      <c r="SJO15" s="483"/>
      <c r="SJP15" s="483"/>
      <c r="SJQ15" s="483"/>
      <c r="SJR15" s="483"/>
      <c r="SJS15" s="483"/>
      <c r="SJT15" s="483"/>
      <c r="SJU15" s="483"/>
      <c r="SJV15" s="483"/>
      <c r="SJW15" s="483"/>
      <c r="SJX15" s="483"/>
      <c r="SJY15" s="483"/>
      <c r="SJZ15" s="483"/>
      <c r="SKA15" s="483"/>
      <c r="SKB15" s="483"/>
      <c r="SKC15" s="483"/>
      <c r="SKD15" s="483"/>
      <c r="SKE15" s="483"/>
      <c r="SKF15" s="483"/>
      <c r="SKG15" s="483"/>
      <c r="SKH15" s="483"/>
      <c r="SKI15" s="483"/>
      <c r="SKJ15" s="483"/>
      <c r="SKK15" s="483"/>
      <c r="SKL15" s="483"/>
      <c r="SKM15" s="483"/>
      <c r="SKN15" s="483"/>
      <c r="SKO15" s="483"/>
      <c r="SKP15" s="483"/>
      <c r="SKQ15" s="483"/>
      <c r="SKR15" s="483"/>
      <c r="SKS15" s="483"/>
      <c r="SKT15" s="483"/>
      <c r="SKU15" s="483"/>
      <c r="SKV15" s="483"/>
      <c r="SKW15" s="483"/>
      <c r="SKX15" s="483"/>
      <c r="SKY15" s="483"/>
      <c r="SKZ15" s="483"/>
      <c r="SLA15" s="483"/>
      <c r="SLB15" s="483"/>
      <c r="SLC15" s="483"/>
      <c r="SLD15" s="483"/>
      <c r="SLE15" s="483"/>
      <c r="SLF15" s="483"/>
      <c r="SLG15" s="483"/>
      <c r="SLH15" s="483"/>
      <c r="SLI15" s="483"/>
      <c r="SLJ15" s="483"/>
      <c r="SLK15" s="483"/>
      <c r="SLL15" s="483"/>
      <c r="SLM15" s="483"/>
      <c r="SLN15" s="483"/>
      <c r="SLO15" s="483"/>
      <c r="SLP15" s="483"/>
      <c r="SLQ15" s="483"/>
      <c r="SLR15" s="483"/>
      <c r="SLS15" s="483"/>
      <c r="SLT15" s="483"/>
      <c r="SLU15" s="483"/>
      <c r="SLV15" s="483"/>
      <c r="SLW15" s="483"/>
      <c r="SLX15" s="483"/>
      <c r="SLY15" s="483"/>
      <c r="SLZ15" s="483"/>
      <c r="SMA15" s="483"/>
      <c r="SMB15" s="483"/>
      <c r="SMC15" s="483"/>
      <c r="SMD15" s="483"/>
      <c r="SME15" s="483"/>
      <c r="SMF15" s="483"/>
      <c r="SMG15" s="483"/>
      <c r="SMH15" s="483"/>
      <c r="SMI15" s="483"/>
      <c r="SMJ15" s="483"/>
      <c r="SMK15" s="483"/>
      <c r="SML15" s="483"/>
      <c r="SMM15" s="483"/>
      <c r="SMN15" s="483"/>
      <c r="SMO15" s="483"/>
      <c r="SMP15" s="483"/>
      <c r="SMQ15" s="483"/>
      <c r="SMR15" s="483"/>
      <c r="SMS15" s="483"/>
      <c r="SMT15" s="483"/>
      <c r="SMU15" s="483"/>
      <c r="SMV15" s="483"/>
      <c r="SMW15" s="483"/>
      <c r="SMX15" s="483"/>
      <c r="SMY15" s="483"/>
      <c r="SMZ15" s="483"/>
      <c r="SNA15" s="483"/>
      <c r="SNB15" s="483"/>
      <c r="SNC15" s="483"/>
      <c r="SND15" s="483"/>
      <c r="SNE15" s="483"/>
      <c r="SNF15" s="483"/>
      <c r="SNG15" s="483"/>
      <c r="SNH15" s="483"/>
      <c r="SNI15" s="483"/>
      <c r="SNJ15" s="483"/>
      <c r="SNK15" s="483"/>
      <c r="SNL15" s="483"/>
      <c r="SNM15" s="483"/>
      <c r="SNN15" s="483"/>
      <c r="SNO15" s="483"/>
      <c r="SNP15" s="483"/>
      <c r="SNQ15" s="483"/>
      <c r="SNR15" s="483"/>
      <c r="SNS15" s="483"/>
      <c r="SNT15" s="483"/>
      <c r="SNU15" s="483"/>
      <c r="SNV15" s="483"/>
      <c r="SNW15" s="483"/>
      <c r="SNX15" s="483"/>
      <c r="SNY15" s="483"/>
      <c r="SNZ15" s="483"/>
      <c r="SOA15" s="483"/>
      <c r="SOB15" s="483"/>
      <c r="SOC15" s="483"/>
      <c r="SOD15" s="483"/>
      <c r="SOE15" s="483"/>
      <c r="SOF15" s="483"/>
      <c r="SOG15" s="483"/>
      <c r="SOH15" s="483"/>
      <c r="SOI15" s="483"/>
      <c r="SOJ15" s="483"/>
      <c r="SOK15" s="483"/>
      <c r="SOL15" s="483"/>
      <c r="SOM15" s="483"/>
      <c r="SON15" s="483"/>
      <c r="SOO15" s="483"/>
      <c r="SOP15" s="483"/>
      <c r="SOQ15" s="483"/>
      <c r="SOR15" s="483"/>
      <c r="SOS15" s="483"/>
      <c r="SOT15" s="483"/>
      <c r="SOU15" s="483"/>
      <c r="SOV15" s="483"/>
      <c r="SOW15" s="483"/>
      <c r="SOX15" s="483"/>
      <c r="SOY15" s="483"/>
      <c r="SOZ15" s="483"/>
      <c r="SPA15" s="483"/>
      <c r="SPB15" s="483"/>
      <c r="SPC15" s="483"/>
      <c r="SPD15" s="483"/>
      <c r="SPE15" s="483"/>
      <c r="SPF15" s="483"/>
      <c r="SPG15" s="483"/>
      <c r="SPH15" s="483"/>
      <c r="SPI15" s="483"/>
      <c r="SPJ15" s="483"/>
      <c r="SPK15" s="483"/>
      <c r="SPL15" s="483"/>
      <c r="SPM15" s="483"/>
      <c r="SPN15" s="483"/>
      <c r="SPO15" s="483"/>
      <c r="SPP15" s="483"/>
      <c r="SPQ15" s="483"/>
      <c r="SPR15" s="483"/>
      <c r="SPS15" s="483"/>
      <c r="SPT15" s="483"/>
      <c r="SPU15" s="483"/>
      <c r="SPV15" s="483"/>
      <c r="SPW15" s="483"/>
      <c r="SPX15" s="483"/>
      <c r="SPY15" s="483"/>
      <c r="SPZ15" s="483"/>
      <c r="SQA15" s="483"/>
      <c r="SQB15" s="483"/>
      <c r="SQC15" s="483"/>
      <c r="SQD15" s="483"/>
      <c r="SQE15" s="483"/>
      <c r="SQF15" s="483"/>
      <c r="SQG15" s="483"/>
      <c r="SQH15" s="483"/>
      <c r="SQI15" s="483"/>
      <c r="SQJ15" s="483"/>
      <c r="SQK15" s="483"/>
      <c r="SQL15" s="483"/>
      <c r="SQM15" s="483"/>
      <c r="SQN15" s="483"/>
      <c r="SQO15" s="483"/>
      <c r="SQP15" s="483"/>
      <c r="SQQ15" s="483"/>
      <c r="SQR15" s="483"/>
      <c r="SQS15" s="483"/>
      <c r="SQT15" s="483"/>
      <c r="SQU15" s="483"/>
      <c r="SQV15" s="483"/>
      <c r="SQW15" s="483"/>
      <c r="SQX15" s="483"/>
      <c r="SQY15" s="483"/>
      <c r="SQZ15" s="483"/>
      <c r="SRA15" s="483"/>
      <c r="SRB15" s="483"/>
      <c r="SRC15" s="483"/>
      <c r="SRD15" s="483"/>
      <c r="SRE15" s="483"/>
      <c r="SRF15" s="483"/>
      <c r="SRG15" s="483"/>
      <c r="SRH15" s="483"/>
      <c r="SRI15" s="483"/>
      <c r="SRJ15" s="483"/>
      <c r="SRK15" s="483"/>
      <c r="SRL15" s="483"/>
      <c r="SRM15" s="483"/>
      <c r="SRN15" s="483"/>
      <c r="SRO15" s="483"/>
      <c r="SRP15" s="483"/>
      <c r="SRQ15" s="483"/>
      <c r="SRR15" s="483"/>
      <c r="SRS15" s="483"/>
      <c r="SRT15" s="483"/>
      <c r="SRU15" s="483"/>
      <c r="SRV15" s="483"/>
      <c r="SRW15" s="483"/>
      <c r="SRX15" s="483"/>
      <c r="SRY15" s="483"/>
      <c r="SRZ15" s="483"/>
      <c r="SSA15" s="483"/>
      <c r="SSB15" s="483"/>
      <c r="SSC15" s="483"/>
      <c r="SSD15" s="483"/>
      <c r="SSE15" s="483"/>
      <c r="SSF15" s="483"/>
      <c r="SSG15" s="483"/>
      <c r="SSH15" s="483"/>
      <c r="SSI15" s="483"/>
      <c r="SSJ15" s="483"/>
      <c r="SSK15" s="483"/>
      <c r="SSL15" s="483"/>
      <c r="SSM15" s="483"/>
      <c r="SSN15" s="483"/>
      <c r="SSO15" s="483"/>
      <c r="SSP15" s="483"/>
      <c r="SSQ15" s="483"/>
      <c r="SSR15" s="483"/>
      <c r="SSS15" s="483"/>
      <c r="SST15" s="483"/>
      <c r="SSU15" s="483"/>
      <c r="SSV15" s="483"/>
      <c r="SSW15" s="483"/>
      <c r="SSX15" s="483"/>
      <c r="SSY15" s="483"/>
      <c r="SSZ15" s="483"/>
      <c r="STA15" s="483"/>
      <c r="STB15" s="483"/>
      <c r="STC15" s="483"/>
      <c r="STD15" s="483"/>
      <c r="STE15" s="483"/>
      <c r="STF15" s="483"/>
      <c r="STG15" s="483"/>
      <c r="STH15" s="483"/>
      <c r="STI15" s="483"/>
      <c r="STJ15" s="483"/>
      <c r="STK15" s="483"/>
      <c r="STL15" s="483"/>
      <c r="STM15" s="483"/>
      <c r="STN15" s="483"/>
      <c r="STO15" s="483"/>
      <c r="STP15" s="483"/>
      <c r="STQ15" s="483"/>
      <c r="STR15" s="483"/>
      <c r="STS15" s="483"/>
      <c r="STT15" s="483"/>
      <c r="STU15" s="483"/>
      <c r="STV15" s="483"/>
      <c r="STW15" s="483"/>
      <c r="STX15" s="483"/>
      <c r="STY15" s="483"/>
      <c r="STZ15" s="483"/>
      <c r="SUA15" s="483"/>
      <c r="SUB15" s="483"/>
      <c r="SUC15" s="483"/>
      <c r="SUD15" s="483"/>
      <c r="SUE15" s="483"/>
      <c r="SUF15" s="483"/>
      <c r="SUG15" s="483"/>
      <c r="SUH15" s="483"/>
      <c r="SUI15" s="483"/>
      <c r="SUJ15" s="483"/>
      <c r="SUK15" s="483"/>
      <c r="SUL15" s="483"/>
      <c r="SUM15" s="483"/>
      <c r="SUN15" s="483"/>
      <c r="SUO15" s="483"/>
      <c r="SUP15" s="483"/>
      <c r="SUQ15" s="483"/>
      <c r="SUR15" s="483"/>
      <c r="SUS15" s="483"/>
      <c r="SUT15" s="483"/>
      <c r="SUU15" s="483"/>
      <c r="SUV15" s="483"/>
      <c r="SUW15" s="483"/>
      <c r="SUX15" s="483"/>
      <c r="SUY15" s="483"/>
      <c r="SUZ15" s="483"/>
      <c r="SVA15" s="483"/>
      <c r="SVB15" s="483"/>
      <c r="SVC15" s="483"/>
      <c r="SVD15" s="483"/>
      <c r="SVE15" s="483"/>
      <c r="SVF15" s="483"/>
      <c r="SVG15" s="483"/>
      <c r="SVH15" s="483"/>
      <c r="SVI15" s="483"/>
      <c r="SVJ15" s="483"/>
      <c r="SVK15" s="483"/>
      <c r="SVL15" s="483"/>
      <c r="SVM15" s="483"/>
      <c r="SVN15" s="483"/>
      <c r="SVO15" s="483"/>
      <c r="SVP15" s="483"/>
      <c r="SVQ15" s="483"/>
      <c r="SVR15" s="483"/>
      <c r="SVS15" s="483"/>
      <c r="SVT15" s="483"/>
      <c r="SVU15" s="483"/>
      <c r="SVV15" s="483"/>
      <c r="SVW15" s="483"/>
      <c r="SVX15" s="483"/>
      <c r="SVY15" s="483"/>
      <c r="SVZ15" s="483"/>
      <c r="SWA15" s="483"/>
      <c r="SWB15" s="483"/>
      <c r="SWC15" s="483"/>
      <c r="SWD15" s="483"/>
      <c r="SWE15" s="483"/>
      <c r="SWF15" s="483"/>
      <c r="SWG15" s="483"/>
      <c r="SWH15" s="483"/>
      <c r="SWI15" s="483"/>
      <c r="SWJ15" s="483"/>
      <c r="SWK15" s="483"/>
      <c r="SWL15" s="483"/>
      <c r="SWM15" s="483"/>
      <c r="SWN15" s="483"/>
      <c r="SWO15" s="483"/>
      <c r="SWP15" s="483"/>
      <c r="SWQ15" s="483"/>
      <c r="SWR15" s="483"/>
      <c r="SWS15" s="483"/>
      <c r="SWT15" s="483"/>
      <c r="SWU15" s="483"/>
      <c r="SWV15" s="483"/>
      <c r="SWW15" s="483"/>
      <c r="SWX15" s="483"/>
      <c r="SWY15" s="483"/>
      <c r="SWZ15" s="483"/>
      <c r="SXA15" s="483"/>
      <c r="SXB15" s="483"/>
      <c r="SXC15" s="483"/>
      <c r="SXD15" s="483"/>
      <c r="SXE15" s="483"/>
      <c r="SXF15" s="483"/>
      <c r="SXG15" s="483"/>
      <c r="SXH15" s="483"/>
      <c r="SXI15" s="483"/>
      <c r="SXJ15" s="483"/>
      <c r="SXK15" s="483"/>
      <c r="SXL15" s="483"/>
      <c r="SXM15" s="483"/>
      <c r="SXN15" s="483"/>
      <c r="SXO15" s="483"/>
      <c r="SXP15" s="483"/>
      <c r="SXQ15" s="483"/>
      <c r="SXR15" s="483"/>
      <c r="SXS15" s="483"/>
      <c r="SXT15" s="483"/>
      <c r="SXU15" s="483"/>
      <c r="SXV15" s="483"/>
      <c r="SXW15" s="483"/>
      <c r="SXX15" s="483"/>
      <c r="SXY15" s="483"/>
      <c r="SXZ15" s="483"/>
      <c r="SYA15" s="483"/>
      <c r="SYB15" s="483"/>
      <c r="SYC15" s="483"/>
      <c r="SYD15" s="483"/>
      <c r="SYE15" s="483"/>
      <c r="SYF15" s="483"/>
      <c r="SYG15" s="483"/>
      <c r="SYH15" s="483"/>
      <c r="SYI15" s="483"/>
      <c r="SYJ15" s="483"/>
      <c r="SYK15" s="483"/>
      <c r="SYL15" s="483"/>
      <c r="SYM15" s="483"/>
      <c r="SYN15" s="483"/>
      <c r="SYO15" s="483"/>
      <c r="SYP15" s="483"/>
      <c r="SYQ15" s="483"/>
      <c r="SYR15" s="483"/>
      <c r="SYS15" s="483"/>
      <c r="SYT15" s="483"/>
      <c r="SYU15" s="483"/>
      <c r="SYV15" s="483"/>
      <c r="SYW15" s="483"/>
      <c r="SYX15" s="483"/>
      <c r="SYY15" s="483"/>
      <c r="SYZ15" s="483"/>
      <c r="SZA15" s="483"/>
      <c r="SZB15" s="483"/>
      <c r="SZC15" s="483"/>
      <c r="SZD15" s="483"/>
      <c r="SZE15" s="483"/>
      <c r="SZF15" s="483"/>
      <c r="SZG15" s="483"/>
      <c r="SZH15" s="483"/>
      <c r="SZI15" s="483"/>
      <c r="SZJ15" s="483"/>
      <c r="SZK15" s="483"/>
      <c r="SZL15" s="483"/>
      <c r="SZM15" s="483"/>
      <c r="SZN15" s="483"/>
      <c r="SZO15" s="483"/>
      <c r="SZP15" s="483"/>
      <c r="SZQ15" s="483"/>
      <c r="SZR15" s="483"/>
      <c r="SZS15" s="483"/>
      <c r="SZT15" s="483"/>
      <c r="SZU15" s="483"/>
      <c r="SZV15" s="483"/>
      <c r="SZW15" s="483"/>
      <c r="SZX15" s="483"/>
      <c r="SZY15" s="483"/>
      <c r="SZZ15" s="483"/>
      <c r="TAA15" s="483"/>
      <c r="TAB15" s="483"/>
      <c r="TAC15" s="483"/>
      <c r="TAD15" s="483"/>
      <c r="TAE15" s="483"/>
      <c r="TAF15" s="483"/>
      <c r="TAG15" s="483"/>
      <c r="TAH15" s="483"/>
      <c r="TAI15" s="483"/>
      <c r="TAJ15" s="483"/>
      <c r="TAK15" s="483"/>
      <c r="TAL15" s="483"/>
      <c r="TAM15" s="483"/>
      <c r="TAN15" s="483"/>
      <c r="TAO15" s="483"/>
      <c r="TAP15" s="483"/>
      <c r="TAQ15" s="483"/>
      <c r="TAR15" s="483"/>
      <c r="TAS15" s="483"/>
      <c r="TAT15" s="483"/>
      <c r="TAU15" s="483"/>
      <c r="TAV15" s="483"/>
      <c r="TAW15" s="483"/>
      <c r="TAX15" s="483"/>
      <c r="TAY15" s="483"/>
      <c r="TAZ15" s="483"/>
      <c r="TBA15" s="483"/>
      <c r="TBB15" s="483"/>
      <c r="TBC15" s="483"/>
      <c r="TBD15" s="483"/>
      <c r="TBE15" s="483"/>
      <c r="TBF15" s="483"/>
      <c r="TBG15" s="483"/>
      <c r="TBH15" s="483"/>
      <c r="TBI15" s="483"/>
      <c r="TBJ15" s="483"/>
      <c r="TBK15" s="483"/>
      <c r="TBL15" s="483"/>
      <c r="TBM15" s="483"/>
      <c r="TBN15" s="483"/>
      <c r="TBO15" s="483"/>
      <c r="TBP15" s="483"/>
      <c r="TBQ15" s="483"/>
      <c r="TBR15" s="483"/>
      <c r="TBS15" s="483"/>
      <c r="TBT15" s="483"/>
      <c r="TBU15" s="483"/>
      <c r="TBV15" s="483"/>
      <c r="TBW15" s="483"/>
      <c r="TBX15" s="483"/>
      <c r="TBY15" s="483"/>
      <c r="TBZ15" s="483"/>
      <c r="TCA15" s="483"/>
      <c r="TCB15" s="483"/>
      <c r="TCC15" s="483"/>
      <c r="TCD15" s="483"/>
      <c r="TCE15" s="483"/>
      <c r="TCF15" s="483"/>
      <c r="TCG15" s="483"/>
      <c r="TCH15" s="483"/>
      <c r="TCI15" s="483"/>
      <c r="TCJ15" s="483"/>
      <c r="TCK15" s="483"/>
      <c r="TCL15" s="483"/>
      <c r="TCM15" s="483"/>
      <c r="TCN15" s="483"/>
      <c r="TCO15" s="483"/>
      <c r="TCP15" s="483"/>
      <c r="TCQ15" s="483"/>
      <c r="TCR15" s="483"/>
      <c r="TCS15" s="483"/>
      <c r="TCT15" s="483"/>
      <c r="TCU15" s="483"/>
      <c r="TCV15" s="483"/>
      <c r="TCW15" s="483"/>
      <c r="TCX15" s="483"/>
      <c r="TCY15" s="483"/>
      <c r="TCZ15" s="483"/>
      <c r="TDA15" s="483"/>
      <c r="TDB15" s="483"/>
      <c r="TDC15" s="483"/>
      <c r="TDD15" s="483"/>
      <c r="TDE15" s="483"/>
      <c r="TDF15" s="483"/>
      <c r="TDG15" s="483"/>
      <c r="TDH15" s="483"/>
      <c r="TDI15" s="483"/>
      <c r="TDJ15" s="483"/>
      <c r="TDK15" s="483"/>
      <c r="TDL15" s="483"/>
      <c r="TDM15" s="483"/>
      <c r="TDN15" s="483"/>
      <c r="TDO15" s="483"/>
      <c r="TDP15" s="483"/>
      <c r="TDQ15" s="483"/>
      <c r="TDR15" s="483"/>
      <c r="TDS15" s="483"/>
      <c r="TDT15" s="483"/>
      <c r="TDU15" s="483"/>
      <c r="TDV15" s="483"/>
      <c r="TDW15" s="483"/>
      <c r="TDX15" s="483"/>
      <c r="TDY15" s="483"/>
      <c r="TDZ15" s="483"/>
      <c r="TEA15" s="483"/>
      <c r="TEB15" s="483"/>
      <c r="TEC15" s="483"/>
      <c r="TED15" s="483"/>
      <c r="TEE15" s="483"/>
      <c r="TEF15" s="483"/>
      <c r="TEG15" s="483"/>
      <c r="TEH15" s="483"/>
      <c r="TEI15" s="483"/>
      <c r="TEJ15" s="483"/>
      <c r="TEK15" s="483"/>
      <c r="TEL15" s="483"/>
      <c r="TEM15" s="483"/>
      <c r="TEN15" s="483"/>
      <c r="TEO15" s="483"/>
      <c r="TEP15" s="483"/>
      <c r="TEQ15" s="483"/>
      <c r="TER15" s="483"/>
      <c r="TES15" s="483"/>
      <c r="TET15" s="483"/>
      <c r="TEU15" s="483"/>
      <c r="TEV15" s="483"/>
      <c r="TEW15" s="483"/>
      <c r="TEX15" s="483"/>
      <c r="TEY15" s="483"/>
      <c r="TEZ15" s="483"/>
      <c r="TFA15" s="483"/>
      <c r="TFB15" s="483"/>
      <c r="TFC15" s="483"/>
      <c r="TFD15" s="483"/>
      <c r="TFE15" s="483"/>
      <c r="TFF15" s="483"/>
      <c r="TFG15" s="483"/>
      <c r="TFH15" s="483"/>
      <c r="TFI15" s="483"/>
      <c r="TFJ15" s="483"/>
      <c r="TFK15" s="483"/>
      <c r="TFL15" s="483"/>
      <c r="TFM15" s="483"/>
      <c r="TFN15" s="483"/>
      <c r="TFO15" s="483"/>
      <c r="TFP15" s="483"/>
      <c r="TFQ15" s="483"/>
      <c r="TFR15" s="483"/>
      <c r="TFS15" s="483"/>
      <c r="TFT15" s="483"/>
      <c r="TFU15" s="483"/>
      <c r="TFV15" s="483"/>
      <c r="TFW15" s="483"/>
      <c r="TFX15" s="483"/>
      <c r="TFY15" s="483"/>
      <c r="TFZ15" s="483"/>
      <c r="TGA15" s="483"/>
      <c r="TGB15" s="483"/>
      <c r="TGC15" s="483"/>
      <c r="TGD15" s="483"/>
      <c r="TGE15" s="483"/>
      <c r="TGF15" s="483"/>
      <c r="TGG15" s="483"/>
      <c r="TGH15" s="483"/>
      <c r="TGI15" s="483"/>
      <c r="TGJ15" s="483"/>
      <c r="TGK15" s="483"/>
      <c r="TGL15" s="483"/>
      <c r="TGM15" s="483"/>
      <c r="TGN15" s="483"/>
      <c r="TGO15" s="483"/>
      <c r="TGP15" s="483"/>
      <c r="TGQ15" s="483"/>
      <c r="TGR15" s="483"/>
      <c r="TGS15" s="483"/>
      <c r="TGT15" s="483"/>
      <c r="TGU15" s="483"/>
      <c r="TGV15" s="483"/>
      <c r="TGW15" s="483"/>
      <c r="TGX15" s="483"/>
      <c r="TGY15" s="483"/>
      <c r="TGZ15" s="483"/>
      <c r="THA15" s="483"/>
      <c r="THB15" s="483"/>
      <c r="THC15" s="483"/>
      <c r="THD15" s="483"/>
      <c r="THE15" s="483"/>
      <c r="THF15" s="483"/>
      <c r="THG15" s="483"/>
      <c r="THH15" s="483"/>
      <c r="THI15" s="483"/>
      <c r="THJ15" s="483"/>
      <c r="THK15" s="483"/>
      <c r="THL15" s="483"/>
      <c r="THM15" s="483"/>
      <c r="THN15" s="483"/>
      <c r="THO15" s="483"/>
      <c r="THP15" s="483"/>
      <c r="THQ15" s="483"/>
      <c r="THR15" s="483"/>
      <c r="THS15" s="483"/>
      <c r="THT15" s="483"/>
      <c r="THU15" s="483"/>
      <c r="THV15" s="483"/>
      <c r="THW15" s="483"/>
      <c r="THX15" s="483"/>
      <c r="THY15" s="483"/>
      <c r="THZ15" s="483"/>
      <c r="TIA15" s="483"/>
      <c r="TIB15" s="483"/>
      <c r="TIC15" s="483"/>
      <c r="TID15" s="483"/>
      <c r="TIE15" s="483"/>
      <c r="TIF15" s="483"/>
      <c r="TIG15" s="483"/>
      <c r="TIH15" s="483"/>
      <c r="TII15" s="483"/>
      <c r="TIJ15" s="483"/>
      <c r="TIK15" s="483"/>
      <c r="TIL15" s="483"/>
      <c r="TIM15" s="483"/>
      <c r="TIN15" s="483"/>
      <c r="TIO15" s="483"/>
      <c r="TIP15" s="483"/>
      <c r="TIQ15" s="483"/>
      <c r="TIR15" s="483"/>
      <c r="TIS15" s="483"/>
      <c r="TIT15" s="483"/>
      <c r="TIU15" s="483"/>
      <c r="TIV15" s="483"/>
      <c r="TIW15" s="483"/>
      <c r="TIX15" s="483"/>
      <c r="TIY15" s="483"/>
      <c r="TIZ15" s="483"/>
      <c r="TJA15" s="483"/>
      <c r="TJB15" s="483"/>
      <c r="TJC15" s="483"/>
      <c r="TJD15" s="483"/>
      <c r="TJE15" s="483"/>
      <c r="TJF15" s="483"/>
      <c r="TJG15" s="483"/>
      <c r="TJH15" s="483"/>
      <c r="TJI15" s="483"/>
      <c r="TJJ15" s="483"/>
      <c r="TJK15" s="483"/>
      <c r="TJL15" s="483"/>
      <c r="TJM15" s="483"/>
      <c r="TJN15" s="483"/>
      <c r="TJO15" s="483"/>
      <c r="TJP15" s="483"/>
      <c r="TJQ15" s="483"/>
      <c r="TJR15" s="483"/>
      <c r="TJS15" s="483"/>
      <c r="TJT15" s="483"/>
      <c r="TJU15" s="483"/>
      <c r="TJV15" s="483"/>
      <c r="TJW15" s="483"/>
      <c r="TJX15" s="483"/>
      <c r="TJY15" s="483"/>
      <c r="TJZ15" s="483"/>
      <c r="TKA15" s="483"/>
      <c r="TKB15" s="483"/>
      <c r="TKC15" s="483"/>
      <c r="TKD15" s="483"/>
      <c r="TKE15" s="483"/>
      <c r="TKF15" s="483"/>
      <c r="TKG15" s="483"/>
      <c r="TKH15" s="483"/>
      <c r="TKI15" s="483"/>
      <c r="TKJ15" s="483"/>
      <c r="TKK15" s="483"/>
      <c r="TKL15" s="483"/>
      <c r="TKM15" s="483"/>
      <c r="TKN15" s="483"/>
      <c r="TKO15" s="483"/>
      <c r="TKP15" s="483"/>
      <c r="TKQ15" s="483"/>
      <c r="TKR15" s="483"/>
      <c r="TKS15" s="483"/>
      <c r="TKT15" s="483"/>
      <c r="TKU15" s="483"/>
      <c r="TKV15" s="483"/>
      <c r="TKW15" s="483"/>
      <c r="TKX15" s="483"/>
      <c r="TKY15" s="483"/>
      <c r="TKZ15" s="483"/>
      <c r="TLA15" s="483"/>
      <c r="TLB15" s="483"/>
      <c r="TLC15" s="483"/>
      <c r="TLD15" s="483"/>
      <c r="TLE15" s="483"/>
      <c r="TLF15" s="483"/>
      <c r="TLG15" s="483"/>
      <c r="TLH15" s="483"/>
      <c r="TLI15" s="483"/>
      <c r="TLJ15" s="483"/>
      <c r="TLK15" s="483"/>
      <c r="TLL15" s="483"/>
      <c r="TLM15" s="483"/>
      <c r="TLN15" s="483"/>
      <c r="TLO15" s="483"/>
      <c r="TLP15" s="483"/>
      <c r="TLQ15" s="483"/>
      <c r="TLR15" s="483"/>
      <c r="TLS15" s="483"/>
      <c r="TLT15" s="483"/>
      <c r="TLU15" s="483"/>
      <c r="TLV15" s="483"/>
      <c r="TLW15" s="483"/>
      <c r="TLX15" s="483"/>
      <c r="TLY15" s="483"/>
      <c r="TLZ15" s="483"/>
      <c r="TMA15" s="483"/>
      <c r="TMB15" s="483"/>
      <c r="TMC15" s="483"/>
      <c r="TMD15" s="483"/>
      <c r="TME15" s="483"/>
      <c r="TMF15" s="483"/>
      <c r="TMG15" s="483"/>
      <c r="TMH15" s="483"/>
      <c r="TMI15" s="483"/>
      <c r="TMJ15" s="483"/>
      <c r="TMK15" s="483"/>
      <c r="TML15" s="483"/>
      <c r="TMM15" s="483"/>
      <c r="TMN15" s="483"/>
      <c r="TMO15" s="483"/>
      <c r="TMP15" s="483"/>
      <c r="TMQ15" s="483"/>
      <c r="TMR15" s="483"/>
      <c r="TMS15" s="483"/>
      <c r="TMT15" s="483"/>
      <c r="TMU15" s="483"/>
      <c r="TMV15" s="483"/>
      <c r="TMW15" s="483"/>
      <c r="TMX15" s="483"/>
      <c r="TMY15" s="483"/>
      <c r="TMZ15" s="483"/>
      <c r="TNA15" s="483"/>
      <c r="TNB15" s="483"/>
      <c r="TNC15" s="483"/>
      <c r="TND15" s="483"/>
      <c r="TNE15" s="483"/>
      <c r="TNF15" s="483"/>
      <c r="TNG15" s="483"/>
      <c r="TNH15" s="483"/>
      <c r="TNI15" s="483"/>
      <c r="TNJ15" s="483"/>
      <c r="TNK15" s="483"/>
      <c r="TNL15" s="483"/>
      <c r="TNM15" s="483"/>
      <c r="TNN15" s="483"/>
      <c r="TNO15" s="483"/>
      <c r="TNP15" s="483"/>
      <c r="TNQ15" s="483"/>
      <c r="TNR15" s="483"/>
      <c r="TNS15" s="483"/>
      <c r="TNT15" s="483"/>
      <c r="TNU15" s="483"/>
      <c r="TNV15" s="483"/>
      <c r="TNW15" s="483"/>
      <c r="TNX15" s="483"/>
      <c r="TNY15" s="483"/>
      <c r="TNZ15" s="483"/>
      <c r="TOA15" s="483"/>
      <c r="TOB15" s="483"/>
      <c r="TOC15" s="483"/>
      <c r="TOD15" s="483"/>
      <c r="TOE15" s="483"/>
      <c r="TOF15" s="483"/>
      <c r="TOG15" s="483"/>
      <c r="TOH15" s="483"/>
      <c r="TOI15" s="483"/>
      <c r="TOJ15" s="483"/>
      <c r="TOK15" s="483"/>
      <c r="TOL15" s="483"/>
      <c r="TOM15" s="483"/>
      <c r="TON15" s="483"/>
      <c r="TOO15" s="483"/>
      <c r="TOP15" s="483"/>
      <c r="TOQ15" s="483"/>
      <c r="TOR15" s="483"/>
      <c r="TOS15" s="483"/>
      <c r="TOT15" s="483"/>
      <c r="TOU15" s="483"/>
      <c r="TOV15" s="483"/>
      <c r="TOW15" s="483"/>
      <c r="TOX15" s="483"/>
      <c r="TOY15" s="483"/>
      <c r="TOZ15" s="483"/>
      <c r="TPA15" s="483"/>
      <c r="TPB15" s="483"/>
      <c r="TPC15" s="483"/>
      <c r="TPD15" s="483"/>
      <c r="TPE15" s="483"/>
      <c r="TPF15" s="483"/>
      <c r="TPG15" s="483"/>
      <c r="TPH15" s="483"/>
      <c r="TPI15" s="483"/>
      <c r="TPJ15" s="483"/>
      <c r="TPK15" s="483"/>
      <c r="TPL15" s="483"/>
      <c r="TPM15" s="483"/>
      <c r="TPN15" s="483"/>
      <c r="TPO15" s="483"/>
      <c r="TPP15" s="483"/>
      <c r="TPQ15" s="483"/>
      <c r="TPR15" s="483"/>
      <c r="TPS15" s="483"/>
      <c r="TPT15" s="483"/>
      <c r="TPU15" s="483"/>
      <c r="TPV15" s="483"/>
      <c r="TPW15" s="483"/>
      <c r="TPX15" s="483"/>
      <c r="TPY15" s="483"/>
      <c r="TPZ15" s="483"/>
      <c r="TQA15" s="483"/>
      <c r="TQB15" s="483"/>
      <c r="TQC15" s="483"/>
      <c r="TQD15" s="483"/>
      <c r="TQE15" s="483"/>
      <c r="TQF15" s="483"/>
      <c r="TQG15" s="483"/>
      <c r="TQH15" s="483"/>
      <c r="TQI15" s="483"/>
      <c r="TQJ15" s="483"/>
      <c r="TQK15" s="483"/>
      <c r="TQL15" s="483"/>
      <c r="TQM15" s="483"/>
      <c r="TQN15" s="483"/>
      <c r="TQO15" s="483"/>
      <c r="TQP15" s="483"/>
      <c r="TQQ15" s="483"/>
      <c r="TQR15" s="483"/>
      <c r="TQS15" s="483"/>
      <c r="TQT15" s="483"/>
      <c r="TQU15" s="483"/>
      <c r="TQV15" s="483"/>
      <c r="TQW15" s="483"/>
      <c r="TQX15" s="483"/>
      <c r="TQY15" s="483"/>
      <c r="TQZ15" s="483"/>
      <c r="TRA15" s="483"/>
      <c r="TRB15" s="483"/>
      <c r="TRC15" s="483"/>
      <c r="TRD15" s="483"/>
      <c r="TRE15" s="483"/>
      <c r="TRF15" s="483"/>
      <c r="TRG15" s="483"/>
      <c r="TRH15" s="483"/>
      <c r="TRI15" s="483"/>
      <c r="TRJ15" s="483"/>
      <c r="TRK15" s="483"/>
      <c r="TRL15" s="483"/>
      <c r="TRM15" s="483"/>
      <c r="TRN15" s="483"/>
      <c r="TRO15" s="483"/>
      <c r="TRP15" s="483"/>
      <c r="TRQ15" s="483"/>
      <c r="TRR15" s="483"/>
      <c r="TRS15" s="483"/>
      <c r="TRT15" s="483"/>
      <c r="TRU15" s="483"/>
      <c r="TRV15" s="483"/>
      <c r="TRW15" s="483"/>
      <c r="TRX15" s="483"/>
      <c r="TRY15" s="483"/>
      <c r="TRZ15" s="483"/>
      <c r="TSA15" s="483"/>
      <c r="TSB15" s="483"/>
      <c r="TSC15" s="483"/>
      <c r="TSD15" s="483"/>
      <c r="TSE15" s="483"/>
      <c r="TSF15" s="483"/>
      <c r="TSG15" s="483"/>
      <c r="TSH15" s="483"/>
      <c r="TSI15" s="483"/>
      <c r="TSJ15" s="483"/>
      <c r="TSK15" s="483"/>
      <c r="TSL15" s="483"/>
      <c r="TSM15" s="483"/>
      <c r="TSN15" s="483"/>
      <c r="TSO15" s="483"/>
      <c r="TSP15" s="483"/>
      <c r="TSQ15" s="483"/>
      <c r="TSR15" s="483"/>
      <c r="TSS15" s="483"/>
      <c r="TST15" s="483"/>
      <c r="TSU15" s="483"/>
      <c r="TSV15" s="483"/>
      <c r="TSW15" s="483"/>
      <c r="TSX15" s="483"/>
      <c r="TSY15" s="483"/>
      <c r="TSZ15" s="483"/>
      <c r="TTA15" s="483"/>
      <c r="TTB15" s="483"/>
      <c r="TTC15" s="483"/>
      <c r="TTD15" s="483"/>
      <c r="TTE15" s="483"/>
      <c r="TTF15" s="483"/>
      <c r="TTG15" s="483"/>
      <c r="TTH15" s="483"/>
      <c r="TTI15" s="483"/>
      <c r="TTJ15" s="483"/>
      <c r="TTK15" s="483"/>
      <c r="TTL15" s="483"/>
      <c r="TTM15" s="483"/>
      <c r="TTN15" s="483"/>
      <c r="TTO15" s="483"/>
      <c r="TTP15" s="483"/>
      <c r="TTQ15" s="483"/>
      <c r="TTR15" s="483"/>
      <c r="TTS15" s="483"/>
      <c r="TTT15" s="483"/>
      <c r="TTU15" s="483"/>
      <c r="TTV15" s="483"/>
      <c r="TTW15" s="483"/>
      <c r="TTX15" s="483"/>
      <c r="TTY15" s="483"/>
      <c r="TTZ15" s="483"/>
      <c r="TUA15" s="483"/>
      <c r="TUB15" s="483"/>
      <c r="TUC15" s="483"/>
      <c r="TUD15" s="483"/>
      <c r="TUE15" s="483"/>
      <c r="TUF15" s="483"/>
      <c r="TUG15" s="483"/>
      <c r="TUH15" s="483"/>
      <c r="TUI15" s="483"/>
      <c r="TUJ15" s="483"/>
      <c r="TUK15" s="483"/>
      <c r="TUL15" s="483"/>
      <c r="TUM15" s="483"/>
      <c r="TUN15" s="483"/>
      <c r="TUO15" s="483"/>
      <c r="TUP15" s="483"/>
      <c r="TUQ15" s="483"/>
      <c r="TUR15" s="483"/>
      <c r="TUS15" s="483"/>
      <c r="TUT15" s="483"/>
      <c r="TUU15" s="483"/>
      <c r="TUV15" s="483"/>
      <c r="TUW15" s="483"/>
      <c r="TUX15" s="483"/>
      <c r="TUY15" s="483"/>
      <c r="TUZ15" s="483"/>
      <c r="TVA15" s="483"/>
      <c r="TVB15" s="483"/>
      <c r="TVC15" s="483"/>
      <c r="TVD15" s="483"/>
      <c r="TVE15" s="483"/>
      <c r="TVF15" s="483"/>
      <c r="TVG15" s="483"/>
      <c r="TVH15" s="483"/>
      <c r="TVI15" s="483"/>
      <c r="TVJ15" s="483"/>
      <c r="TVK15" s="483"/>
      <c r="TVL15" s="483"/>
      <c r="TVM15" s="483"/>
      <c r="TVN15" s="483"/>
      <c r="TVO15" s="483"/>
      <c r="TVP15" s="483"/>
      <c r="TVQ15" s="483"/>
      <c r="TVR15" s="483"/>
      <c r="TVS15" s="483"/>
      <c r="TVT15" s="483"/>
      <c r="TVU15" s="483"/>
      <c r="TVV15" s="483"/>
      <c r="TVW15" s="483"/>
      <c r="TVX15" s="483"/>
      <c r="TVY15" s="483"/>
      <c r="TVZ15" s="483"/>
      <c r="TWA15" s="483"/>
      <c r="TWB15" s="483"/>
      <c r="TWC15" s="483"/>
      <c r="TWD15" s="483"/>
      <c r="TWE15" s="483"/>
      <c r="TWF15" s="483"/>
      <c r="TWG15" s="483"/>
      <c r="TWH15" s="483"/>
      <c r="TWI15" s="483"/>
      <c r="TWJ15" s="483"/>
      <c r="TWK15" s="483"/>
      <c r="TWL15" s="483"/>
      <c r="TWM15" s="483"/>
      <c r="TWN15" s="483"/>
      <c r="TWO15" s="483"/>
      <c r="TWP15" s="483"/>
      <c r="TWQ15" s="483"/>
      <c r="TWR15" s="483"/>
      <c r="TWS15" s="483"/>
      <c r="TWT15" s="483"/>
      <c r="TWU15" s="483"/>
      <c r="TWV15" s="483"/>
      <c r="TWW15" s="483"/>
      <c r="TWX15" s="483"/>
      <c r="TWY15" s="483"/>
      <c r="TWZ15" s="483"/>
      <c r="TXA15" s="483"/>
      <c r="TXB15" s="483"/>
      <c r="TXC15" s="483"/>
      <c r="TXD15" s="483"/>
      <c r="TXE15" s="483"/>
      <c r="TXF15" s="483"/>
      <c r="TXG15" s="483"/>
      <c r="TXH15" s="483"/>
      <c r="TXI15" s="483"/>
      <c r="TXJ15" s="483"/>
      <c r="TXK15" s="483"/>
      <c r="TXL15" s="483"/>
      <c r="TXM15" s="483"/>
      <c r="TXN15" s="483"/>
      <c r="TXO15" s="483"/>
      <c r="TXP15" s="483"/>
      <c r="TXQ15" s="483"/>
      <c r="TXR15" s="483"/>
      <c r="TXS15" s="483"/>
      <c r="TXT15" s="483"/>
      <c r="TXU15" s="483"/>
      <c r="TXV15" s="483"/>
      <c r="TXW15" s="483"/>
      <c r="TXX15" s="483"/>
      <c r="TXY15" s="483"/>
      <c r="TXZ15" s="483"/>
      <c r="TYA15" s="483"/>
      <c r="TYB15" s="483"/>
      <c r="TYC15" s="483"/>
      <c r="TYD15" s="483"/>
      <c r="TYE15" s="483"/>
      <c r="TYF15" s="483"/>
      <c r="TYG15" s="483"/>
      <c r="TYH15" s="483"/>
      <c r="TYI15" s="483"/>
      <c r="TYJ15" s="483"/>
      <c r="TYK15" s="483"/>
      <c r="TYL15" s="483"/>
      <c r="TYM15" s="483"/>
      <c r="TYN15" s="483"/>
      <c r="TYO15" s="483"/>
      <c r="TYP15" s="483"/>
      <c r="TYQ15" s="483"/>
      <c r="TYR15" s="483"/>
      <c r="TYS15" s="483"/>
      <c r="TYT15" s="483"/>
      <c r="TYU15" s="483"/>
      <c r="TYV15" s="483"/>
      <c r="TYW15" s="483"/>
      <c r="TYX15" s="483"/>
      <c r="TYY15" s="483"/>
      <c r="TYZ15" s="483"/>
      <c r="TZA15" s="483"/>
      <c r="TZB15" s="483"/>
      <c r="TZC15" s="483"/>
      <c r="TZD15" s="483"/>
      <c r="TZE15" s="483"/>
      <c r="TZF15" s="483"/>
      <c r="TZG15" s="483"/>
      <c r="TZH15" s="483"/>
      <c r="TZI15" s="483"/>
      <c r="TZJ15" s="483"/>
      <c r="TZK15" s="483"/>
      <c r="TZL15" s="483"/>
      <c r="TZM15" s="483"/>
      <c r="TZN15" s="483"/>
      <c r="TZO15" s="483"/>
      <c r="TZP15" s="483"/>
      <c r="TZQ15" s="483"/>
      <c r="TZR15" s="483"/>
      <c r="TZS15" s="483"/>
      <c r="TZT15" s="483"/>
      <c r="TZU15" s="483"/>
      <c r="TZV15" s="483"/>
      <c r="TZW15" s="483"/>
      <c r="TZX15" s="483"/>
      <c r="TZY15" s="483"/>
      <c r="TZZ15" s="483"/>
      <c r="UAA15" s="483"/>
      <c r="UAB15" s="483"/>
      <c r="UAC15" s="483"/>
      <c r="UAD15" s="483"/>
      <c r="UAE15" s="483"/>
      <c r="UAF15" s="483"/>
      <c r="UAG15" s="483"/>
      <c r="UAH15" s="483"/>
      <c r="UAI15" s="483"/>
      <c r="UAJ15" s="483"/>
      <c r="UAK15" s="483"/>
      <c r="UAL15" s="483"/>
      <c r="UAM15" s="483"/>
      <c r="UAN15" s="483"/>
      <c r="UAO15" s="483"/>
      <c r="UAP15" s="483"/>
      <c r="UAQ15" s="483"/>
      <c r="UAR15" s="483"/>
      <c r="UAS15" s="483"/>
      <c r="UAT15" s="483"/>
      <c r="UAU15" s="483"/>
      <c r="UAV15" s="483"/>
      <c r="UAW15" s="483"/>
      <c r="UAX15" s="483"/>
      <c r="UAY15" s="483"/>
      <c r="UAZ15" s="483"/>
      <c r="UBA15" s="483"/>
      <c r="UBB15" s="483"/>
      <c r="UBC15" s="483"/>
      <c r="UBD15" s="483"/>
      <c r="UBE15" s="483"/>
      <c r="UBF15" s="483"/>
      <c r="UBG15" s="483"/>
      <c r="UBH15" s="483"/>
      <c r="UBI15" s="483"/>
      <c r="UBJ15" s="483"/>
      <c r="UBK15" s="483"/>
      <c r="UBL15" s="483"/>
      <c r="UBM15" s="483"/>
      <c r="UBN15" s="483"/>
      <c r="UBO15" s="483"/>
      <c r="UBP15" s="483"/>
      <c r="UBQ15" s="483"/>
      <c r="UBR15" s="483"/>
      <c r="UBS15" s="483"/>
      <c r="UBT15" s="483"/>
      <c r="UBU15" s="483"/>
      <c r="UBV15" s="483"/>
      <c r="UBW15" s="483"/>
      <c r="UBX15" s="483"/>
      <c r="UBY15" s="483"/>
      <c r="UBZ15" s="483"/>
      <c r="UCA15" s="483"/>
      <c r="UCB15" s="483"/>
      <c r="UCC15" s="483"/>
      <c r="UCD15" s="483"/>
      <c r="UCE15" s="483"/>
      <c r="UCF15" s="483"/>
      <c r="UCG15" s="483"/>
      <c r="UCH15" s="483"/>
      <c r="UCI15" s="483"/>
      <c r="UCJ15" s="483"/>
      <c r="UCK15" s="483"/>
      <c r="UCL15" s="483"/>
      <c r="UCM15" s="483"/>
      <c r="UCN15" s="483"/>
      <c r="UCO15" s="483"/>
      <c r="UCP15" s="483"/>
      <c r="UCQ15" s="483"/>
      <c r="UCR15" s="483"/>
      <c r="UCS15" s="483"/>
      <c r="UCT15" s="483"/>
      <c r="UCU15" s="483"/>
      <c r="UCV15" s="483"/>
      <c r="UCW15" s="483"/>
      <c r="UCX15" s="483"/>
      <c r="UCY15" s="483"/>
      <c r="UCZ15" s="483"/>
      <c r="UDA15" s="483"/>
      <c r="UDB15" s="483"/>
      <c r="UDC15" s="483"/>
      <c r="UDD15" s="483"/>
      <c r="UDE15" s="483"/>
      <c r="UDF15" s="483"/>
      <c r="UDG15" s="483"/>
      <c r="UDH15" s="483"/>
      <c r="UDI15" s="483"/>
      <c r="UDJ15" s="483"/>
      <c r="UDK15" s="483"/>
      <c r="UDL15" s="483"/>
      <c r="UDM15" s="483"/>
      <c r="UDN15" s="483"/>
      <c r="UDO15" s="483"/>
      <c r="UDP15" s="483"/>
      <c r="UDQ15" s="483"/>
      <c r="UDR15" s="483"/>
      <c r="UDS15" s="483"/>
      <c r="UDT15" s="483"/>
      <c r="UDU15" s="483"/>
      <c r="UDV15" s="483"/>
      <c r="UDW15" s="483"/>
      <c r="UDX15" s="483"/>
      <c r="UDY15" s="483"/>
      <c r="UDZ15" s="483"/>
      <c r="UEA15" s="483"/>
      <c r="UEB15" s="483"/>
      <c r="UEC15" s="483"/>
      <c r="UED15" s="483"/>
      <c r="UEE15" s="483"/>
      <c r="UEF15" s="483"/>
      <c r="UEG15" s="483"/>
      <c r="UEH15" s="483"/>
      <c r="UEI15" s="483"/>
      <c r="UEJ15" s="483"/>
      <c r="UEK15" s="483"/>
      <c r="UEL15" s="483"/>
      <c r="UEM15" s="483"/>
      <c r="UEN15" s="483"/>
      <c r="UEO15" s="483"/>
      <c r="UEP15" s="483"/>
      <c r="UEQ15" s="483"/>
      <c r="UER15" s="483"/>
      <c r="UES15" s="483"/>
      <c r="UET15" s="483"/>
      <c r="UEU15" s="483"/>
      <c r="UEV15" s="483"/>
      <c r="UEW15" s="483"/>
      <c r="UEX15" s="483"/>
      <c r="UEY15" s="483"/>
      <c r="UEZ15" s="483"/>
      <c r="UFA15" s="483"/>
      <c r="UFB15" s="483"/>
      <c r="UFC15" s="483"/>
      <c r="UFD15" s="483"/>
      <c r="UFE15" s="483"/>
      <c r="UFF15" s="483"/>
      <c r="UFG15" s="483"/>
      <c r="UFH15" s="483"/>
      <c r="UFI15" s="483"/>
      <c r="UFJ15" s="483"/>
      <c r="UFK15" s="483"/>
      <c r="UFL15" s="483"/>
      <c r="UFM15" s="483"/>
      <c r="UFN15" s="483"/>
      <c r="UFO15" s="483"/>
      <c r="UFP15" s="483"/>
      <c r="UFQ15" s="483"/>
      <c r="UFR15" s="483"/>
      <c r="UFS15" s="483"/>
      <c r="UFT15" s="483"/>
      <c r="UFU15" s="483"/>
      <c r="UFV15" s="483"/>
      <c r="UFW15" s="483"/>
      <c r="UFX15" s="483"/>
      <c r="UFY15" s="483"/>
      <c r="UFZ15" s="483"/>
      <c r="UGA15" s="483"/>
      <c r="UGB15" s="483"/>
      <c r="UGC15" s="483"/>
      <c r="UGD15" s="483"/>
      <c r="UGE15" s="483"/>
      <c r="UGF15" s="483"/>
      <c r="UGG15" s="483"/>
      <c r="UGH15" s="483"/>
      <c r="UGI15" s="483"/>
      <c r="UGJ15" s="483"/>
      <c r="UGK15" s="483"/>
      <c r="UGL15" s="483"/>
      <c r="UGM15" s="483"/>
      <c r="UGN15" s="483"/>
      <c r="UGO15" s="483"/>
      <c r="UGP15" s="483"/>
      <c r="UGQ15" s="483"/>
      <c r="UGR15" s="483"/>
      <c r="UGS15" s="483"/>
      <c r="UGT15" s="483"/>
      <c r="UGU15" s="483"/>
      <c r="UGV15" s="483"/>
      <c r="UGW15" s="483"/>
      <c r="UGX15" s="483"/>
      <c r="UGY15" s="483"/>
      <c r="UGZ15" s="483"/>
      <c r="UHA15" s="483"/>
      <c r="UHB15" s="483"/>
      <c r="UHC15" s="483"/>
      <c r="UHD15" s="483"/>
      <c r="UHE15" s="483"/>
      <c r="UHF15" s="483"/>
      <c r="UHG15" s="483"/>
      <c r="UHH15" s="483"/>
      <c r="UHI15" s="483"/>
      <c r="UHJ15" s="483"/>
      <c r="UHK15" s="483"/>
      <c r="UHL15" s="483"/>
      <c r="UHM15" s="483"/>
      <c r="UHN15" s="483"/>
      <c r="UHO15" s="483"/>
      <c r="UHP15" s="483"/>
      <c r="UHQ15" s="483"/>
      <c r="UHR15" s="483"/>
      <c r="UHS15" s="483"/>
      <c r="UHT15" s="483"/>
      <c r="UHU15" s="483"/>
      <c r="UHV15" s="483"/>
      <c r="UHW15" s="483"/>
      <c r="UHX15" s="483"/>
      <c r="UHY15" s="483"/>
      <c r="UHZ15" s="483"/>
      <c r="UIA15" s="483"/>
      <c r="UIB15" s="483"/>
      <c r="UIC15" s="483"/>
      <c r="UID15" s="483"/>
      <c r="UIE15" s="483"/>
      <c r="UIF15" s="483"/>
      <c r="UIG15" s="483"/>
      <c r="UIH15" s="483"/>
      <c r="UII15" s="483"/>
      <c r="UIJ15" s="483"/>
      <c r="UIK15" s="483"/>
      <c r="UIL15" s="483"/>
      <c r="UIM15" s="483"/>
      <c r="UIN15" s="483"/>
      <c r="UIO15" s="483"/>
      <c r="UIP15" s="483"/>
      <c r="UIQ15" s="483"/>
      <c r="UIR15" s="483"/>
      <c r="UIS15" s="483"/>
      <c r="UIT15" s="483"/>
      <c r="UIU15" s="483"/>
      <c r="UIV15" s="483"/>
      <c r="UIW15" s="483"/>
      <c r="UIX15" s="483"/>
      <c r="UIY15" s="483"/>
      <c r="UIZ15" s="483"/>
      <c r="UJA15" s="483"/>
      <c r="UJB15" s="483"/>
      <c r="UJC15" s="483"/>
      <c r="UJD15" s="483"/>
      <c r="UJE15" s="483"/>
      <c r="UJF15" s="483"/>
      <c r="UJG15" s="483"/>
      <c r="UJH15" s="483"/>
      <c r="UJI15" s="483"/>
      <c r="UJJ15" s="483"/>
      <c r="UJK15" s="483"/>
      <c r="UJL15" s="483"/>
      <c r="UJM15" s="483"/>
      <c r="UJN15" s="483"/>
      <c r="UJO15" s="483"/>
      <c r="UJP15" s="483"/>
      <c r="UJQ15" s="483"/>
      <c r="UJR15" s="483"/>
      <c r="UJS15" s="483"/>
      <c r="UJT15" s="483"/>
      <c r="UJU15" s="483"/>
      <c r="UJV15" s="483"/>
      <c r="UJW15" s="483"/>
      <c r="UJX15" s="483"/>
      <c r="UJY15" s="483"/>
      <c r="UJZ15" s="483"/>
      <c r="UKA15" s="483"/>
      <c r="UKB15" s="483"/>
      <c r="UKC15" s="483"/>
      <c r="UKD15" s="483"/>
      <c r="UKE15" s="483"/>
      <c r="UKF15" s="483"/>
      <c r="UKG15" s="483"/>
      <c r="UKH15" s="483"/>
      <c r="UKI15" s="483"/>
      <c r="UKJ15" s="483"/>
      <c r="UKK15" s="483"/>
      <c r="UKL15" s="483"/>
      <c r="UKM15" s="483"/>
      <c r="UKN15" s="483"/>
      <c r="UKO15" s="483"/>
      <c r="UKP15" s="483"/>
      <c r="UKQ15" s="483"/>
      <c r="UKR15" s="483"/>
      <c r="UKS15" s="483"/>
      <c r="UKT15" s="483"/>
      <c r="UKU15" s="483"/>
      <c r="UKV15" s="483"/>
      <c r="UKW15" s="483"/>
      <c r="UKX15" s="483"/>
      <c r="UKY15" s="483"/>
      <c r="UKZ15" s="483"/>
      <c r="ULA15" s="483"/>
      <c r="ULB15" s="483"/>
      <c r="ULC15" s="483"/>
      <c r="ULD15" s="483"/>
      <c r="ULE15" s="483"/>
      <c r="ULF15" s="483"/>
      <c r="ULG15" s="483"/>
      <c r="ULH15" s="483"/>
      <c r="ULI15" s="483"/>
      <c r="ULJ15" s="483"/>
      <c r="ULK15" s="483"/>
      <c r="ULL15" s="483"/>
      <c r="ULM15" s="483"/>
      <c r="ULN15" s="483"/>
      <c r="ULO15" s="483"/>
      <c r="ULP15" s="483"/>
      <c r="ULQ15" s="483"/>
      <c r="ULR15" s="483"/>
      <c r="ULS15" s="483"/>
      <c r="ULT15" s="483"/>
      <c r="ULU15" s="483"/>
      <c r="ULV15" s="483"/>
      <c r="ULW15" s="483"/>
      <c r="ULX15" s="483"/>
      <c r="ULY15" s="483"/>
      <c r="ULZ15" s="483"/>
      <c r="UMA15" s="483"/>
      <c r="UMB15" s="483"/>
      <c r="UMC15" s="483"/>
      <c r="UMD15" s="483"/>
      <c r="UME15" s="483"/>
      <c r="UMF15" s="483"/>
      <c r="UMG15" s="483"/>
      <c r="UMH15" s="483"/>
      <c r="UMI15" s="483"/>
      <c r="UMJ15" s="483"/>
      <c r="UMK15" s="483"/>
      <c r="UML15" s="483"/>
      <c r="UMM15" s="483"/>
      <c r="UMN15" s="483"/>
      <c r="UMO15" s="483"/>
      <c r="UMP15" s="483"/>
      <c r="UMQ15" s="483"/>
      <c r="UMR15" s="483"/>
      <c r="UMS15" s="483"/>
      <c r="UMT15" s="483"/>
      <c r="UMU15" s="483"/>
      <c r="UMV15" s="483"/>
      <c r="UMW15" s="483"/>
      <c r="UMX15" s="483"/>
      <c r="UMY15" s="483"/>
      <c r="UMZ15" s="483"/>
      <c r="UNA15" s="483"/>
      <c r="UNB15" s="483"/>
      <c r="UNC15" s="483"/>
      <c r="UND15" s="483"/>
      <c r="UNE15" s="483"/>
      <c r="UNF15" s="483"/>
      <c r="UNG15" s="483"/>
      <c r="UNH15" s="483"/>
      <c r="UNI15" s="483"/>
      <c r="UNJ15" s="483"/>
      <c r="UNK15" s="483"/>
      <c r="UNL15" s="483"/>
      <c r="UNM15" s="483"/>
      <c r="UNN15" s="483"/>
      <c r="UNO15" s="483"/>
      <c r="UNP15" s="483"/>
      <c r="UNQ15" s="483"/>
      <c r="UNR15" s="483"/>
      <c r="UNS15" s="483"/>
      <c r="UNT15" s="483"/>
      <c r="UNU15" s="483"/>
      <c r="UNV15" s="483"/>
      <c r="UNW15" s="483"/>
      <c r="UNX15" s="483"/>
      <c r="UNY15" s="483"/>
      <c r="UNZ15" s="483"/>
      <c r="UOA15" s="483"/>
      <c r="UOB15" s="483"/>
      <c r="UOC15" s="483"/>
      <c r="UOD15" s="483"/>
      <c r="UOE15" s="483"/>
      <c r="UOF15" s="483"/>
      <c r="UOG15" s="483"/>
      <c r="UOH15" s="483"/>
      <c r="UOI15" s="483"/>
      <c r="UOJ15" s="483"/>
      <c r="UOK15" s="483"/>
      <c r="UOL15" s="483"/>
      <c r="UOM15" s="483"/>
      <c r="UON15" s="483"/>
      <c r="UOO15" s="483"/>
      <c r="UOP15" s="483"/>
      <c r="UOQ15" s="483"/>
      <c r="UOR15" s="483"/>
      <c r="UOS15" s="483"/>
      <c r="UOT15" s="483"/>
      <c r="UOU15" s="483"/>
      <c r="UOV15" s="483"/>
      <c r="UOW15" s="483"/>
      <c r="UOX15" s="483"/>
      <c r="UOY15" s="483"/>
      <c r="UOZ15" s="483"/>
      <c r="UPA15" s="483"/>
      <c r="UPB15" s="483"/>
      <c r="UPC15" s="483"/>
      <c r="UPD15" s="483"/>
      <c r="UPE15" s="483"/>
      <c r="UPF15" s="483"/>
      <c r="UPG15" s="483"/>
      <c r="UPH15" s="483"/>
      <c r="UPI15" s="483"/>
      <c r="UPJ15" s="483"/>
      <c r="UPK15" s="483"/>
      <c r="UPL15" s="483"/>
      <c r="UPM15" s="483"/>
      <c r="UPN15" s="483"/>
      <c r="UPO15" s="483"/>
      <c r="UPP15" s="483"/>
      <c r="UPQ15" s="483"/>
      <c r="UPR15" s="483"/>
      <c r="UPS15" s="483"/>
      <c r="UPT15" s="483"/>
      <c r="UPU15" s="483"/>
      <c r="UPV15" s="483"/>
      <c r="UPW15" s="483"/>
      <c r="UPX15" s="483"/>
      <c r="UPY15" s="483"/>
      <c r="UPZ15" s="483"/>
      <c r="UQA15" s="483"/>
      <c r="UQB15" s="483"/>
      <c r="UQC15" s="483"/>
      <c r="UQD15" s="483"/>
      <c r="UQE15" s="483"/>
      <c r="UQF15" s="483"/>
      <c r="UQG15" s="483"/>
      <c r="UQH15" s="483"/>
      <c r="UQI15" s="483"/>
      <c r="UQJ15" s="483"/>
      <c r="UQK15" s="483"/>
      <c r="UQL15" s="483"/>
      <c r="UQM15" s="483"/>
      <c r="UQN15" s="483"/>
      <c r="UQO15" s="483"/>
      <c r="UQP15" s="483"/>
      <c r="UQQ15" s="483"/>
      <c r="UQR15" s="483"/>
      <c r="UQS15" s="483"/>
      <c r="UQT15" s="483"/>
      <c r="UQU15" s="483"/>
      <c r="UQV15" s="483"/>
      <c r="UQW15" s="483"/>
      <c r="UQX15" s="483"/>
      <c r="UQY15" s="483"/>
      <c r="UQZ15" s="483"/>
      <c r="URA15" s="483"/>
      <c r="URB15" s="483"/>
      <c r="URC15" s="483"/>
      <c r="URD15" s="483"/>
      <c r="URE15" s="483"/>
      <c r="URF15" s="483"/>
      <c r="URG15" s="483"/>
      <c r="URH15" s="483"/>
      <c r="URI15" s="483"/>
      <c r="URJ15" s="483"/>
      <c r="URK15" s="483"/>
      <c r="URL15" s="483"/>
      <c r="URM15" s="483"/>
      <c r="URN15" s="483"/>
      <c r="URO15" s="483"/>
      <c r="URP15" s="483"/>
      <c r="URQ15" s="483"/>
      <c r="URR15" s="483"/>
      <c r="URS15" s="483"/>
      <c r="URT15" s="483"/>
      <c r="URU15" s="483"/>
      <c r="URV15" s="483"/>
      <c r="URW15" s="483"/>
      <c r="URX15" s="483"/>
      <c r="URY15" s="483"/>
      <c r="URZ15" s="483"/>
      <c r="USA15" s="483"/>
      <c r="USB15" s="483"/>
      <c r="USC15" s="483"/>
      <c r="USD15" s="483"/>
      <c r="USE15" s="483"/>
      <c r="USF15" s="483"/>
      <c r="USG15" s="483"/>
      <c r="USH15" s="483"/>
      <c r="USI15" s="483"/>
      <c r="USJ15" s="483"/>
      <c r="USK15" s="483"/>
      <c r="USL15" s="483"/>
      <c r="USM15" s="483"/>
      <c r="USN15" s="483"/>
      <c r="USO15" s="483"/>
      <c r="USP15" s="483"/>
      <c r="USQ15" s="483"/>
      <c r="USR15" s="483"/>
      <c r="USS15" s="483"/>
      <c r="UST15" s="483"/>
      <c r="USU15" s="483"/>
      <c r="USV15" s="483"/>
      <c r="USW15" s="483"/>
      <c r="USX15" s="483"/>
      <c r="USY15" s="483"/>
      <c r="USZ15" s="483"/>
      <c r="UTA15" s="483"/>
      <c r="UTB15" s="483"/>
      <c r="UTC15" s="483"/>
      <c r="UTD15" s="483"/>
      <c r="UTE15" s="483"/>
      <c r="UTF15" s="483"/>
      <c r="UTG15" s="483"/>
      <c r="UTH15" s="483"/>
      <c r="UTI15" s="483"/>
      <c r="UTJ15" s="483"/>
      <c r="UTK15" s="483"/>
      <c r="UTL15" s="483"/>
      <c r="UTM15" s="483"/>
      <c r="UTN15" s="483"/>
      <c r="UTO15" s="483"/>
      <c r="UTP15" s="483"/>
      <c r="UTQ15" s="483"/>
      <c r="UTR15" s="483"/>
      <c r="UTS15" s="483"/>
      <c r="UTT15" s="483"/>
      <c r="UTU15" s="483"/>
      <c r="UTV15" s="483"/>
      <c r="UTW15" s="483"/>
      <c r="UTX15" s="483"/>
      <c r="UTY15" s="483"/>
      <c r="UTZ15" s="483"/>
      <c r="UUA15" s="483"/>
      <c r="UUB15" s="483"/>
      <c r="UUC15" s="483"/>
      <c r="UUD15" s="483"/>
      <c r="UUE15" s="483"/>
      <c r="UUF15" s="483"/>
      <c r="UUG15" s="483"/>
      <c r="UUH15" s="483"/>
      <c r="UUI15" s="483"/>
      <c r="UUJ15" s="483"/>
      <c r="UUK15" s="483"/>
      <c r="UUL15" s="483"/>
      <c r="UUM15" s="483"/>
      <c r="UUN15" s="483"/>
      <c r="UUO15" s="483"/>
      <c r="UUP15" s="483"/>
      <c r="UUQ15" s="483"/>
      <c r="UUR15" s="483"/>
      <c r="UUS15" s="483"/>
      <c r="UUT15" s="483"/>
      <c r="UUU15" s="483"/>
      <c r="UUV15" s="483"/>
      <c r="UUW15" s="483"/>
      <c r="UUX15" s="483"/>
      <c r="UUY15" s="483"/>
      <c r="UUZ15" s="483"/>
      <c r="UVA15" s="483"/>
      <c r="UVB15" s="483"/>
      <c r="UVC15" s="483"/>
      <c r="UVD15" s="483"/>
      <c r="UVE15" s="483"/>
      <c r="UVF15" s="483"/>
      <c r="UVG15" s="483"/>
      <c r="UVH15" s="483"/>
      <c r="UVI15" s="483"/>
      <c r="UVJ15" s="483"/>
      <c r="UVK15" s="483"/>
      <c r="UVL15" s="483"/>
      <c r="UVM15" s="483"/>
      <c r="UVN15" s="483"/>
      <c r="UVO15" s="483"/>
      <c r="UVP15" s="483"/>
      <c r="UVQ15" s="483"/>
      <c r="UVR15" s="483"/>
      <c r="UVS15" s="483"/>
      <c r="UVT15" s="483"/>
      <c r="UVU15" s="483"/>
      <c r="UVV15" s="483"/>
      <c r="UVW15" s="483"/>
      <c r="UVX15" s="483"/>
      <c r="UVY15" s="483"/>
      <c r="UVZ15" s="483"/>
      <c r="UWA15" s="483"/>
      <c r="UWB15" s="483"/>
      <c r="UWC15" s="483"/>
      <c r="UWD15" s="483"/>
      <c r="UWE15" s="483"/>
      <c r="UWF15" s="483"/>
      <c r="UWG15" s="483"/>
      <c r="UWH15" s="483"/>
      <c r="UWI15" s="483"/>
      <c r="UWJ15" s="483"/>
      <c r="UWK15" s="483"/>
      <c r="UWL15" s="483"/>
      <c r="UWM15" s="483"/>
      <c r="UWN15" s="483"/>
      <c r="UWO15" s="483"/>
      <c r="UWP15" s="483"/>
      <c r="UWQ15" s="483"/>
      <c r="UWR15" s="483"/>
      <c r="UWS15" s="483"/>
      <c r="UWT15" s="483"/>
      <c r="UWU15" s="483"/>
      <c r="UWV15" s="483"/>
      <c r="UWW15" s="483"/>
      <c r="UWX15" s="483"/>
      <c r="UWY15" s="483"/>
      <c r="UWZ15" s="483"/>
      <c r="UXA15" s="483"/>
      <c r="UXB15" s="483"/>
      <c r="UXC15" s="483"/>
      <c r="UXD15" s="483"/>
      <c r="UXE15" s="483"/>
      <c r="UXF15" s="483"/>
      <c r="UXG15" s="483"/>
      <c r="UXH15" s="483"/>
      <c r="UXI15" s="483"/>
      <c r="UXJ15" s="483"/>
      <c r="UXK15" s="483"/>
      <c r="UXL15" s="483"/>
      <c r="UXM15" s="483"/>
      <c r="UXN15" s="483"/>
      <c r="UXO15" s="483"/>
      <c r="UXP15" s="483"/>
      <c r="UXQ15" s="483"/>
      <c r="UXR15" s="483"/>
      <c r="UXS15" s="483"/>
      <c r="UXT15" s="483"/>
      <c r="UXU15" s="483"/>
      <c r="UXV15" s="483"/>
      <c r="UXW15" s="483"/>
      <c r="UXX15" s="483"/>
      <c r="UXY15" s="483"/>
      <c r="UXZ15" s="483"/>
      <c r="UYA15" s="483"/>
      <c r="UYB15" s="483"/>
      <c r="UYC15" s="483"/>
      <c r="UYD15" s="483"/>
      <c r="UYE15" s="483"/>
      <c r="UYF15" s="483"/>
      <c r="UYG15" s="483"/>
      <c r="UYH15" s="483"/>
      <c r="UYI15" s="483"/>
      <c r="UYJ15" s="483"/>
      <c r="UYK15" s="483"/>
      <c r="UYL15" s="483"/>
      <c r="UYM15" s="483"/>
      <c r="UYN15" s="483"/>
      <c r="UYO15" s="483"/>
      <c r="UYP15" s="483"/>
      <c r="UYQ15" s="483"/>
      <c r="UYR15" s="483"/>
      <c r="UYS15" s="483"/>
      <c r="UYT15" s="483"/>
      <c r="UYU15" s="483"/>
      <c r="UYV15" s="483"/>
      <c r="UYW15" s="483"/>
      <c r="UYX15" s="483"/>
      <c r="UYY15" s="483"/>
      <c r="UYZ15" s="483"/>
      <c r="UZA15" s="483"/>
      <c r="UZB15" s="483"/>
      <c r="UZC15" s="483"/>
      <c r="UZD15" s="483"/>
      <c r="UZE15" s="483"/>
      <c r="UZF15" s="483"/>
      <c r="UZG15" s="483"/>
      <c r="UZH15" s="483"/>
      <c r="UZI15" s="483"/>
      <c r="UZJ15" s="483"/>
      <c r="UZK15" s="483"/>
      <c r="UZL15" s="483"/>
      <c r="UZM15" s="483"/>
      <c r="UZN15" s="483"/>
      <c r="UZO15" s="483"/>
      <c r="UZP15" s="483"/>
      <c r="UZQ15" s="483"/>
      <c r="UZR15" s="483"/>
      <c r="UZS15" s="483"/>
      <c r="UZT15" s="483"/>
      <c r="UZU15" s="483"/>
      <c r="UZV15" s="483"/>
      <c r="UZW15" s="483"/>
      <c r="UZX15" s="483"/>
      <c r="UZY15" s="483"/>
      <c r="UZZ15" s="483"/>
      <c r="VAA15" s="483"/>
      <c r="VAB15" s="483"/>
      <c r="VAC15" s="483"/>
      <c r="VAD15" s="483"/>
      <c r="VAE15" s="483"/>
      <c r="VAF15" s="483"/>
      <c r="VAG15" s="483"/>
      <c r="VAH15" s="483"/>
      <c r="VAI15" s="483"/>
      <c r="VAJ15" s="483"/>
      <c r="VAK15" s="483"/>
      <c r="VAL15" s="483"/>
      <c r="VAM15" s="483"/>
      <c r="VAN15" s="483"/>
      <c r="VAO15" s="483"/>
      <c r="VAP15" s="483"/>
      <c r="VAQ15" s="483"/>
      <c r="VAR15" s="483"/>
      <c r="VAS15" s="483"/>
      <c r="VAT15" s="483"/>
      <c r="VAU15" s="483"/>
      <c r="VAV15" s="483"/>
      <c r="VAW15" s="483"/>
      <c r="VAX15" s="483"/>
      <c r="VAY15" s="483"/>
      <c r="VAZ15" s="483"/>
      <c r="VBA15" s="483"/>
      <c r="VBB15" s="483"/>
      <c r="VBC15" s="483"/>
      <c r="VBD15" s="483"/>
      <c r="VBE15" s="483"/>
      <c r="VBF15" s="483"/>
      <c r="VBG15" s="483"/>
      <c r="VBH15" s="483"/>
      <c r="VBI15" s="483"/>
      <c r="VBJ15" s="483"/>
      <c r="VBK15" s="483"/>
      <c r="VBL15" s="483"/>
      <c r="VBM15" s="483"/>
      <c r="VBN15" s="483"/>
      <c r="VBO15" s="483"/>
      <c r="VBP15" s="483"/>
      <c r="VBQ15" s="483"/>
      <c r="VBR15" s="483"/>
      <c r="VBS15" s="483"/>
      <c r="VBT15" s="483"/>
      <c r="VBU15" s="483"/>
      <c r="VBV15" s="483"/>
      <c r="VBW15" s="483"/>
      <c r="VBX15" s="483"/>
      <c r="VBY15" s="483"/>
      <c r="VBZ15" s="483"/>
      <c r="VCA15" s="483"/>
      <c r="VCB15" s="483"/>
      <c r="VCC15" s="483"/>
      <c r="VCD15" s="483"/>
      <c r="VCE15" s="483"/>
      <c r="VCF15" s="483"/>
      <c r="VCG15" s="483"/>
      <c r="VCH15" s="483"/>
      <c r="VCI15" s="483"/>
      <c r="VCJ15" s="483"/>
      <c r="VCK15" s="483"/>
      <c r="VCL15" s="483"/>
      <c r="VCM15" s="483"/>
      <c r="VCN15" s="483"/>
      <c r="VCO15" s="483"/>
      <c r="VCP15" s="483"/>
      <c r="VCQ15" s="483"/>
      <c r="VCR15" s="483"/>
      <c r="VCS15" s="483"/>
      <c r="VCT15" s="483"/>
      <c r="VCU15" s="483"/>
      <c r="VCV15" s="483"/>
      <c r="VCW15" s="483"/>
      <c r="VCX15" s="483"/>
      <c r="VCY15" s="483"/>
      <c r="VCZ15" s="483"/>
      <c r="VDA15" s="483"/>
      <c r="VDB15" s="483"/>
      <c r="VDC15" s="483"/>
      <c r="VDD15" s="483"/>
      <c r="VDE15" s="483"/>
      <c r="VDF15" s="483"/>
      <c r="VDG15" s="483"/>
      <c r="VDH15" s="483"/>
      <c r="VDI15" s="483"/>
      <c r="VDJ15" s="483"/>
      <c r="VDK15" s="483"/>
      <c r="VDL15" s="483"/>
      <c r="VDM15" s="483"/>
      <c r="VDN15" s="483"/>
      <c r="VDO15" s="483"/>
      <c r="VDP15" s="483"/>
      <c r="VDQ15" s="483"/>
      <c r="VDR15" s="483"/>
      <c r="VDS15" s="483"/>
      <c r="VDT15" s="483"/>
      <c r="VDU15" s="483"/>
      <c r="VDV15" s="483"/>
      <c r="VDW15" s="483"/>
      <c r="VDX15" s="483"/>
      <c r="VDY15" s="483"/>
      <c r="VDZ15" s="483"/>
      <c r="VEA15" s="483"/>
      <c r="VEB15" s="483"/>
      <c r="VEC15" s="483"/>
      <c r="VED15" s="483"/>
      <c r="VEE15" s="483"/>
      <c r="VEF15" s="483"/>
      <c r="VEG15" s="483"/>
      <c r="VEH15" s="483"/>
      <c r="VEI15" s="483"/>
      <c r="VEJ15" s="483"/>
      <c r="VEK15" s="483"/>
      <c r="VEL15" s="483"/>
      <c r="VEM15" s="483"/>
      <c r="VEN15" s="483"/>
      <c r="VEO15" s="483"/>
      <c r="VEP15" s="483"/>
      <c r="VEQ15" s="483"/>
      <c r="VER15" s="483"/>
      <c r="VES15" s="483"/>
      <c r="VET15" s="483"/>
      <c r="VEU15" s="483"/>
      <c r="VEV15" s="483"/>
      <c r="VEW15" s="483"/>
      <c r="VEX15" s="483"/>
      <c r="VEY15" s="483"/>
      <c r="VEZ15" s="483"/>
      <c r="VFA15" s="483"/>
      <c r="VFB15" s="483"/>
      <c r="VFC15" s="483"/>
      <c r="VFD15" s="483"/>
      <c r="VFE15" s="483"/>
      <c r="VFF15" s="483"/>
      <c r="VFG15" s="483"/>
      <c r="VFH15" s="483"/>
      <c r="VFI15" s="483"/>
      <c r="VFJ15" s="483"/>
      <c r="VFK15" s="483"/>
      <c r="VFL15" s="483"/>
      <c r="VFM15" s="483"/>
      <c r="VFN15" s="483"/>
      <c r="VFO15" s="483"/>
      <c r="VFP15" s="483"/>
      <c r="VFQ15" s="483"/>
      <c r="VFR15" s="483"/>
      <c r="VFS15" s="483"/>
      <c r="VFT15" s="483"/>
      <c r="VFU15" s="483"/>
      <c r="VFV15" s="483"/>
      <c r="VFW15" s="483"/>
      <c r="VFX15" s="483"/>
      <c r="VFY15" s="483"/>
      <c r="VFZ15" s="483"/>
      <c r="VGA15" s="483"/>
      <c r="VGB15" s="483"/>
      <c r="VGC15" s="483"/>
      <c r="VGD15" s="483"/>
      <c r="VGE15" s="483"/>
      <c r="VGF15" s="483"/>
      <c r="VGG15" s="483"/>
      <c r="VGH15" s="483"/>
      <c r="VGI15" s="483"/>
      <c r="VGJ15" s="483"/>
      <c r="VGK15" s="483"/>
      <c r="VGL15" s="483"/>
      <c r="VGM15" s="483"/>
      <c r="VGN15" s="483"/>
      <c r="VGO15" s="483"/>
      <c r="VGP15" s="483"/>
      <c r="VGQ15" s="483"/>
      <c r="VGR15" s="483"/>
      <c r="VGS15" s="483"/>
      <c r="VGT15" s="483"/>
      <c r="VGU15" s="483"/>
      <c r="VGV15" s="483"/>
      <c r="VGW15" s="483"/>
      <c r="VGX15" s="483"/>
      <c r="VGY15" s="483"/>
      <c r="VGZ15" s="483"/>
      <c r="VHA15" s="483"/>
      <c r="VHB15" s="483"/>
      <c r="VHC15" s="483"/>
      <c r="VHD15" s="483"/>
      <c r="VHE15" s="483"/>
      <c r="VHF15" s="483"/>
      <c r="VHG15" s="483"/>
      <c r="VHH15" s="483"/>
      <c r="VHI15" s="483"/>
      <c r="VHJ15" s="483"/>
      <c r="VHK15" s="483"/>
      <c r="VHL15" s="483"/>
      <c r="VHM15" s="483"/>
      <c r="VHN15" s="483"/>
      <c r="VHO15" s="483"/>
      <c r="VHP15" s="483"/>
      <c r="VHQ15" s="483"/>
      <c r="VHR15" s="483"/>
      <c r="VHS15" s="483"/>
      <c r="VHT15" s="483"/>
      <c r="VHU15" s="483"/>
      <c r="VHV15" s="483"/>
      <c r="VHW15" s="483"/>
      <c r="VHX15" s="483"/>
      <c r="VHY15" s="483"/>
      <c r="VHZ15" s="483"/>
      <c r="VIA15" s="483"/>
      <c r="VIB15" s="483"/>
      <c r="VIC15" s="483"/>
      <c r="VID15" s="483"/>
      <c r="VIE15" s="483"/>
      <c r="VIF15" s="483"/>
      <c r="VIG15" s="483"/>
      <c r="VIH15" s="483"/>
      <c r="VII15" s="483"/>
      <c r="VIJ15" s="483"/>
      <c r="VIK15" s="483"/>
      <c r="VIL15" s="483"/>
      <c r="VIM15" s="483"/>
      <c r="VIN15" s="483"/>
      <c r="VIO15" s="483"/>
      <c r="VIP15" s="483"/>
      <c r="VIQ15" s="483"/>
      <c r="VIR15" s="483"/>
      <c r="VIS15" s="483"/>
      <c r="VIT15" s="483"/>
      <c r="VIU15" s="483"/>
      <c r="VIV15" s="483"/>
      <c r="VIW15" s="483"/>
      <c r="VIX15" s="483"/>
      <c r="VIY15" s="483"/>
      <c r="VIZ15" s="483"/>
      <c r="VJA15" s="483"/>
      <c r="VJB15" s="483"/>
      <c r="VJC15" s="483"/>
      <c r="VJD15" s="483"/>
      <c r="VJE15" s="483"/>
      <c r="VJF15" s="483"/>
      <c r="VJG15" s="483"/>
      <c r="VJH15" s="483"/>
      <c r="VJI15" s="483"/>
      <c r="VJJ15" s="483"/>
      <c r="VJK15" s="483"/>
      <c r="VJL15" s="483"/>
      <c r="VJM15" s="483"/>
      <c r="VJN15" s="483"/>
      <c r="VJO15" s="483"/>
      <c r="VJP15" s="483"/>
      <c r="VJQ15" s="483"/>
      <c r="VJR15" s="483"/>
      <c r="VJS15" s="483"/>
      <c r="VJT15" s="483"/>
      <c r="VJU15" s="483"/>
      <c r="VJV15" s="483"/>
      <c r="VJW15" s="483"/>
      <c r="VJX15" s="483"/>
      <c r="VJY15" s="483"/>
      <c r="VJZ15" s="483"/>
      <c r="VKA15" s="483"/>
      <c r="VKB15" s="483"/>
      <c r="VKC15" s="483"/>
      <c r="VKD15" s="483"/>
      <c r="VKE15" s="483"/>
      <c r="VKF15" s="483"/>
      <c r="VKG15" s="483"/>
      <c r="VKH15" s="483"/>
      <c r="VKI15" s="483"/>
      <c r="VKJ15" s="483"/>
      <c r="VKK15" s="483"/>
      <c r="VKL15" s="483"/>
      <c r="VKM15" s="483"/>
      <c r="VKN15" s="483"/>
      <c r="VKO15" s="483"/>
      <c r="VKP15" s="483"/>
      <c r="VKQ15" s="483"/>
      <c r="VKR15" s="483"/>
      <c r="VKS15" s="483"/>
      <c r="VKT15" s="483"/>
      <c r="VKU15" s="483"/>
      <c r="VKV15" s="483"/>
      <c r="VKW15" s="483"/>
      <c r="VKX15" s="483"/>
      <c r="VKY15" s="483"/>
      <c r="VKZ15" s="483"/>
      <c r="VLA15" s="483"/>
      <c r="VLB15" s="483"/>
      <c r="VLC15" s="483"/>
      <c r="VLD15" s="483"/>
      <c r="VLE15" s="483"/>
      <c r="VLF15" s="483"/>
      <c r="VLG15" s="483"/>
      <c r="VLH15" s="483"/>
      <c r="VLI15" s="483"/>
      <c r="VLJ15" s="483"/>
      <c r="VLK15" s="483"/>
      <c r="VLL15" s="483"/>
      <c r="VLM15" s="483"/>
      <c r="VLN15" s="483"/>
      <c r="VLO15" s="483"/>
      <c r="VLP15" s="483"/>
      <c r="VLQ15" s="483"/>
      <c r="VLR15" s="483"/>
      <c r="VLS15" s="483"/>
      <c r="VLT15" s="483"/>
      <c r="VLU15" s="483"/>
      <c r="VLV15" s="483"/>
      <c r="VLW15" s="483"/>
      <c r="VLX15" s="483"/>
      <c r="VLY15" s="483"/>
      <c r="VLZ15" s="483"/>
      <c r="VMA15" s="483"/>
      <c r="VMB15" s="483"/>
      <c r="VMC15" s="483"/>
      <c r="VMD15" s="483"/>
      <c r="VME15" s="483"/>
      <c r="VMF15" s="483"/>
      <c r="VMG15" s="483"/>
      <c r="VMH15" s="483"/>
      <c r="VMI15" s="483"/>
      <c r="VMJ15" s="483"/>
      <c r="VMK15" s="483"/>
      <c r="VML15" s="483"/>
      <c r="VMM15" s="483"/>
      <c r="VMN15" s="483"/>
      <c r="VMO15" s="483"/>
      <c r="VMP15" s="483"/>
      <c r="VMQ15" s="483"/>
      <c r="VMR15" s="483"/>
      <c r="VMS15" s="483"/>
      <c r="VMT15" s="483"/>
      <c r="VMU15" s="483"/>
      <c r="VMV15" s="483"/>
      <c r="VMW15" s="483"/>
      <c r="VMX15" s="483"/>
      <c r="VMY15" s="483"/>
      <c r="VMZ15" s="483"/>
      <c r="VNA15" s="483"/>
      <c r="VNB15" s="483"/>
      <c r="VNC15" s="483"/>
      <c r="VND15" s="483"/>
      <c r="VNE15" s="483"/>
      <c r="VNF15" s="483"/>
      <c r="VNG15" s="483"/>
      <c r="VNH15" s="483"/>
      <c r="VNI15" s="483"/>
      <c r="VNJ15" s="483"/>
      <c r="VNK15" s="483"/>
      <c r="VNL15" s="483"/>
      <c r="VNM15" s="483"/>
      <c r="VNN15" s="483"/>
      <c r="VNO15" s="483"/>
      <c r="VNP15" s="483"/>
      <c r="VNQ15" s="483"/>
      <c r="VNR15" s="483"/>
      <c r="VNS15" s="483"/>
      <c r="VNT15" s="483"/>
      <c r="VNU15" s="483"/>
      <c r="VNV15" s="483"/>
      <c r="VNW15" s="483"/>
      <c r="VNX15" s="483"/>
      <c r="VNY15" s="483"/>
      <c r="VNZ15" s="483"/>
      <c r="VOA15" s="483"/>
      <c r="VOB15" s="483"/>
      <c r="VOC15" s="483"/>
      <c r="VOD15" s="483"/>
      <c r="VOE15" s="483"/>
      <c r="VOF15" s="483"/>
      <c r="VOG15" s="483"/>
      <c r="VOH15" s="483"/>
      <c r="VOI15" s="483"/>
      <c r="VOJ15" s="483"/>
      <c r="VOK15" s="483"/>
      <c r="VOL15" s="483"/>
      <c r="VOM15" s="483"/>
      <c r="VON15" s="483"/>
      <c r="VOO15" s="483"/>
      <c r="VOP15" s="483"/>
      <c r="VOQ15" s="483"/>
      <c r="VOR15" s="483"/>
      <c r="VOS15" s="483"/>
      <c r="VOT15" s="483"/>
      <c r="VOU15" s="483"/>
      <c r="VOV15" s="483"/>
      <c r="VOW15" s="483"/>
      <c r="VOX15" s="483"/>
      <c r="VOY15" s="483"/>
      <c r="VOZ15" s="483"/>
      <c r="VPA15" s="483"/>
      <c r="VPB15" s="483"/>
      <c r="VPC15" s="483"/>
      <c r="VPD15" s="483"/>
      <c r="VPE15" s="483"/>
      <c r="VPF15" s="483"/>
      <c r="VPG15" s="483"/>
      <c r="VPH15" s="483"/>
      <c r="VPI15" s="483"/>
      <c r="VPJ15" s="483"/>
      <c r="VPK15" s="483"/>
      <c r="VPL15" s="483"/>
      <c r="VPM15" s="483"/>
      <c r="VPN15" s="483"/>
      <c r="VPO15" s="483"/>
      <c r="VPP15" s="483"/>
      <c r="VPQ15" s="483"/>
      <c r="VPR15" s="483"/>
      <c r="VPS15" s="483"/>
      <c r="VPT15" s="483"/>
      <c r="VPU15" s="483"/>
      <c r="VPV15" s="483"/>
      <c r="VPW15" s="483"/>
      <c r="VPX15" s="483"/>
      <c r="VPY15" s="483"/>
      <c r="VPZ15" s="483"/>
      <c r="VQA15" s="483"/>
      <c r="VQB15" s="483"/>
      <c r="VQC15" s="483"/>
      <c r="VQD15" s="483"/>
      <c r="VQE15" s="483"/>
      <c r="VQF15" s="483"/>
      <c r="VQG15" s="483"/>
      <c r="VQH15" s="483"/>
      <c r="VQI15" s="483"/>
      <c r="VQJ15" s="483"/>
      <c r="VQK15" s="483"/>
      <c r="VQL15" s="483"/>
      <c r="VQM15" s="483"/>
      <c r="VQN15" s="483"/>
      <c r="VQO15" s="483"/>
      <c r="VQP15" s="483"/>
      <c r="VQQ15" s="483"/>
      <c r="VQR15" s="483"/>
      <c r="VQS15" s="483"/>
      <c r="VQT15" s="483"/>
      <c r="VQU15" s="483"/>
      <c r="VQV15" s="483"/>
      <c r="VQW15" s="483"/>
      <c r="VQX15" s="483"/>
      <c r="VQY15" s="483"/>
      <c r="VQZ15" s="483"/>
      <c r="VRA15" s="483"/>
      <c r="VRB15" s="483"/>
      <c r="VRC15" s="483"/>
      <c r="VRD15" s="483"/>
      <c r="VRE15" s="483"/>
      <c r="VRF15" s="483"/>
      <c r="VRG15" s="483"/>
      <c r="VRH15" s="483"/>
      <c r="VRI15" s="483"/>
      <c r="VRJ15" s="483"/>
      <c r="VRK15" s="483"/>
      <c r="VRL15" s="483"/>
      <c r="VRM15" s="483"/>
      <c r="VRN15" s="483"/>
      <c r="VRO15" s="483"/>
      <c r="VRP15" s="483"/>
      <c r="VRQ15" s="483"/>
      <c r="VRR15" s="483"/>
      <c r="VRS15" s="483"/>
      <c r="VRT15" s="483"/>
      <c r="VRU15" s="483"/>
      <c r="VRV15" s="483"/>
      <c r="VRW15" s="483"/>
      <c r="VRX15" s="483"/>
      <c r="VRY15" s="483"/>
      <c r="VRZ15" s="483"/>
      <c r="VSA15" s="483"/>
      <c r="VSB15" s="483"/>
      <c r="VSC15" s="483"/>
      <c r="VSD15" s="483"/>
      <c r="VSE15" s="483"/>
      <c r="VSF15" s="483"/>
      <c r="VSG15" s="483"/>
      <c r="VSH15" s="483"/>
      <c r="VSI15" s="483"/>
      <c r="VSJ15" s="483"/>
      <c r="VSK15" s="483"/>
      <c r="VSL15" s="483"/>
      <c r="VSM15" s="483"/>
      <c r="VSN15" s="483"/>
      <c r="VSO15" s="483"/>
      <c r="VSP15" s="483"/>
      <c r="VSQ15" s="483"/>
      <c r="VSR15" s="483"/>
      <c r="VSS15" s="483"/>
      <c r="VST15" s="483"/>
      <c r="VSU15" s="483"/>
      <c r="VSV15" s="483"/>
      <c r="VSW15" s="483"/>
      <c r="VSX15" s="483"/>
      <c r="VSY15" s="483"/>
      <c r="VSZ15" s="483"/>
      <c r="VTA15" s="483"/>
      <c r="VTB15" s="483"/>
      <c r="VTC15" s="483"/>
      <c r="VTD15" s="483"/>
      <c r="VTE15" s="483"/>
      <c r="VTF15" s="483"/>
      <c r="VTG15" s="483"/>
      <c r="VTH15" s="483"/>
      <c r="VTI15" s="483"/>
      <c r="VTJ15" s="483"/>
      <c r="VTK15" s="483"/>
      <c r="VTL15" s="483"/>
      <c r="VTM15" s="483"/>
      <c r="VTN15" s="483"/>
      <c r="VTO15" s="483"/>
      <c r="VTP15" s="483"/>
      <c r="VTQ15" s="483"/>
      <c r="VTR15" s="483"/>
      <c r="VTS15" s="483"/>
      <c r="VTT15" s="483"/>
      <c r="VTU15" s="483"/>
      <c r="VTV15" s="483"/>
      <c r="VTW15" s="483"/>
      <c r="VTX15" s="483"/>
      <c r="VTY15" s="483"/>
      <c r="VTZ15" s="483"/>
      <c r="VUA15" s="483"/>
      <c r="VUB15" s="483"/>
      <c r="VUC15" s="483"/>
      <c r="VUD15" s="483"/>
      <c r="VUE15" s="483"/>
      <c r="VUF15" s="483"/>
      <c r="VUG15" s="483"/>
      <c r="VUH15" s="483"/>
      <c r="VUI15" s="483"/>
      <c r="VUJ15" s="483"/>
      <c r="VUK15" s="483"/>
      <c r="VUL15" s="483"/>
      <c r="VUM15" s="483"/>
      <c r="VUN15" s="483"/>
      <c r="VUO15" s="483"/>
      <c r="VUP15" s="483"/>
      <c r="VUQ15" s="483"/>
      <c r="VUR15" s="483"/>
      <c r="VUS15" s="483"/>
      <c r="VUT15" s="483"/>
      <c r="VUU15" s="483"/>
      <c r="VUV15" s="483"/>
      <c r="VUW15" s="483"/>
      <c r="VUX15" s="483"/>
      <c r="VUY15" s="483"/>
      <c r="VUZ15" s="483"/>
      <c r="VVA15" s="483"/>
      <c r="VVB15" s="483"/>
      <c r="VVC15" s="483"/>
      <c r="VVD15" s="483"/>
      <c r="VVE15" s="483"/>
      <c r="VVF15" s="483"/>
      <c r="VVG15" s="483"/>
      <c r="VVH15" s="483"/>
      <c r="VVI15" s="483"/>
      <c r="VVJ15" s="483"/>
      <c r="VVK15" s="483"/>
      <c r="VVL15" s="483"/>
      <c r="VVM15" s="483"/>
      <c r="VVN15" s="483"/>
      <c r="VVO15" s="483"/>
      <c r="VVP15" s="483"/>
      <c r="VVQ15" s="483"/>
      <c r="VVR15" s="483"/>
      <c r="VVS15" s="483"/>
      <c r="VVT15" s="483"/>
      <c r="VVU15" s="483"/>
      <c r="VVV15" s="483"/>
      <c r="VVW15" s="483"/>
      <c r="VVX15" s="483"/>
      <c r="VVY15" s="483"/>
      <c r="VVZ15" s="483"/>
      <c r="VWA15" s="483"/>
      <c r="VWB15" s="483"/>
      <c r="VWC15" s="483"/>
      <c r="VWD15" s="483"/>
      <c r="VWE15" s="483"/>
      <c r="VWF15" s="483"/>
      <c r="VWG15" s="483"/>
      <c r="VWH15" s="483"/>
      <c r="VWI15" s="483"/>
      <c r="VWJ15" s="483"/>
      <c r="VWK15" s="483"/>
      <c r="VWL15" s="483"/>
      <c r="VWM15" s="483"/>
      <c r="VWN15" s="483"/>
      <c r="VWO15" s="483"/>
      <c r="VWP15" s="483"/>
      <c r="VWQ15" s="483"/>
      <c r="VWR15" s="483"/>
      <c r="VWS15" s="483"/>
      <c r="VWT15" s="483"/>
      <c r="VWU15" s="483"/>
      <c r="VWV15" s="483"/>
      <c r="VWW15" s="483"/>
      <c r="VWX15" s="483"/>
      <c r="VWY15" s="483"/>
      <c r="VWZ15" s="483"/>
      <c r="VXA15" s="483"/>
      <c r="VXB15" s="483"/>
      <c r="VXC15" s="483"/>
      <c r="VXD15" s="483"/>
      <c r="VXE15" s="483"/>
      <c r="VXF15" s="483"/>
      <c r="VXG15" s="483"/>
      <c r="VXH15" s="483"/>
      <c r="VXI15" s="483"/>
      <c r="VXJ15" s="483"/>
      <c r="VXK15" s="483"/>
      <c r="VXL15" s="483"/>
      <c r="VXM15" s="483"/>
      <c r="VXN15" s="483"/>
      <c r="VXO15" s="483"/>
      <c r="VXP15" s="483"/>
      <c r="VXQ15" s="483"/>
      <c r="VXR15" s="483"/>
      <c r="VXS15" s="483"/>
      <c r="VXT15" s="483"/>
      <c r="VXU15" s="483"/>
      <c r="VXV15" s="483"/>
      <c r="VXW15" s="483"/>
      <c r="VXX15" s="483"/>
      <c r="VXY15" s="483"/>
      <c r="VXZ15" s="483"/>
      <c r="VYA15" s="483"/>
      <c r="VYB15" s="483"/>
      <c r="VYC15" s="483"/>
      <c r="VYD15" s="483"/>
      <c r="VYE15" s="483"/>
      <c r="VYF15" s="483"/>
      <c r="VYG15" s="483"/>
      <c r="VYH15" s="483"/>
      <c r="VYI15" s="483"/>
      <c r="VYJ15" s="483"/>
      <c r="VYK15" s="483"/>
      <c r="VYL15" s="483"/>
      <c r="VYM15" s="483"/>
      <c r="VYN15" s="483"/>
      <c r="VYO15" s="483"/>
      <c r="VYP15" s="483"/>
      <c r="VYQ15" s="483"/>
      <c r="VYR15" s="483"/>
      <c r="VYS15" s="483"/>
      <c r="VYT15" s="483"/>
      <c r="VYU15" s="483"/>
      <c r="VYV15" s="483"/>
      <c r="VYW15" s="483"/>
      <c r="VYX15" s="483"/>
      <c r="VYY15" s="483"/>
      <c r="VYZ15" s="483"/>
      <c r="VZA15" s="483"/>
      <c r="VZB15" s="483"/>
      <c r="VZC15" s="483"/>
      <c r="VZD15" s="483"/>
      <c r="VZE15" s="483"/>
      <c r="VZF15" s="483"/>
      <c r="VZG15" s="483"/>
      <c r="VZH15" s="483"/>
      <c r="VZI15" s="483"/>
      <c r="VZJ15" s="483"/>
      <c r="VZK15" s="483"/>
      <c r="VZL15" s="483"/>
      <c r="VZM15" s="483"/>
      <c r="VZN15" s="483"/>
      <c r="VZO15" s="483"/>
      <c r="VZP15" s="483"/>
      <c r="VZQ15" s="483"/>
      <c r="VZR15" s="483"/>
      <c r="VZS15" s="483"/>
      <c r="VZT15" s="483"/>
      <c r="VZU15" s="483"/>
      <c r="VZV15" s="483"/>
      <c r="VZW15" s="483"/>
      <c r="VZX15" s="483"/>
      <c r="VZY15" s="483"/>
      <c r="VZZ15" s="483"/>
      <c r="WAA15" s="483"/>
      <c r="WAB15" s="483"/>
      <c r="WAC15" s="483"/>
      <c r="WAD15" s="483"/>
      <c r="WAE15" s="483"/>
      <c r="WAF15" s="483"/>
      <c r="WAG15" s="483"/>
      <c r="WAH15" s="483"/>
      <c r="WAI15" s="483"/>
      <c r="WAJ15" s="483"/>
      <c r="WAK15" s="483"/>
      <c r="WAL15" s="483"/>
      <c r="WAM15" s="483"/>
      <c r="WAN15" s="483"/>
      <c r="WAO15" s="483"/>
      <c r="WAP15" s="483"/>
      <c r="WAQ15" s="483"/>
      <c r="WAR15" s="483"/>
      <c r="WAS15" s="483"/>
      <c r="WAT15" s="483"/>
      <c r="WAU15" s="483"/>
      <c r="WAV15" s="483"/>
      <c r="WAW15" s="483"/>
      <c r="WAX15" s="483"/>
      <c r="WAY15" s="483"/>
      <c r="WAZ15" s="483"/>
      <c r="WBA15" s="483"/>
      <c r="WBB15" s="483"/>
      <c r="WBC15" s="483"/>
      <c r="WBD15" s="483"/>
      <c r="WBE15" s="483"/>
      <c r="WBF15" s="483"/>
      <c r="WBG15" s="483"/>
      <c r="WBH15" s="483"/>
      <c r="WBI15" s="483"/>
      <c r="WBJ15" s="483"/>
      <c r="WBK15" s="483"/>
      <c r="WBL15" s="483"/>
      <c r="WBM15" s="483"/>
      <c r="WBN15" s="483"/>
      <c r="WBO15" s="483"/>
      <c r="WBP15" s="483"/>
      <c r="WBQ15" s="483"/>
      <c r="WBR15" s="483"/>
      <c r="WBS15" s="483"/>
      <c r="WBT15" s="483"/>
      <c r="WBU15" s="483"/>
      <c r="WBV15" s="483"/>
      <c r="WBW15" s="483"/>
      <c r="WBX15" s="483"/>
      <c r="WBY15" s="483"/>
      <c r="WBZ15" s="483"/>
      <c r="WCA15" s="483"/>
      <c r="WCB15" s="483"/>
      <c r="WCC15" s="483"/>
      <c r="WCD15" s="483"/>
      <c r="WCE15" s="483"/>
      <c r="WCF15" s="483"/>
      <c r="WCG15" s="483"/>
      <c r="WCH15" s="483"/>
      <c r="WCI15" s="483"/>
      <c r="WCJ15" s="483"/>
      <c r="WCK15" s="483"/>
      <c r="WCL15" s="483"/>
      <c r="WCM15" s="483"/>
      <c r="WCN15" s="483"/>
      <c r="WCO15" s="483"/>
      <c r="WCP15" s="483"/>
      <c r="WCQ15" s="483"/>
      <c r="WCR15" s="483"/>
      <c r="WCS15" s="483"/>
      <c r="WCT15" s="483"/>
      <c r="WCU15" s="483"/>
      <c r="WCV15" s="483"/>
      <c r="WCW15" s="483"/>
      <c r="WCX15" s="483"/>
      <c r="WCY15" s="483"/>
      <c r="WCZ15" s="483"/>
      <c r="WDA15" s="483"/>
      <c r="WDB15" s="483"/>
      <c r="WDC15" s="483"/>
      <c r="WDD15" s="483"/>
      <c r="WDE15" s="483"/>
      <c r="WDF15" s="483"/>
      <c r="WDG15" s="483"/>
      <c r="WDH15" s="483"/>
      <c r="WDI15" s="483"/>
      <c r="WDJ15" s="483"/>
      <c r="WDK15" s="483"/>
      <c r="WDL15" s="483"/>
      <c r="WDM15" s="483"/>
      <c r="WDN15" s="483"/>
      <c r="WDO15" s="483"/>
      <c r="WDP15" s="483"/>
      <c r="WDQ15" s="483"/>
      <c r="WDR15" s="483"/>
      <c r="WDS15" s="483"/>
      <c r="WDT15" s="483"/>
      <c r="WDU15" s="483"/>
      <c r="WDV15" s="483"/>
      <c r="WDW15" s="483"/>
      <c r="WDX15" s="483"/>
      <c r="WDY15" s="483"/>
      <c r="WDZ15" s="483"/>
      <c r="WEA15" s="483"/>
      <c r="WEB15" s="483"/>
      <c r="WEC15" s="483"/>
      <c r="WED15" s="483"/>
      <c r="WEE15" s="483"/>
      <c r="WEF15" s="483"/>
      <c r="WEG15" s="483"/>
      <c r="WEH15" s="483"/>
      <c r="WEI15" s="483"/>
      <c r="WEJ15" s="483"/>
      <c r="WEK15" s="483"/>
      <c r="WEL15" s="483"/>
      <c r="WEM15" s="483"/>
      <c r="WEN15" s="483"/>
      <c r="WEO15" s="483"/>
      <c r="WEP15" s="483"/>
      <c r="WEQ15" s="483"/>
      <c r="WER15" s="483"/>
      <c r="WES15" s="483"/>
      <c r="WET15" s="483"/>
      <c r="WEU15" s="483"/>
      <c r="WEV15" s="483"/>
      <c r="WEW15" s="483"/>
      <c r="WEX15" s="483"/>
      <c r="WEY15" s="483"/>
      <c r="WEZ15" s="483"/>
      <c r="WFA15" s="483"/>
      <c r="WFB15" s="483"/>
      <c r="WFC15" s="483"/>
      <c r="WFD15" s="483"/>
      <c r="WFE15" s="483"/>
      <c r="WFF15" s="483"/>
      <c r="WFG15" s="483"/>
      <c r="WFH15" s="483"/>
      <c r="WFI15" s="483"/>
      <c r="WFJ15" s="483"/>
      <c r="WFK15" s="483"/>
      <c r="WFL15" s="483"/>
      <c r="WFM15" s="483"/>
      <c r="WFN15" s="483"/>
      <c r="WFO15" s="483"/>
      <c r="WFP15" s="483"/>
      <c r="WFQ15" s="483"/>
      <c r="WFR15" s="483"/>
      <c r="WFS15" s="483"/>
      <c r="WFT15" s="483"/>
      <c r="WFU15" s="483"/>
      <c r="WFV15" s="483"/>
      <c r="WFW15" s="483"/>
      <c r="WFX15" s="483"/>
      <c r="WFY15" s="483"/>
      <c r="WFZ15" s="483"/>
      <c r="WGA15" s="483"/>
      <c r="WGB15" s="483"/>
      <c r="WGC15" s="483"/>
      <c r="WGD15" s="483"/>
      <c r="WGE15" s="483"/>
      <c r="WGF15" s="483"/>
      <c r="WGG15" s="483"/>
      <c r="WGH15" s="483"/>
      <c r="WGI15" s="483"/>
      <c r="WGJ15" s="483"/>
      <c r="WGK15" s="483"/>
      <c r="WGL15" s="483"/>
      <c r="WGM15" s="483"/>
      <c r="WGN15" s="483"/>
      <c r="WGO15" s="483"/>
      <c r="WGP15" s="483"/>
      <c r="WGQ15" s="483"/>
      <c r="WGR15" s="483"/>
      <c r="WGS15" s="483"/>
      <c r="WGT15" s="483"/>
      <c r="WGU15" s="483"/>
      <c r="WGV15" s="483"/>
      <c r="WGW15" s="483"/>
      <c r="WGX15" s="483"/>
      <c r="WGY15" s="483"/>
      <c r="WGZ15" s="483"/>
      <c r="WHA15" s="483"/>
      <c r="WHB15" s="483"/>
      <c r="WHC15" s="483"/>
      <c r="WHD15" s="483"/>
      <c r="WHE15" s="483"/>
      <c r="WHF15" s="483"/>
      <c r="WHG15" s="483"/>
      <c r="WHH15" s="483"/>
      <c r="WHI15" s="483"/>
      <c r="WHJ15" s="483"/>
      <c r="WHK15" s="483"/>
      <c r="WHL15" s="483"/>
      <c r="WHM15" s="483"/>
      <c r="WHN15" s="483"/>
      <c r="WHO15" s="483"/>
      <c r="WHP15" s="483"/>
      <c r="WHQ15" s="483"/>
      <c r="WHR15" s="483"/>
      <c r="WHS15" s="483"/>
      <c r="WHT15" s="483"/>
      <c r="WHU15" s="483"/>
      <c r="WHV15" s="483"/>
      <c r="WHW15" s="483"/>
      <c r="WHX15" s="483"/>
      <c r="WHY15" s="483"/>
      <c r="WHZ15" s="483"/>
      <c r="WIA15" s="483"/>
      <c r="WIB15" s="483"/>
      <c r="WIC15" s="483"/>
      <c r="WID15" s="483"/>
      <c r="WIE15" s="483"/>
      <c r="WIF15" s="483"/>
      <c r="WIG15" s="483"/>
      <c r="WIH15" s="483"/>
      <c r="WII15" s="483"/>
      <c r="WIJ15" s="483"/>
      <c r="WIK15" s="483"/>
      <c r="WIL15" s="483"/>
      <c r="WIM15" s="483"/>
      <c r="WIN15" s="483"/>
      <c r="WIO15" s="483"/>
      <c r="WIP15" s="483"/>
      <c r="WIQ15" s="483"/>
      <c r="WIR15" s="483"/>
      <c r="WIS15" s="483"/>
      <c r="WIT15" s="483"/>
      <c r="WIU15" s="483"/>
      <c r="WIV15" s="483"/>
      <c r="WIW15" s="483"/>
      <c r="WIX15" s="483"/>
      <c r="WIY15" s="483"/>
      <c r="WIZ15" s="483"/>
      <c r="WJA15" s="483"/>
      <c r="WJB15" s="483"/>
      <c r="WJC15" s="483"/>
      <c r="WJD15" s="483"/>
      <c r="WJE15" s="483"/>
      <c r="WJF15" s="483"/>
      <c r="WJG15" s="483"/>
      <c r="WJH15" s="483"/>
      <c r="WJI15" s="483"/>
      <c r="WJJ15" s="483"/>
      <c r="WJK15" s="483"/>
      <c r="WJL15" s="483"/>
      <c r="WJM15" s="483"/>
      <c r="WJN15" s="483"/>
      <c r="WJO15" s="483"/>
      <c r="WJP15" s="483"/>
      <c r="WJQ15" s="483"/>
      <c r="WJR15" s="483"/>
      <c r="WJS15" s="483"/>
      <c r="WJT15" s="483"/>
      <c r="WJU15" s="483"/>
      <c r="WJV15" s="483"/>
      <c r="WJW15" s="483"/>
      <c r="WJX15" s="483"/>
      <c r="WJY15" s="483"/>
      <c r="WJZ15" s="483"/>
      <c r="WKA15" s="483"/>
      <c r="WKB15" s="483"/>
      <c r="WKC15" s="483"/>
      <c r="WKD15" s="483"/>
      <c r="WKE15" s="483"/>
      <c r="WKF15" s="483"/>
      <c r="WKG15" s="483"/>
      <c r="WKH15" s="483"/>
      <c r="WKI15" s="483"/>
      <c r="WKJ15" s="483"/>
      <c r="WKK15" s="483"/>
      <c r="WKL15" s="483"/>
      <c r="WKM15" s="483"/>
      <c r="WKN15" s="483"/>
      <c r="WKO15" s="483"/>
      <c r="WKP15" s="483"/>
      <c r="WKQ15" s="483"/>
      <c r="WKR15" s="483"/>
      <c r="WKS15" s="483"/>
      <c r="WKT15" s="483"/>
      <c r="WKU15" s="483"/>
      <c r="WKV15" s="483"/>
      <c r="WKW15" s="483"/>
      <c r="WKX15" s="483"/>
      <c r="WKY15" s="483"/>
      <c r="WKZ15" s="483"/>
      <c r="WLA15" s="483"/>
      <c r="WLB15" s="483"/>
      <c r="WLC15" s="483"/>
      <c r="WLD15" s="483"/>
      <c r="WLE15" s="483"/>
      <c r="WLF15" s="483"/>
      <c r="WLG15" s="483"/>
      <c r="WLH15" s="483"/>
      <c r="WLI15" s="483"/>
      <c r="WLJ15" s="483"/>
      <c r="WLK15" s="483"/>
      <c r="WLL15" s="483"/>
      <c r="WLM15" s="483"/>
      <c r="WLN15" s="483"/>
      <c r="WLO15" s="483"/>
      <c r="WLP15" s="483"/>
      <c r="WLQ15" s="483"/>
      <c r="WLR15" s="483"/>
      <c r="WLS15" s="483"/>
      <c r="WLT15" s="483"/>
      <c r="WLU15" s="483"/>
      <c r="WLV15" s="483"/>
      <c r="WLW15" s="483"/>
      <c r="WLX15" s="483"/>
      <c r="WLY15" s="483"/>
      <c r="WLZ15" s="483"/>
      <c r="WMA15" s="483"/>
      <c r="WMB15" s="483"/>
      <c r="WMC15" s="483"/>
      <c r="WMD15" s="483"/>
      <c r="WME15" s="483"/>
      <c r="WMF15" s="483"/>
      <c r="WMG15" s="483"/>
      <c r="WMH15" s="483"/>
      <c r="WMI15" s="483"/>
      <c r="WMJ15" s="483"/>
      <c r="WMK15" s="483"/>
      <c r="WML15" s="483"/>
      <c r="WMM15" s="483"/>
      <c r="WMN15" s="483"/>
      <c r="WMO15" s="483"/>
      <c r="WMP15" s="483"/>
      <c r="WMQ15" s="483"/>
      <c r="WMR15" s="483"/>
      <c r="WMS15" s="483"/>
      <c r="WMT15" s="483"/>
      <c r="WMU15" s="483"/>
      <c r="WMV15" s="483"/>
      <c r="WMW15" s="483"/>
      <c r="WMX15" s="483"/>
      <c r="WMY15" s="483"/>
      <c r="WMZ15" s="483"/>
      <c r="WNA15" s="483"/>
      <c r="WNB15" s="483"/>
      <c r="WNC15" s="483"/>
      <c r="WND15" s="483"/>
      <c r="WNE15" s="483"/>
      <c r="WNF15" s="483"/>
      <c r="WNG15" s="483"/>
      <c r="WNH15" s="483"/>
      <c r="WNI15" s="483"/>
      <c r="WNJ15" s="483"/>
      <c r="WNK15" s="483"/>
      <c r="WNL15" s="483"/>
      <c r="WNM15" s="483"/>
      <c r="WNN15" s="483"/>
      <c r="WNO15" s="483"/>
      <c r="WNP15" s="483"/>
      <c r="WNQ15" s="483"/>
      <c r="WNR15" s="483"/>
      <c r="WNS15" s="483"/>
      <c r="WNT15" s="483"/>
      <c r="WNU15" s="483"/>
      <c r="WNV15" s="483"/>
      <c r="WNW15" s="483"/>
      <c r="WNX15" s="483"/>
      <c r="WNY15" s="483"/>
      <c r="WNZ15" s="483"/>
      <c r="WOA15" s="483"/>
      <c r="WOB15" s="483"/>
      <c r="WOC15" s="483"/>
      <c r="WOD15" s="483"/>
      <c r="WOE15" s="483"/>
      <c r="WOF15" s="483"/>
      <c r="WOG15" s="483"/>
      <c r="WOH15" s="483"/>
      <c r="WOI15" s="483"/>
      <c r="WOJ15" s="483"/>
      <c r="WOK15" s="483"/>
      <c r="WOL15" s="483"/>
      <c r="WOM15" s="483"/>
      <c r="WON15" s="483"/>
      <c r="WOO15" s="483"/>
      <c r="WOP15" s="483"/>
      <c r="WOQ15" s="483"/>
      <c r="WOR15" s="483"/>
      <c r="WOS15" s="483"/>
      <c r="WOT15" s="483"/>
      <c r="WOU15" s="483"/>
      <c r="WOV15" s="483"/>
      <c r="WOW15" s="483"/>
      <c r="WOX15" s="483"/>
      <c r="WOY15" s="483"/>
      <c r="WOZ15" s="483"/>
      <c r="WPA15" s="483"/>
      <c r="WPB15" s="483"/>
      <c r="WPC15" s="483"/>
      <c r="WPD15" s="483"/>
      <c r="WPE15" s="483"/>
      <c r="WPF15" s="483"/>
      <c r="WPG15" s="483"/>
      <c r="WPH15" s="483"/>
      <c r="WPI15" s="483"/>
      <c r="WPJ15" s="483"/>
      <c r="WPK15" s="483"/>
      <c r="WPL15" s="483"/>
      <c r="WPM15" s="483"/>
      <c r="WPN15" s="483"/>
      <c r="WPO15" s="483"/>
      <c r="WPP15" s="483"/>
      <c r="WPQ15" s="483"/>
      <c r="WPR15" s="483"/>
      <c r="WPS15" s="483"/>
      <c r="WPT15" s="483"/>
      <c r="WPU15" s="483"/>
      <c r="WPV15" s="483"/>
      <c r="WPW15" s="483"/>
      <c r="WPX15" s="483"/>
      <c r="WPY15" s="483"/>
      <c r="WPZ15" s="483"/>
      <c r="WQA15" s="483"/>
      <c r="WQB15" s="483"/>
      <c r="WQC15" s="483"/>
      <c r="WQD15" s="483"/>
      <c r="WQE15" s="483"/>
      <c r="WQF15" s="483"/>
      <c r="WQG15" s="483"/>
      <c r="WQH15" s="483"/>
      <c r="WQI15" s="483"/>
      <c r="WQJ15" s="483"/>
      <c r="WQK15" s="483"/>
      <c r="WQL15" s="483"/>
      <c r="WQM15" s="483"/>
      <c r="WQN15" s="483"/>
      <c r="WQO15" s="483"/>
      <c r="WQP15" s="483"/>
      <c r="WQQ15" s="483"/>
      <c r="WQR15" s="483"/>
      <c r="WQS15" s="483"/>
      <c r="WQT15" s="483"/>
      <c r="WQU15" s="483"/>
      <c r="WQV15" s="483"/>
      <c r="WQW15" s="483"/>
      <c r="WQX15" s="483"/>
      <c r="WQY15" s="483"/>
      <c r="WQZ15" s="483"/>
      <c r="WRA15" s="483"/>
      <c r="WRB15" s="483"/>
      <c r="WRC15" s="483"/>
      <c r="WRD15" s="483"/>
      <c r="WRE15" s="483"/>
      <c r="WRF15" s="483"/>
      <c r="WRG15" s="483"/>
      <c r="WRH15" s="483"/>
      <c r="WRI15" s="483"/>
      <c r="WRJ15" s="483"/>
      <c r="WRK15" s="483"/>
      <c r="WRL15" s="483"/>
      <c r="WRM15" s="483"/>
      <c r="WRN15" s="483"/>
      <c r="WRO15" s="483"/>
      <c r="WRP15" s="483"/>
      <c r="WRQ15" s="483"/>
      <c r="WRR15" s="483"/>
      <c r="WRS15" s="483"/>
      <c r="WRT15" s="483"/>
      <c r="WRU15" s="483"/>
      <c r="WRV15" s="483"/>
      <c r="WRW15" s="483"/>
      <c r="WRX15" s="483"/>
      <c r="WRY15" s="483"/>
      <c r="WRZ15" s="483"/>
      <c r="WSA15" s="483"/>
      <c r="WSB15" s="483"/>
      <c r="WSC15" s="483"/>
      <c r="WSD15" s="483"/>
      <c r="WSE15" s="483"/>
      <c r="WSF15" s="483"/>
      <c r="WSG15" s="483"/>
      <c r="WSH15" s="483"/>
      <c r="WSI15" s="483"/>
      <c r="WSJ15" s="483"/>
      <c r="WSK15" s="483"/>
      <c r="WSL15" s="483"/>
      <c r="WSM15" s="483"/>
      <c r="WSN15" s="483"/>
      <c r="WSO15" s="483"/>
      <c r="WSP15" s="483"/>
      <c r="WSQ15" s="483"/>
      <c r="WSR15" s="483"/>
      <c r="WSS15" s="483"/>
      <c r="WST15" s="483"/>
      <c r="WSU15" s="483"/>
      <c r="WSV15" s="483"/>
      <c r="WSW15" s="483"/>
      <c r="WSX15" s="483"/>
      <c r="WSY15" s="483"/>
      <c r="WSZ15" s="483"/>
      <c r="WTA15" s="483"/>
      <c r="WTB15" s="483"/>
      <c r="WTC15" s="483"/>
      <c r="WTD15" s="483"/>
      <c r="WTE15" s="483"/>
      <c r="WTF15" s="483"/>
      <c r="WTG15" s="483"/>
      <c r="WTH15" s="483"/>
      <c r="WTI15" s="483"/>
      <c r="WTJ15" s="483"/>
      <c r="WTK15" s="483"/>
      <c r="WTL15" s="483"/>
      <c r="WTM15" s="483"/>
      <c r="WTN15" s="483"/>
      <c r="WTO15" s="483"/>
      <c r="WTP15" s="483"/>
      <c r="WTQ15" s="483"/>
      <c r="WTR15" s="483"/>
      <c r="WTS15" s="483"/>
      <c r="WTT15" s="483"/>
      <c r="WTU15" s="483"/>
      <c r="WTV15" s="483"/>
      <c r="WTW15" s="483"/>
      <c r="WTX15" s="483"/>
      <c r="WTY15" s="483"/>
      <c r="WTZ15" s="483"/>
      <c r="WUA15" s="483"/>
      <c r="WUB15" s="483"/>
      <c r="WUC15" s="483"/>
      <c r="WUD15" s="483"/>
      <c r="WUE15" s="483"/>
      <c r="WUF15" s="483"/>
      <c r="WUG15" s="483"/>
      <c r="WUH15" s="483"/>
      <c r="WUI15" s="483"/>
      <c r="WUJ15" s="483"/>
      <c r="WUK15" s="483"/>
      <c r="WUL15" s="483"/>
      <c r="WUM15" s="483"/>
      <c r="WUN15" s="483"/>
      <c r="WUO15" s="483"/>
      <c r="WUP15" s="483"/>
      <c r="WUQ15" s="483"/>
      <c r="WUR15" s="483"/>
      <c r="WUS15" s="483"/>
      <c r="WUT15" s="483"/>
      <c r="WUU15" s="483"/>
      <c r="WUV15" s="483"/>
      <c r="WUW15" s="483"/>
      <c r="WUX15" s="483"/>
      <c r="WUY15" s="483"/>
      <c r="WUZ15" s="483"/>
      <c r="WVA15" s="483"/>
      <c r="WVB15" s="483"/>
      <c r="WVC15" s="483"/>
      <c r="WVD15" s="483"/>
      <c r="WVE15" s="483"/>
      <c r="WVF15" s="483"/>
      <c r="WVG15" s="483"/>
      <c r="WVH15" s="483"/>
      <c r="WVI15" s="483"/>
      <c r="WVJ15" s="483"/>
      <c r="WVK15" s="483"/>
      <c r="WVL15" s="483"/>
      <c r="WVM15" s="483"/>
      <c r="WVN15" s="483"/>
      <c r="WVO15" s="483"/>
      <c r="WVP15" s="483"/>
      <c r="WVQ15" s="483"/>
      <c r="WVR15" s="483"/>
      <c r="WVS15" s="483"/>
      <c r="WVT15" s="483"/>
      <c r="WVU15" s="483"/>
      <c r="WVV15" s="483"/>
      <c r="WVW15" s="483"/>
      <c r="WVX15" s="483"/>
      <c r="WVY15" s="483"/>
      <c r="WVZ15" s="483"/>
      <c r="WWA15" s="483"/>
      <c r="WWB15" s="483"/>
      <c r="WWC15" s="483"/>
      <c r="WWD15" s="483"/>
      <c r="WWE15" s="483"/>
      <c r="WWF15" s="483"/>
      <c r="WWG15" s="483"/>
      <c r="WWH15" s="483"/>
      <c r="WWI15" s="483"/>
      <c r="WWJ15" s="483"/>
      <c r="WWK15" s="483"/>
      <c r="WWL15" s="483"/>
      <c r="WWM15" s="483"/>
      <c r="WWN15" s="483"/>
      <c r="WWO15" s="483"/>
      <c r="WWP15" s="483"/>
      <c r="WWQ15" s="483"/>
      <c r="WWR15" s="483"/>
      <c r="WWS15" s="483"/>
      <c r="WWT15" s="483"/>
      <c r="WWU15" s="483"/>
      <c r="WWV15" s="483"/>
      <c r="WWW15" s="483"/>
      <c r="WWX15" s="483"/>
      <c r="WWY15" s="483"/>
      <c r="WWZ15" s="483"/>
      <c r="WXA15" s="483"/>
      <c r="WXB15" s="483"/>
      <c r="WXC15" s="483"/>
      <c r="WXD15" s="483"/>
      <c r="WXE15" s="483"/>
      <c r="WXF15" s="483"/>
      <c r="WXG15" s="483"/>
      <c r="WXH15" s="483"/>
      <c r="WXI15" s="483"/>
      <c r="WXJ15" s="483"/>
      <c r="WXK15" s="483"/>
      <c r="WXL15" s="483"/>
      <c r="WXM15" s="483"/>
      <c r="WXN15" s="483"/>
      <c r="WXO15" s="483"/>
      <c r="WXP15" s="483"/>
      <c r="WXQ15" s="483"/>
      <c r="WXR15" s="483"/>
      <c r="WXS15" s="483"/>
      <c r="WXT15" s="483"/>
      <c r="WXU15" s="483"/>
      <c r="WXV15" s="483"/>
      <c r="WXW15" s="483"/>
      <c r="WXX15" s="483"/>
      <c r="WXY15" s="483"/>
      <c r="WXZ15" s="483"/>
      <c r="WYA15" s="483"/>
      <c r="WYB15" s="483"/>
      <c r="WYC15" s="483"/>
      <c r="WYD15" s="483"/>
      <c r="WYE15" s="483"/>
      <c r="WYF15" s="483"/>
      <c r="WYG15" s="483"/>
      <c r="WYH15" s="483"/>
      <c r="WYI15" s="483"/>
      <c r="WYJ15" s="483"/>
      <c r="WYK15" s="483"/>
      <c r="WYL15" s="483"/>
      <c r="WYM15" s="483"/>
      <c r="WYN15" s="483"/>
      <c r="WYO15" s="483"/>
      <c r="WYP15" s="483"/>
      <c r="WYQ15" s="483"/>
      <c r="WYR15" s="483"/>
      <c r="WYS15" s="483"/>
      <c r="WYT15" s="483"/>
      <c r="WYU15" s="483"/>
      <c r="WYV15" s="483"/>
      <c r="WYW15" s="483"/>
      <c r="WYX15" s="483"/>
      <c r="WYY15" s="483"/>
      <c r="WYZ15" s="483"/>
      <c r="WZA15" s="483"/>
      <c r="WZB15" s="483"/>
      <c r="WZC15" s="483"/>
      <c r="WZD15" s="483"/>
      <c r="WZE15" s="483"/>
      <c r="WZF15" s="483"/>
      <c r="WZG15" s="483"/>
      <c r="WZH15" s="483"/>
      <c r="WZI15" s="483"/>
      <c r="WZJ15" s="483"/>
      <c r="WZK15" s="483"/>
      <c r="WZL15" s="483"/>
      <c r="WZM15" s="483"/>
      <c r="WZN15" s="483"/>
      <c r="WZO15" s="483"/>
      <c r="WZP15" s="483"/>
      <c r="WZQ15" s="483"/>
      <c r="WZR15" s="483"/>
      <c r="WZS15" s="483"/>
      <c r="WZT15" s="483"/>
      <c r="WZU15" s="483"/>
      <c r="WZV15" s="483"/>
      <c r="WZW15" s="483"/>
      <c r="WZX15" s="483"/>
      <c r="WZY15" s="483"/>
      <c r="WZZ15" s="483"/>
      <c r="XAA15" s="483"/>
      <c r="XAB15" s="483"/>
      <c r="XAC15" s="483"/>
      <c r="XAD15" s="483"/>
      <c r="XAE15" s="483"/>
      <c r="XAF15" s="483"/>
      <c r="XAG15" s="483"/>
      <c r="XAH15" s="483"/>
      <c r="XAI15" s="483"/>
      <c r="XAJ15" s="483"/>
      <c r="XAK15" s="483"/>
      <c r="XAL15" s="483"/>
      <c r="XAM15" s="483"/>
      <c r="XAN15" s="483"/>
      <c r="XAO15" s="483"/>
      <c r="XAP15" s="483"/>
      <c r="XAQ15" s="483"/>
      <c r="XAR15" s="483"/>
      <c r="XAS15" s="483"/>
      <c r="XAT15" s="483"/>
      <c r="XAU15" s="483"/>
      <c r="XAV15" s="483"/>
      <c r="XAW15" s="483"/>
      <c r="XAX15" s="483"/>
      <c r="XAY15" s="483"/>
      <c r="XAZ15" s="483"/>
      <c r="XBA15" s="483"/>
      <c r="XBB15" s="483"/>
      <c r="XBC15" s="483"/>
      <c r="XBD15" s="483"/>
      <c r="XBE15" s="483"/>
      <c r="XBF15" s="483"/>
      <c r="XBG15" s="483"/>
      <c r="XBH15" s="483"/>
      <c r="XBI15" s="483"/>
      <c r="XBJ15" s="483"/>
      <c r="XBK15" s="483"/>
      <c r="XBL15" s="483"/>
      <c r="XBM15" s="483"/>
      <c r="XBN15" s="483"/>
      <c r="XBO15" s="483"/>
      <c r="XBP15" s="483"/>
      <c r="XBQ15" s="483"/>
      <c r="XBR15" s="483"/>
      <c r="XBS15" s="483"/>
      <c r="XBT15" s="483"/>
      <c r="XBU15" s="483"/>
      <c r="XBV15" s="483"/>
      <c r="XBW15" s="483"/>
      <c r="XBX15" s="483"/>
      <c r="XBY15" s="483"/>
      <c r="XBZ15" s="483"/>
      <c r="XCA15" s="483"/>
      <c r="XCB15" s="483"/>
      <c r="XCC15" s="483"/>
      <c r="XCD15" s="483"/>
      <c r="XCE15" s="483"/>
      <c r="XCF15" s="483"/>
      <c r="XCG15" s="483"/>
      <c r="XCH15" s="483"/>
      <c r="XCI15" s="483"/>
      <c r="XCJ15" s="483"/>
      <c r="XCK15" s="483"/>
      <c r="XCL15" s="483"/>
      <c r="XCM15" s="483"/>
      <c r="XCN15" s="483"/>
      <c r="XCO15" s="483"/>
      <c r="XCP15" s="483"/>
      <c r="XCQ15" s="483"/>
      <c r="XCR15" s="483"/>
      <c r="XCS15" s="483"/>
      <c r="XCT15" s="483"/>
      <c r="XCU15" s="483"/>
      <c r="XCV15" s="483"/>
      <c r="XCW15" s="483"/>
      <c r="XCX15" s="483"/>
      <c r="XCY15" s="483"/>
      <c r="XCZ15" s="483"/>
      <c r="XDA15" s="483"/>
      <c r="XDB15" s="483"/>
      <c r="XDC15" s="483"/>
      <c r="XDD15" s="483"/>
      <c r="XDE15" s="483"/>
      <c r="XDF15" s="483"/>
      <c r="XDG15" s="483"/>
      <c r="XDH15" s="483"/>
      <c r="XDI15" s="483"/>
      <c r="XDJ15" s="483"/>
      <c r="XDK15" s="483"/>
      <c r="XDL15" s="483"/>
      <c r="XDM15" s="483"/>
      <c r="XDN15" s="483"/>
      <c r="XDO15" s="483"/>
      <c r="XDP15" s="483"/>
      <c r="XDQ15" s="483"/>
      <c r="XDR15" s="483"/>
      <c r="XDS15" s="483"/>
      <c r="XDT15" s="483"/>
      <c r="XDU15" s="483"/>
      <c r="XDV15" s="483"/>
      <c r="XDW15" s="483"/>
      <c r="XDX15" s="483"/>
      <c r="XDY15" s="483"/>
      <c r="XDZ15" s="483"/>
      <c r="XEA15" s="483"/>
      <c r="XEB15" s="483"/>
      <c r="XEC15" s="483"/>
      <c r="XED15" s="483"/>
      <c r="XEE15" s="483"/>
      <c r="XEF15" s="483"/>
      <c r="XEG15" s="483"/>
      <c r="XEH15" s="483"/>
      <c r="XEI15" s="483"/>
      <c r="XEJ15" s="483"/>
      <c r="XEK15" s="483"/>
      <c r="XEL15" s="483"/>
      <c r="XEM15" s="483"/>
      <c r="XEN15" s="483"/>
      <c r="XEO15" s="483"/>
      <c r="XEP15" s="483"/>
      <c r="XEQ15" s="483"/>
      <c r="XER15" s="483"/>
      <c r="XES15" s="483"/>
      <c r="XET15" s="483"/>
      <c r="XEU15" s="483"/>
      <c r="XEV15" s="483"/>
      <c r="XEW15" s="483"/>
      <c r="XEX15" s="483"/>
      <c r="XEY15" s="483"/>
      <c r="XEZ15" s="483"/>
      <c r="XFA15" s="483"/>
      <c r="XFB15" s="483"/>
      <c r="XFC15" s="483"/>
      <c r="XFD15" s="483"/>
    </row>
    <row r="16" spans="1:16384" ht="15" customHeight="1" x14ac:dyDescent="0.25">
      <c r="A16" s="33">
        <v>8</v>
      </c>
      <c r="B16" s="519" t="s">
        <v>520</v>
      </c>
      <c r="C16" s="200">
        <v>76829628.569999993</v>
      </c>
      <c r="D16" s="521">
        <v>74647946.739999995</v>
      </c>
      <c r="E16" s="180">
        <v>63778707.689999998</v>
      </c>
      <c r="F16" s="78">
        <f t="shared" si="0"/>
        <v>0.85439332862218254</v>
      </c>
      <c r="G16" s="180">
        <v>60149227.840000004</v>
      </c>
      <c r="H16" s="78">
        <f t="shared" si="1"/>
        <v>0.80577203348272575</v>
      </c>
      <c r="I16" s="180">
        <v>32341860.079999998</v>
      </c>
      <c r="J16" s="392">
        <f t="shared" si="2"/>
        <v>0.4332585354644411</v>
      </c>
      <c r="K16" s="574">
        <v>160094140.28</v>
      </c>
      <c r="L16" s="390">
        <v>0.92661769944114525</v>
      </c>
      <c r="M16" s="622">
        <f t="shared" si="4"/>
        <v>-0.6242883859783952</v>
      </c>
      <c r="N16" s="574">
        <v>107191393.54000001</v>
      </c>
      <c r="O16" s="390">
        <v>0.6204189754116417</v>
      </c>
      <c r="P16" s="622">
        <f t="shared" si="3"/>
        <v>-0.69827932064404807</v>
      </c>
    </row>
    <row r="17" spans="1:18" ht="15" customHeight="1" x14ac:dyDescent="0.25">
      <c r="A17" s="522"/>
      <c r="B17" s="2" t="s">
        <v>24</v>
      </c>
      <c r="C17" s="201">
        <f>SUM(C5:C16)</f>
        <v>2400856617.0800004</v>
      </c>
      <c r="D17" s="207">
        <f>SUM(D5:D16)</f>
        <v>2404205273.8199997</v>
      </c>
      <c r="E17" s="203">
        <f>SUM(E5:E16)</f>
        <v>1782930634.8399999</v>
      </c>
      <c r="F17" s="90">
        <f t="shared" ref="F17:F29" si="5">+E17/D17</f>
        <v>0.74158835531008238</v>
      </c>
      <c r="G17" s="203">
        <f>SUM(G5:G16)</f>
        <v>1728695475</v>
      </c>
      <c r="H17" s="90">
        <f t="shared" ref="H17:H29" si="6">+G17/D17</f>
        <v>0.71902989891262736</v>
      </c>
      <c r="I17" s="203">
        <f>SUM(I5:I16)</f>
        <v>1089939037.5599999</v>
      </c>
      <c r="J17" s="170">
        <f>+I17/D17</f>
        <v>0.45334691235753544</v>
      </c>
      <c r="K17" s="562">
        <f>SUM(K5:K16)</f>
        <v>1774164324.5699999</v>
      </c>
      <c r="L17" s="90">
        <v>0.73899999999999999</v>
      </c>
      <c r="M17" s="623">
        <f t="shared" si="4"/>
        <v>-2.5628319169939462E-2</v>
      </c>
      <c r="N17" s="562">
        <f>SUM(N5:N16)</f>
        <v>1270475669.02</v>
      </c>
      <c r="O17" s="90">
        <v>0.52900000000000003</v>
      </c>
      <c r="P17" s="623">
        <f t="shared" ref="P17:P29" si="7">+I17/N17-1</f>
        <v>-0.14210160482589929</v>
      </c>
    </row>
    <row r="18" spans="1:18" ht="15" customHeight="1" x14ac:dyDescent="0.25">
      <c r="A18" s="29">
        <v>1</v>
      </c>
      <c r="B18" s="21" t="s">
        <v>25</v>
      </c>
      <c r="C18" s="198">
        <v>48735421.579999998</v>
      </c>
      <c r="D18" s="204">
        <v>52203286.329999998</v>
      </c>
      <c r="E18" s="30">
        <v>47314607.25</v>
      </c>
      <c r="F18" s="48">
        <f t="shared" si="5"/>
        <v>0.90635303974741166</v>
      </c>
      <c r="G18" s="30">
        <v>46018232.479999997</v>
      </c>
      <c r="H18" s="48">
        <f t="shared" si="6"/>
        <v>0.88151983745043272</v>
      </c>
      <c r="I18" s="30">
        <v>26134234.34</v>
      </c>
      <c r="J18" s="153">
        <f t="shared" ref="J18:J29" si="8">+I18/D18</f>
        <v>0.50062431270694296</v>
      </c>
      <c r="K18" s="572">
        <v>45412929.880000003</v>
      </c>
      <c r="L18" s="48">
        <v>0.927320313922251</v>
      </c>
      <c r="M18" s="619">
        <f t="shared" si="4"/>
        <v>1.3328860339983706E-2</v>
      </c>
      <c r="N18" s="572">
        <v>27486856.859999999</v>
      </c>
      <c r="O18" s="48">
        <v>0.5612745268694207</v>
      </c>
      <c r="P18" s="619">
        <f t="shared" si="7"/>
        <v>-4.9209792406944564E-2</v>
      </c>
    </row>
    <row r="19" spans="1:18" ht="15" customHeight="1" x14ac:dyDescent="0.25">
      <c r="A19" s="31">
        <v>2</v>
      </c>
      <c r="B19" s="23" t="s">
        <v>26</v>
      </c>
      <c r="C19" s="199">
        <v>43192677.759999998</v>
      </c>
      <c r="D19" s="204">
        <v>44030180.289999999</v>
      </c>
      <c r="E19" s="30">
        <v>40333214.590000004</v>
      </c>
      <c r="F19" s="280">
        <f t="shared" si="5"/>
        <v>0.91603564474071342</v>
      </c>
      <c r="G19" s="30">
        <v>39718248.079999998</v>
      </c>
      <c r="H19" s="280">
        <f t="shared" si="6"/>
        <v>0.90206871328711513</v>
      </c>
      <c r="I19" s="30">
        <v>22801595.789999999</v>
      </c>
      <c r="J19" s="178">
        <f t="shared" si="8"/>
        <v>0.51786287586877378</v>
      </c>
      <c r="K19" s="573">
        <v>38647759.409999996</v>
      </c>
      <c r="L19" s="280">
        <v>0.87759023028574668</v>
      </c>
      <c r="M19" s="620">
        <f t="shared" si="4"/>
        <v>2.7698595891254119E-2</v>
      </c>
      <c r="N19" s="573">
        <v>21698329.460000001</v>
      </c>
      <c r="O19" s="280">
        <v>0.49271270154642594</v>
      </c>
      <c r="P19" s="620">
        <f>+I19/N19-1</f>
        <v>5.0845680633332835E-2</v>
      </c>
    </row>
    <row r="20" spans="1:18" ht="15" customHeight="1" x14ac:dyDescent="0.25">
      <c r="A20" s="35">
        <v>3</v>
      </c>
      <c r="B20" s="23" t="s">
        <v>27</v>
      </c>
      <c r="C20" s="199">
        <v>37174801.850000001</v>
      </c>
      <c r="D20" s="204">
        <v>38307014.939999998</v>
      </c>
      <c r="E20" s="30">
        <v>34474608.939999998</v>
      </c>
      <c r="F20" s="280">
        <f t="shared" si="5"/>
        <v>0.89995550407666403</v>
      </c>
      <c r="G20" s="30">
        <v>33610469.68</v>
      </c>
      <c r="H20" s="280">
        <f t="shared" si="6"/>
        <v>0.87739725302647142</v>
      </c>
      <c r="I20" s="30">
        <v>16681813.33</v>
      </c>
      <c r="J20" s="178">
        <f t="shared" si="8"/>
        <v>0.43547672289601796</v>
      </c>
      <c r="K20" s="573">
        <v>33286706.489999998</v>
      </c>
      <c r="L20" s="280">
        <v>0.86458407180789576</v>
      </c>
      <c r="M20" s="620">
        <f t="shared" si="4"/>
        <v>9.7265011814029467E-3</v>
      </c>
      <c r="N20" s="573">
        <v>17897883.940000001</v>
      </c>
      <c r="O20" s="280">
        <v>0.46487703366625105</v>
      </c>
      <c r="P20" s="620">
        <f t="shared" si="7"/>
        <v>-6.7944937741059031E-2</v>
      </c>
    </row>
    <row r="21" spans="1:18" ht="15" customHeight="1" x14ac:dyDescent="0.25">
      <c r="A21" s="35">
        <v>4</v>
      </c>
      <c r="B21" s="23" t="s">
        <v>28</v>
      </c>
      <c r="C21" s="199">
        <v>16159465.359999999</v>
      </c>
      <c r="D21" s="204">
        <v>17121530.84</v>
      </c>
      <c r="E21" s="30">
        <v>14864845.210000001</v>
      </c>
      <c r="F21" s="280">
        <f t="shared" si="5"/>
        <v>0.86819603626050534</v>
      </c>
      <c r="G21" s="30">
        <v>14240799.17</v>
      </c>
      <c r="H21" s="280">
        <f t="shared" si="6"/>
        <v>0.83174800799529447</v>
      </c>
      <c r="I21" s="30">
        <v>8006739.3499999996</v>
      </c>
      <c r="J21" s="178">
        <f t="shared" si="8"/>
        <v>0.46764155756997716</v>
      </c>
      <c r="K21" s="573">
        <v>14648610.380000001</v>
      </c>
      <c r="L21" s="280">
        <v>0.82378665216046776</v>
      </c>
      <c r="M21" s="620">
        <f t="shared" si="4"/>
        <v>-2.7839583374870358E-2</v>
      </c>
      <c r="N21" s="573">
        <v>8866560.4299999997</v>
      </c>
      <c r="O21" s="280">
        <v>0.49862437073080079</v>
      </c>
      <c r="P21" s="620">
        <f t="shared" si="7"/>
        <v>-9.6973464150855615E-2</v>
      </c>
      <c r="R21" s="342"/>
    </row>
    <row r="22" spans="1:18" ht="15" customHeight="1" x14ac:dyDescent="0.25">
      <c r="A22" s="35">
        <v>5</v>
      </c>
      <c r="B22" s="23" t="s">
        <v>29</v>
      </c>
      <c r="C22" s="199">
        <v>22086461.75</v>
      </c>
      <c r="D22" s="204">
        <v>23495602.699999999</v>
      </c>
      <c r="E22" s="30">
        <v>19996267.66</v>
      </c>
      <c r="F22" s="280">
        <f t="shared" si="5"/>
        <v>0.85106425722801315</v>
      </c>
      <c r="G22" s="30">
        <v>19561704.940000001</v>
      </c>
      <c r="H22" s="280">
        <f t="shared" si="6"/>
        <v>0.83256876572908689</v>
      </c>
      <c r="I22" s="30">
        <v>11986500.050000001</v>
      </c>
      <c r="J22" s="178">
        <f t="shared" si="8"/>
        <v>0.51015929248752578</v>
      </c>
      <c r="K22" s="573">
        <v>19739126.66</v>
      </c>
      <c r="L22" s="280">
        <v>0.85332791291369992</v>
      </c>
      <c r="M22" s="620">
        <f t="shared" si="4"/>
        <v>-8.988326740895336E-3</v>
      </c>
      <c r="N22" s="573">
        <v>12481654.210000001</v>
      </c>
      <c r="O22" s="280">
        <v>0.53958536870393625</v>
      </c>
      <c r="P22" s="620">
        <f t="shared" si="7"/>
        <v>-3.9670555814893094E-2</v>
      </c>
    </row>
    <row r="23" spans="1:18" ht="15" customHeight="1" x14ac:dyDescent="0.25">
      <c r="A23" s="35">
        <v>6</v>
      </c>
      <c r="B23" s="23" t="s">
        <v>30</v>
      </c>
      <c r="C23" s="199">
        <v>25671480.27</v>
      </c>
      <c r="D23" s="204">
        <v>26901977.829999998</v>
      </c>
      <c r="E23" s="30">
        <v>24110917.600000001</v>
      </c>
      <c r="F23" s="280">
        <f t="shared" si="5"/>
        <v>0.89625074231949153</v>
      </c>
      <c r="G23" s="30">
        <v>23380322.859999999</v>
      </c>
      <c r="H23" s="280">
        <f t="shared" si="6"/>
        <v>0.86909308333185853</v>
      </c>
      <c r="I23" s="30">
        <v>13539364.939999999</v>
      </c>
      <c r="J23" s="178">
        <f t="shared" si="8"/>
        <v>0.5032851125504032</v>
      </c>
      <c r="K23" s="573">
        <v>23465198.16</v>
      </c>
      <c r="L23" s="280">
        <v>0.84539414568651383</v>
      </c>
      <c r="M23" s="620">
        <f t="shared" si="4"/>
        <v>-3.6170715210359639E-3</v>
      </c>
      <c r="N23" s="573">
        <v>13034296.359999999</v>
      </c>
      <c r="O23" s="280">
        <v>0.4695940669561785</v>
      </c>
      <c r="P23" s="620">
        <f t="shared" si="7"/>
        <v>3.8749201801945299E-2</v>
      </c>
    </row>
    <row r="24" spans="1:18" ht="15" customHeight="1" x14ac:dyDescent="0.25">
      <c r="A24" s="35">
        <v>7</v>
      </c>
      <c r="B24" s="23" t="s">
        <v>31</v>
      </c>
      <c r="C24" s="199">
        <v>31914406.829999998</v>
      </c>
      <c r="D24" s="204">
        <v>32806970.890000001</v>
      </c>
      <c r="E24" s="30">
        <v>29768389.829999998</v>
      </c>
      <c r="F24" s="280">
        <f t="shared" si="5"/>
        <v>0.90738001779596777</v>
      </c>
      <c r="G24" s="30">
        <v>29095331.899999999</v>
      </c>
      <c r="H24" s="280">
        <f t="shared" si="6"/>
        <v>0.88686431909715391</v>
      </c>
      <c r="I24" s="30">
        <v>16750857.74</v>
      </c>
      <c r="J24" s="178">
        <f t="shared" si="8"/>
        <v>0.51058836843440136</v>
      </c>
      <c r="K24" s="573">
        <v>28715770.140000001</v>
      </c>
      <c r="L24" s="280">
        <v>0.87873196483833194</v>
      </c>
      <c r="M24" s="620">
        <f t="shared" si="4"/>
        <v>1.3217885438889354E-2</v>
      </c>
      <c r="N24" s="573">
        <v>16143386.859999999</v>
      </c>
      <c r="O24" s="280">
        <v>0.49400416514941181</v>
      </c>
      <c r="P24" s="620">
        <f t="shared" si="7"/>
        <v>3.7629704675243181E-2</v>
      </c>
    </row>
    <row r="25" spans="1:18" ht="15" customHeight="1" x14ac:dyDescent="0.25">
      <c r="A25" s="35">
        <v>8</v>
      </c>
      <c r="B25" s="23" t="s">
        <v>32</v>
      </c>
      <c r="C25" s="199">
        <v>36364709.509999998</v>
      </c>
      <c r="D25" s="204">
        <v>39544278.990000002</v>
      </c>
      <c r="E25" s="30">
        <v>35050141.390000001</v>
      </c>
      <c r="F25" s="280">
        <f t="shared" si="5"/>
        <v>0.8863517627635471</v>
      </c>
      <c r="G25" s="30">
        <v>32764280.620000001</v>
      </c>
      <c r="H25" s="280">
        <f t="shared" si="6"/>
        <v>0.8285466686163494</v>
      </c>
      <c r="I25" s="30">
        <v>18662835.18</v>
      </c>
      <c r="J25" s="178">
        <f t="shared" si="8"/>
        <v>0.47194779261797837</v>
      </c>
      <c r="K25" s="573">
        <v>31027019.800000001</v>
      </c>
      <c r="L25" s="280">
        <v>0.80994149440542484</v>
      </c>
      <c r="M25" s="620">
        <f t="shared" si="4"/>
        <v>5.5991868738872519E-2</v>
      </c>
      <c r="N25" s="573">
        <v>14445350.5</v>
      </c>
      <c r="O25" s="280">
        <v>0.37708709526720807</v>
      </c>
      <c r="P25" s="620">
        <f t="shared" si="7"/>
        <v>0.29196139477543315</v>
      </c>
    </row>
    <row r="26" spans="1:18" ht="15" customHeight="1" x14ac:dyDescent="0.25">
      <c r="A26" s="35">
        <v>9</v>
      </c>
      <c r="B26" s="23" t="s">
        <v>33</v>
      </c>
      <c r="C26" s="199">
        <v>29247888.579999998</v>
      </c>
      <c r="D26" s="204">
        <v>30633478.559999999</v>
      </c>
      <c r="E26" s="30">
        <v>26610821.920000002</v>
      </c>
      <c r="F26" s="280">
        <f t="shared" si="5"/>
        <v>0.86868430132343422</v>
      </c>
      <c r="G26" s="30">
        <v>24892287.129999999</v>
      </c>
      <c r="H26" s="280">
        <f t="shared" si="6"/>
        <v>0.81258441091647282</v>
      </c>
      <c r="I26" s="30">
        <v>16856288.280000001</v>
      </c>
      <c r="J26" s="178">
        <f t="shared" si="8"/>
        <v>0.55025707403697488</v>
      </c>
      <c r="K26" s="573">
        <v>25570928.620000001</v>
      </c>
      <c r="L26" s="280">
        <v>0.81879849748176681</v>
      </c>
      <c r="M26" s="620">
        <f t="shared" si="4"/>
        <v>-2.6539571561324138E-2</v>
      </c>
      <c r="N26" s="573">
        <v>15173179.359999999</v>
      </c>
      <c r="O26" s="280">
        <v>0.48585550593857768</v>
      </c>
      <c r="P26" s="620">
        <f t="shared" si="7"/>
        <v>0.11092658170489078</v>
      </c>
    </row>
    <row r="27" spans="1:18" ht="15" customHeight="1" x14ac:dyDescent="0.25">
      <c r="A27" s="36">
        <v>10</v>
      </c>
      <c r="B27" s="24" t="s">
        <v>34</v>
      </c>
      <c r="C27" s="200">
        <v>44779723.270000003</v>
      </c>
      <c r="D27" s="206">
        <v>45538070.359999999</v>
      </c>
      <c r="E27" s="180">
        <v>42258050.130000003</v>
      </c>
      <c r="F27" s="390">
        <f t="shared" si="5"/>
        <v>0.92797191000694834</v>
      </c>
      <c r="G27" s="180">
        <v>41649645.210000001</v>
      </c>
      <c r="H27" s="390">
        <f t="shared" si="6"/>
        <v>0.91461155206489519</v>
      </c>
      <c r="I27" s="180">
        <v>24616792.43</v>
      </c>
      <c r="J27" s="392">
        <f t="shared" si="8"/>
        <v>0.54057609897372916</v>
      </c>
      <c r="K27" s="574">
        <v>40700384.850000001</v>
      </c>
      <c r="L27" s="390">
        <v>0.90016978100942335</v>
      </c>
      <c r="M27" s="622">
        <f t="shared" si="4"/>
        <v>2.332312983030671E-2</v>
      </c>
      <c r="N27" s="574">
        <v>25671365.649999999</v>
      </c>
      <c r="O27" s="390">
        <v>0.56777319626188572</v>
      </c>
      <c r="P27" s="622">
        <f t="shared" si="7"/>
        <v>-4.107974754354371E-2</v>
      </c>
    </row>
    <row r="28" spans="1:18" ht="15" customHeight="1" thickBot="1" x14ac:dyDescent="0.3">
      <c r="A28" s="10">
        <v>6</v>
      </c>
      <c r="B28" s="2" t="s">
        <v>35</v>
      </c>
      <c r="C28" s="523">
        <f>SUM(C18:C27)</f>
        <v>335327036.75999999</v>
      </c>
      <c r="D28" s="207">
        <f>SUM(D18:D27)</f>
        <v>350582391.73000002</v>
      </c>
      <c r="E28" s="524">
        <f>SUM(E18:E27)</f>
        <v>314781864.51999998</v>
      </c>
      <c r="F28" s="90">
        <f t="shared" si="5"/>
        <v>0.89788270017402438</v>
      </c>
      <c r="G28" s="524">
        <f>SUM(G18:G27)</f>
        <v>304931322.07000005</v>
      </c>
      <c r="H28" s="90">
        <f t="shared" si="6"/>
        <v>0.86978504700499049</v>
      </c>
      <c r="I28" s="524">
        <f>SUM(I18:I27)</f>
        <v>176037021.42999998</v>
      </c>
      <c r="J28" s="170">
        <f t="shared" si="8"/>
        <v>0.5021273902585911</v>
      </c>
      <c r="K28" s="562">
        <f>SUM(K18:K27)</f>
        <v>301214434.39000005</v>
      </c>
      <c r="L28" s="90">
        <v>0.86652538385552869</v>
      </c>
      <c r="M28" s="623">
        <f t="shared" si="4"/>
        <v>1.2339673188395572E-2</v>
      </c>
      <c r="N28" s="562">
        <f>SUM(N18:N27)</f>
        <v>172898863.63000003</v>
      </c>
      <c r="O28" s="90">
        <v>0.49739068606914133</v>
      </c>
      <c r="P28" s="623">
        <f t="shared" si="7"/>
        <v>1.8150251159056552E-2</v>
      </c>
      <c r="R28" s="342"/>
    </row>
    <row r="29" spans="1:18" s="6" customFormat="1" ht="19.5" customHeight="1" thickBot="1" x14ac:dyDescent="0.3">
      <c r="A29" s="5"/>
      <c r="B29" s="4" t="s">
        <v>11</v>
      </c>
      <c r="C29" s="202">
        <f>+C17+C28</f>
        <v>2736183653.8400002</v>
      </c>
      <c r="D29" s="208">
        <f>+D17+D28</f>
        <v>2754787665.5499997</v>
      </c>
      <c r="E29" s="209">
        <f>+E17+E28</f>
        <v>2097712499.3599999</v>
      </c>
      <c r="F29" s="181">
        <f t="shared" si="5"/>
        <v>0.76147883395622318</v>
      </c>
      <c r="G29" s="209">
        <f>+G17+G28</f>
        <v>2033626797.0700002</v>
      </c>
      <c r="H29" s="181">
        <f t="shared" si="6"/>
        <v>0.73821544306355169</v>
      </c>
      <c r="I29" s="209">
        <f>+I17+I28</f>
        <v>1265976058.99</v>
      </c>
      <c r="J29" s="173">
        <f t="shared" si="8"/>
        <v>0.45955485964369053</v>
      </c>
      <c r="K29" s="570">
        <f>K17+K28</f>
        <v>2075378758.96</v>
      </c>
      <c r="L29" s="181">
        <v>0.7549463572324473</v>
      </c>
      <c r="M29" s="624">
        <f t="shared" si="4"/>
        <v>-2.0117755233710843E-2</v>
      </c>
      <c r="N29" s="570">
        <f>+N28+N17</f>
        <v>1443374532.6500001</v>
      </c>
      <c r="O29" s="181">
        <v>0.52504649613560272</v>
      </c>
      <c r="P29" s="624">
        <f t="shared" si="7"/>
        <v>-0.12290536492583171</v>
      </c>
    </row>
    <row r="30" spans="1:18" ht="33.6" customHeight="1" x14ac:dyDescent="0.25">
      <c r="A30" s="712" t="s">
        <v>772</v>
      </c>
      <c r="B30" s="776" t="s">
        <v>773</v>
      </c>
      <c r="C30" s="777"/>
      <c r="D30" s="777"/>
      <c r="E30" s="777"/>
      <c r="F30" s="777"/>
      <c r="G30" s="777"/>
      <c r="H30" s="777"/>
      <c r="I30" s="777"/>
      <c r="J30" s="777"/>
      <c r="K30" s="777"/>
      <c r="L30" s="777"/>
      <c r="M30" s="777"/>
      <c r="N30" s="777"/>
      <c r="O30" s="777"/>
      <c r="P30" s="777"/>
    </row>
    <row r="32" spans="1:18" ht="14.4" thickBot="1" x14ac:dyDescent="0.3">
      <c r="A32" s="7" t="s">
        <v>19</v>
      </c>
    </row>
    <row r="33" spans="1:16" ht="26.25" customHeight="1" x14ac:dyDescent="0.25">
      <c r="A33" s="778" t="s">
        <v>464</v>
      </c>
      <c r="B33" s="777"/>
      <c r="C33" s="164" t="s">
        <v>765</v>
      </c>
      <c r="D33" s="752" t="s">
        <v>781</v>
      </c>
      <c r="E33" s="750"/>
      <c r="F33" s="750"/>
      <c r="G33" s="750"/>
      <c r="H33" s="750"/>
      <c r="I33" s="750"/>
      <c r="J33" s="751"/>
      <c r="K33" s="761" t="s">
        <v>782</v>
      </c>
      <c r="L33" s="759"/>
      <c r="M33" s="759"/>
      <c r="N33" s="759"/>
      <c r="O33" s="759"/>
      <c r="P33" s="762"/>
    </row>
    <row r="34" spans="1:16" x14ac:dyDescent="0.25">
      <c r="C34" s="157">
        <v>1</v>
      </c>
      <c r="D34" s="148">
        <v>2</v>
      </c>
      <c r="E34" s="87">
        <v>3</v>
      </c>
      <c r="F34" s="88" t="s">
        <v>36</v>
      </c>
      <c r="G34" s="87">
        <v>4</v>
      </c>
      <c r="H34" s="88" t="s">
        <v>37</v>
      </c>
      <c r="I34" s="87">
        <v>5</v>
      </c>
      <c r="J34" s="149" t="s">
        <v>38</v>
      </c>
      <c r="K34" s="87" t="s">
        <v>543</v>
      </c>
      <c r="L34" s="88" t="s">
        <v>544</v>
      </c>
      <c r="M34" s="88" t="s">
        <v>545</v>
      </c>
      <c r="N34" s="87" t="s">
        <v>39</v>
      </c>
      <c r="O34" s="88" t="s">
        <v>40</v>
      </c>
      <c r="P34" s="605" t="s">
        <v>362</v>
      </c>
    </row>
    <row r="35" spans="1:16" ht="26.4" x14ac:dyDescent="0.25">
      <c r="A35" s="1"/>
      <c r="B35" s="2" t="s">
        <v>22</v>
      </c>
      <c r="C35" s="158" t="s">
        <v>13</v>
      </c>
      <c r="D35" s="112" t="s">
        <v>14</v>
      </c>
      <c r="E35" s="89" t="s">
        <v>15</v>
      </c>
      <c r="F35" s="89" t="s">
        <v>18</v>
      </c>
      <c r="G35" s="89" t="s">
        <v>16</v>
      </c>
      <c r="H35" s="89" t="s">
        <v>18</v>
      </c>
      <c r="I35" s="89" t="s">
        <v>17</v>
      </c>
      <c r="J35" s="113" t="s">
        <v>18</v>
      </c>
      <c r="K35" s="89" t="s">
        <v>16</v>
      </c>
      <c r="L35" s="89" t="s">
        <v>18</v>
      </c>
      <c r="M35" s="89" t="s">
        <v>764</v>
      </c>
      <c r="N35" s="558" t="s">
        <v>17</v>
      </c>
      <c r="O35" s="89" t="s">
        <v>18</v>
      </c>
      <c r="P35" s="581" t="s">
        <v>764</v>
      </c>
    </row>
    <row r="36" spans="1:16" ht="15" customHeight="1" x14ac:dyDescent="0.25">
      <c r="A36" s="29">
        <v>1</v>
      </c>
      <c r="B36" s="21" t="s">
        <v>512</v>
      </c>
      <c r="C36" s="198">
        <v>147387289.73999998</v>
      </c>
      <c r="D36" s="204">
        <v>147994750.19999999</v>
      </c>
      <c r="E36" s="30">
        <v>117731533.7</v>
      </c>
      <c r="F36" s="48">
        <f t="shared" ref="F36:F47" si="9">+E36/D36</f>
        <v>0.79551155389564632</v>
      </c>
      <c r="G36" s="30">
        <v>110230795.7</v>
      </c>
      <c r="H36" s="48">
        <f t="shared" ref="H36:H47" si="10">+G36/D36</f>
        <v>0.74482909394444186</v>
      </c>
      <c r="I36" s="30">
        <v>80125565.700000003</v>
      </c>
      <c r="J36" s="153">
        <f t="shared" ref="J36:J47" si="11">+I36/D36</f>
        <v>0.54140816205789988</v>
      </c>
      <c r="K36" s="572">
        <v>110345032.76000001</v>
      </c>
      <c r="L36" s="48">
        <v>0.72379439788684985</v>
      </c>
      <c r="M36" s="210">
        <f t="shared" ref="M36:M60" si="12">+G36/K36-1</f>
        <v>-1.0352714312792388E-3</v>
      </c>
      <c r="N36" s="572">
        <v>75645306.25</v>
      </c>
      <c r="O36" s="48">
        <v>0.49618589546545083</v>
      </c>
      <c r="P36" s="210">
        <f t="shared" ref="P36:P43" si="13">+I36/N36-1</f>
        <v>5.9227196928692383E-2</v>
      </c>
    </row>
    <row r="37" spans="1:16" ht="15" customHeight="1" x14ac:dyDescent="0.25">
      <c r="A37" s="31">
        <v>2</v>
      </c>
      <c r="B37" s="23" t="s">
        <v>513</v>
      </c>
      <c r="C37" s="199">
        <v>347088506.07999998</v>
      </c>
      <c r="D37" s="204">
        <v>350411893.91000003</v>
      </c>
      <c r="E37" s="30">
        <v>320729651.80000001</v>
      </c>
      <c r="F37" s="48">
        <f t="shared" si="9"/>
        <v>0.9152932802057695</v>
      </c>
      <c r="G37" s="30">
        <v>309306857.27999997</v>
      </c>
      <c r="H37" s="280">
        <f t="shared" si="10"/>
        <v>0.88269508728331725</v>
      </c>
      <c r="I37" s="30">
        <v>179855347.86000001</v>
      </c>
      <c r="J37" s="178">
        <f t="shared" si="11"/>
        <v>0.51326838781960449</v>
      </c>
      <c r="K37" s="573">
        <v>284728907.10000002</v>
      </c>
      <c r="L37" s="280">
        <v>0.87360218083487207</v>
      </c>
      <c r="M37" s="211">
        <f t="shared" si="12"/>
        <v>8.6320530044980304E-2</v>
      </c>
      <c r="N37" s="573">
        <v>198948092.72999999</v>
      </c>
      <c r="O37" s="280">
        <v>0.61041040564534355</v>
      </c>
      <c r="P37" s="211">
        <f t="shared" si="13"/>
        <v>-9.5968474027602113E-2</v>
      </c>
    </row>
    <row r="38" spans="1:16" ht="15" customHeight="1" x14ac:dyDescent="0.25">
      <c r="A38" s="31">
        <v>3</v>
      </c>
      <c r="B38" s="23" t="s">
        <v>771</v>
      </c>
      <c r="C38" s="199">
        <v>220166239.43000001</v>
      </c>
      <c r="D38" s="204">
        <v>223840869.88999999</v>
      </c>
      <c r="E38" s="30">
        <v>145569204.11000001</v>
      </c>
      <c r="F38" s="48">
        <f t="shared" si="9"/>
        <v>0.65032451036102445</v>
      </c>
      <c r="G38" s="30">
        <v>143878979.90000001</v>
      </c>
      <c r="H38" s="280">
        <f t="shared" si="10"/>
        <v>0.64277350231307218</v>
      </c>
      <c r="I38" s="30">
        <v>97579672</v>
      </c>
      <c r="J38" s="178">
        <f t="shared" si="11"/>
        <v>0.43593322366890669</v>
      </c>
      <c r="K38" s="573">
        <v>0</v>
      </c>
      <c r="L38" s="280" t="s">
        <v>129</v>
      </c>
      <c r="M38" s="211" t="s">
        <v>129</v>
      </c>
      <c r="N38" s="573">
        <v>0</v>
      </c>
      <c r="O38" s="280" t="s">
        <v>129</v>
      </c>
      <c r="P38" s="211" t="s">
        <v>129</v>
      </c>
    </row>
    <row r="39" spans="1:16" ht="15" customHeight="1" x14ac:dyDescent="0.25">
      <c r="A39" s="31">
        <v>4</v>
      </c>
      <c r="B39" s="23" t="s">
        <v>514</v>
      </c>
      <c r="C39" s="199">
        <v>239984203.19</v>
      </c>
      <c r="D39" s="204">
        <v>237747257.66999999</v>
      </c>
      <c r="E39" s="30">
        <v>148045097.47999999</v>
      </c>
      <c r="F39" s="48">
        <f t="shared" si="9"/>
        <v>0.62269949580445139</v>
      </c>
      <c r="G39" s="30">
        <v>145892027.38</v>
      </c>
      <c r="H39" s="280">
        <f t="shared" si="10"/>
        <v>0.61364336568921574</v>
      </c>
      <c r="I39" s="30">
        <v>135983252.81999999</v>
      </c>
      <c r="J39" s="178">
        <f t="shared" si="11"/>
        <v>0.57196559974100158</v>
      </c>
      <c r="K39" s="573">
        <v>161741626.31999999</v>
      </c>
      <c r="L39" s="280">
        <v>0.63377213701221802</v>
      </c>
      <c r="M39" s="211">
        <f t="shared" si="12"/>
        <v>-9.7993319967255244E-2</v>
      </c>
      <c r="N39" s="573">
        <v>152396983</v>
      </c>
      <c r="O39" s="280">
        <v>0.59715587006052961</v>
      </c>
      <c r="P39" s="211">
        <f t="shared" si="13"/>
        <v>-0.10770377376827733</v>
      </c>
    </row>
    <row r="40" spans="1:16" ht="15" customHeight="1" x14ac:dyDescent="0.25">
      <c r="A40" s="131" t="s">
        <v>420</v>
      </c>
      <c r="B40" s="23" t="s">
        <v>515</v>
      </c>
      <c r="C40" s="199">
        <v>50177184.560000002</v>
      </c>
      <c r="D40" s="204">
        <v>54534969.630000003</v>
      </c>
      <c r="E40" s="30">
        <v>46515714.130000003</v>
      </c>
      <c r="F40" s="48">
        <f t="shared" si="9"/>
        <v>0.8529520497690245</v>
      </c>
      <c r="G40" s="30">
        <v>42977133.469999999</v>
      </c>
      <c r="H40" s="280">
        <f t="shared" si="10"/>
        <v>0.78806559830479905</v>
      </c>
      <c r="I40" s="30">
        <v>30350542.530000001</v>
      </c>
      <c r="J40" s="178">
        <f t="shared" si="11"/>
        <v>0.55653359185706763</v>
      </c>
      <c r="K40" s="573">
        <v>39624587.189999998</v>
      </c>
      <c r="L40" s="280">
        <v>0.82130583095680165</v>
      </c>
      <c r="M40" s="211">
        <f t="shared" si="12"/>
        <v>8.4607727619332218E-2</v>
      </c>
      <c r="N40" s="573">
        <v>28736345.02</v>
      </c>
      <c r="O40" s="280">
        <v>0.59562330863269364</v>
      </c>
      <c r="P40" s="211">
        <f t="shared" si="13"/>
        <v>5.6172679889406441E-2</v>
      </c>
    </row>
    <row r="41" spans="1:16" ht="15" customHeight="1" x14ac:dyDescent="0.25">
      <c r="A41" s="131" t="s">
        <v>419</v>
      </c>
      <c r="B41" s="23" t="s">
        <v>516</v>
      </c>
      <c r="C41" s="199">
        <v>283222598.26999998</v>
      </c>
      <c r="D41" s="204">
        <v>283723738.5</v>
      </c>
      <c r="E41" s="30">
        <v>275582930.19999999</v>
      </c>
      <c r="F41" s="48">
        <f t="shared" si="9"/>
        <v>0.97130727113973925</v>
      </c>
      <c r="G41" s="30">
        <v>271520019.89999998</v>
      </c>
      <c r="H41" s="280">
        <f t="shared" si="10"/>
        <v>0.95698731919817837</v>
      </c>
      <c r="I41" s="30">
        <v>118730372.90000001</v>
      </c>
      <c r="J41" s="178">
        <f t="shared" si="11"/>
        <v>0.4184717624535319</v>
      </c>
      <c r="K41" s="573">
        <v>273517912.38</v>
      </c>
      <c r="L41" s="280">
        <v>0.94498325215462509</v>
      </c>
      <c r="M41" s="211">
        <f t="shared" si="12"/>
        <v>-7.3044301289647562E-3</v>
      </c>
      <c r="N41" s="573">
        <v>119174065.66</v>
      </c>
      <c r="O41" s="280">
        <v>0.41173718810567511</v>
      </c>
      <c r="P41" s="211">
        <f t="shared" si="13"/>
        <v>-3.7230647250537929E-3</v>
      </c>
    </row>
    <row r="42" spans="1:16" ht="15" customHeight="1" x14ac:dyDescent="0.25">
      <c r="A42" s="131" t="s">
        <v>443</v>
      </c>
      <c r="B42" s="23" t="s">
        <v>517</v>
      </c>
      <c r="C42" s="199">
        <v>4757330.3899999997</v>
      </c>
      <c r="D42" s="204">
        <v>4403734.24</v>
      </c>
      <c r="E42" s="30">
        <v>3727355.46</v>
      </c>
      <c r="F42" s="48">
        <f t="shared" si="9"/>
        <v>0.8464079022170965</v>
      </c>
      <c r="G42" s="30">
        <v>3552588.33</v>
      </c>
      <c r="H42" s="280">
        <f t="shared" si="10"/>
        <v>0.80672178119449822</v>
      </c>
      <c r="I42" s="30">
        <v>1877726.76</v>
      </c>
      <c r="J42" s="178">
        <f t="shared" si="11"/>
        <v>0.42639420493276631</v>
      </c>
      <c r="K42" s="560">
        <v>3577298.93</v>
      </c>
      <c r="L42" s="280">
        <v>0.71667018460818843</v>
      </c>
      <c r="M42" s="211">
        <f t="shared" si="12"/>
        <v>-6.9076139521837554E-3</v>
      </c>
      <c r="N42" s="560">
        <v>1373278.35</v>
      </c>
      <c r="O42" s="280">
        <v>0.27512032622136179</v>
      </c>
      <c r="P42" s="211">
        <f t="shared" si="13"/>
        <v>0.36733151003217945</v>
      </c>
    </row>
    <row r="43" spans="1:16" ht="15" customHeight="1" x14ac:dyDescent="0.25">
      <c r="A43" s="131" t="s">
        <v>447</v>
      </c>
      <c r="B43" s="23" t="s">
        <v>518</v>
      </c>
      <c r="C43" s="199">
        <v>36983581.259999998</v>
      </c>
      <c r="D43" s="204">
        <v>36875388.020000003</v>
      </c>
      <c r="E43" s="30">
        <v>33966655.509999998</v>
      </c>
      <c r="F43" s="48">
        <f t="shared" si="9"/>
        <v>0.9211199483942405</v>
      </c>
      <c r="G43" s="30">
        <v>32992039.359999999</v>
      </c>
      <c r="H43" s="280">
        <f t="shared" si="10"/>
        <v>0.89468995803125373</v>
      </c>
      <c r="I43" s="30">
        <v>14364156.699999999</v>
      </c>
      <c r="J43" s="178">
        <f t="shared" si="11"/>
        <v>0.38953235399745084</v>
      </c>
      <c r="K43" s="560">
        <v>30539372.25</v>
      </c>
      <c r="L43" s="280">
        <v>0.82214889855332374</v>
      </c>
      <c r="M43" s="211">
        <f t="shared" si="12"/>
        <v>8.0311641310832682E-2</v>
      </c>
      <c r="N43" s="560">
        <v>12943391.189999999</v>
      </c>
      <c r="O43" s="280">
        <v>0.34844838077519075</v>
      </c>
      <c r="P43" s="211">
        <f t="shared" si="13"/>
        <v>0.10976764042314313</v>
      </c>
    </row>
    <row r="44" spans="1:16" ht="15" customHeight="1" x14ac:dyDescent="0.25">
      <c r="A44" s="131" t="s">
        <v>510</v>
      </c>
      <c r="B44" s="23" t="s">
        <v>519</v>
      </c>
      <c r="C44" s="199">
        <v>82667330.079999998</v>
      </c>
      <c r="D44" s="204">
        <v>83249657.640000001</v>
      </c>
      <c r="E44" s="30">
        <v>67670969.709999993</v>
      </c>
      <c r="F44" s="48">
        <f t="shared" si="9"/>
        <v>0.81286784388510536</v>
      </c>
      <c r="G44" s="30">
        <v>58004040.5</v>
      </c>
      <c r="H44" s="280">
        <f t="shared" si="10"/>
        <v>0.6967480965607008</v>
      </c>
      <c r="I44" s="30">
        <v>36518865.049999997</v>
      </c>
      <c r="J44" s="178">
        <f t="shared" si="11"/>
        <v>0.43866684963342506</v>
      </c>
      <c r="K44" s="560">
        <v>62232116.600000001</v>
      </c>
      <c r="L44" s="280">
        <v>0.69838173835807726</v>
      </c>
      <c r="M44" s="211">
        <f t="shared" si="12"/>
        <v>-6.7940419368606286E-2</v>
      </c>
      <c r="N44" s="560">
        <v>41621474.460000001</v>
      </c>
      <c r="O44" s="280">
        <v>0.46708483134576712</v>
      </c>
      <c r="P44" s="211">
        <f t="shared" ref="P44:P45" si="14">+I44/N44-1</f>
        <v>-0.12259559461075387</v>
      </c>
    </row>
    <row r="45" spans="1:16" ht="26.4" x14ac:dyDescent="0.25">
      <c r="A45" s="711" t="s">
        <v>511</v>
      </c>
      <c r="B45" s="722" t="s">
        <v>778</v>
      </c>
      <c r="C45" s="199">
        <v>39407700.859999999</v>
      </c>
      <c r="D45" s="204">
        <v>47238130.020000003</v>
      </c>
      <c r="E45" s="30">
        <v>26054394.73</v>
      </c>
      <c r="F45" s="48">
        <f t="shared" si="9"/>
        <v>0.55155432103194835</v>
      </c>
      <c r="G45" s="30">
        <v>20639312.16</v>
      </c>
      <c r="H45" s="390">
        <f t="shared" si="10"/>
        <v>0.43692060103271629</v>
      </c>
      <c r="I45" s="30">
        <v>19044319.129999999</v>
      </c>
      <c r="J45" s="392">
        <f t="shared" si="11"/>
        <v>0.40315565247686319</v>
      </c>
      <c r="K45" s="573">
        <v>31009944.210000001</v>
      </c>
      <c r="L45" s="280">
        <v>0.50437932692702958</v>
      </c>
      <c r="M45" s="211">
        <f t="shared" si="12"/>
        <v>-0.33442923920694145</v>
      </c>
      <c r="N45" s="573">
        <v>29941257.219999999</v>
      </c>
      <c r="O45" s="280">
        <v>0.48699704397090443</v>
      </c>
      <c r="P45" s="211">
        <f t="shared" si="14"/>
        <v>-0.36394390555922018</v>
      </c>
    </row>
    <row r="46" spans="1:16" ht="15" customHeight="1" x14ac:dyDescent="0.25">
      <c r="A46" s="711" t="s">
        <v>421</v>
      </c>
      <c r="B46" s="24" t="s">
        <v>23</v>
      </c>
      <c r="C46" s="199">
        <v>298770260.13</v>
      </c>
      <c r="D46" s="204">
        <v>291888240</v>
      </c>
      <c r="E46" s="30">
        <v>223234847.19999999</v>
      </c>
      <c r="F46" s="48">
        <f>+E46/D46</f>
        <v>0.76479561903555959</v>
      </c>
      <c r="G46" s="30">
        <v>223234847.19999999</v>
      </c>
      <c r="H46" s="390">
        <f t="shared" si="10"/>
        <v>0.76479561903555959</v>
      </c>
      <c r="I46" s="30">
        <v>158573242.69999999</v>
      </c>
      <c r="J46" s="392">
        <f t="shared" si="11"/>
        <v>0.54326698019762631</v>
      </c>
      <c r="K46" s="574">
        <v>219171375.31999999</v>
      </c>
      <c r="L46" s="390">
        <v>0.5361306613663942</v>
      </c>
      <c r="M46" s="211">
        <f t="shared" si="12"/>
        <v>1.8540157783228484E-2</v>
      </c>
      <c r="N46" s="574">
        <v>184560896.83000001</v>
      </c>
      <c r="O46" s="390">
        <v>0.45146751274144786</v>
      </c>
      <c r="P46" s="211">
        <f>+I46/N46-1</f>
        <v>-0.14080801825501199</v>
      </c>
    </row>
    <row r="47" spans="1:16" ht="15" customHeight="1" x14ac:dyDescent="0.25">
      <c r="A47" s="31">
        <v>8</v>
      </c>
      <c r="B47" s="519" t="s">
        <v>520</v>
      </c>
      <c r="C47" s="200">
        <v>72658648.889999986</v>
      </c>
      <c r="D47" s="512">
        <v>73918479.030000001</v>
      </c>
      <c r="E47" s="180">
        <v>63109503.310000002</v>
      </c>
      <c r="F47" s="78">
        <f t="shared" si="9"/>
        <v>0.85377167033411028</v>
      </c>
      <c r="G47" s="180">
        <v>59641097.560000002</v>
      </c>
      <c r="H47" s="390">
        <f t="shared" si="10"/>
        <v>0.80684963141347255</v>
      </c>
      <c r="I47" s="180">
        <v>32053460.890000001</v>
      </c>
      <c r="J47" s="392">
        <f t="shared" si="11"/>
        <v>0.43363258160372892</v>
      </c>
      <c r="K47" s="574">
        <v>155625139.81</v>
      </c>
      <c r="L47" s="390">
        <v>0.93057063393053663</v>
      </c>
      <c r="M47" s="516">
        <f t="shared" si="12"/>
        <v>-0.61676437603323753</v>
      </c>
      <c r="N47" s="574">
        <v>104191393.54000001</v>
      </c>
      <c r="O47" s="390">
        <v>0.6230192066333079</v>
      </c>
      <c r="P47" s="516">
        <f>+I47/N47-1</f>
        <v>-0.69235980246588802</v>
      </c>
    </row>
    <row r="48" spans="1:16" ht="15" customHeight="1" x14ac:dyDescent="0.25">
      <c r="A48" s="9"/>
      <c r="B48" s="2" t="s">
        <v>24</v>
      </c>
      <c r="C48" s="520">
        <f>SUM(C36:C47)</f>
        <v>1823270872.8799996</v>
      </c>
      <c r="D48" s="207">
        <f>SUM(D36:D47)</f>
        <v>1835827108.75</v>
      </c>
      <c r="E48" s="203">
        <f>SUM(E36:E47)</f>
        <v>1471937857.3400002</v>
      </c>
      <c r="F48" s="90">
        <f t="shared" ref="F48:F60" si="15">+E48/D48</f>
        <v>0.80178457455191998</v>
      </c>
      <c r="G48" s="203">
        <f>SUM(G36:G47)</f>
        <v>1421869738.7400002</v>
      </c>
      <c r="H48" s="90">
        <f t="shared" ref="H48:H60" si="16">+G48/D48</f>
        <v>0.77451178924367226</v>
      </c>
      <c r="I48" s="203">
        <f>SUM(I36:I47)</f>
        <v>905056525.03999984</v>
      </c>
      <c r="J48" s="170">
        <f t="shared" ref="J48:J60" si="17">+I48/D48</f>
        <v>0.49299660121929761</v>
      </c>
      <c r="K48" s="613">
        <f>SUM(K36:K47)</f>
        <v>1372113312.8700001</v>
      </c>
      <c r="L48" s="90">
        <v>0.746</v>
      </c>
      <c r="M48" s="213">
        <f t="shared" si="12"/>
        <v>3.6262621609527645E-2</v>
      </c>
      <c r="N48" s="613">
        <f>SUM(N36:N47)</f>
        <v>949532484.25000012</v>
      </c>
      <c r="O48" s="90">
        <v>0.51600000000000001</v>
      </c>
      <c r="P48" s="213">
        <f t="shared" ref="P48:P60" si="18">+I48/N48-1</f>
        <v>-4.683985008172753E-2</v>
      </c>
    </row>
    <row r="49" spans="1:16" ht="15" customHeight="1" x14ac:dyDescent="0.25">
      <c r="A49" s="29">
        <v>1</v>
      </c>
      <c r="B49" s="21" t="s">
        <v>25</v>
      </c>
      <c r="C49" s="199">
        <v>48396785.019999996</v>
      </c>
      <c r="D49" s="204">
        <v>49162083.210000001</v>
      </c>
      <c r="E49" s="30">
        <v>46212068.07</v>
      </c>
      <c r="F49" s="48">
        <f t="shared" si="15"/>
        <v>0.9399940981467616</v>
      </c>
      <c r="G49" s="30">
        <v>45485207.420000002</v>
      </c>
      <c r="H49" s="48">
        <f t="shared" si="16"/>
        <v>0.92520911340770662</v>
      </c>
      <c r="I49" s="30">
        <v>25912356.469999999</v>
      </c>
      <c r="J49" s="153">
        <f t="shared" si="17"/>
        <v>0.52708011496000229</v>
      </c>
      <c r="K49" s="572">
        <v>44829584.399999999</v>
      </c>
      <c r="L49" s="48">
        <v>0.93460536900937763</v>
      </c>
      <c r="M49" s="210">
        <f t="shared" si="12"/>
        <v>1.4624784699097226E-2</v>
      </c>
      <c r="N49" s="572">
        <v>27343932.140000001</v>
      </c>
      <c r="O49" s="48">
        <v>0.57006519533721312</v>
      </c>
      <c r="P49" s="210">
        <f>+I49/N49-1</f>
        <v>-5.235441862093515E-2</v>
      </c>
    </row>
    <row r="50" spans="1:16" ht="15" customHeight="1" x14ac:dyDescent="0.25">
      <c r="A50" s="31">
        <v>2</v>
      </c>
      <c r="B50" s="23" t="s">
        <v>26</v>
      </c>
      <c r="C50" s="199">
        <v>42470037.759999998</v>
      </c>
      <c r="D50" s="204">
        <v>43033540.289999999</v>
      </c>
      <c r="E50" s="30">
        <v>39638672.850000001</v>
      </c>
      <c r="F50" s="280">
        <f t="shared" si="15"/>
        <v>0.92111112827059483</v>
      </c>
      <c r="G50" s="30">
        <v>39023706.340000004</v>
      </c>
      <c r="H50" s="280">
        <f t="shared" si="16"/>
        <v>0.90682072813489178</v>
      </c>
      <c r="I50" s="30">
        <v>22609608.239999998</v>
      </c>
      <c r="J50" s="178">
        <f t="shared" si="17"/>
        <v>0.52539503112305985</v>
      </c>
      <c r="K50" s="573">
        <v>38050978.920000002</v>
      </c>
      <c r="L50" s="280">
        <v>0.8986745923579289</v>
      </c>
      <c r="M50" s="211">
        <f t="shared" si="12"/>
        <v>2.5563794877527579E-2</v>
      </c>
      <c r="N50" s="573">
        <v>21665486.379999999</v>
      </c>
      <c r="O50" s="280">
        <v>0.51168781180946188</v>
      </c>
      <c r="P50" s="211">
        <f>+I50/N50-1</f>
        <v>4.3577228936413137E-2</v>
      </c>
    </row>
    <row r="51" spans="1:16" ht="15" customHeight="1" x14ac:dyDescent="0.25">
      <c r="A51" s="35">
        <v>3</v>
      </c>
      <c r="B51" s="23" t="s">
        <v>27</v>
      </c>
      <c r="C51" s="199">
        <v>36541747.380000003</v>
      </c>
      <c r="D51" s="204">
        <v>37056162.259999998</v>
      </c>
      <c r="E51" s="30">
        <v>33811899.740000002</v>
      </c>
      <c r="F51" s="280">
        <f t="shared" si="15"/>
        <v>0.91245012105579015</v>
      </c>
      <c r="G51" s="30">
        <v>33280153.68</v>
      </c>
      <c r="H51" s="280">
        <f t="shared" si="16"/>
        <v>0.89810038736590969</v>
      </c>
      <c r="I51" s="30">
        <v>16665246.42</v>
      </c>
      <c r="J51" s="178">
        <f t="shared" si="17"/>
        <v>0.44972942160254886</v>
      </c>
      <c r="K51" s="573">
        <v>32207904.530000001</v>
      </c>
      <c r="L51" s="280">
        <v>0.88511980693681414</v>
      </c>
      <c r="M51" s="211">
        <f t="shared" si="12"/>
        <v>3.3291490571864202E-2</v>
      </c>
      <c r="N51" s="573">
        <v>17885846.899999999</v>
      </c>
      <c r="O51" s="280">
        <v>0.49152894564387278</v>
      </c>
      <c r="P51" s="211">
        <f t="shared" si="18"/>
        <v>-6.824392978562277E-2</v>
      </c>
    </row>
    <row r="52" spans="1:16" ht="15" customHeight="1" x14ac:dyDescent="0.25">
      <c r="A52" s="35">
        <v>4</v>
      </c>
      <c r="B52" s="23" t="s">
        <v>28</v>
      </c>
      <c r="C52" s="199">
        <v>15926491.469999999</v>
      </c>
      <c r="D52" s="204">
        <v>16184156.949999999</v>
      </c>
      <c r="E52" s="30">
        <v>14249558.58</v>
      </c>
      <c r="F52" s="280">
        <f t="shared" si="15"/>
        <v>0.88046344483825589</v>
      </c>
      <c r="G52" s="30">
        <v>13821322.67</v>
      </c>
      <c r="H52" s="280">
        <f t="shared" si="16"/>
        <v>0.85400325223613216</v>
      </c>
      <c r="I52" s="30">
        <v>7975908.9199999999</v>
      </c>
      <c r="J52" s="178">
        <f t="shared" si="17"/>
        <v>0.49282201999406589</v>
      </c>
      <c r="K52" s="573">
        <v>13720716.75</v>
      </c>
      <c r="L52" s="280">
        <v>0.8515283451725969</v>
      </c>
      <c r="M52" s="211">
        <f t="shared" si="12"/>
        <v>7.3324099486276051E-3</v>
      </c>
      <c r="N52" s="573">
        <v>8658792.5800000001</v>
      </c>
      <c r="O52" s="280">
        <v>0.53737770782566152</v>
      </c>
      <c r="P52" s="211">
        <f t="shared" si="18"/>
        <v>-7.8865921973615416E-2</v>
      </c>
    </row>
    <row r="53" spans="1:16" ht="15" customHeight="1" x14ac:dyDescent="0.25">
      <c r="A53" s="35">
        <v>5</v>
      </c>
      <c r="B53" s="23" t="s">
        <v>29</v>
      </c>
      <c r="C53" s="199">
        <v>21490346.219999999</v>
      </c>
      <c r="D53" s="204">
        <v>22209227.390000001</v>
      </c>
      <c r="E53" s="30">
        <v>19287571.239999998</v>
      </c>
      <c r="F53" s="280">
        <f t="shared" si="15"/>
        <v>0.86844854624184198</v>
      </c>
      <c r="G53" s="30">
        <v>18968584.030000001</v>
      </c>
      <c r="H53" s="280">
        <f t="shared" si="16"/>
        <v>0.85408572288025009</v>
      </c>
      <c r="I53" s="30">
        <v>11924306.92</v>
      </c>
      <c r="J53" s="178">
        <f t="shared" si="17"/>
        <v>0.5369077775919876</v>
      </c>
      <c r="K53" s="573">
        <v>19215595.239999998</v>
      </c>
      <c r="L53" s="280">
        <v>0.8763777985848713</v>
      </c>
      <c r="M53" s="211">
        <f t="shared" si="12"/>
        <v>-1.285472590959913E-2</v>
      </c>
      <c r="N53" s="573">
        <v>12405660.76</v>
      </c>
      <c r="O53" s="280">
        <v>0.56579281209086929</v>
      </c>
      <c r="P53" s="211">
        <f t="shared" si="18"/>
        <v>-3.8801144841236201E-2</v>
      </c>
    </row>
    <row r="54" spans="1:16" ht="15" customHeight="1" x14ac:dyDescent="0.25">
      <c r="A54" s="35">
        <v>6</v>
      </c>
      <c r="B54" s="23" t="s">
        <v>30</v>
      </c>
      <c r="C54" s="199">
        <v>25137763.800000001</v>
      </c>
      <c r="D54" s="204">
        <v>25656461.359999999</v>
      </c>
      <c r="E54" s="30">
        <v>23161846.07</v>
      </c>
      <c r="F54" s="280">
        <f t="shared" si="15"/>
        <v>0.9027685363543837</v>
      </c>
      <c r="G54" s="30">
        <v>22772707.140000001</v>
      </c>
      <c r="H54" s="280">
        <f t="shared" si="16"/>
        <v>0.88760124868599577</v>
      </c>
      <c r="I54" s="30">
        <v>13507740.439999999</v>
      </c>
      <c r="J54" s="178">
        <f t="shared" si="17"/>
        <v>0.52648493689232601</v>
      </c>
      <c r="K54" s="573">
        <v>22528022.949999999</v>
      </c>
      <c r="L54" s="280">
        <v>0.89573042626811317</v>
      </c>
      <c r="M54" s="211">
        <f t="shared" si="12"/>
        <v>1.0861325494166518E-2</v>
      </c>
      <c r="N54" s="573">
        <v>13015968.9</v>
      </c>
      <c r="O54" s="280">
        <v>0.51752430281901429</v>
      </c>
      <c r="P54" s="211">
        <f t="shared" si="18"/>
        <v>3.7782169255183184E-2</v>
      </c>
    </row>
    <row r="55" spans="1:16" ht="15" customHeight="1" x14ac:dyDescent="0.25">
      <c r="A55" s="35">
        <v>7</v>
      </c>
      <c r="B55" s="23" t="s">
        <v>31</v>
      </c>
      <c r="C55" s="199">
        <v>31142719.069999997</v>
      </c>
      <c r="D55" s="204">
        <v>31649146.800000001</v>
      </c>
      <c r="E55" s="30">
        <v>28939865.710000001</v>
      </c>
      <c r="F55" s="280">
        <f t="shared" si="15"/>
        <v>0.91439639409173579</v>
      </c>
      <c r="G55" s="30">
        <v>28298961.870000001</v>
      </c>
      <c r="H55" s="280">
        <f t="shared" si="16"/>
        <v>0.89414612181583364</v>
      </c>
      <c r="I55" s="30">
        <v>16427345.970000001</v>
      </c>
      <c r="J55" s="178">
        <f t="shared" si="17"/>
        <v>0.51904546033449472</v>
      </c>
      <c r="K55" s="573">
        <v>28085811.789999999</v>
      </c>
      <c r="L55" s="280">
        <v>0.89964863722113964</v>
      </c>
      <c r="M55" s="211">
        <f t="shared" si="12"/>
        <v>7.5892440494063074E-3</v>
      </c>
      <c r="N55" s="573">
        <v>15980959.5</v>
      </c>
      <c r="O55" s="280">
        <v>0.51190432176791378</v>
      </c>
      <c r="P55" s="211">
        <f t="shared" si="18"/>
        <v>2.7932394797696602E-2</v>
      </c>
    </row>
    <row r="56" spans="1:16" ht="15" customHeight="1" x14ac:dyDescent="0.25">
      <c r="A56" s="35">
        <v>8</v>
      </c>
      <c r="B56" s="23" t="s">
        <v>32</v>
      </c>
      <c r="C56" s="199">
        <v>34307400.759999998</v>
      </c>
      <c r="D56" s="204">
        <v>35250192.039999999</v>
      </c>
      <c r="E56" s="30">
        <v>31734776.640000001</v>
      </c>
      <c r="F56" s="280">
        <f t="shared" si="15"/>
        <v>0.9002724468561506</v>
      </c>
      <c r="G56" s="30">
        <v>30537151.359999999</v>
      </c>
      <c r="H56" s="280">
        <f t="shared" si="16"/>
        <v>0.86629744670179676</v>
      </c>
      <c r="I56" s="30">
        <v>18187320.210000001</v>
      </c>
      <c r="J56" s="178">
        <f t="shared" si="17"/>
        <v>0.51594953551918299</v>
      </c>
      <c r="K56" s="573">
        <v>29754883.640000001</v>
      </c>
      <c r="L56" s="280">
        <v>0.8888738079644416</v>
      </c>
      <c r="M56" s="211">
        <f t="shared" si="12"/>
        <v>2.6290397551694156E-2</v>
      </c>
      <c r="N56" s="573">
        <v>14259114.640000001</v>
      </c>
      <c r="O56" s="280">
        <v>0.42596548793824551</v>
      </c>
      <c r="P56" s="211">
        <f t="shared" si="18"/>
        <v>0.27548734049591728</v>
      </c>
    </row>
    <row r="57" spans="1:16" ht="15" customHeight="1" x14ac:dyDescent="0.25">
      <c r="A57" s="35">
        <v>9</v>
      </c>
      <c r="B57" s="23" t="s">
        <v>33</v>
      </c>
      <c r="C57" s="199">
        <v>28673688.939999998</v>
      </c>
      <c r="D57" s="204">
        <v>29325752.039999999</v>
      </c>
      <c r="E57" s="30">
        <v>25497230.57</v>
      </c>
      <c r="F57" s="280">
        <f t="shared" si="15"/>
        <v>0.8694484811582005</v>
      </c>
      <c r="G57" s="30">
        <v>24486305.190000001</v>
      </c>
      <c r="H57" s="280">
        <f t="shared" si="16"/>
        <v>0.83497620646184811</v>
      </c>
      <c r="I57" s="30">
        <v>16618865.24</v>
      </c>
      <c r="J57" s="178">
        <f t="shared" si="17"/>
        <v>0.56669868917025734</v>
      </c>
      <c r="K57" s="573">
        <v>24135830.629999999</v>
      </c>
      <c r="L57" s="280">
        <v>0.82326993149842642</v>
      </c>
      <c r="M57" s="211">
        <f t="shared" si="12"/>
        <v>1.452092390656623E-2</v>
      </c>
      <c r="N57" s="573">
        <v>14385067.119999999</v>
      </c>
      <c r="O57" s="280">
        <v>0.49067270167874333</v>
      </c>
      <c r="P57" s="211">
        <f t="shared" si="18"/>
        <v>0.1552859017872974</v>
      </c>
    </row>
    <row r="58" spans="1:16" ht="15" customHeight="1" x14ac:dyDescent="0.25">
      <c r="A58" s="36">
        <v>10</v>
      </c>
      <c r="B58" s="24" t="s">
        <v>34</v>
      </c>
      <c r="C58" s="200">
        <v>44042057.960000001</v>
      </c>
      <c r="D58" s="512">
        <v>44578596.299999997</v>
      </c>
      <c r="E58" s="34">
        <v>41655384.759999998</v>
      </c>
      <c r="F58" s="390">
        <f t="shared" si="15"/>
        <v>0.93442567100301455</v>
      </c>
      <c r="G58" s="180">
        <v>41046979.840000004</v>
      </c>
      <c r="H58" s="390">
        <f t="shared" si="16"/>
        <v>0.92077775540007312</v>
      </c>
      <c r="I58" s="180">
        <v>24340304.84</v>
      </c>
      <c r="J58" s="392">
        <f t="shared" si="17"/>
        <v>0.54600877686227189</v>
      </c>
      <c r="K58" s="574">
        <v>40060603.659999996</v>
      </c>
      <c r="L58" s="390">
        <v>0.91801355001909557</v>
      </c>
      <c r="M58" s="516">
        <f t="shared" si="12"/>
        <v>2.462209976593277E-2</v>
      </c>
      <c r="N58" s="574">
        <v>25331123.309999999</v>
      </c>
      <c r="O58" s="390">
        <v>0.58047838303055077</v>
      </c>
      <c r="P58" s="516">
        <f t="shared" si="18"/>
        <v>-3.9114667670851033E-2</v>
      </c>
    </row>
    <row r="59" spans="1:16" ht="15" customHeight="1" thickBot="1" x14ac:dyDescent="0.3">
      <c r="A59" s="10">
        <v>6</v>
      </c>
      <c r="B59" s="2" t="s">
        <v>35</v>
      </c>
      <c r="C59" s="523">
        <f>SUM(C49:C58)</f>
        <v>328129038.37999994</v>
      </c>
      <c r="D59" s="552">
        <f>SUM(D49:D58)</f>
        <v>334105318.63999999</v>
      </c>
      <c r="E59" s="203">
        <f>SUM(E49:E58)</f>
        <v>304188874.22999996</v>
      </c>
      <c r="F59" s="90">
        <f t="shared" si="15"/>
        <v>0.91045804199772373</v>
      </c>
      <c r="G59" s="524">
        <f>SUM(G49:G58)</f>
        <v>297721079.53999996</v>
      </c>
      <c r="H59" s="90">
        <f t="shared" si="16"/>
        <v>0.89109949147740386</v>
      </c>
      <c r="I59" s="524">
        <f>SUM(I49:I58)</f>
        <v>174169003.67000002</v>
      </c>
      <c r="J59" s="170">
        <f t="shared" si="17"/>
        <v>0.52129970387471714</v>
      </c>
      <c r="K59" s="613">
        <f>SUM(K49:K58)</f>
        <v>292589932.50999999</v>
      </c>
      <c r="L59" s="90">
        <v>0.89331100616465509</v>
      </c>
      <c r="M59" s="213">
        <f t="shared" si="12"/>
        <v>1.7536991057696794E-2</v>
      </c>
      <c r="N59" s="613">
        <f>SUM(N49:N58)</f>
        <v>170931952.23000002</v>
      </c>
      <c r="O59" s="90">
        <v>0.52187507930421129</v>
      </c>
      <c r="P59" s="213">
        <f t="shared" si="18"/>
        <v>1.8937661436431386E-2</v>
      </c>
    </row>
    <row r="60" spans="1:16" s="6" customFormat="1" ht="23.25" customHeight="1" thickBot="1" x14ac:dyDescent="0.3">
      <c r="A60" s="5"/>
      <c r="B60" s="4" t="s">
        <v>130</v>
      </c>
      <c r="C60" s="202">
        <f>+C48+C59</f>
        <v>2151399911.2599998</v>
      </c>
      <c r="D60" s="208">
        <f>+D48+D59</f>
        <v>2169932427.3899999</v>
      </c>
      <c r="E60" s="209">
        <f>+E48+E59</f>
        <v>1776126731.5700002</v>
      </c>
      <c r="F60" s="181">
        <f t="shared" si="15"/>
        <v>0.81851706954134507</v>
      </c>
      <c r="G60" s="209">
        <f>+G48+G59</f>
        <v>1719590818.2800002</v>
      </c>
      <c r="H60" s="181">
        <f t="shared" si="16"/>
        <v>0.79246284196431327</v>
      </c>
      <c r="I60" s="209">
        <f>+I48+I59</f>
        <v>1079225528.7099998</v>
      </c>
      <c r="J60" s="173">
        <f t="shared" si="17"/>
        <v>0.4973544406671202</v>
      </c>
      <c r="K60" s="614">
        <f>K48+K59</f>
        <v>1664703245.3800001</v>
      </c>
      <c r="L60" s="181">
        <v>0.76800376973489637</v>
      </c>
      <c r="M60" s="601">
        <f t="shared" si="12"/>
        <v>3.2971385772405881E-2</v>
      </c>
      <c r="N60" s="614">
        <f>+N59+N48</f>
        <v>1120464436.48</v>
      </c>
      <c r="O60" s="181">
        <v>0.51692150745708199</v>
      </c>
      <c r="P60" s="601">
        <f t="shared" si="18"/>
        <v>-3.6805191157654682E-2</v>
      </c>
    </row>
    <row r="61" spans="1:16" ht="32.4" customHeight="1" x14ac:dyDescent="0.25">
      <c r="A61" s="712" t="s">
        <v>772</v>
      </c>
      <c r="B61" s="776" t="s">
        <v>773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</row>
    <row r="65" spans="3:14" x14ac:dyDescent="0.25">
      <c r="C65" s="342"/>
      <c r="D65" s="342"/>
      <c r="E65" s="342"/>
      <c r="F65" s="440"/>
      <c r="G65" s="342"/>
      <c r="H65" s="440"/>
      <c r="I65" s="342"/>
      <c r="J65" s="440"/>
      <c r="K65" s="440"/>
      <c r="L65" s="440"/>
      <c r="M65" s="440"/>
      <c r="N65" s="342"/>
    </row>
    <row r="66" spans="3:14" x14ac:dyDescent="0.25">
      <c r="C66" s="350"/>
      <c r="D66" s="350"/>
      <c r="E66" s="350"/>
      <c r="F66" s="425"/>
      <c r="G66" s="350"/>
      <c r="H66" s="425"/>
      <c r="I66" s="350"/>
      <c r="J66" s="425"/>
      <c r="K66" s="425"/>
      <c r="L66" s="425"/>
      <c r="M66" s="425"/>
      <c r="N66" s="350"/>
    </row>
    <row r="138" spans="12:15" x14ac:dyDescent="0.25">
      <c r="L138" s="680"/>
      <c r="O138" s="680"/>
    </row>
    <row r="139" spans="12:15" x14ac:dyDescent="0.25">
      <c r="L139" s="680"/>
      <c r="N139" s="46"/>
      <c r="O139" s="680"/>
    </row>
  </sheetData>
  <mergeCells count="7">
    <mergeCell ref="B61:P61"/>
    <mergeCell ref="D2:J2"/>
    <mergeCell ref="A33:B33"/>
    <mergeCell ref="D33:J33"/>
    <mergeCell ref="K2:P2"/>
    <mergeCell ref="K33:P33"/>
    <mergeCell ref="B30:P3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9" zoomScale="110" zoomScaleNormal="110" workbookViewId="0">
      <selection activeCell="E12" sqref="E12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97" customWidth="1"/>
    <col min="7" max="7" width="12.6640625" customWidth="1"/>
    <col min="8" max="8" width="6.33203125" style="97" customWidth="1"/>
    <col min="9" max="9" width="12.6640625" customWidth="1"/>
    <col min="10" max="10" width="6.33203125" style="97" customWidth="1"/>
    <col min="11" max="11" width="12.6640625" customWidth="1"/>
    <col min="12" max="12" width="6.33203125" style="97" customWidth="1"/>
    <col min="13" max="13" width="8.109375" style="97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80" t="s">
        <v>505</v>
      </c>
      <c r="C18" s="781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8"/>
  <sheetViews>
    <sheetView workbookViewId="0">
      <selection activeCell="A21" sqref="A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46" bestFit="1" customWidth="1"/>
    <col min="5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2.6640625" style="46" bestFit="1" customWidth="1"/>
    <col min="15" max="15" width="9.33203125" style="442" bestFit="1" customWidth="1"/>
    <col min="16" max="16" width="9" style="97" bestFit="1" customWidth="1"/>
  </cols>
  <sheetData>
    <row r="1" spans="1:16384" ht="14.4" thickBot="1" x14ac:dyDescent="0.3">
      <c r="A1" s="7" t="s">
        <v>776</v>
      </c>
    </row>
    <row r="2" spans="1:16384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7" t="s">
        <v>544</v>
      </c>
      <c r="M3" s="88" t="s">
        <v>545</v>
      </c>
      <c r="N3" s="217" t="s">
        <v>39</v>
      </c>
      <c r="O3" s="637" t="s">
        <v>40</v>
      </c>
      <c r="P3" s="605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638" t="s">
        <v>18</v>
      </c>
      <c r="P4" s="581" t="s">
        <v>764</v>
      </c>
    </row>
    <row r="5" spans="1:16384" ht="15" customHeight="1" x14ac:dyDescent="0.25">
      <c r="A5" s="21">
        <v>1</v>
      </c>
      <c r="B5" s="21" t="s">
        <v>0</v>
      </c>
      <c r="C5" s="159">
        <v>331387995.62</v>
      </c>
      <c r="D5" s="204">
        <v>331294351.63</v>
      </c>
      <c r="E5" s="30">
        <v>192119323.72999999</v>
      </c>
      <c r="F5" s="48">
        <f t="shared" ref="F5:F13" si="0">E5/D5</f>
        <v>0.57990521958721752</v>
      </c>
      <c r="G5" s="30">
        <v>191728272.24000001</v>
      </c>
      <c r="H5" s="48">
        <f t="shared" ref="H5:H13" si="1">G5/D5</f>
        <v>0.57872484482961606</v>
      </c>
      <c r="I5" s="30">
        <v>191212934.46000001</v>
      </c>
      <c r="J5" s="153">
        <f t="shared" ref="J5:J13" si="2">I5/D5</f>
        <v>0.5771693164076418</v>
      </c>
      <c r="K5" s="30">
        <v>224206528.58000001</v>
      </c>
      <c r="L5" s="48">
        <v>0.5696</v>
      </c>
      <c r="M5" s="210">
        <f>+G5/K5-1</f>
        <v>-0.14485865574789147</v>
      </c>
      <c r="N5" s="683">
        <v>223231971.30000001</v>
      </c>
      <c r="O5" s="48">
        <v>0.56710000000000005</v>
      </c>
      <c r="P5" s="210">
        <f>+I5/N5-1</f>
        <v>-0.14343392056942339</v>
      </c>
    </row>
    <row r="6" spans="1:16384" ht="15" customHeight="1" x14ac:dyDescent="0.25">
      <c r="A6" s="23">
        <v>2</v>
      </c>
      <c r="B6" s="23" t="s">
        <v>1</v>
      </c>
      <c r="C6" s="160">
        <v>489247858.38999999</v>
      </c>
      <c r="D6" s="205">
        <v>476919826.13</v>
      </c>
      <c r="E6" s="32">
        <v>432631085.44</v>
      </c>
      <c r="F6" s="48">
        <f t="shared" si="0"/>
        <v>0.90713587847797361</v>
      </c>
      <c r="G6" s="32">
        <v>404265654.67000002</v>
      </c>
      <c r="H6" s="48">
        <f t="shared" si="1"/>
        <v>0.84765956984938651</v>
      </c>
      <c r="I6" s="32">
        <v>175780544.52000001</v>
      </c>
      <c r="J6" s="153">
        <f t="shared" si="2"/>
        <v>0.36857462174802796</v>
      </c>
      <c r="K6" s="32">
        <v>381750579.06999999</v>
      </c>
      <c r="L6" s="280">
        <v>0.83660000000000001</v>
      </c>
      <c r="M6" s="210">
        <f>+G6/K6-1</f>
        <v>5.8978497569931676E-2</v>
      </c>
      <c r="N6" s="32">
        <v>162075160.65000001</v>
      </c>
      <c r="O6" s="280">
        <v>0.35520000000000002</v>
      </c>
      <c r="P6" s="210">
        <f>+I6/N6-1</f>
        <v>8.4561902114024035E-2</v>
      </c>
    </row>
    <row r="7" spans="1:16384" ht="15" customHeight="1" x14ac:dyDescent="0.25">
      <c r="A7" s="23">
        <v>3</v>
      </c>
      <c r="B7" s="23" t="s">
        <v>2</v>
      </c>
      <c r="C7" s="160">
        <v>22100000</v>
      </c>
      <c r="D7" s="205">
        <v>22100000</v>
      </c>
      <c r="E7" s="32">
        <v>10767786.26</v>
      </c>
      <c r="F7" s="48">
        <f t="shared" si="0"/>
        <v>0.48723014751131222</v>
      </c>
      <c r="G7" s="32">
        <v>10767786.26</v>
      </c>
      <c r="H7" s="48">
        <f t="shared" si="1"/>
        <v>0.48723014751131222</v>
      </c>
      <c r="I7" s="32">
        <v>10767786.26</v>
      </c>
      <c r="J7" s="153">
        <f t="shared" si="2"/>
        <v>0.48723014751131222</v>
      </c>
      <c r="K7" s="32">
        <v>11907706.460000001</v>
      </c>
      <c r="L7" s="280">
        <v>0.47920000000000001</v>
      </c>
      <c r="M7" s="210">
        <f>+G7/K7-1</f>
        <v>-9.5729618783364057E-2</v>
      </c>
      <c r="N7" s="32">
        <v>11907706.460000001</v>
      </c>
      <c r="O7" s="280">
        <v>0.47920000000000001</v>
      </c>
      <c r="P7" s="210">
        <f>+I7/N7-1</f>
        <v>-9.5729618783364057E-2</v>
      </c>
    </row>
    <row r="8" spans="1:16384" ht="15" customHeight="1" x14ac:dyDescent="0.25">
      <c r="A8" s="24">
        <v>4</v>
      </c>
      <c r="B8" s="24" t="s">
        <v>3</v>
      </c>
      <c r="C8" s="161">
        <v>967337199.97000003</v>
      </c>
      <c r="D8" s="206">
        <v>998604638.66999996</v>
      </c>
      <c r="E8" s="34">
        <v>836419661.88</v>
      </c>
      <c r="F8" s="390">
        <f t="shared" si="0"/>
        <v>0.83758840034429705</v>
      </c>
      <c r="G8" s="34">
        <v>815108025.53999996</v>
      </c>
      <c r="H8" s="390">
        <f t="shared" si="1"/>
        <v>0.81624698501862403</v>
      </c>
      <c r="I8" s="34">
        <v>527295259.79000002</v>
      </c>
      <c r="J8" s="392">
        <f t="shared" si="2"/>
        <v>0.52803205530096742</v>
      </c>
      <c r="K8" s="34">
        <v>754248498.75999999</v>
      </c>
      <c r="L8" s="390">
        <v>0.79430000000000001</v>
      </c>
      <c r="M8" s="516">
        <f>+G8/K8-1</f>
        <v>8.0688959779242841E-2</v>
      </c>
      <c r="N8" s="34">
        <v>552317645.84000003</v>
      </c>
      <c r="O8" s="390">
        <v>0.58169999999999999</v>
      </c>
      <c r="P8" s="516">
        <f>+I8/N8-1</f>
        <v>-4.5304339338904098E-2</v>
      </c>
    </row>
    <row r="9" spans="1:16384" ht="15" customHeight="1" x14ac:dyDescent="0.25">
      <c r="A9" s="24">
        <v>5</v>
      </c>
      <c r="B9" s="24" t="s">
        <v>453</v>
      </c>
      <c r="C9" s="161">
        <v>13197818.9</v>
      </c>
      <c r="D9" s="206">
        <v>6908292.3700000001</v>
      </c>
      <c r="E9" s="34">
        <v>0</v>
      </c>
      <c r="F9" s="390">
        <f t="shared" si="0"/>
        <v>0</v>
      </c>
      <c r="G9" s="34">
        <v>0</v>
      </c>
      <c r="H9" s="390">
        <f t="shared" si="1"/>
        <v>0</v>
      </c>
      <c r="I9" s="34">
        <v>0</v>
      </c>
      <c r="J9" s="392">
        <f t="shared" si="2"/>
        <v>0</v>
      </c>
      <c r="K9" s="34">
        <v>0</v>
      </c>
      <c r="L9" s="390">
        <v>0</v>
      </c>
      <c r="M9" s="516" t="s">
        <v>129</v>
      </c>
      <c r="N9" s="34">
        <v>0</v>
      </c>
      <c r="O9" s="390">
        <v>0</v>
      </c>
      <c r="P9" s="516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6"/>
      <c r="AD9" s="34"/>
      <c r="AE9" s="390"/>
      <c r="AF9" s="516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6"/>
      <c r="AT9" s="34"/>
      <c r="AU9" s="390"/>
      <c r="AV9" s="516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6"/>
      <c r="BJ9" s="34"/>
      <c r="BK9" s="390"/>
      <c r="BL9" s="516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6"/>
      <c r="BZ9" s="34"/>
      <c r="CA9" s="390"/>
      <c r="CB9" s="516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6"/>
      <c r="CP9" s="34"/>
      <c r="CQ9" s="390"/>
      <c r="CR9" s="516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6"/>
      <c r="DF9" s="34"/>
      <c r="DG9" s="390"/>
      <c r="DH9" s="516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6"/>
      <c r="DV9" s="34"/>
      <c r="DW9" s="390"/>
      <c r="DX9" s="516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6"/>
      <c r="EL9" s="34"/>
      <c r="EM9" s="390"/>
      <c r="EN9" s="516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6"/>
      <c r="FB9" s="34"/>
      <c r="FC9" s="390"/>
      <c r="FD9" s="516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6"/>
      <c r="FR9" s="34"/>
      <c r="FS9" s="390"/>
      <c r="FT9" s="516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6"/>
      <c r="GH9" s="34"/>
      <c r="GI9" s="390"/>
      <c r="GJ9" s="516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6"/>
      <c r="GX9" s="34"/>
      <c r="GY9" s="390"/>
      <c r="GZ9" s="516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6"/>
      <c r="HN9" s="34"/>
      <c r="HO9" s="390"/>
      <c r="HP9" s="516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6"/>
      <c r="ID9" s="34"/>
      <c r="IE9" s="390"/>
      <c r="IF9" s="516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6"/>
      <c r="IT9" s="34"/>
      <c r="IU9" s="390"/>
      <c r="IV9" s="516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6"/>
      <c r="JJ9" s="34"/>
      <c r="JK9" s="390"/>
      <c r="JL9" s="516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6"/>
      <c r="JZ9" s="34"/>
      <c r="KA9" s="390"/>
      <c r="KB9" s="516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6"/>
      <c r="KP9" s="34"/>
      <c r="KQ9" s="390"/>
      <c r="KR9" s="516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6"/>
      <c r="LF9" s="34"/>
      <c r="LG9" s="390"/>
      <c r="LH9" s="516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6"/>
      <c r="LV9" s="34"/>
      <c r="LW9" s="390"/>
      <c r="LX9" s="516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6"/>
      <c r="ML9" s="34"/>
      <c r="MM9" s="390"/>
      <c r="MN9" s="516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6"/>
      <c r="NB9" s="34"/>
      <c r="NC9" s="390"/>
      <c r="ND9" s="516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6"/>
      <c r="NR9" s="34"/>
      <c r="NS9" s="390"/>
      <c r="NT9" s="516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6"/>
      <c r="OH9" s="34"/>
      <c r="OI9" s="390"/>
      <c r="OJ9" s="516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6"/>
      <c r="OX9" s="34"/>
      <c r="OY9" s="390"/>
      <c r="OZ9" s="516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6"/>
      <c r="PN9" s="34"/>
      <c r="PO9" s="390"/>
      <c r="PP9" s="516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6"/>
      <c r="QD9" s="34"/>
      <c r="QE9" s="390"/>
      <c r="QF9" s="516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6"/>
      <c r="QT9" s="34"/>
      <c r="QU9" s="390"/>
      <c r="QV9" s="516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6"/>
      <c r="RJ9" s="34"/>
      <c r="RK9" s="390"/>
      <c r="RL9" s="516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6"/>
      <c r="RZ9" s="34"/>
      <c r="SA9" s="390"/>
      <c r="SB9" s="516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6"/>
      <c r="SP9" s="34"/>
      <c r="SQ9" s="390"/>
      <c r="SR9" s="516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6"/>
      <c r="TF9" s="34"/>
      <c r="TG9" s="390"/>
      <c r="TH9" s="516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6"/>
      <c r="TV9" s="34"/>
      <c r="TW9" s="390"/>
      <c r="TX9" s="516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6"/>
      <c r="UL9" s="34"/>
      <c r="UM9" s="390"/>
      <c r="UN9" s="516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6"/>
      <c r="VB9" s="34"/>
      <c r="VC9" s="390"/>
      <c r="VD9" s="516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6"/>
      <c r="VR9" s="34"/>
      <c r="VS9" s="390"/>
      <c r="VT9" s="516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6"/>
      <c r="WH9" s="34"/>
      <c r="WI9" s="390"/>
      <c r="WJ9" s="516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6"/>
      <c r="WX9" s="34"/>
      <c r="WY9" s="390"/>
      <c r="WZ9" s="516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6"/>
      <c r="XN9" s="34"/>
      <c r="XO9" s="390"/>
      <c r="XP9" s="516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6"/>
      <c r="YD9" s="34"/>
      <c r="YE9" s="390"/>
      <c r="YF9" s="516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6"/>
      <c r="YT9" s="34"/>
      <c r="YU9" s="390"/>
      <c r="YV9" s="516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6"/>
      <c r="ZJ9" s="34"/>
      <c r="ZK9" s="390"/>
      <c r="ZL9" s="516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6"/>
      <c r="ZZ9" s="34"/>
      <c r="AAA9" s="390"/>
      <c r="AAB9" s="516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6"/>
      <c r="AAP9" s="34"/>
      <c r="AAQ9" s="390"/>
      <c r="AAR9" s="516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6"/>
      <c r="ABF9" s="34"/>
      <c r="ABG9" s="390"/>
      <c r="ABH9" s="516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6"/>
      <c r="ABV9" s="34"/>
      <c r="ABW9" s="390"/>
      <c r="ABX9" s="516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6"/>
      <c r="ACL9" s="34"/>
      <c r="ACM9" s="390"/>
      <c r="ACN9" s="516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6"/>
      <c r="ADB9" s="34"/>
      <c r="ADC9" s="390"/>
      <c r="ADD9" s="516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6"/>
      <c r="ADR9" s="34"/>
      <c r="ADS9" s="390"/>
      <c r="ADT9" s="516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6"/>
      <c r="AEH9" s="34"/>
      <c r="AEI9" s="390"/>
      <c r="AEJ9" s="516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6"/>
      <c r="AEX9" s="34"/>
      <c r="AEY9" s="390"/>
      <c r="AEZ9" s="516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6"/>
      <c r="AFN9" s="34"/>
      <c r="AFO9" s="390"/>
      <c r="AFP9" s="516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6"/>
      <c r="AGD9" s="34"/>
      <c r="AGE9" s="390"/>
      <c r="AGF9" s="516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6"/>
      <c r="AGT9" s="34"/>
      <c r="AGU9" s="390"/>
      <c r="AGV9" s="516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6"/>
      <c r="AHJ9" s="34"/>
      <c r="AHK9" s="390"/>
      <c r="AHL9" s="516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6"/>
      <c r="AHZ9" s="34"/>
      <c r="AIA9" s="390"/>
      <c r="AIB9" s="516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6"/>
      <c r="AIP9" s="34"/>
      <c r="AIQ9" s="390"/>
      <c r="AIR9" s="516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6"/>
      <c r="AJF9" s="34"/>
      <c r="AJG9" s="390"/>
      <c r="AJH9" s="516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6"/>
      <c r="AJV9" s="34"/>
      <c r="AJW9" s="390"/>
      <c r="AJX9" s="516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6"/>
      <c r="AKL9" s="34"/>
      <c r="AKM9" s="390"/>
      <c r="AKN9" s="516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6"/>
      <c r="ALB9" s="34"/>
      <c r="ALC9" s="390"/>
      <c r="ALD9" s="516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6"/>
      <c r="ALR9" s="34"/>
      <c r="ALS9" s="390"/>
      <c r="ALT9" s="516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6"/>
      <c r="AMH9" s="34"/>
      <c r="AMI9" s="390"/>
      <c r="AMJ9" s="516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6"/>
      <c r="AMX9" s="34"/>
      <c r="AMY9" s="390"/>
      <c r="AMZ9" s="516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6"/>
      <c r="ANN9" s="34"/>
      <c r="ANO9" s="390"/>
      <c r="ANP9" s="516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6"/>
      <c r="AOD9" s="34"/>
      <c r="AOE9" s="390"/>
      <c r="AOF9" s="516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6"/>
      <c r="AOT9" s="34"/>
      <c r="AOU9" s="390"/>
      <c r="AOV9" s="516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6"/>
      <c r="APJ9" s="34"/>
      <c r="APK9" s="390"/>
      <c r="APL9" s="516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6"/>
      <c r="APZ9" s="34"/>
      <c r="AQA9" s="390"/>
      <c r="AQB9" s="516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6"/>
      <c r="AQP9" s="34"/>
      <c r="AQQ9" s="390"/>
      <c r="AQR9" s="516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6"/>
      <c r="ARF9" s="34"/>
      <c r="ARG9" s="390"/>
      <c r="ARH9" s="516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6"/>
      <c r="ARV9" s="34"/>
      <c r="ARW9" s="390"/>
      <c r="ARX9" s="516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6"/>
      <c r="ASL9" s="34"/>
      <c r="ASM9" s="390"/>
      <c r="ASN9" s="516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6"/>
      <c r="ATB9" s="34"/>
      <c r="ATC9" s="390"/>
      <c r="ATD9" s="516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6"/>
      <c r="ATR9" s="34"/>
      <c r="ATS9" s="390"/>
      <c r="ATT9" s="516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6"/>
      <c r="AUH9" s="34"/>
      <c r="AUI9" s="390"/>
      <c r="AUJ9" s="516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6"/>
      <c r="AUX9" s="34"/>
      <c r="AUY9" s="390"/>
      <c r="AUZ9" s="516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6"/>
      <c r="AVN9" s="34"/>
      <c r="AVO9" s="390"/>
      <c r="AVP9" s="516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6"/>
      <c r="AWD9" s="34"/>
      <c r="AWE9" s="390"/>
      <c r="AWF9" s="516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6"/>
      <c r="AWT9" s="34"/>
      <c r="AWU9" s="390"/>
      <c r="AWV9" s="516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6"/>
      <c r="AXJ9" s="34"/>
      <c r="AXK9" s="390"/>
      <c r="AXL9" s="516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6"/>
      <c r="AXZ9" s="34"/>
      <c r="AYA9" s="390"/>
      <c r="AYB9" s="516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6"/>
      <c r="AYP9" s="34"/>
      <c r="AYQ9" s="390"/>
      <c r="AYR9" s="516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6"/>
      <c r="AZF9" s="34"/>
      <c r="AZG9" s="390"/>
      <c r="AZH9" s="516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6"/>
      <c r="AZV9" s="34"/>
      <c r="AZW9" s="390"/>
      <c r="AZX9" s="516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6"/>
      <c r="BAL9" s="34"/>
      <c r="BAM9" s="390"/>
      <c r="BAN9" s="516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6"/>
      <c r="BBB9" s="34"/>
      <c r="BBC9" s="390"/>
      <c r="BBD9" s="516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6"/>
      <c r="BBR9" s="34"/>
      <c r="BBS9" s="390"/>
      <c r="BBT9" s="516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6"/>
      <c r="BCH9" s="34"/>
      <c r="BCI9" s="390"/>
      <c r="BCJ9" s="516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6"/>
      <c r="BCX9" s="34"/>
      <c r="BCY9" s="390"/>
      <c r="BCZ9" s="516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6"/>
      <c r="BDN9" s="34"/>
      <c r="BDO9" s="390"/>
      <c r="BDP9" s="516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6"/>
      <c r="BED9" s="34"/>
      <c r="BEE9" s="390"/>
      <c r="BEF9" s="516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6"/>
      <c r="BET9" s="34"/>
      <c r="BEU9" s="390"/>
      <c r="BEV9" s="516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6"/>
      <c r="BFJ9" s="34"/>
      <c r="BFK9" s="390"/>
      <c r="BFL9" s="516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6"/>
      <c r="BFZ9" s="34"/>
      <c r="BGA9" s="390"/>
      <c r="BGB9" s="516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6"/>
      <c r="BGP9" s="34"/>
      <c r="BGQ9" s="390"/>
      <c r="BGR9" s="516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6"/>
      <c r="BHF9" s="34"/>
      <c r="BHG9" s="390"/>
      <c r="BHH9" s="516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6"/>
      <c r="BHV9" s="34"/>
      <c r="BHW9" s="390"/>
      <c r="BHX9" s="516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6"/>
      <c r="BIL9" s="34"/>
      <c r="BIM9" s="390"/>
      <c r="BIN9" s="516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6"/>
      <c r="BJB9" s="34"/>
      <c r="BJC9" s="390"/>
      <c r="BJD9" s="516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6"/>
      <c r="BJR9" s="34"/>
      <c r="BJS9" s="390"/>
      <c r="BJT9" s="516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6"/>
      <c r="BKH9" s="34"/>
      <c r="BKI9" s="390"/>
      <c r="BKJ9" s="516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6"/>
      <c r="BKX9" s="34"/>
      <c r="BKY9" s="390"/>
      <c r="BKZ9" s="516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6"/>
      <c r="BLN9" s="34"/>
      <c r="BLO9" s="390"/>
      <c r="BLP9" s="516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6"/>
      <c r="BMD9" s="34"/>
      <c r="BME9" s="390"/>
      <c r="BMF9" s="516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6"/>
      <c r="BMT9" s="34"/>
      <c r="BMU9" s="390"/>
      <c r="BMV9" s="516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6"/>
      <c r="BNJ9" s="34"/>
      <c r="BNK9" s="390"/>
      <c r="BNL9" s="516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6"/>
      <c r="BNZ9" s="34"/>
      <c r="BOA9" s="390"/>
      <c r="BOB9" s="516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6"/>
      <c r="BOP9" s="34"/>
      <c r="BOQ9" s="390"/>
      <c r="BOR9" s="516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6"/>
      <c r="BPF9" s="34"/>
      <c r="BPG9" s="390"/>
      <c r="BPH9" s="516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6"/>
      <c r="BPV9" s="34"/>
      <c r="BPW9" s="390"/>
      <c r="BPX9" s="516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6"/>
      <c r="BQL9" s="34"/>
      <c r="BQM9" s="390"/>
      <c r="BQN9" s="516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6"/>
      <c r="BRB9" s="34"/>
      <c r="BRC9" s="390"/>
      <c r="BRD9" s="516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6"/>
      <c r="BRR9" s="34"/>
      <c r="BRS9" s="390"/>
      <c r="BRT9" s="516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6"/>
      <c r="BSH9" s="34"/>
      <c r="BSI9" s="390"/>
      <c r="BSJ9" s="516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6"/>
      <c r="BSX9" s="34"/>
      <c r="BSY9" s="390"/>
      <c r="BSZ9" s="516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6"/>
      <c r="BTN9" s="34"/>
      <c r="BTO9" s="390"/>
      <c r="BTP9" s="516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6"/>
      <c r="BUD9" s="34"/>
      <c r="BUE9" s="390"/>
      <c r="BUF9" s="516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6"/>
      <c r="BUT9" s="34"/>
      <c r="BUU9" s="390"/>
      <c r="BUV9" s="516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6"/>
      <c r="BVJ9" s="34"/>
      <c r="BVK9" s="390"/>
      <c r="BVL9" s="516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6"/>
      <c r="BVZ9" s="34"/>
      <c r="BWA9" s="390"/>
      <c r="BWB9" s="516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6"/>
      <c r="BWP9" s="34"/>
      <c r="BWQ9" s="390"/>
      <c r="BWR9" s="516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6"/>
      <c r="BXF9" s="34"/>
      <c r="BXG9" s="390"/>
      <c r="BXH9" s="516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6"/>
      <c r="BXV9" s="34"/>
      <c r="BXW9" s="390"/>
      <c r="BXX9" s="516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6"/>
      <c r="BYL9" s="34"/>
      <c r="BYM9" s="390"/>
      <c r="BYN9" s="516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6"/>
      <c r="BZB9" s="34"/>
      <c r="BZC9" s="390"/>
      <c r="BZD9" s="516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6"/>
      <c r="BZR9" s="34"/>
      <c r="BZS9" s="390"/>
      <c r="BZT9" s="516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6"/>
      <c r="CAH9" s="34"/>
      <c r="CAI9" s="390"/>
      <c r="CAJ9" s="516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6"/>
      <c r="CAX9" s="34"/>
      <c r="CAY9" s="390"/>
      <c r="CAZ9" s="516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6"/>
      <c r="CBN9" s="34"/>
      <c r="CBO9" s="390"/>
      <c r="CBP9" s="516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6"/>
      <c r="CCD9" s="34"/>
      <c r="CCE9" s="390"/>
      <c r="CCF9" s="516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6"/>
      <c r="CCT9" s="34"/>
      <c r="CCU9" s="390"/>
      <c r="CCV9" s="516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6"/>
      <c r="CDJ9" s="34"/>
      <c r="CDK9" s="390"/>
      <c r="CDL9" s="516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6"/>
      <c r="CDZ9" s="34"/>
      <c r="CEA9" s="390"/>
      <c r="CEB9" s="516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6"/>
      <c r="CEP9" s="34"/>
      <c r="CEQ9" s="390"/>
      <c r="CER9" s="516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6"/>
      <c r="CFF9" s="34"/>
      <c r="CFG9" s="390"/>
      <c r="CFH9" s="516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6"/>
      <c r="CFV9" s="34"/>
      <c r="CFW9" s="390"/>
      <c r="CFX9" s="516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6"/>
      <c r="CGL9" s="34"/>
      <c r="CGM9" s="390"/>
      <c r="CGN9" s="516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6"/>
      <c r="CHB9" s="34"/>
      <c r="CHC9" s="390"/>
      <c r="CHD9" s="516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6"/>
      <c r="CHR9" s="34"/>
      <c r="CHS9" s="390"/>
      <c r="CHT9" s="516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6"/>
      <c r="CIH9" s="34"/>
      <c r="CII9" s="390"/>
      <c r="CIJ9" s="516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6"/>
      <c r="CIX9" s="34"/>
      <c r="CIY9" s="390"/>
      <c r="CIZ9" s="516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6"/>
      <c r="CJN9" s="34"/>
      <c r="CJO9" s="390"/>
      <c r="CJP9" s="516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6"/>
      <c r="CKD9" s="34"/>
      <c r="CKE9" s="390"/>
      <c r="CKF9" s="516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6"/>
      <c r="CKT9" s="34"/>
      <c r="CKU9" s="390"/>
      <c r="CKV9" s="516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6"/>
      <c r="CLJ9" s="34"/>
      <c r="CLK9" s="390"/>
      <c r="CLL9" s="516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6"/>
      <c r="CLZ9" s="34"/>
      <c r="CMA9" s="390"/>
      <c r="CMB9" s="516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6"/>
      <c r="CMP9" s="34"/>
      <c r="CMQ9" s="390"/>
      <c r="CMR9" s="516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6"/>
      <c r="CNF9" s="34"/>
      <c r="CNG9" s="390"/>
      <c r="CNH9" s="516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6"/>
      <c r="CNV9" s="34"/>
      <c r="CNW9" s="390"/>
      <c r="CNX9" s="516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6"/>
      <c r="COL9" s="34"/>
      <c r="COM9" s="390"/>
      <c r="CON9" s="516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6"/>
      <c r="CPB9" s="34"/>
      <c r="CPC9" s="390"/>
      <c r="CPD9" s="516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6"/>
      <c r="CPR9" s="34"/>
      <c r="CPS9" s="390"/>
      <c r="CPT9" s="516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6"/>
      <c r="CQH9" s="34"/>
      <c r="CQI9" s="390"/>
      <c r="CQJ9" s="516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6"/>
      <c r="CQX9" s="34"/>
      <c r="CQY9" s="390"/>
      <c r="CQZ9" s="516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6"/>
      <c r="CRN9" s="34"/>
      <c r="CRO9" s="390"/>
      <c r="CRP9" s="516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6"/>
      <c r="CSD9" s="34"/>
      <c r="CSE9" s="390"/>
      <c r="CSF9" s="516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6"/>
      <c r="CST9" s="34"/>
      <c r="CSU9" s="390"/>
      <c r="CSV9" s="516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6"/>
      <c r="CTJ9" s="34"/>
      <c r="CTK9" s="390"/>
      <c r="CTL9" s="516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6"/>
      <c r="CTZ9" s="34"/>
      <c r="CUA9" s="390"/>
      <c r="CUB9" s="516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6"/>
      <c r="CUP9" s="34"/>
      <c r="CUQ9" s="390"/>
      <c r="CUR9" s="516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6"/>
      <c r="CVF9" s="34"/>
      <c r="CVG9" s="390"/>
      <c r="CVH9" s="516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6"/>
      <c r="CVV9" s="34"/>
      <c r="CVW9" s="390"/>
      <c r="CVX9" s="516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6"/>
      <c r="CWL9" s="34"/>
      <c r="CWM9" s="390"/>
      <c r="CWN9" s="516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6"/>
      <c r="CXB9" s="34"/>
      <c r="CXC9" s="390"/>
      <c r="CXD9" s="516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6"/>
      <c r="CXR9" s="34"/>
      <c r="CXS9" s="390"/>
      <c r="CXT9" s="516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6"/>
      <c r="CYH9" s="34"/>
      <c r="CYI9" s="390"/>
      <c r="CYJ9" s="516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6"/>
      <c r="CYX9" s="34"/>
      <c r="CYY9" s="390"/>
      <c r="CYZ9" s="516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6"/>
      <c r="CZN9" s="34"/>
      <c r="CZO9" s="390"/>
      <c r="CZP9" s="516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6"/>
      <c r="DAD9" s="34"/>
      <c r="DAE9" s="390"/>
      <c r="DAF9" s="516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6"/>
      <c r="DAT9" s="34"/>
      <c r="DAU9" s="390"/>
      <c r="DAV9" s="516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6"/>
      <c r="DBJ9" s="34"/>
      <c r="DBK9" s="390"/>
      <c r="DBL9" s="516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6"/>
      <c r="DBZ9" s="34"/>
      <c r="DCA9" s="390"/>
      <c r="DCB9" s="516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6"/>
      <c r="DCP9" s="34"/>
      <c r="DCQ9" s="390"/>
      <c r="DCR9" s="516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6"/>
      <c r="DDF9" s="34"/>
      <c r="DDG9" s="390"/>
      <c r="DDH9" s="516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6"/>
      <c r="DDV9" s="34"/>
      <c r="DDW9" s="390"/>
      <c r="DDX9" s="516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6"/>
      <c r="DEL9" s="34"/>
      <c r="DEM9" s="390"/>
      <c r="DEN9" s="516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6"/>
      <c r="DFB9" s="34"/>
      <c r="DFC9" s="390"/>
      <c r="DFD9" s="516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6"/>
      <c r="DFR9" s="34"/>
      <c r="DFS9" s="390"/>
      <c r="DFT9" s="516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6"/>
      <c r="DGH9" s="34"/>
      <c r="DGI9" s="390"/>
      <c r="DGJ9" s="516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6"/>
      <c r="DGX9" s="34"/>
      <c r="DGY9" s="390"/>
      <c r="DGZ9" s="516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6"/>
      <c r="DHN9" s="34"/>
      <c r="DHO9" s="390"/>
      <c r="DHP9" s="516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6"/>
      <c r="DID9" s="34"/>
      <c r="DIE9" s="390"/>
      <c r="DIF9" s="516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6"/>
      <c r="DIT9" s="34"/>
      <c r="DIU9" s="390"/>
      <c r="DIV9" s="516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6"/>
      <c r="DJJ9" s="34"/>
      <c r="DJK9" s="390"/>
      <c r="DJL9" s="516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6"/>
      <c r="DJZ9" s="34"/>
      <c r="DKA9" s="390"/>
      <c r="DKB9" s="516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6"/>
      <c r="DKP9" s="34"/>
      <c r="DKQ9" s="390"/>
      <c r="DKR9" s="516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6"/>
      <c r="DLF9" s="34"/>
      <c r="DLG9" s="390"/>
      <c r="DLH9" s="516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6"/>
      <c r="DLV9" s="34"/>
      <c r="DLW9" s="390"/>
      <c r="DLX9" s="516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6"/>
      <c r="DML9" s="34"/>
      <c r="DMM9" s="390"/>
      <c r="DMN9" s="516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6"/>
      <c r="DNB9" s="34"/>
      <c r="DNC9" s="390"/>
      <c r="DND9" s="516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6"/>
      <c r="DNR9" s="34"/>
      <c r="DNS9" s="390"/>
      <c r="DNT9" s="516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6"/>
      <c r="DOH9" s="34"/>
      <c r="DOI9" s="390"/>
      <c r="DOJ9" s="516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6"/>
      <c r="DOX9" s="34"/>
      <c r="DOY9" s="390"/>
      <c r="DOZ9" s="516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6"/>
      <c r="DPN9" s="34"/>
      <c r="DPO9" s="390"/>
      <c r="DPP9" s="516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6"/>
      <c r="DQD9" s="34"/>
      <c r="DQE9" s="390"/>
      <c r="DQF9" s="516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6"/>
      <c r="DQT9" s="34"/>
      <c r="DQU9" s="390"/>
      <c r="DQV9" s="516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6"/>
      <c r="DRJ9" s="34"/>
      <c r="DRK9" s="390"/>
      <c r="DRL9" s="516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6"/>
      <c r="DRZ9" s="34"/>
      <c r="DSA9" s="390"/>
      <c r="DSB9" s="516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6"/>
      <c r="DSP9" s="34"/>
      <c r="DSQ9" s="390"/>
      <c r="DSR9" s="516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6"/>
      <c r="DTF9" s="34"/>
      <c r="DTG9" s="390"/>
      <c r="DTH9" s="516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6"/>
      <c r="DTV9" s="34"/>
      <c r="DTW9" s="390"/>
      <c r="DTX9" s="516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6"/>
      <c r="DUL9" s="34"/>
      <c r="DUM9" s="390"/>
      <c r="DUN9" s="516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6"/>
      <c r="DVB9" s="34"/>
      <c r="DVC9" s="390"/>
      <c r="DVD9" s="516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6"/>
      <c r="DVR9" s="34"/>
      <c r="DVS9" s="390"/>
      <c r="DVT9" s="516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6"/>
      <c r="DWH9" s="34"/>
      <c r="DWI9" s="390"/>
      <c r="DWJ9" s="516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6"/>
      <c r="DWX9" s="34"/>
      <c r="DWY9" s="390"/>
      <c r="DWZ9" s="516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6"/>
      <c r="DXN9" s="34"/>
      <c r="DXO9" s="390"/>
      <c r="DXP9" s="516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6"/>
      <c r="DYD9" s="34"/>
      <c r="DYE9" s="390"/>
      <c r="DYF9" s="516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6"/>
      <c r="DYT9" s="34"/>
      <c r="DYU9" s="390"/>
      <c r="DYV9" s="516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6"/>
      <c r="DZJ9" s="34"/>
      <c r="DZK9" s="390"/>
      <c r="DZL9" s="516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6"/>
      <c r="DZZ9" s="34"/>
      <c r="EAA9" s="390"/>
      <c r="EAB9" s="516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6"/>
      <c r="EAP9" s="34"/>
      <c r="EAQ9" s="390"/>
      <c r="EAR9" s="516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6"/>
      <c r="EBF9" s="34"/>
      <c r="EBG9" s="390"/>
      <c r="EBH9" s="516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6"/>
      <c r="EBV9" s="34"/>
      <c r="EBW9" s="390"/>
      <c r="EBX9" s="516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6"/>
      <c r="ECL9" s="34"/>
      <c r="ECM9" s="390"/>
      <c r="ECN9" s="516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6"/>
      <c r="EDB9" s="34"/>
      <c r="EDC9" s="390"/>
      <c r="EDD9" s="516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6"/>
      <c r="EDR9" s="34"/>
      <c r="EDS9" s="390"/>
      <c r="EDT9" s="516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6"/>
      <c r="EEH9" s="34"/>
      <c r="EEI9" s="390"/>
      <c r="EEJ9" s="516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6"/>
      <c r="EEX9" s="34"/>
      <c r="EEY9" s="390"/>
      <c r="EEZ9" s="516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6"/>
      <c r="EFN9" s="34"/>
      <c r="EFO9" s="390"/>
      <c r="EFP9" s="516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6"/>
      <c r="EGD9" s="34"/>
      <c r="EGE9" s="390"/>
      <c r="EGF9" s="516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6"/>
      <c r="EGT9" s="34"/>
      <c r="EGU9" s="390"/>
      <c r="EGV9" s="516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6"/>
      <c r="EHJ9" s="34"/>
      <c r="EHK9" s="390"/>
      <c r="EHL9" s="516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6"/>
      <c r="EHZ9" s="34"/>
      <c r="EIA9" s="390"/>
      <c r="EIB9" s="516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6"/>
      <c r="EIP9" s="34"/>
      <c r="EIQ9" s="390"/>
      <c r="EIR9" s="516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6"/>
      <c r="EJF9" s="34"/>
      <c r="EJG9" s="390"/>
      <c r="EJH9" s="516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6"/>
      <c r="EJV9" s="34"/>
      <c r="EJW9" s="390"/>
      <c r="EJX9" s="516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6"/>
      <c r="EKL9" s="34"/>
      <c r="EKM9" s="390"/>
      <c r="EKN9" s="516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6"/>
      <c r="ELB9" s="34"/>
      <c r="ELC9" s="390"/>
      <c r="ELD9" s="516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6"/>
      <c r="ELR9" s="34"/>
      <c r="ELS9" s="390"/>
      <c r="ELT9" s="516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6"/>
      <c r="EMH9" s="34"/>
      <c r="EMI9" s="390"/>
      <c r="EMJ9" s="516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6"/>
      <c r="EMX9" s="34"/>
      <c r="EMY9" s="390"/>
      <c r="EMZ9" s="516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6"/>
      <c r="ENN9" s="34"/>
      <c r="ENO9" s="390"/>
      <c r="ENP9" s="516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6"/>
      <c r="EOD9" s="34"/>
      <c r="EOE9" s="390"/>
      <c r="EOF9" s="516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6"/>
      <c r="EOT9" s="34"/>
      <c r="EOU9" s="390"/>
      <c r="EOV9" s="516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6"/>
      <c r="EPJ9" s="34"/>
      <c r="EPK9" s="390"/>
      <c r="EPL9" s="516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6"/>
      <c r="EPZ9" s="34"/>
      <c r="EQA9" s="390"/>
      <c r="EQB9" s="516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6"/>
      <c r="EQP9" s="34"/>
      <c r="EQQ9" s="390"/>
      <c r="EQR9" s="516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6"/>
      <c r="ERF9" s="34"/>
      <c r="ERG9" s="390"/>
      <c r="ERH9" s="516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6"/>
      <c r="ERV9" s="34"/>
      <c r="ERW9" s="390"/>
      <c r="ERX9" s="516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6"/>
      <c r="ESL9" s="34"/>
      <c r="ESM9" s="390"/>
      <c r="ESN9" s="516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6"/>
      <c r="ETB9" s="34"/>
      <c r="ETC9" s="390"/>
      <c r="ETD9" s="516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6"/>
      <c r="ETR9" s="34"/>
      <c r="ETS9" s="390"/>
      <c r="ETT9" s="516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6"/>
      <c r="EUH9" s="34"/>
      <c r="EUI9" s="390"/>
      <c r="EUJ9" s="516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6"/>
      <c r="EUX9" s="34"/>
      <c r="EUY9" s="390"/>
      <c r="EUZ9" s="516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6"/>
      <c r="EVN9" s="34"/>
      <c r="EVO9" s="390"/>
      <c r="EVP9" s="516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6"/>
      <c r="EWD9" s="34"/>
      <c r="EWE9" s="390"/>
      <c r="EWF9" s="516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6"/>
      <c r="EWT9" s="34"/>
      <c r="EWU9" s="390"/>
      <c r="EWV9" s="516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6"/>
      <c r="EXJ9" s="34"/>
      <c r="EXK9" s="390"/>
      <c r="EXL9" s="516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6"/>
      <c r="EXZ9" s="34"/>
      <c r="EYA9" s="390"/>
      <c r="EYB9" s="516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6"/>
      <c r="EYP9" s="34"/>
      <c r="EYQ9" s="390"/>
      <c r="EYR9" s="516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6"/>
      <c r="EZF9" s="34"/>
      <c r="EZG9" s="390"/>
      <c r="EZH9" s="516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6"/>
      <c r="EZV9" s="34"/>
      <c r="EZW9" s="390"/>
      <c r="EZX9" s="516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6"/>
      <c r="FAL9" s="34"/>
      <c r="FAM9" s="390"/>
      <c r="FAN9" s="516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6"/>
      <c r="FBB9" s="34"/>
      <c r="FBC9" s="390"/>
      <c r="FBD9" s="516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6"/>
      <c r="FBR9" s="34"/>
      <c r="FBS9" s="390"/>
      <c r="FBT9" s="516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6"/>
      <c r="FCH9" s="34"/>
      <c r="FCI9" s="390"/>
      <c r="FCJ9" s="516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6"/>
      <c r="FCX9" s="34"/>
      <c r="FCY9" s="390"/>
      <c r="FCZ9" s="516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6"/>
      <c r="FDN9" s="34"/>
      <c r="FDO9" s="390"/>
      <c r="FDP9" s="516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6"/>
      <c r="FED9" s="34"/>
      <c r="FEE9" s="390"/>
      <c r="FEF9" s="516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6"/>
      <c r="FET9" s="34"/>
      <c r="FEU9" s="390"/>
      <c r="FEV9" s="516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6"/>
      <c r="FFJ9" s="34"/>
      <c r="FFK9" s="390"/>
      <c r="FFL9" s="516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6"/>
      <c r="FFZ9" s="34"/>
      <c r="FGA9" s="390"/>
      <c r="FGB9" s="516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6"/>
      <c r="FGP9" s="34"/>
      <c r="FGQ9" s="390"/>
      <c r="FGR9" s="516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6"/>
      <c r="FHF9" s="34"/>
      <c r="FHG9" s="390"/>
      <c r="FHH9" s="516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6"/>
      <c r="FHV9" s="34"/>
      <c r="FHW9" s="390"/>
      <c r="FHX9" s="516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6"/>
      <c r="FIL9" s="34"/>
      <c r="FIM9" s="390"/>
      <c r="FIN9" s="516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6"/>
      <c r="FJB9" s="34"/>
      <c r="FJC9" s="390"/>
      <c r="FJD9" s="516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6"/>
      <c r="FJR9" s="34"/>
      <c r="FJS9" s="390"/>
      <c r="FJT9" s="516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6"/>
      <c r="FKH9" s="34"/>
      <c r="FKI9" s="390"/>
      <c r="FKJ9" s="516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6"/>
      <c r="FKX9" s="34"/>
      <c r="FKY9" s="390"/>
      <c r="FKZ9" s="516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6"/>
      <c r="FLN9" s="34"/>
      <c r="FLO9" s="390"/>
      <c r="FLP9" s="516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6"/>
      <c r="FMD9" s="34"/>
      <c r="FME9" s="390"/>
      <c r="FMF9" s="516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6"/>
      <c r="FMT9" s="34"/>
      <c r="FMU9" s="390"/>
      <c r="FMV9" s="516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6"/>
      <c r="FNJ9" s="34"/>
      <c r="FNK9" s="390"/>
      <c r="FNL9" s="516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6"/>
      <c r="FNZ9" s="34"/>
      <c r="FOA9" s="390"/>
      <c r="FOB9" s="516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6"/>
      <c r="FOP9" s="34"/>
      <c r="FOQ9" s="390"/>
      <c r="FOR9" s="516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6"/>
      <c r="FPF9" s="34"/>
      <c r="FPG9" s="390"/>
      <c r="FPH9" s="516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6"/>
      <c r="FPV9" s="34"/>
      <c r="FPW9" s="390"/>
      <c r="FPX9" s="516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6"/>
      <c r="FQL9" s="34"/>
      <c r="FQM9" s="390"/>
      <c r="FQN9" s="516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6"/>
      <c r="FRB9" s="34"/>
      <c r="FRC9" s="390"/>
      <c r="FRD9" s="516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6"/>
      <c r="FRR9" s="34"/>
      <c r="FRS9" s="390"/>
      <c r="FRT9" s="516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6"/>
      <c r="FSH9" s="34"/>
      <c r="FSI9" s="390"/>
      <c r="FSJ9" s="516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6"/>
      <c r="FSX9" s="34"/>
      <c r="FSY9" s="390"/>
      <c r="FSZ9" s="516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6"/>
      <c r="FTN9" s="34"/>
      <c r="FTO9" s="390"/>
      <c r="FTP9" s="516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6"/>
      <c r="FUD9" s="34"/>
      <c r="FUE9" s="390"/>
      <c r="FUF9" s="516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6"/>
      <c r="FUT9" s="34"/>
      <c r="FUU9" s="390"/>
      <c r="FUV9" s="516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6"/>
      <c r="FVJ9" s="34"/>
      <c r="FVK9" s="390"/>
      <c r="FVL9" s="516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6"/>
      <c r="FVZ9" s="34"/>
      <c r="FWA9" s="390"/>
      <c r="FWB9" s="516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6"/>
      <c r="FWP9" s="34"/>
      <c r="FWQ9" s="390"/>
      <c r="FWR9" s="516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6"/>
      <c r="FXF9" s="34"/>
      <c r="FXG9" s="390"/>
      <c r="FXH9" s="516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6"/>
      <c r="FXV9" s="34"/>
      <c r="FXW9" s="390"/>
      <c r="FXX9" s="516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6"/>
      <c r="FYL9" s="34"/>
      <c r="FYM9" s="390"/>
      <c r="FYN9" s="516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6"/>
      <c r="FZB9" s="34"/>
      <c r="FZC9" s="390"/>
      <c r="FZD9" s="516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6"/>
      <c r="FZR9" s="34"/>
      <c r="FZS9" s="390"/>
      <c r="FZT9" s="516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6"/>
      <c r="GAH9" s="34"/>
      <c r="GAI9" s="390"/>
      <c r="GAJ9" s="516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6"/>
      <c r="GAX9" s="34"/>
      <c r="GAY9" s="390"/>
      <c r="GAZ9" s="516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6"/>
      <c r="GBN9" s="34"/>
      <c r="GBO9" s="390"/>
      <c r="GBP9" s="516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6"/>
      <c r="GCD9" s="34"/>
      <c r="GCE9" s="390"/>
      <c r="GCF9" s="516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6"/>
      <c r="GCT9" s="34"/>
      <c r="GCU9" s="390"/>
      <c r="GCV9" s="516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6"/>
      <c r="GDJ9" s="34"/>
      <c r="GDK9" s="390"/>
      <c r="GDL9" s="516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6"/>
      <c r="GDZ9" s="34"/>
      <c r="GEA9" s="390"/>
      <c r="GEB9" s="516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6"/>
      <c r="GEP9" s="34"/>
      <c r="GEQ9" s="390"/>
      <c r="GER9" s="516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6"/>
      <c r="GFF9" s="34"/>
      <c r="GFG9" s="390"/>
      <c r="GFH9" s="516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6"/>
      <c r="GFV9" s="34"/>
      <c r="GFW9" s="390"/>
      <c r="GFX9" s="516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6"/>
      <c r="GGL9" s="34"/>
      <c r="GGM9" s="390"/>
      <c r="GGN9" s="516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6"/>
      <c r="GHB9" s="34"/>
      <c r="GHC9" s="390"/>
      <c r="GHD9" s="516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6"/>
      <c r="GHR9" s="34"/>
      <c r="GHS9" s="390"/>
      <c r="GHT9" s="516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6"/>
      <c r="GIH9" s="34"/>
      <c r="GII9" s="390"/>
      <c r="GIJ9" s="516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6"/>
      <c r="GIX9" s="34"/>
      <c r="GIY9" s="390"/>
      <c r="GIZ9" s="516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6"/>
      <c r="GJN9" s="34"/>
      <c r="GJO9" s="390"/>
      <c r="GJP9" s="516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6"/>
      <c r="GKD9" s="34"/>
      <c r="GKE9" s="390"/>
      <c r="GKF9" s="516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6"/>
      <c r="GKT9" s="34"/>
      <c r="GKU9" s="390"/>
      <c r="GKV9" s="516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6"/>
      <c r="GLJ9" s="34"/>
      <c r="GLK9" s="390"/>
      <c r="GLL9" s="516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6"/>
      <c r="GLZ9" s="34"/>
      <c r="GMA9" s="390"/>
      <c r="GMB9" s="516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6"/>
      <c r="GMP9" s="34"/>
      <c r="GMQ9" s="390"/>
      <c r="GMR9" s="516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6"/>
      <c r="GNF9" s="34"/>
      <c r="GNG9" s="390"/>
      <c r="GNH9" s="516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6"/>
      <c r="GNV9" s="34"/>
      <c r="GNW9" s="390"/>
      <c r="GNX9" s="516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6"/>
      <c r="GOL9" s="34"/>
      <c r="GOM9" s="390"/>
      <c r="GON9" s="516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6"/>
      <c r="GPB9" s="34"/>
      <c r="GPC9" s="390"/>
      <c r="GPD9" s="516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6"/>
      <c r="GPR9" s="34"/>
      <c r="GPS9" s="390"/>
      <c r="GPT9" s="516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6"/>
      <c r="GQH9" s="34"/>
      <c r="GQI9" s="390"/>
      <c r="GQJ9" s="516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6"/>
      <c r="GQX9" s="34"/>
      <c r="GQY9" s="390"/>
      <c r="GQZ9" s="516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6"/>
      <c r="GRN9" s="34"/>
      <c r="GRO9" s="390"/>
      <c r="GRP9" s="516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6"/>
      <c r="GSD9" s="34"/>
      <c r="GSE9" s="390"/>
      <c r="GSF9" s="516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6"/>
      <c r="GST9" s="34"/>
      <c r="GSU9" s="390"/>
      <c r="GSV9" s="516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6"/>
      <c r="GTJ9" s="34"/>
      <c r="GTK9" s="390"/>
      <c r="GTL9" s="516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6"/>
      <c r="GTZ9" s="34"/>
      <c r="GUA9" s="390"/>
      <c r="GUB9" s="516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6"/>
      <c r="GUP9" s="34"/>
      <c r="GUQ9" s="390"/>
      <c r="GUR9" s="516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6"/>
      <c r="GVF9" s="34"/>
      <c r="GVG9" s="390"/>
      <c r="GVH9" s="516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6"/>
      <c r="GVV9" s="34"/>
      <c r="GVW9" s="390"/>
      <c r="GVX9" s="516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6"/>
      <c r="GWL9" s="34"/>
      <c r="GWM9" s="390"/>
      <c r="GWN9" s="516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6"/>
      <c r="GXB9" s="34"/>
      <c r="GXC9" s="390"/>
      <c r="GXD9" s="516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6"/>
      <c r="GXR9" s="34"/>
      <c r="GXS9" s="390"/>
      <c r="GXT9" s="516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6"/>
      <c r="GYH9" s="34"/>
      <c r="GYI9" s="390"/>
      <c r="GYJ9" s="516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6"/>
      <c r="GYX9" s="34"/>
      <c r="GYY9" s="390"/>
      <c r="GYZ9" s="516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6"/>
      <c r="GZN9" s="34"/>
      <c r="GZO9" s="390"/>
      <c r="GZP9" s="516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6"/>
      <c r="HAD9" s="34"/>
      <c r="HAE9" s="390"/>
      <c r="HAF9" s="516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6"/>
      <c r="HAT9" s="34"/>
      <c r="HAU9" s="390"/>
      <c r="HAV9" s="516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6"/>
      <c r="HBJ9" s="34"/>
      <c r="HBK9" s="390"/>
      <c r="HBL9" s="516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6"/>
      <c r="HBZ9" s="34"/>
      <c r="HCA9" s="390"/>
      <c r="HCB9" s="516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6"/>
      <c r="HCP9" s="34"/>
      <c r="HCQ9" s="390"/>
      <c r="HCR9" s="516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6"/>
      <c r="HDF9" s="34"/>
      <c r="HDG9" s="390"/>
      <c r="HDH9" s="516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6"/>
      <c r="HDV9" s="34"/>
      <c r="HDW9" s="390"/>
      <c r="HDX9" s="516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6"/>
      <c r="HEL9" s="34"/>
      <c r="HEM9" s="390"/>
      <c r="HEN9" s="516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6"/>
      <c r="HFB9" s="34"/>
      <c r="HFC9" s="390"/>
      <c r="HFD9" s="516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6"/>
      <c r="HFR9" s="34"/>
      <c r="HFS9" s="390"/>
      <c r="HFT9" s="516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6"/>
      <c r="HGH9" s="34"/>
      <c r="HGI9" s="390"/>
      <c r="HGJ9" s="516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6"/>
      <c r="HGX9" s="34"/>
      <c r="HGY9" s="390"/>
      <c r="HGZ9" s="516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6"/>
      <c r="HHN9" s="34"/>
      <c r="HHO9" s="390"/>
      <c r="HHP9" s="516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6"/>
      <c r="HID9" s="34"/>
      <c r="HIE9" s="390"/>
      <c r="HIF9" s="516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6"/>
      <c r="HIT9" s="34"/>
      <c r="HIU9" s="390"/>
      <c r="HIV9" s="516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6"/>
      <c r="HJJ9" s="34"/>
      <c r="HJK9" s="390"/>
      <c r="HJL9" s="516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6"/>
      <c r="HJZ9" s="34"/>
      <c r="HKA9" s="390"/>
      <c r="HKB9" s="516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6"/>
      <c r="HKP9" s="34"/>
      <c r="HKQ9" s="390"/>
      <c r="HKR9" s="516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6"/>
      <c r="HLF9" s="34"/>
      <c r="HLG9" s="390"/>
      <c r="HLH9" s="516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6"/>
      <c r="HLV9" s="34"/>
      <c r="HLW9" s="390"/>
      <c r="HLX9" s="516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6"/>
      <c r="HML9" s="34"/>
      <c r="HMM9" s="390"/>
      <c r="HMN9" s="516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6"/>
      <c r="HNB9" s="34"/>
      <c r="HNC9" s="390"/>
      <c r="HND9" s="516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6"/>
      <c r="HNR9" s="34"/>
      <c r="HNS9" s="390"/>
      <c r="HNT9" s="516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6"/>
      <c r="HOH9" s="34"/>
      <c r="HOI9" s="390"/>
      <c r="HOJ9" s="516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6"/>
      <c r="HOX9" s="34"/>
      <c r="HOY9" s="390"/>
      <c r="HOZ9" s="516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6"/>
      <c r="HPN9" s="34"/>
      <c r="HPO9" s="390"/>
      <c r="HPP9" s="516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6"/>
      <c r="HQD9" s="34"/>
      <c r="HQE9" s="390"/>
      <c r="HQF9" s="516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6"/>
      <c r="HQT9" s="34"/>
      <c r="HQU9" s="390"/>
      <c r="HQV9" s="516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6"/>
      <c r="HRJ9" s="34"/>
      <c r="HRK9" s="390"/>
      <c r="HRL9" s="516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6"/>
      <c r="HRZ9" s="34"/>
      <c r="HSA9" s="390"/>
      <c r="HSB9" s="516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6"/>
      <c r="HSP9" s="34"/>
      <c r="HSQ9" s="390"/>
      <c r="HSR9" s="516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6"/>
      <c r="HTF9" s="34"/>
      <c r="HTG9" s="390"/>
      <c r="HTH9" s="516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6"/>
      <c r="HTV9" s="34"/>
      <c r="HTW9" s="390"/>
      <c r="HTX9" s="516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6"/>
      <c r="HUL9" s="34"/>
      <c r="HUM9" s="390"/>
      <c r="HUN9" s="516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6"/>
      <c r="HVB9" s="34"/>
      <c r="HVC9" s="390"/>
      <c r="HVD9" s="516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6"/>
      <c r="HVR9" s="34"/>
      <c r="HVS9" s="390"/>
      <c r="HVT9" s="516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6"/>
      <c r="HWH9" s="34"/>
      <c r="HWI9" s="390"/>
      <c r="HWJ9" s="516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6"/>
      <c r="HWX9" s="34"/>
      <c r="HWY9" s="390"/>
      <c r="HWZ9" s="516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6"/>
      <c r="HXN9" s="34"/>
      <c r="HXO9" s="390"/>
      <c r="HXP9" s="516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6"/>
      <c r="HYD9" s="34"/>
      <c r="HYE9" s="390"/>
      <c r="HYF9" s="516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6"/>
      <c r="HYT9" s="34"/>
      <c r="HYU9" s="390"/>
      <c r="HYV9" s="516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6"/>
      <c r="HZJ9" s="34"/>
      <c r="HZK9" s="390"/>
      <c r="HZL9" s="516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6"/>
      <c r="HZZ9" s="34"/>
      <c r="IAA9" s="390"/>
      <c r="IAB9" s="516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6"/>
      <c r="IAP9" s="34"/>
      <c r="IAQ9" s="390"/>
      <c r="IAR9" s="516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6"/>
      <c r="IBF9" s="34"/>
      <c r="IBG9" s="390"/>
      <c r="IBH9" s="516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6"/>
      <c r="IBV9" s="34"/>
      <c r="IBW9" s="390"/>
      <c r="IBX9" s="516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6"/>
      <c r="ICL9" s="34"/>
      <c r="ICM9" s="390"/>
      <c r="ICN9" s="516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6"/>
      <c r="IDB9" s="34"/>
      <c r="IDC9" s="390"/>
      <c r="IDD9" s="516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6"/>
      <c r="IDR9" s="34"/>
      <c r="IDS9" s="390"/>
      <c r="IDT9" s="516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6"/>
      <c r="IEH9" s="34"/>
      <c r="IEI9" s="390"/>
      <c r="IEJ9" s="516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6"/>
      <c r="IEX9" s="34"/>
      <c r="IEY9" s="390"/>
      <c r="IEZ9" s="516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6"/>
      <c r="IFN9" s="34"/>
      <c r="IFO9" s="390"/>
      <c r="IFP9" s="516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6"/>
      <c r="IGD9" s="34"/>
      <c r="IGE9" s="390"/>
      <c r="IGF9" s="516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6"/>
      <c r="IGT9" s="34"/>
      <c r="IGU9" s="390"/>
      <c r="IGV9" s="516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6"/>
      <c r="IHJ9" s="34"/>
      <c r="IHK9" s="390"/>
      <c r="IHL9" s="516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6"/>
      <c r="IHZ9" s="34"/>
      <c r="IIA9" s="390"/>
      <c r="IIB9" s="516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6"/>
      <c r="IIP9" s="34"/>
      <c r="IIQ9" s="390"/>
      <c r="IIR9" s="516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6"/>
      <c r="IJF9" s="34"/>
      <c r="IJG9" s="390"/>
      <c r="IJH9" s="516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6"/>
      <c r="IJV9" s="34"/>
      <c r="IJW9" s="390"/>
      <c r="IJX9" s="516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6"/>
      <c r="IKL9" s="34"/>
      <c r="IKM9" s="390"/>
      <c r="IKN9" s="516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6"/>
      <c r="ILB9" s="34"/>
      <c r="ILC9" s="390"/>
      <c r="ILD9" s="516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6"/>
      <c r="ILR9" s="34"/>
      <c r="ILS9" s="390"/>
      <c r="ILT9" s="516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6"/>
      <c r="IMH9" s="34"/>
      <c r="IMI9" s="390"/>
      <c r="IMJ9" s="516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6"/>
      <c r="IMX9" s="34"/>
      <c r="IMY9" s="390"/>
      <c r="IMZ9" s="516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6"/>
      <c r="INN9" s="34"/>
      <c r="INO9" s="390"/>
      <c r="INP9" s="516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6"/>
      <c r="IOD9" s="34"/>
      <c r="IOE9" s="390"/>
      <c r="IOF9" s="516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6"/>
      <c r="IOT9" s="34"/>
      <c r="IOU9" s="390"/>
      <c r="IOV9" s="516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6"/>
      <c r="IPJ9" s="34"/>
      <c r="IPK9" s="390"/>
      <c r="IPL9" s="516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6"/>
      <c r="IPZ9" s="34"/>
      <c r="IQA9" s="390"/>
      <c r="IQB9" s="516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6"/>
      <c r="IQP9" s="34"/>
      <c r="IQQ9" s="390"/>
      <c r="IQR9" s="516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6"/>
      <c r="IRF9" s="34"/>
      <c r="IRG9" s="390"/>
      <c r="IRH9" s="516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6"/>
      <c r="IRV9" s="34"/>
      <c r="IRW9" s="390"/>
      <c r="IRX9" s="516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6"/>
      <c r="ISL9" s="34"/>
      <c r="ISM9" s="390"/>
      <c r="ISN9" s="516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6"/>
      <c r="ITB9" s="34"/>
      <c r="ITC9" s="390"/>
      <c r="ITD9" s="516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6"/>
      <c r="ITR9" s="34"/>
      <c r="ITS9" s="390"/>
      <c r="ITT9" s="516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6"/>
      <c r="IUH9" s="34"/>
      <c r="IUI9" s="390"/>
      <c r="IUJ9" s="516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6"/>
      <c r="IUX9" s="34"/>
      <c r="IUY9" s="390"/>
      <c r="IUZ9" s="516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6"/>
      <c r="IVN9" s="34"/>
      <c r="IVO9" s="390"/>
      <c r="IVP9" s="516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6"/>
      <c r="IWD9" s="34"/>
      <c r="IWE9" s="390"/>
      <c r="IWF9" s="516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6"/>
      <c r="IWT9" s="34"/>
      <c r="IWU9" s="390"/>
      <c r="IWV9" s="516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6"/>
      <c r="IXJ9" s="34"/>
      <c r="IXK9" s="390"/>
      <c r="IXL9" s="516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6"/>
      <c r="IXZ9" s="34"/>
      <c r="IYA9" s="390"/>
      <c r="IYB9" s="516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6"/>
      <c r="IYP9" s="34"/>
      <c r="IYQ9" s="390"/>
      <c r="IYR9" s="516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6"/>
      <c r="IZF9" s="34"/>
      <c r="IZG9" s="390"/>
      <c r="IZH9" s="516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6"/>
      <c r="IZV9" s="34"/>
      <c r="IZW9" s="390"/>
      <c r="IZX9" s="516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6"/>
      <c r="JAL9" s="34"/>
      <c r="JAM9" s="390"/>
      <c r="JAN9" s="516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6"/>
      <c r="JBB9" s="34"/>
      <c r="JBC9" s="390"/>
      <c r="JBD9" s="516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6"/>
      <c r="JBR9" s="34"/>
      <c r="JBS9" s="390"/>
      <c r="JBT9" s="516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6"/>
      <c r="JCH9" s="34"/>
      <c r="JCI9" s="390"/>
      <c r="JCJ9" s="516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6"/>
      <c r="JCX9" s="34"/>
      <c r="JCY9" s="390"/>
      <c r="JCZ9" s="516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6"/>
      <c r="JDN9" s="34"/>
      <c r="JDO9" s="390"/>
      <c r="JDP9" s="516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6"/>
      <c r="JED9" s="34"/>
      <c r="JEE9" s="390"/>
      <c r="JEF9" s="516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6"/>
      <c r="JET9" s="34"/>
      <c r="JEU9" s="390"/>
      <c r="JEV9" s="516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6"/>
      <c r="JFJ9" s="34"/>
      <c r="JFK9" s="390"/>
      <c r="JFL9" s="516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6"/>
      <c r="JFZ9" s="34"/>
      <c r="JGA9" s="390"/>
      <c r="JGB9" s="516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6"/>
      <c r="JGP9" s="34"/>
      <c r="JGQ9" s="390"/>
      <c r="JGR9" s="516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6"/>
      <c r="JHF9" s="34"/>
      <c r="JHG9" s="390"/>
      <c r="JHH9" s="516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6"/>
      <c r="JHV9" s="34"/>
      <c r="JHW9" s="390"/>
      <c r="JHX9" s="516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6"/>
      <c r="JIL9" s="34"/>
      <c r="JIM9" s="390"/>
      <c r="JIN9" s="516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6"/>
      <c r="JJB9" s="34"/>
      <c r="JJC9" s="390"/>
      <c r="JJD9" s="516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6"/>
      <c r="JJR9" s="34"/>
      <c r="JJS9" s="390"/>
      <c r="JJT9" s="516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6"/>
      <c r="JKH9" s="34"/>
      <c r="JKI9" s="390"/>
      <c r="JKJ9" s="516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6"/>
      <c r="JKX9" s="34"/>
      <c r="JKY9" s="390"/>
      <c r="JKZ9" s="516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6"/>
      <c r="JLN9" s="34"/>
      <c r="JLO9" s="390"/>
      <c r="JLP9" s="516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6"/>
      <c r="JMD9" s="34"/>
      <c r="JME9" s="390"/>
      <c r="JMF9" s="516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6"/>
      <c r="JMT9" s="34"/>
      <c r="JMU9" s="390"/>
      <c r="JMV9" s="516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6"/>
      <c r="JNJ9" s="34"/>
      <c r="JNK9" s="390"/>
      <c r="JNL9" s="516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6"/>
      <c r="JNZ9" s="34"/>
      <c r="JOA9" s="390"/>
      <c r="JOB9" s="516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6"/>
      <c r="JOP9" s="34"/>
      <c r="JOQ9" s="390"/>
      <c r="JOR9" s="516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6"/>
      <c r="JPF9" s="34"/>
      <c r="JPG9" s="390"/>
      <c r="JPH9" s="516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6"/>
      <c r="JPV9" s="34"/>
      <c r="JPW9" s="390"/>
      <c r="JPX9" s="516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6"/>
      <c r="JQL9" s="34"/>
      <c r="JQM9" s="390"/>
      <c r="JQN9" s="516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6"/>
      <c r="JRB9" s="34"/>
      <c r="JRC9" s="390"/>
      <c r="JRD9" s="516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6"/>
      <c r="JRR9" s="34"/>
      <c r="JRS9" s="390"/>
      <c r="JRT9" s="516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6"/>
      <c r="JSH9" s="34"/>
      <c r="JSI9" s="390"/>
      <c r="JSJ9" s="516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6"/>
      <c r="JSX9" s="34"/>
      <c r="JSY9" s="390"/>
      <c r="JSZ9" s="516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6"/>
      <c r="JTN9" s="34"/>
      <c r="JTO9" s="390"/>
      <c r="JTP9" s="516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6"/>
      <c r="JUD9" s="34"/>
      <c r="JUE9" s="390"/>
      <c r="JUF9" s="516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6"/>
      <c r="JUT9" s="34"/>
      <c r="JUU9" s="390"/>
      <c r="JUV9" s="516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6"/>
      <c r="JVJ9" s="34"/>
      <c r="JVK9" s="390"/>
      <c r="JVL9" s="516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6"/>
      <c r="JVZ9" s="34"/>
      <c r="JWA9" s="390"/>
      <c r="JWB9" s="516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6"/>
      <c r="JWP9" s="34"/>
      <c r="JWQ9" s="390"/>
      <c r="JWR9" s="516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6"/>
      <c r="JXF9" s="34"/>
      <c r="JXG9" s="390"/>
      <c r="JXH9" s="516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6"/>
      <c r="JXV9" s="34"/>
      <c r="JXW9" s="390"/>
      <c r="JXX9" s="516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6"/>
      <c r="JYL9" s="34"/>
      <c r="JYM9" s="390"/>
      <c r="JYN9" s="516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6"/>
      <c r="JZB9" s="34"/>
      <c r="JZC9" s="390"/>
      <c r="JZD9" s="516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6"/>
      <c r="JZR9" s="34"/>
      <c r="JZS9" s="390"/>
      <c r="JZT9" s="516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6"/>
      <c r="KAH9" s="34"/>
      <c r="KAI9" s="390"/>
      <c r="KAJ9" s="516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6"/>
      <c r="KAX9" s="34"/>
      <c r="KAY9" s="390"/>
      <c r="KAZ9" s="516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6"/>
      <c r="KBN9" s="34"/>
      <c r="KBO9" s="390"/>
      <c r="KBP9" s="516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6"/>
      <c r="KCD9" s="34"/>
      <c r="KCE9" s="390"/>
      <c r="KCF9" s="516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6"/>
      <c r="KCT9" s="34"/>
      <c r="KCU9" s="390"/>
      <c r="KCV9" s="516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6"/>
      <c r="KDJ9" s="34"/>
      <c r="KDK9" s="390"/>
      <c r="KDL9" s="516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6"/>
      <c r="KDZ9" s="34"/>
      <c r="KEA9" s="390"/>
      <c r="KEB9" s="516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6"/>
      <c r="KEP9" s="34"/>
      <c r="KEQ9" s="390"/>
      <c r="KER9" s="516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6"/>
      <c r="KFF9" s="34"/>
      <c r="KFG9" s="390"/>
      <c r="KFH9" s="516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6"/>
      <c r="KFV9" s="34"/>
      <c r="KFW9" s="390"/>
      <c r="KFX9" s="516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6"/>
      <c r="KGL9" s="34"/>
      <c r="KGM9" s="390"/>
      <c r="KGN9" s="516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6"/>
      <c r="KHB9" s="34"/>
      <c r="KHC9" s="390"/>
      <c r="KHD9" s="516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6"/>
      <c r="KHR9" s="34"/>
      <c r="KHS9" s="390"/>
      <c r="KHT9" s="516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6"/>
      <c r="KIH9" s="34"/>
      <c r="KII9" s="390"/>
      <c r="KIJ9" s="516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6"/>
      <c r="KIX9" s="34"/>
      <c r="KIY9" s="390"/>
      <c r="KIZ9" s="516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6"/>
      <c r="KJN9" s="34"/>
      <c r="KJO9" s="390"/>
      <c r="KJP9" s="516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6"/>
      <c r="KKD9" s="34"/>
      <c r="KKE9" s="390"/>
      <c r="KKF9" s="516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6"/>
      <c r="KKT9" s="34"/>
      <c r="KKU9" s="390"/>
      <c r="KKV9" s="516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6"/>
      <c r="KLJ9" s="34"/>
      <c r="KLK9" s="390"/>
      <c r="KLL9" s="516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6"/>
      <c r="KLZ9" s="34"/>
      <c r="KMA9" s="390"/>
      <c r="KMB9" s="516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6"/>
      <c r="KMP9" s="34"/>
      <c r="KMQ9" s="390"/>
      <c r="KMR9" s="516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6"/>
      <c r="KNF9" s="34"/>
      <c r="KNG9" s="390"/>
      <c r="KNH9" s="516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6"/>
      <c r="KNV9" s="34"/>
      <c r="KNW9" s="390"/>
      <c r="KNX9" s="516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6"/>
      <c r="KOL9" s="34"/>
      <c r="KOM9" s="390"/>
      <c r="KON9" s="516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6"/>
      <c r="KPB9" s="34"/>
      <c r="KPC9" s="390"/>
      <c r="KPD9" s="516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6"/>
      <c r="KPR9" s="34"/>
      <c r="KPS9" s="390"/>
      <c r="KPT9" s="516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6"/>
      <c r="KQH9" s="34"/>
      <c r="KQI9" s="390"/>
      <c r="KQJ9" s="516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6"/>
      <c r="KQX9" s="34"/>
      <c r="KQY9" s="390"/>
      <c r="KQZ9" s="516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6"/>
      <c r="KRN9" s="34"/>
      <c r="KRO9" s="390"/>
      <c r="KRP9" s="516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6"/>
      <c r="KSD9" s="34"/>
      <c r="KSE9" s="390"/>
      <c r="KSF9" s="516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6"/>
      <c r="KST9" s="34"/>
      <c r="KSU9" s="390"/>
      <c r="KSV9" s="516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6"/>
      <c r="KTJ9" s="34"/>
      <c r="KTK9" s="390"/>
      <c r="KTL9" s="516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6"/>
      <c r="KTZ9" s="34"/>
      <c r="KUA9" s="390"/>
      <c r="KUB9" s="516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6"/>
      <c r="KUP9" s="34"/>
      <c r="KUQ9" s="390"/>
      <c r="KUR9" s="516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6"/>
      <c r="KVF9" s="34"/>
      <c r="KVG9" s="390"/>
      <c r="KVH9" s="516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6"/>
      <c r="KVV9" s="34"/>
      <c r="KVW9" s="390"/>
      <c r="KVX9" s="516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6"/>
      <c r="KWL9" s="34"/>
      <c r="KWM9" s="390"/>
      <c r="KWN9" s="516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6"/>
      <c r="KXB9" s="34"/>
      <c r="KXC9" s="390"/>
      <c r="KXD9" s="516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6"/>
      <c r="KXR9" s="34"/>
      <c r="KXS9" s="390"/>
      <c r="KXT9" s="516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6"/>
      <c r="KYH9" s="34"/>
      <c r="KYI9" s="390"/>
      <c r="KYJ9" s="516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6"/>
      <c r="KYX9" s="34"/>
      <c r="KYY9" s="390"/>
      <c r="KYZ9" s="516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6"/>
      <c r="KZN9" s="34"/>
      <c r="KZO9" s="390"/>
      <c r="KZP9" s="516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6"/>
      <c r="LAD9" s="34"/>
      <c r="LAE9" s="390"/>
      <c r="LAF9" s="516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6"/>
      <c r="LAT9" s="34"/>
      <c r="LAU9" s="390"/>
      <c r="LAV9" s="516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6"/>
      <c r="LBJ9" s="34"/>
      <c r="LBK9" s="390"/>
      <c r="LBL9" s="516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6"/>
      <c r="LBZ9" s="34"/>
      <c r="LCA9" s="390"/>
      <c r="LCB9" s="516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6"/>
      <c r="LCP9" s="34"/>
      <c r="LCQ9" s="390"/>
      <c r="LCR9" s="516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6"/>
      <c r="LDF9" s="34"/>
      <c r="LDG9" s="390"/>
      <c r="LDH9" s="516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6"/>
      <c r="LDV9" s="34"/>
      <c r="LDW9" s="390"/>
      <c r="LDX9" s="516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6"/>
      <c r="LEL9" s="34"/>
      <c r="LEM9" s="390"/>
      <c r="LEN9" s="516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6"/>
      <c r="LFB9" s="34"/>
      <c r="LFC9" s="390"/>
      <c r="LFD9" s="516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6"/>
      <c r="LFR9" s="34"/>
      <c r="LFS9" s="390"/>
      <c r="LFT9" s="516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6"/>
      <c r="LGH9" s="34"/>
      <c r="LGI9" s="390"/>
      <c r="LGJ9" s="516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6"/>
      <c r="LGX9" s="34"/>
      <c r="LGY9" s="390"/>
      <c r="LGZ9" s="516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6"/>
      <c r="LHN9" s="34"/>
      <c r="LHO9" s="390"/>
      <c r="LHP9" s="516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6"/>
      <c r="LID9" s="34"/>
      <c r="LIE9" s="390"/>
      <c r="LIF9" s="516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6"/>
      <c r="LIT9" s="34"/>
      <c r="LIU9" s="390"/>
      <c r="LIV9" s="516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6"/>
      <c r="LJJ9" s="34"/>
      <c r="LJK9" s="390"/>
      <c r="LJL9" s="516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6"/>
      <c r="LJZ9" s="34"/>
      <c r="LKA9" s="390"/>
      <c r="LKB9" s="516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6"/>
      <c r="LKP9" s="34"/>
      <c r="LKQ9" s="390"/>
      <c r="LKR9" s="516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6"/>
      <c r="LLF9" s="34"/>
      <c r="LLG9" s="390"/>
      <c r="LLH9" s="516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6"/>
      <c r="LLV9" s="34"/>
      <c r="LLW9" s="390"/>
      <c r="LLX9" s="516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6"/>
      <c r="LML9" s="34"/>
      <c r="LMM9" s="390"/>
      <c r="LMN9" s="516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6"/>
      <c r="LNB9" s="34"/>
      <c r="LNC9" s="390"/>
      <c r="LND9" s="516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6"/>
      <c r="LNR9" s="34"/>
      <c r="LNS9" s="390"/>
      <c r="LNT9" s="516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6"/>
      <c r="LOH9" s="34"/>
      <c r="LOI9" s="390"/>
      <c r="LOJ9" s="516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6"/>
      <c r="LOX9" s="34"/>
      <c r="LOY9" s="390"/>
      <c r="LOZ9" s="516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6"/>
      <c r="LPN9" s="34"/>
      <c r="LPO9" s="390"/>
      <c r="LPP9" s="516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6"/>
      <c r="LQD9" s="34"/>
      <c r="LQE9" s="390"/>
      <c r="LQF9" s="516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6"/>
      <c r="LQT9" s="34"/>
      <c r="LQU9" s="390"/>
      <c r="LQV9" s="516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6"/>
      <c r="LRJ9" s="34"/>
      <c r="LRK9" s="390"/>
      <c r="LRL9" s="516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6"/>
      <c r="LRZ9" s="34"/>
      <c r="LSA9" s="390"/>
      <c r="LSB9" s="516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6"/>
      <c r="LSP9" s="34"/>
      <c r="LSQ9" s="390"/>
      <c r="LSR9" s="516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6"/>
      <c r="LTF9" s="34"/>
      <c r="LTG9" s="390"/>
      <c r="LTH9" s="516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6"/>
      <c r="LTV9" s="34"/>
      <c r="LTW9" s="390"/>
      <c r="LTX9" s="516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6"/>
      <c r="LUL9" s="34"/>
      <c r="LUM9" s="390"/>
      <c r="LUN9" s="516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6"/>
      <c r="LVB9" s="34"/>
      <c r="LVC9" s="390"/>
      <c r="LVD9" s="516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6"/>
      <c r="LVR9" s="34"/>
      <c r="LVS9" s="390"/>
      <c r="LVT9" s="516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6"/>
      <c r="LWH9" s="34"/>
      <c r="LWI9" s="390"/>
      <c r="LWJ9" s="516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6"/>
      <c r="LWX9" s="34"/>
      <c r="LWY9" s="390"/>
      <c r="LWZ9" s="516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6"/>
      <c r="LXN9" s="34"/>
      <c r="LXO9" s="390"/>
      <c r="LXP9" s="516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6"/>
      <c r="LYD9" s="34"/>
      <c r="LYE9" s="390"/>
      <c r="LYF9" s="516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6"/>
      <c r="LYT9" s="34"/>
      <c r="LYU9" s="390"/>
      <c r="LYV9" s="516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6"/>
      <c r="LZJ9" s="34"/>
      <c r="LZK9" s="390"/>
      <c r="LZL9" s="516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6"/>
      <c r="LZZ9" s="34"/>
      <c r="MAA9" s="390"/>
      <c r="MAB9" s="516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6"/>
      <c r="MAP9" s="34"/>
      <c r="MAQ9" s="390"/>
      <c r="MAR9" s="516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6"/>
      <c r="MBF9" s="34"/>
      <c r="MBG9" s="390"/>
      <c r="MBH9" s="516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6"/>
      <c r="MBV9" s="34"/>
      <c r="MBW9" s="390"/>
      <c r="MBX9" s="516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6"/>
      <c r="MCL9" s="34"/>
      <c r="MCM9" s="390"/>
      <c r="MCN9" s="516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6"/>
      <c r="MDB9" s="34"/>
      <c r="MDC9" s="390"/>
      <c r="MDD9" s="516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6"/>
      <c r="MDR9" s="34"/>
      <c r="MDS9" s="390"/>
      <c r="MDT9" s="516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6"/>
      <c r="MEH9" s="34"/>
      <c r="MEI9" s="390"/>
      <c r="MEJ9" s="516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6"/>
      <c r="MEX9" s="34"/>
      <c r="MEY9" s="390"/>
      <c r="MEZ9" s="516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6"/>
      <c r="MFN9" s="34"/>
      <c r="MFO9" s="390"/>
      <c r="MFP9" s="516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6"/>
      <c r="MGD9" s="34"/>
      <c r="MGE9" s="390"/>
      <c r="MGF9" s="516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6"/>
      <c r="MGT9" s="34"/>
      <c r="MGU9" s="390"/>
      <c r="MGV9" s="516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6"/>
      <c r="MHJ9" s="34"/>
      <c r="MHK9" s="390"/>
      <c r="MHL9" s="516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6"/>
      <c r="MHZ9" s="34"/>
      <c r="MIA9" s="390"/>
      <c r="MIB9" s="516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6"/>
      <c r="MIP9" s="34"/>
      <c r="MIQ9" s="390"/>
      <c r="MIR9" s="516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6"/>
      <c r="MJF9" s="34"/>
      <c r="MJG9" s="390"/>
      <c r="MJH9" s="516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6"/>
      <c r="MJV9" s="34"/>
      <c r="MJW9" s="390"/>
      <c r="MJX9" s="516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6"/>
      <c r="MKL9" s="34"/>
      <c r="MKM9" s="390"/>
      <c r="MKN9" s="516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6"/>
      <c r="MLB9" s="34"/>
      <c r="MLC9" s="390"/>
      <c r="MLD9" s="516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6"/>
      <c r="MLR9" s="34"/>
      <c r="MLS9" s="390"/>
      <c r="MLT9" s="516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6"/>
      <c r="MMH9" s="34"/>
      <c r="MMI9" s="390"/>
      <c r="MMJ9" s="516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6"/>
      <c r="MMX9" s="34"/>
      <c r="MMY9" s="390"/>
      <c r="MMZ9" s="516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6"/>
      <c r="MNN9" s="34"/>
      <c r="MNO9" s="390"/>
      <c r="MNP9" s="516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6"/>
      <c r="MOD9" s="34"/>
      <c r="MOE9" s="390"/>
      <c r="MOF9" s="516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6"/>
      <c r="MOT9" s="34"/>
      <c r="MOU9" s="390"/>
      <c r="MOV9" s="516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6"/>
      <c r="MPJ9" s="34"/>
      <c r="MPK9" s="390"/>
      <c r="MPL9" s="516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6"/>
      <c r="MPZ9" s="34"/>
      <c r="MQA9" s="390"/>
      <c r="MQB9" s="516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6"/>
      <c r="MQP9" s="34"/>
      <c r="MQQ9" s="390"/>
      <c r="MQR9" s="516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6"/>
      <c r="MRF9" s="34"/>
      <c r="MRG9" s="390"/>
      <c r="MRH9" s="516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6"/>
      <c r="MRV9" s="34"/>
      <c r="MRW9" s="390"/>
      <c r="MRX9" s="516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6"/>
      <c r="MSL9" s="34"/>
      <c r="MSM9" s="390"/>
      <c r="MSN9" s="516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6"/>
      <c r="MTB9" s="34"/>
      <c r="MTC9" s="390"/>
      <c r="MTD9" s="516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6"/>
      <c r="MTR9" s="34"/>
      <c r="MTS9" s="390"/>
      <c r="MTT9" s="516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6"/>
      <c r="MUH9" s="34"/>
      <c r="MUI9" s="390"/>
      <c r="MUJ9" s="516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6"/>
      <c r="MUX9" s="34"/>
      <c r="MUY9" s="390"/>
      <c r="MUZ9" s="516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6"/>
      <c r="MVN9" s="34"/>
      <c r="MVO9" s="390"/>
      <c r="MVP9" s="516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6"/>
      <c r="MWD9" s="34"/>
      <c r="MWE9" s="390"/>
      <c r="MWF9" s="516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6"/>
      <c r="MWT9" s="34"/>
      <c r="MWU9" s="390"/>
      <c r="MWV9" s="516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6"/>
      <c r="MXJ9" s="34"/>
      <c r="MXK9" s="390"/>
      <c r="MXL9" s="516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6"/>
      <c r="MXZ9" s="34"/>
      <c r="MYA9" s="390"/>
      <c r="MYB9" s="516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6"/>
      <c r="MYP9" s="34"/>
      <c r="MYQ9" s="390"/>
      <c r="MYR9" s="516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6"/>
      <c r="MZF9" s="34"/>
      <c r="MZG9" s="390"/>
      <c r="MZH9" s="516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6"/>
      <c r="MZV9" s="34"/>
      <c r="MZW9" s="390"/>
      <c r="MZX9" s="516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6"/>
      <c r="NAL9" s="34"/>
      <c r="NAM9" s="390"/>
      <c r="NAN9" s="516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6"/>
      <c r="NBB9" s="34"/>
      <c r="NBC9" s="390"/>
      <c r="NBD9" s="516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6"/>
      <c r="NBR9" s="34"/>
      <c r="NBS9" s="390"/>
      <c r="NBT9" s="516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6"/>
      <c r="NCH9" s="34"/>
      <c r="NCI9" s="390"/>
      <c r="NCJ9" s="516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6"/>
      <c r="NCX9" s="34"/>
      <c r="NCY9" s="390"/>
      <c r="NCZ9" s="516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6"/>
      <c r="NDN9" s="34"/>
      <c r="NDO9" s="390"/>
      <c r="NDP9" s="516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6"/>
      <c r="NED9" s="34"/>
      <c r="NEE9" s="390"/>
      <c r="NEF9" s="516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6"/>
      <c r="NET9" s="34"/>
      <c r="NEU9" s="390"/>
      <c r="NEV9" s="516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6"/>
      <c r="NFJ9" s="34"/>
      <c r="NFK9" s="390"/>
      <c r="NFL9" s="516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6"/>
      <c r="NFZ9" s="34"/>
      <c r="NGA9" s="390"/>
      <c r="NGB9" s="516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6"/>
      <c r="NGP9" s="34"/>
      <c r="NGQ9" s="390"/>
      <c r="NGR9" s="516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6"/>
      <c r="NHF9" s="34"/>
      <c r="NHG9" s="390"/>
      <c r="NHH9" s="516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6"/>
      <c r="NHV9" s="34"/>
      <c r="NHW9" s="390"/>
      <c r="NHX9" s="516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6"/>
      <c r="NIL9" s="34"/>
      <c r="NIM9" s="390"/>
      <c r="NIN9" s="516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6"/>
      <c r="NJB9" s="34"/>
      <c r="NJC9" s="390"/>
      <c r="NJD9" s="516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6"/>
      <c r="NJR9" s="34"/>
      <c r="NJS9" s="390"/>
      <c r="NJT9" s="516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6"/>
      <c r="NKH9" s="34"/>
      <c r="NKI9" s="390"/>
      <c r="NKJ9" s="516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6"/>
      <c r="NKX9" s="34"/>
      <c r="NKY9" s="390"/>
      <c r="NKZ9" s="516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6"/>
      <c r="NLN9" s="34"/>
      <c r="NLO9" s="390"/>
      <c r="NLP9" s="516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6"/>
      <c r="NMD9" s="34"/>
      <c r="NME9" s="390"/>
      <c r="NMF9" s="516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6"/>
      <c r="NMT9" s="34"/>
      <c r="NMU9" s="390"/>
      <c r="NMV9" s="516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6"/>
      <c r="NNJ9" s="34"/>
      <c r="NNK9" s="390"/>
      <c r="NNL9" s="516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6"/>
      <c r="NNZ9" s="34"/>
      <c r="NOA9" s="390"/>
      <c r="NOB9" s="516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6"/>
      <c r="NOP9" s="34"/>
      <c r="NOQ9" s="390"/>
      <c r="NOR9" s="516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6"/>
      <c r="NPF9" s="34"/>
      <c r="NPG9" s="390"/>
      <c r="NPH9" s="516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6"/>
      <c r="NPV9" s="34"/>
      <c r="NPW9" s="390"/>
      <c r="NPX9" s="516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6"/>
      <c r="NQL9" s="34"/>
      <c r="NQM9" s="390"/>
      <c r="NQN9" s="516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6"/>
      <c r="NRB9" s="34"/>
      <c r="NRC9" s="390"/>
      <c r="NRD9" s="516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6"/>
      <c r="NRR9" s="34"/>
      <c r="NRS9" s="390"/>
      <c r="NRT9" s="516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6"/>
      <c r="NSH9" s="34"/>
      <c r="NSI9" s="390"/>
      <c r="NSJ9" s="516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6"/>
      <c r="NSX9" s="34"/>
      <c r="NSY9" s="390"/>
      <c r="NSZ9" s="516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6"/>
      <c r="NTN9" s="34"/>
      <c r="NTO9" s="390"/>
      <c r="NTP9" s="516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6"/>
      <c r="NUD9" s="34"/>
      <c r="NUE9" s="390"/>
      <c r="NUF9" s="516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6"/>
      <c r="NUT9" s="34"/>
      <c r="NUU9" s="390"/>
      <c r="NUV9" s="516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6"/>
      <c r="NVJ9" s="34"/>
      <c r="NVK9" s="390"/>
      <c r="NVL9" s="516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6"/>
      <c r="NVZ9" s="34"/>
      <c r="NWA9" s="390"/>
      <c r="NWB9" s="516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6"/>
      <c r="NWP9" s="34"/>
      <c r="NWQ9" s="390"/>
      <c r="NWR9" s="516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6"/>
      <c r="NXF9" s="34"/>
      <c r="NXG9" s="390"/>
      <c r="NXH9" s="516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6"/>
      <c r="NXV9" s="34"/>
      <c r="NXW9" s="390"/>
      <c r="NXX9" s="516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6"/>
      <c r="NYL9" s="34"/>
      <c r="NYM9" s="390"/>
      <c r="NYN9" s="516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6"/>
      <c r="NZB9" s="34"/>
      <c r="NZC9" s="390"/>
      <c r="NZD9" s="516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6"/>
      <c r="NZR9" s="34"/>
      <c r="NZS9" s="390"/>
      <c r="NZT9" s="516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6"/>
      <c r="OAH9" s="34"/>
      <c r="OAI9" s="390"/>
      <c r="OAJ9" s="516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6"/>
      <c r="OAX9" s="34"/>
      <c r="OAY9" s="390"/>
      <c r="OAZ9" s="516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6"/>
      <c r="OBN9" s="34"/>
      <c r="OBO9" s="390"/>
      <c r="OBP9" s="516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6"/>
      <c r="OCD9" s="34"/>
      <c r="OCE9" s="390"/>
      <c r="OCF9" s="516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6"/>
      <c r="OCT9" s="34"/>
      <c r="OCU9" s="390"/>
      <c r="OCV9" s="516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6"/>
      <c r="ODJ9" s="34"/>
      <c r="ODK9" s="390"/>
      <c r="ODL9" s="516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6"/>
      <c r="ODZ9" s="34"/>
      <c r="OEA9" s="390"/>
      <c r="OEB9" s="516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6"/>
      <c r="OEP9" s="34"/>
      <c r="OEQ9" s="390"/>
      <c r="OER9" s="516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6"/>
      <c r="OFF9" s="34"/>
      <c r="OFG9" s="390"/>
      <c r="OFH9" s="516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6"/>
      <c r="OFV9" s="34"/>
      <c r="OFW9" s="390"/>
      <c r="OFX9" s="516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6"/>
      <c r="OGL9" s="34"/>
      <c r="OGM9" s="390"/>
      <c r="OGN9" s="516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6"/>
      <c r="OHB9" s="34"/>
      <c r="OHC9" s="390"/>
      <c r="OHD9" s="516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6"/>
      <c r="OHR9" s="34"/>
      <c r="OHS9" s="390"/>
      <c r="OHT9" s="516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6"/>
      <c r="OIH9" s="34"/>
      <c r="OII9" s="390"/>
      <c r="OIJ9" s="516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6"/>
      <c r="OIX9" s="34"/>
      <c r="OIY9" s="390"/>
      <c r="OIZ9" s="516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6"/>
      <c r="OJN9" s="34"/>
      <c r="OJO9" s="390"/>
      <c r="OJP9" s="516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6"/>
      <c r="OKD9" s="34"/>
      <c r="OKE9" s="390"/>
      <c r="OKF9" s="516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6"/>
      <c r="OKT9" s="34"/>
      <c r="OKU9" s="390"/>
      <c r="OKV9" s="516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6"/>
      <c r="OLJ9" s="34"/>
      <c r="OLK9" s="390"/>
      <c r="OLL9" s="516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6"/>
      <c r="OLZ9" s="34"/>
      <c r="OMA9" s="390"/>
      <c r="OMB9" s="516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6"/>
      <c r="OMP9" s="34"/>
      <c r="OMQ9" s="390"/>
      <c r="OMR9" s="516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6"/>
      <c r="ONF9" s="34"/>
      <c r="ONG9" s="390"/>
      <c r="ONH9" s="516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6"/>
      <c r="ONV9" s="34"/>
      <c r="ONW9" s="390"/>
      <c r="ONX9" s="516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6"/>
      <c r="OOL9" s="34"/>
      <c r="OOM9" s="390"/>
      <c r="OON9" s="516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6"/>
      <c r="OPB9" s="34"/>
      <c r="OPC9" s="390"/>
      <c r="OPD9" s="516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6"/>
      <c r="OPR9" s="34"/>
      <c r="OPS9" s="390"/>
      <c r="OPT9" s="516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6"/>
      <c r="OQH9" s="34"/>
      <c r="OQI9" s="390"/>
      <c r="OQJ9" s="516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6"/>
      <c r="OQX9" s="34"/>
      <c r="OQY9" s="390"/>
      <c r="OQZ9" s="516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6"/>
      <c r="ORN9" s="34"/>
      <c r="ORO9" s="390"/>
      <c r="ORP9" s="516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6"/>
      <c r="OSD9" s="34"/>
      <c r="OSE9" s="390"/>
      <c r="OSF9" s="516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6"/>
      <c r="OST9" s="34"/>
      <c r="OSU9" s="390"/>
      <c r="OSV9" s="516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6"/>
      <c r="OTJ9" s="34"/>
      <c r="OTK9" s="390"/>
      <c r="OTL9" s="516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6"/>
      <c r="OTZ9" s="34"/>
      <c r="OUA9" s="390"/>
      <c r="OUB9" s="516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6"/>
      <c r="OUP9" s="34"/>
      <c r="OUQ9" s="390"/>
      <c r="OUR9" s="516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6"/>
      <c r="OVF9" s="34"/>
      <c r="OVG9" s="390"/>
      <c r="OVH9" s="516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6"/>
      <c r="OVV9" s="34"/>
      <c r="OVW9" s="390"/>
      <c r="OVX9" s="516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6"/>
      <c r="OWL9" s="34"/>
      <c r="OWM9" s="390"/>
      <c r="OWN9" s="516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6"/>
      <c r="OXB9" s="34"/>
      <c r="OXC9" s="390"/>
      <c r="OXD9" s="516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6"/>
      <c r="OXR9" s="34"/>
      <c r="OXS9" s="390"/>
      <c r="OXT9" s="516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6"/>
      <c r="OYH9" s="34"/>
      <c r="OYI9" s="390"/>
      <c r="OYJ9" s="516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6"/>
      <c r="OYX9" s="34"/>
      <c r="OYY9" s="390"/>
      <c r="OYZ9" s="516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6"/>
      <c r="OZN9" s="34"/>
      <c r="OZO9" s="390"/>
      <c r="OZP9" s="516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6"/>
      <c r="PAD9" s="34"/>
      <c r="PAE9" s="390"/>
      <c r="PAF9" s="516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6"/>
      <c r="PAT9" s="34"/>
      <c r="PAU9" s="390"/>
      <c r="PAV9" s="516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6"/>
      <c r="PBJ9" s="34"/>
      <c r="PBK9" s="390"/>
      <c r="PBL9" s="516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6"/>
      <c r="PBZ9" s="34"/>
      <c r="PCA9" s="390"/>
      <c r="PCB9" s="516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6"/>
      <c r="PCP9" s="34"/>
      <c r="PCQ9" s="390"/>
      <c r="PCR9" s="516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6"/>
      <c r="PDF9" s="34"/>
      <c r="PDG9" s="390"/>
      <c r="PDH9" s="516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6"/>
      <c r="PDV9" s="34"/>
      <c r="PDW9" s="390"/>
      <c r="PDX9" s="516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6"/>
      <c r="PEL9" s="34"/>
      <c r="PEM9" s="390"/>
      <c r="PEN9" s="516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6"/>
      <c r="PFB9" s="34"/>
      <c r="PFC9" s="390"/>
      <c r="PFD9" s="516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6"/>
      <c r="PFR9" s="34"/>
      <c r="PFS9" s="390"/>
      <c r="PFT9" s="516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6"/>
      <c r="PGH9" s="34"/>
      <c r="PGI9" s="390"/>
      <c r="PGJ9" s="516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6"/>
      <c r="PGX9" s="34"/>
      <c r="PGY9" s="390"/>
      <c r="PGZ9" s="516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6"/>
      <c r="PHN9" s="34"/>
      <c r="PHO9" s="390"/>
      <c r="PHP9" s="516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6"/>
      <c r="PID9" s="34"/>
      <c r="PIE9" s="390"/>
      <c r="PIF9" s="516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6"/>
      <c r="PIT9" s="34"/>
      <c r="PIU9" s="390"/>
      <c r="PIV9" s="516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6"/>
      <c r="PJJ9" s="34"/>
      <c r="PJK9" s="390"/>
      <c r="PJL9" s="516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6"/>
      <c r="PJZ9" s="34"/>
      <c r="PKA9" s="390"/>
      <c r="PKB9" s="516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6"/>
      <c r="PKP9" s="34"/>
      <c r="PKQ9" s="390"/>
      <c r="PKR9" s="516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6"/>
      <c r="PLF9" s="34"/>
      <c r="PLG9" s="390"/>
      <c r="PLH9" s="516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6"/>
      <c r="PLV9" s="34"/>
      <c r="PLW9" s="390"/>
      <c r="PLX9" s="516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6"/>
      <c r="PML9" s="34"/>
      <c r="PMM9" s="390"/>
      <c r="PMN9" s="516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6"/>
      <c r="PNB9" s="34"/>
      <c r="PNC9" s="390"/>
      <c r="PND9" s="516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6"/>
      <c r="PNR9" s="34"/>
      <c r="PNS9" s="390"/>
      <c r="PNT9" s="516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6"/>
      <c r="POH9" s="34"/>
      <c r="POI9" s="390"/>
      <c r="POJ9" s="516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6"/>
      <c r="POX9" s="34"/>
      <c r="POY9" s="390"/>
      <c r="POZ9" s="516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6"/>
      <c r="PPN9" s="34"/>
      <c r="PPO9" s="390"/>
      <c r="PPP9" s="516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6"/>
      <c r="PQD9" s="34"/>
      <c r="PQE9" s="390"/>
      <c r="PQF9" s="516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6"/>
      <c r="PQT9" s="34"/>
      <c r="PQU9" s="390"/>
      <c r="PQV9" s="516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6"/>
      <c r="PRJ9" s="34"/>
      <c r="PRK9" s="390"/>
      <c r="PRL9" s="516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6"/>
      <c r="PRZ9" s="34"/>
      <c r="PSA9" s="390"/>
      <c r="PSB9" s="516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6"/>
      <c r="PSP9" s="34"/>
      <c r="PSQ9" s="390"/>
      <c r="PSR9" s="516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6"/>
      <c r="PTF9" s="34"/>
      <c r="PTG9" s="390"/>
      <c r="PTH9" s="516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6"/>
      <c r="PTV9" s="34"/>
      <c r="PTW9" s="390"/>
      <c r="PTX9" s="516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6"/>
      <c r="PUL9" s="34"/>
      <c r="PUM9" s="390"/>
      <c r="PUN9" s="516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6"/>
      <c r="PVB9" s="34"/>
      <c r="PVC9" s="390"/>
      <c r="PVD9" s="516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6"/>
      <c r="PVR9" s="34"/>
      <c r="PVS9" s="390"/>
      <c r="PVT9" s="516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6"/>
      <c r="PWH9" s="34"/>
      <c r="PWI9" s="390"/>
      <c r="PWJ9" s="516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6"/>
      <c r="PWX9" s="34"/>
      <c r="PWY9" s="390"/>
      <c r="PWZ9" s="516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6"/>
      <c r="PXN9" s="34"/>
      <c r="PXO9" s="390"/>
      <c r="PXP9" s="516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6"/>
      <c r="PYD9" s="34"/>
      <c r="PYE9" s="390"/>
      <c r="PYF9" s="516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6"/>
      <c r="PYT9" s="34"/>
      <c r="PYU9" s="390"/>
      <c r="PYV9" s="516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6"/>
      <c r="PZJ9" s="34"/>
      <c r="PZK9" s="390"/>
      <c r="PZL9" s="516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6"/>
      <c r="PZZ9" s="34"/>
      <c r="QAA9" s="390"/>
      <c r="QAB9" s="516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6"/>
      <c r="QAP9" s="34"/>
      <c r="QAQ9" s="390"/>
      <c r="QAR9" s="516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6"/>
      <c r="QBF9" s="34"/>
      <c r="QBG9" s="390"/>
      <c r="QBH9" s="516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6"/>
      <c r="QBV9" s="34"/>
      <c r="QBW9" s="390"/>
      <c r="QBX9" s="516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6"/>
      <c r="QCL9" s="34"/>
      <c r="QCM9" s="390"/>
      <c r="QCN9" s="516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6"/>
      <c r="QDB9" s="34"/>
      <c r="QDC9" s="390"/>
      <c r="QDD9" s="516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6"/>
      <c r="QDR9" s="34"/>
      <c r="QDS9" s="390"/>
      <c r="QDT9" s="516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6"/>
      <c r="QEH9" s="34"/>
      <c r="QEI9" s="390"/>
      <c r="QEJ9" s="516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6"/>
      <c r="QEX9" s="34"/>
      <c r="QEY9" s="390"/>
      <c r="QEZ9" s="516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6"/>
      <c r="QFN9" s="34"/>
      <c r="QFO9" s="390"/>
      <c r="QFP9" s="516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6"/>
      <c r="QGD9" s="34"/>
      <c r="QGE9" s="390"/>
      <c r="QGF9" s="516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6"/>
      <c r="QGT9" s="34"/>
      <c r="QGU9" s="390"/>
      <c r="QGV9" s="516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6"/>
      <c r="QHJ9" s="34"/>
      <c r="QHK9" s="390"/>
      <c r="QHL9" s="516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6"/>
      <c r="QHZ9" s="34"/>
      <c r="QIA9" s="390"/>
      <c r="QIB9" s="516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6"/>
      <c r="QIP9" s="34"/>
      <c r="QIQ9" s="390"/>
      <c r="QIR9" s="516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6"/>
      <c r="QJF9" s="34"/>
      <c r="QJG9" s="390"/>
      <c r="QJH9" s="516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6"/>
      <c r="QJV9" s="34"/>
      <c r="QJW9" s="390"/>
      <c r="QJX9" s="516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6"/>
      <c r="QKL9" s="34"/>
      <c r="QKM9" s="390"/>
      <c r="QKN9" s="516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6"/>
      <c r="QLB9" s="34"/>
      <c r="QLC9" s="390"/>
      <c r="QLD9" s="516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6"/>
      <c r="QLR9" s="34"/>
      <c r="QLS9" s="390"/>
      <c r="QLT9" s="516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6"/>
      <c r="QMH9" s="34"/>
      <c r="QMI9" s="390"/>
      <c r="QMJ9" s="516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6"/>
      <c r="QMX9" s="34"/>
      <c r="QMY9" s="390"/>
      <c r="QMZ9" s="516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6"/>
      <c r="QNN9" s="34"/>
      <c r="QNO9" s="390"/>
      <c r="QNP9" s="516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6"/>
      <c r="QOD9" s="34"/>
      <c r="QOE9" s="390"/>
      <c r="QOF9" s="516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6"/>
      <c r="QOT9" s="34"/>
      <c r="QOU9" s="390"/>
      <c r="QOV9" s="516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6"/>
      <c r="QPJ9" s="34"/>
      <c r="QPK9" s="390"/>
      <c r="QPL9" s="516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6"/>
      <c r="QPZ9" s="34"/>
      <c r="QQA9" s="390"/>
      <c r="QQB9" s="516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6"/>
      <c r="QQP9" s="34"/>
      <c r="QQQ9" s="390"/>
      <c r="QQR9" s="516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6"/>
      <c r="QRF9" s="34"/>
      <c r="QRG9" s="390"/>
      <c r="QRH9" s="516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6"/>
      <c r="QRV9" s="34"/>
      <c r="QRW9" s="390"/>
      <c r="QRX9" s="516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6"/>
      <c r="QSL9" s="34"/>
      <c r="QSM9" s="390"/>
      <c r="QSN9" s="516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6"/>
      <c r="QTB9" s="34"/>
      <c r="QTC9" s="390"/>
      <c r="QTD9" s="516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6"/>
      <c r="QTR9" s="34"/>
      <c r="QTS9" s="390"/>
      <c r="QTT9" s="516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6"/>
      <c r="QUH9" s="34"/>
      <c r="QUI9" s="390"/>
      <c r="QUJ9" s="516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6"/>
      <c r="QUX9" s="34"/>
      <c r="QUY9" s="390"/>
      <c r="QUZ9" s="516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6"/>
      <c r="QVN9" s="34"/>
      <c r="QVO9" s="390"/>
      <c r="QVP9" s="516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6"/>
      <c r="QWD9" s="34"/>
      <c r="QWE9" s="390"/>
      <c r="QWF9" s="516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6"/>
      <c r="QWT9" s="34"/>
      <c r="QWU9" s="390"/>
      <c r="QWV9" s="516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6"/>
      <c r="QXJ9" s="34"/>
      <c r="QXK9" s="390"/>
      <c r="QXL9" s="516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6"/>
      <c r="QXZ9" s="34"/>
      <c r="QYA9" s="390"/>
      <c r="QYB9" s="516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6"/>
      <c r="QYP9" s="34"/>
      <c r="QYQ9" s="390"/>
      <c r="QYR9" s="516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6"/>
      <c r="QZF9" s="34"/>
      <c r="QZG9" s="390"/>
      <c r="QZH9" s="516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6"/>
      <c r="QZV9" s="34"/>
      <c r="QZW9" s="390"/>
      <c r="QZX9" s="516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6"/>
      <c r="RAL9" s="34"/>
      <c r="RAM9" s="390"/>
      <c r="RAN9" s="516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6"/>
      <c r="RBB9" s="34"/>
      <c r="RBC9" s="390"/>
      <c r="RBD9" s="516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6"/>
      <c r="RBR9" s="34"/>
      <c r="RBS9" s="390"/>
      <c r="RBT9" s="516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6"/>
      <c r="RCH9" s="34"/>
      <c r="RCI9" s="390"/>
      <c r="RCJ9" s="516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6"/>
      <c r="RCX9" s="34"/>
      <c r="RCY9" s="390"/>
      <c r="RCZ9" s="516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6"/>
      <c r="RDN9" s="34"/>
      <c r="RDO9" s="390"/>
      <c r="RDP9" s="516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6"/>
      <c r="RED9" s="34"/>
      <c r="REE9" s="390"/>
      <c r="REF9" s="516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6"/>
      <c r="RET9" s="34"/>
      <c r="REU9" s="390"/>
      <c r="REV9" s="516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6"/>
      <c r="RFJ9" s="34"/>
      <c r="RFK9" s="390"/>
      <c r="RFL9" s="516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6"/>
      <c r="RFZ9" s="34"/>
      <c r="RGA9" s="390"/>
      <c r="RGB9" s="516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6"/>
      <c r="RGP9" s="34"/>
      <c r="RGQ9" s="390"/>
      <c r="RGR9" s="516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6"/>
      <c r="RHF9" s="34"/>
      <c r="RHG9" s="390"/>
      <c r="RHH9" s="516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6"/>
      <c r="RHV9" s="34"/>
      <c r="RHW9" s="390"/>
      <c r="RHX9" s="516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6"/>
      <c r="RIL9" s="34"/>
      <c r="RIM9" s="390"/>
      <c r="RIN9" s="516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6"/>
      <c r="RJB9" s="34"/>
      <c r="RJC9" s="390"/>
      <c r="RJD9" s="516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6"/>
      <c r="RJR9" s="34"/>
      <c r="RJS9" s="390"/>
      <c r="RJT9" s="516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6"/>
      <c r="RKH9" s="34"/>
      <c r="RKI9" s="390"/>
      <c r="RKJ9" s="516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6"/>
      <c r="RKX9" s="34"/>
      <c r="RKY9" s="390"/>
      <c r="RKZ9" s="516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6"/>
      <c r="RLN9" s="34"/>
      <c r="RLO9" s="390"/>
      <c r="RLP9" s="516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6"/>
      <c r="RMD9" s="34"/>
      <c r="RME9" s="390"/>
      <c r="RMF9" s="516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6"/>
      <c r="RMT9" s="34"/>
      <c r="RMU9" s="390"/>
      <c r="RMV9" s="516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6"/>
      <c r="RNJ9" s="34"/>
      <c r="RNK9" s="390"/>
      <c r="RNL9" s="516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6"/>
      <c r="RNZ9" s="34"/>
      <c r="ROA9" s="390"/>
      <c r="ROB9" s="516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6"/>
      <c r="ROP9" s="34"/>
      <c r="ROQ9" s="390"/>
      <c r="ROR9" s="516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6"/>
      <c r="RPF9" s="34"/>
      <c r="RPG9" s="390"/>
      <c r="RPH9" s="516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6"/>
      <c r="RPV9" s="34"/>
      <c r="RPW9" s="390"/>
      <c r="RPX9" s="516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6"/>
      <c r="RQL9" s="34"/>
      <c r="RQM9" s="390"/>
      <c r="RQN9" s="516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6"/>
      <c r="RRB9" s="34"/>
      <c r="RRC9" s="390"/>
      <c r="RRD9" s="516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6"/>
      <c r="RRR9" s="34"/>
      <c r="RRS9" s="390"/>
      <c r="RRT9" s="516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6"/>
      <c r="RSH9" s="34"/>
      <c r="RSI9" s="390"/>
      <c r="RSJ9" s="516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6"/>
      <c r="RSX9" s="34"/>
      <c r="RSY9" s="390"/>
      <c r="RSZ9" s="516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6"/>
      <c r="RTN9" s="34"/>
      <c r="RTO9" s="390"/>
      <c r="RTP9" s="516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6"/>
      <c r="RUD9" s="34"/>
      <c r="RUE9" s="390"/>
      <c r="RUF9" s="516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6"/>
      <c r="RUT9" s="34"/>
      <c r="RUU9" s="390"/>
      <c r="RUV9" s="516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6"/>
      <c r="RVJ9" s="34"/>
      <c r="RVK9" s="390"/>
      <c r="RVL9" s="516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6"/>
      <c r="RVZ9" s="34"/>
      <c r="RWA9" s="390"/>
      <c r="RWB9" s="516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6"/>
      <c r="RWP9" s="34"/>
      <c r="RWQ9" s="390"/>
      <c r="RWR9" s="516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6"/>
      <c r="RXF9" s="34"/>
      <c r="RXG9" s="390"/>
      <c r="RXH9" s="516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6"/>
      <c r="RXV9" s="34"/>
      <c r="RXW9" s="390"/>
      <c r="RXX9" s="516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6"/>
      <c r="RYL9" s="34"/>
      <c r="RYM9" s="390"/>
      <c r="RYN9" s="516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6"/>
      <c r="RZB9" s="34"/>
      <c r="RZC9" s="390"/>
      <c r="RZD9" s="516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6"/>
      <c r="RZR9" s="34"/>
      <c r="RZS9" s="390"/>
      <c r="RZT9" s="516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6"/>
      <c r="SAH9" s="34"/>
      <c r="SAI9" s="390"/>
      <c r="SAJ9" s="516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6"/>
      <c r="SAX9" s="34"/>
      <c r="SAY9" s="390"/>
      <c r="SAZ9" s="516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6"/>
      <c r="SBN9" s="34"/>
      <c r="SBO9" s="390"/>
      <c r="SBP9" s="516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6"/>
      <c r="SCD9" s="34"/>
      <c r="SCE9" s="390"/>
      <c r="SCF9" s="516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6"/>
      <c r="SCT9" s="34"/>
      <c r="SCU9" s="390"/>
      <c r="SCV9" s="516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6"/>
      <c r="SDJ9" s="34"/>
      <c r="SDK9" s="390"/>
      <c r="SDL9" s="516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6"/>
      <c r="SDZ9" s="34"/>
      <c r="SEA9" s="390"/>
      <c r="SEB9" s="516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6"/>
      <c r="SEP9" s="34"/>
      <c r="SEQ9" s="390"/>
      <c r="SER9" s="516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6"/>
      <c r="SFF9" s="34"/>
      <c r="SFG9" s="390"/>
      <c r="SFH9" s="516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6"/>
      <c r="SFV9" s="34"/>
      <c r="SFW9" s="390"/>
      <c r="SFX9" s="516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6"/>
      <c r="SGL9" s="34"/>
      <c r="SGM9" s="390"/>
      <c r="SGN9" s="516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6"/>
      <c r="SHB9" s="34"/>
      <c r="SHC9" s="390"/>
      <c r="SHD9" s="516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6"/>
      <c r="SHR9" s="34"/>
      <c r="SHS9" s="390"/>
      <c r="SHT9" s="516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6"/>
      <c r="SIH9" s="34"/>
      <c r="SII9" s="390"/>
      <c r="SIJ9" s="516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6"/>
      <c r="SIX9" s="34"/>
      <c r="SIY9" s="390"/>
      <c r="SIZ9" s="516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6"/>
      <c r="SJN9" s="34"/>
      <c r="SJO9" s="390"/>
      <c r="SJP9" s="516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6"/>
      <c r="SKD9" s="34"/>
      <c r="SKE9" s="390"/>
      <c r="SKF9" s="516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6"/>
      <c r="SKT9" s="34"/>
      <c r="SKU9" s="390"/>
      <c r="SKV9" s="516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6"/>
      <c r="SLJ9" s="34"/>
      <c r="SLK9" s="390"/>
      <c r="SLL9" s="516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6"/>
      <c r="SLZ9" s="34"/>
      <c r="SMA9" s="390"/>
      <c r="SMB9" s="516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6"/>
      <c r="SMP9" s="34"/>
      <c r="SMQ9" s="390"/>
      <c r="SMR9" s="516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6"/>
      <c r="SNF9" s="34"/>
      <c r="SNG9" s="390"/>
      <c r="SNH9" s="516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6"/>
      <c r="SNV9" s="34"/>
      <c r="SNW9" s="390"/>
      <c r="SNX9" s="516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6"/>
      <c r="SOL9" s="34"/>
      <c r="SOM9" s="390"/>
      <c r="SON9" s="516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6"/>
      <c r="SPB9" s="34"/>
      <c r="SPC9" s="390"/>
      <c r="SPD9" s="516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6"/>
      <c r="SPR9" s="34"/>
      <c r="SPS9" s="390"/>
      <c r="SPT9" s="516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6"/>
      <c r="SQH9" s="34"/>
      <c r="SQI9" s="390"/>
      <c r="SQJ9" s="516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6"/>
      <c r="SQX9" s="34"/>
      <c r="SQY9" s="390"/>
      <c r="SQZ9" s="516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6"/>
      <c r="SRN9" s="34"/>
      <c r="SRO9" s="390"/>
      <c r="SRP9" s="516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6"/>
      <c r="SSD9" s="34"/>
      <c r="SSE9" s="390"/>
      <c r="SSF9" s="516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6"/>
      <c r="SST9" s="34"/>
      <c r="SSU9" s="390"/>
      <c r="SSV9" s="516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6"/>
      <c r="STJ9" s="34"/>
      <c r="STK9" s="390"/>
      <c r="STL9" s="516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6"/>
      <c r="STZ9" s="34"/>
      <c r="SUA9" s="390"/>
      <c r="SUB9" s="516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6"/>
      <c r="SUP9" s="34"/>
      <c r="SUQ9" s="390"/>
      <c r="SUR9" s="516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6"/>
      <c r="SVF9" s="34"/>
      <c r="SVG9" s="390"/>
      <c r="SVH9" s="516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6"/>
      <c r="SVV9" s="34"/>
      <c r="SVW9" s="390"/>
      <c r="SVX9" s="516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6"/>
      <c r="SWL9" s="34"/>
      <c r="SWM9" s="390"/>
      <c r="SWN9" s="516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6"/>
      <c r="SXB9" s="34"/>
      <c r="SXC9" s="390"/>
      <c r="SXD9" s="516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6"/>
      <c r="SXR9" s="34"/>
      <c r="SXS9" s="390"/>
      <c r="SXT9" s="516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6"/>
      <c r="SYH9" s="34"/>
      <c r="SYI9" s="390"/>
      <c r="SYJ9" s="516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6"/>
      <c r="SYX9" s="34"/>
      <c r="SYY9" s="390"/>
      <c r="SYZ9" s="516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6"/>
      <c r="SZN9" s="34"/>
      <c r="SZO9" s="390"/>
      <c r="SZP9" s="516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6"/>
      <c r="TAD9" s="34"/>
      <c r="TAE9" s="390"/>
      <c r="TAF9" s="516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6"/>
      <c r="TAT9" s="34"/>
      <c r="TAU9" s="390"/>
      <c r="TAV9" s="516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6"/>
      <c r="TBJ9" s="34"/>
      <c r="TBK9" s="390"/>
      <c r="TBL9" s="516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6"/>
      <c r="TBZ9" s="34"/>
      <c r="TCA9" s="390"/>
      <c r="TCB9" s="516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6"/>
      <c r="TCP9" s="34"/>
      <c r="TCQ9" s="390"/>
      <c r="TCR9" s="516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6"/>
      <c r="TDF9" s="34"/>
      <c r="TDG9" s="390"/>
      <c r="TDH9" s="516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6"/>
      <c r="TDV9" s="34"/>
      <c r="TDW9" s="390"/>
      <c r="TDX9" s="516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6"/>
      <c r="TEL9" s="34"/>
      <c r="TEM9" s="390"/>
      <c r="TEN9" s="516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6"/>
      <c r="TFB9" s="34"/>
      <c r="TFC9" s="390"/>
      <c r="TFD9" s="516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6"/>
      <c r="TFR9" s="34"/>
      <c r="TFS9" s="390"/>
      <c r="TFT9" s="516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6"/>
      <c r="TGH9" s="34"/>
      <c r="TGI9" s="390"/>
      <c r="TGJ9" s="516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6"/>
      <c r="TGX9" s="34"/>
      <c r="TGY9" s="390"/>
      <c r="TGZ9" s="516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6"/>
      <c r="THN9" s="34"/>
      <c r="THO9" s="390"/>
      <c r="THP9" s="516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6"/>
      <c r="TID9" s="34"/>
      <c r="TIE9" s="390"/>
      <c r="TIF9" s="516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6"/>
      <c r="TIT9" s="34"/>
      <c r="TIU9" s="390"/>
      <c r="TIV9" s="516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6"/>
      <c r="TJJ9" s="34"/>
      <c r="TJK9" s="390"/>
      <c r="TJL9" s="516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6"/>
      <c r="TJZ9" s="34"/>
      <c r="TKA9" s="390"/>
      <c r="TKB9" s="516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6"/>
      <c r="TKP9" s="34"/>
      <c r="TKQ9" s="390"/>
      <c r="TKR9" s="516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6"/>
      <c r="TLF9" s="34"/>
      <c r="TLG9" s="390"/>
      <c r="TLH9" s="516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6"/>
      <c r="TLV9" s="34"/>
      <c r="TLW9" s="390"/>
      <c r="TLX9" s="516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6"/>
      <c r="TML9" s="34"/>
      <c r="TMM9" s="390"/>
      <c r="TMN9" s="516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6"/>
      <c r="TNB9" s="34"/>
      <c r="TNC9" s="390"/>
      <c r="TND9" s="516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6"/>
      <c r="TNR9" s="34"/>
      <c r="TNS9" s="390"/>
      <c r="TNT9" s="516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6"/>
      <c r="TOH9" s="34"/>
      <c r="TOI9" s="390"/>
      <c r="TOJ9" s="516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6"/>
      <c r="TOX9" s="34"/>
      <c r="TOY9" s="390"/>
      <c r="TOZ9" s="516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6"/>
      <c r="TPN9" s="34"/>
      <c r="TPO9" s="390"/>
      <c r="TPP9" s="516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6"/>
      <c r="TQD9" s="34"/>
      <c r="TQE9" s="390"/>
      <c r="TQF9" s="516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6"/>
      <c r="TQT9" s="34"/>
      <c r="TQU9" s="390"/>
      <c r="TQV9" s="516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6"/>
      <c r="TRJ9" s="34"/>
      <c r="TRK9" s="390"/>
      <c r="TRL9" s="516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6"/>
      <c r="TRZ9" s="34"/>
      <c r="TSA9" s="390"/>
      <c r="TSB9" s="516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6"/>
      <c r="TSP9" s="34"/>
      <c r="TSQ9" s="390"/>
      <c r="TSR9" s="516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6"/>
      <c r="TTF9" s="34"/>
      <c r="TTG9" s="390"/>
      <c r="TTH9" s="516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6"/>
      <c r="TTV9" s="34"/>
      <c r="TTW9" s="390"/>
      <c r="TTX9" s="516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6"/>
      <c r="TUL9" s="34"/>
      <c r="TUM9" s="390"/>
      <c r="TUN9" s="516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6"/>
      <c r="TVB9" s="34"/>
      <c r="TVC9" s="390"/>
      <c r="TVD9" s="516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6"/>
      <c r="TVR9" s="34"/>
      <c r="TVS9" s="390"/>
      <c r="TVT9" s="516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6"/>
      <c r="TWH9" s="34"/>
      <c r="TWI9" s="390"/>
      <c r="TWJ9" s="516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6"/>
      <c r="TWX9" s="34"/>
      <c r="TWY9" s="390"/>
      <c r="TWZ9" s="516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6"/>
      <c r="TXN9" s="34"/>
      <c r="TXO9" s="390"/>
      <c r="TXP9" s="516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6"/>
      <c r="TYD9" s="34"/>
      <c r="TYE9" s="390"/>
      <c r="TYF9" s="516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6"/>
      <c r="TYT9" s="34"/>
      <c r="TYU9" s="390"/>
      <c r="TYV9" s="516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6"/>
      <c r="TZJ9" s="34"/>
      <c r="TZK9" s="390"/>
      <c r="TZL9" s="516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6"/>
      <c r="TZZ9" s="34"/>
      <c r="UAA9" s="390"/>
      <c r="UAB9" s="516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6"/>
      <c r="UAP9" s="34"/>
      <c r="UAQ9" s="390"/>
      <c r="UAR9" s="516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6"/>
      <c r="UBF9" s="34"/>
      <c r="UBG9" s="390"/>
      <c r="UBH9" s="516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6"/>
      <c r="UBV9" s="34"/>
      <c r="UBW9" s="390"/>
      <c r="UBX9" s="516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6"/>
      <c r="UCL9" s="34"/>
      <c r="UCM9" s="390"/>
      <c r="UCN9" s="516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6"/>
      <c r="UDB9" s="34"/>
      <c r="UDC9" s="390"/>
      <c r="UDD9" s="516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6"/>
      <c r="UDR9" s="34"/>
      <c r="UDS9" s="390"/>
      <c r="UDT9" s="516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6"/>
      <c r="UEH9" s="34"/>
      <c r="UEI9" s="390"/>
      <c r="UEJ9" s="516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6"/>
      <c r="UEX9" s="34"/>
      <c r="UEY9" s="390"/>
      <c r="UEZ9" s="516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6"/>
      <c r="UFN9" s="34"/>
      <c r="UFO9" s="390"/>
      <c r="UFP9" s="516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6"/>
      <c r="UGD9" s="34"/>
      <c r="UGE9" s="390"/>
      <c r="UGF9" s="516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6"/>
      <c r="UGT9" s="34"/>
      <c r="UGU9" s="390"/>
      <c r="UGV9" s="516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6"/>
      <c r="UHJ9" s="34"/>
      <c r="UHK9" s="390"/>
      <c r="UHL9" s="516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6"/>
      <c r="UHZ9" s="34"/>
      <c r="UIA9" s="390"/>
      <c r="UIB9" s="516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6"/>
      <c r="UIP9" s="34"/>
      <c r="UIQ9" s="390"/>
      <c r="UIR9" s="516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6"/>
      <c r="UJF9" s="34"/>
      <c r="UJG9" s="390"/>
      <c r="UJH9" s="516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6"/>
      <c r="UJV9" s="34"/>
      <c r="UJW9" s="390"/>
      <c r="UJX9" s="516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6"/>
      <c r="UKL9" s="34"/>
      <c r="UKM9" s="390"/>
      <c r="UKN9" s="516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6"/>
      <c r="ULB9" s="34"/>
      <c r="ULC9" s="390"/>
      <c r="ULD9" s="516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6"/>
      <c r="ULR9" s="34"/>
      <c r="ULS9" s="390"/>
      <c r="ULT9" s="516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6"/>
      <c r="UMH9" s="34"/>
      <c r="UMI9" s="390"/>
      <c r="UMJ9" s="516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6"/>
      <c r="UMX9" s="34"/>
      <c r="UMY9" s="390"/>
      <c r="UMZ9" s="516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6"/>
      <c r="UNN9" s="34"/>
      <c r="UNO9" s="390"/>
      <c r="UNP9" s="516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6"/>
      <c r="UOD9" s="34"/>
      <c r="UOE9" s="390"/>
      <c r="UOF9" s="516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6"/>
      <c r="UOT9" s="34"/>
      <c r="UOU9" s="390"/>
      <c r="UOV9" s="516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6"/>
      <c r="UPJ9" s="34"/>
      <c r="UPK9" s="390"/>
      <c r="UPL9" s="516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6"/>
      <c r="UPZ9" s="34"/>
      <c r="UQA9" s="390"/>
      <c r="UQB9" s="516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6"/>
      <c r="UQP9" s="34"/>
      <c r="UQQ9" s="390"/>
      <c r="UQR9" s="516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6"/>
      <c r="URF9" s="34"/>
      <c r="URG9" s="390"/>
      <c r="URH9" s="516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6"/>
      <c r="URV9" s="34"/>
      <c r="URW9" s="390"/>
      <c r="URX9" s="516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6"/>
      <c r="USL9" s="34"/>
      <c r="USM9" s="390"/>
      <c r="USN9" s="516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6"/>
      <c r="UTB9" s="34"/>
      <c r="UTC9" s="390"/>
      <c r="UTD9" s="516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6"/>
      <c r="UTR9" s="34"/>
      <c r="UTS9" s="390"/>
      <c r="UTT9" s="516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6"/>
      <c r="UUH9" s="34"/>
      <c r="UUI9" s="390"/>
      <c r="UUJ9" s="516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6"/>
      <c r="UUX9" s="34"/>
      <c r="UUY9" s="390"/>
      <c r="UUZ9" s="516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6"/>
      <c r="UVN9" s="34"/>
      <c r="UVO9" s="390"/>
      <c r="UVP9" s="516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6"/>
      <c r="UWD9" s="34"/>
      <c r="UWE9" s="390"/>
      <c r="UWF9" s="516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6"/>
      <c r="UWT9" s="34"/>
      <c r="UWU9" s="390"/>
      <c r="UWV9" s="516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6"/>
      <c r="UXJ9" s="34"/>
      <c r="UXK9" s="390"/>
      <c r="UXL9" s="516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6"/>
      <c r="UXZ9" s="34"/>
      <c r="UYA9" s="390"/>
      <c r="UYB9" s="516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6"/>
      <c r="UYP9" s="34"/>
      <c r="UYQ9" s="390"/>
      <c r="UYR9" s="516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6"/>
      <c r="UZF9" s="34"/>
      <c r="UZG9" s="390"/>
      <c r="UZH9" s="516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6"/>
      <c r="UZV9" s="34"/>
      <c r="UZW9" s="390"/>
      <c r="UZX9" s="516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6"/>
      <c r="VAL9" s="34"/>
      <c r="VAM9" s="390"/>
      <c r="VAN9" s="516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6"/>
      <c r="VBB9" s="34"/>
      <c r="VBC9" s="390"/>
      <c r="VBD9" s="516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6"/>
      <c r="VBR9" s="34"/>
      <c r="VBS9" s="390"/>
      <c r="VBT9" s="516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6"/>
      <c r="VCH9" s="34"/>
      <c r="VCI9" s="390"/>
      <c r="VCJ9" s="516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6"/>
      <c r="VCX9" s="34"/>
      <c r="VCY9" s="390"/>
      <c r="VCZ9" s="516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6"/>
      <c r="VDN9" s="34"/>
      <c r="VDO9" s="390"/>
      <c r="VDP9" s="516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6"/>
      <c r="VED9" s="34"/>
      <c r="VEE9" s="390"/>
      <c r="VEF9" s="516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6"/>
      <c r="VET9" s="34"/>
      <c r="VEU9" s="390"/>
      <c r="VEV9" s="516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6"/>
      <c r="VFJ9" s="34"/>
      <c r="VFK9" s="390"/>
      <c r="VFL9" s="516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6"/>
      <c r="VFZ9" s="34"/>
      <c r="VGA9" s="390"/>
      <c r="VGB9" s="516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6"/>
      <c r="VGP9" s="34"/>
      <c r="VGQ9" s="390"/>
      <c r="VGR9" s="516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6"/>
      <c r="VHF9" s="34"/>
      <c r="VHG9" s="390"/>
      <c r="VHH9" s="516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6"/>
      <c r="VHV9" s="34"/>
      <c r="VHW9" s="390"/>
      <c r="VHX9" s="516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6"/>
      <c r="VIL9" s="34"/>
      <c r="VIM9" s="390"/>
      <c r="VIN9" s="516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6"/>
      <c r="VJB9" s="34"/>
      <c r="VJC9" s="390"/>
      <c r="VJD9" s="516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6"/>
      <c r="VJR9" s="34"/>
      <c r="VJS9" s="390"/>
      <c r="VJT9" s="516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6"/>
      <c r="VKH9" s="34"/>
      <c r="VKI9" s="390"/>
      <c r="VKJ9" s="516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6"/>
      <c r="VKX9" s="34"/>
      <c r="VKY9" s="390"/>
      <c r="VKZ9" s="516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6"/>
      <c r="VLN9" s="34"/>
      <c r="VLO9" s="390"/>
      <c r="VLP9" s="516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6"/>
      <c r="VMD9" s="34"/>
      <c r="VME9" s="390"/>
      <c r="VMF9" s="516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6"/>
      <c r="VMT9" s="34"/>
      <c r="VMU9" s="390"/>
      <c r="VMV9" s="516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6"/>
      <c r="VNJ9" s="34"/>
      <c r="VNK9" s="390"/>
      <c r="VNL9" s="516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6"/>
      <c r="VNZ9" s="34"/>
      <c r="VOA9" s="390"/>
      <c r="VOB9" s="516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6"/>
      <c r="VOP9" s="34"/>
      <c r="VOQ9" s="390"/>
      <c r="VOR9" s="516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6"/>
      <c r="VPF9" s="34"/>
      <c r="VPG9" s="390"/>
      <c r="VPH9" s="516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6"/>
      <c r="VPV9" s="34"/>
      <c r="VPW9" s="390"/>
      <c r="VPX9" s="516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6"/>
      <c r="VQL9" s="34"/>
      <c r="VQM9" s="390"/>
      <c r="VQN9" s="516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6"/>
      <c r="VRB9" s="34"/>
      <c r="VRC9" s="390"/>
      <c r="VRD9" s="516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6"/>
      <c r="VRR9" s="34"/>
      <c r="VRS9" s="390"/>
      <c r="VRT9" s="516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6"/>
      <c r="VSH9" s="34"/>
      <c r="VSI9" s="390"/>
      <c r="VSJ9" s="516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6"/>
      <c r="VSX9" s="34"/>
      <c r="VSY9" s="390"/>
      <c r="VSZ9" s="516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6"/>
      <c r="VTN9" s="34"/>
      <c r="VTO9" s="390"/>
      <c r="VTP9" s="516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6"/>
      <c r="VUD9" s="34"/>
      <c r="VUE9" s="390"/>
      <c r="VUF9" s="516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6"/>
      <c r="VUT9" s="34"/>
      <c r="VUU9" s="390"/>
      <c r="VUV9" s="516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6"/>
      <c r="VVJ9" s="34"/>
      <c r="VVK9" s="390"/>
      <c r="VVL9" s="516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6"/>
      <c r="VVZ9" s="34"/>
      <c r="VWA9" s="390"/>
      <c r="VWB9" s="516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6"/>
      <c r="VWP9" s="34"/>
      <c r="VWQ9" s="390"/>
      <c r="VWR9" s="516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6"/>
      <c r="VXF9" s="34"/>
      <c r="VXG9" s="390"/>
      <c r="VXH9" s="516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6"/>
      <c r="VXV9" s="34"/>
      <c r="VXW9" s="390"/>
      <c r="VXX9" s="516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6"/>
      <c r="VYL9" s="34"/>
      <c r="VYM9" s="390"/>
      <c r="VYN9" s="516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6"/>
      <c r="VZB9" s="34"/>
      <c r="VZC9" s="390"/>
      <c r="VZD9" s="516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6"/>
      <c r="VZR9" s="34"/>
      <c r="VZS9" s="390"/>
      <c r="VZT9" s="516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6"/>
      <c r="WAH9" s="34"/>
      <c r="WAI9" s="390"/>
      <c r="WAJ9" s="516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6"/>
      <c r="WAX9" s="34"/>
      <c r="WAY9" s="390"/>
      <c r="WAZ9" s="516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6"/>
      <c r="WBN9" s="34"/>
      <c r="WBO9" s="390"/>
      <c r="WBP9" s="516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6"/>
      <c r="WCD9" s="34"/>
      <c r="WCE9" s="390"/>
      <c r="WCF9" s="516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6"/>
      <c r="WCT9" s="34"/>
      <c r="WCU9" s="390"/>
      <c r="WCV9" s="516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6"/>
      <c r="WDJ9" s="34"/>
      <c r="WDK9" s="390"/>
      <c r="WDL9" s="516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6"/>
      <c r="WDZ9" s="34"/>
      <c r="WEA9" s="390"/>
      <c r="WEB9" s="516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6"/>
      <c r="WEP9" s="34"/>
      <c r="WEQ9" s="390"/>
      <c r="WER9" s="516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6"/>
      <c r="WFF9" s="34"/>
      <c r="WFG9" s="390"/>
      <c r="WFH9" s="516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6"/>
      <c r="WFV9" s="34"/>
      <c r="WFW9" s="390"/>
      <c r="WFX9" s="516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6"/>
      <c r="WGL9" s="34"/>
      <c r="WGM9" s="390"/>
      <c r="WGN9" s="516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6"/>
      <c r="WHB9" s="34"/>
      <c r="WHC9" s="390"/>
      <c r="WHD9" s="516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6"/>
      <c r="WHR9" s="34"/>
      <c r="WHS9" s="390"/>
      <c r="WHT9" s="516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6"/>
      <c r="WIH9" s="34"/>
      <c r="WII9" s="390"/>
      <c r="WIJ9" s="516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6"/>
      <c r="WIX9" s="34"/>
      <c r="WIY9" s="390"/>
      <c r="WIZ9" s="516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6"/>
      <c r="WJN9" s="34"/>
      <c r="WJO9" s="390"/>
      <c r="WJP9" s="516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6"/>
      <c r="WKD9" s="34"/>
      <c r="WKE9" s="390"/>
      <c r="WKF9" s="516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6"/>
      <c r="WKT9" s="34"/>
      <c r="WKU9" s="390"/>
      <c r="WKV9" s="516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6"/>
      <c r="WLJ9" s="34"/>
      <c r="WLK9" s="390"/>
      <c r="WLL9" s="516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6"/>
      <c r="WLZ9" s="34"/>
      <c r="WMA9" s="390"/>
      <c r="WMB9" s="516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6"/>
      <c r="WMP9" s="34"/>
      <c r="WMQ9" s="390"/>
      <c r="WMR9" s="516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6"/>
      <c r="WNF9" s="34"/>
      <c r="WNG9" s="390"/>
      <c r="WNH9" s="516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6"/>
      <c r="WNV9" s="34"/>
      <c r="WNW9" s="390"/>
      <c r="WNX9" s="516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6"/>
      <c r="WOL9" s="34"/>
      <c r="WOM9" s="390"/>
      <c r="WON9" s="516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6"/>
      <c r="WPB9" s="34"/>
      <c r="WPC9" s="390"/>
      <c r="WPD9" s="516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6"/>
      <c r="WPR9" s="34"/>
      <c r="WPS9" s="390"/>
      <c r="WPT9" s="516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6"/>
      <c r="WQH9" s="34"/>
      <c r="WQI9" s="390"/>
      <c r="WQJ9" s="516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6"/>
      <c r="WQX9" s="34"/>
      <c r="WQY9" s="390"/>
      <c r="WQZ9" s="516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6"/>
      <c r="WRN9" s="34"/>
      <c r="WRO9" s="390"/>
      <c r="WRP9" s="516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6"/>
      <c r="WSD9" s="34"/>
      <c r="WSE9" s="390"/>
      <c r="WSF9" s="516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6"/>
      <c r="WST9" s="34"/>
      <c r="WSU9" s="390"/>
      <c r="WSV9" s="516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6"/>
      <c r="WTJ9" s="34"/>
      <c r="WTK9" s="390"/>
      <c r="WTL9" s="516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6"/>
      <c r="WTZ9" s="34"/>
      <c r="WUA9" s="390"/>
      <c r="WUB9" s="516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6"/>
      <c r="WUP9" s="34"/>
      <c r="WUQ9" s="390"/>
      <c r="WUR9" s="516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6"/>
      <c r="WVF9" s="34"/>
      <c r="WVG9" s="390"/>
      <c r="WVH9" s="516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6"/>
      <c r="WVV9" s="34"/>
      <c r="WVW9" s="390"/>
      <c r="WVX9" s="516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6"/>
      <c r="WWL9" s="34"/>
      <c r="WWM9" s="390"/>
      <c r="WWN9" s="516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6"/>
      <c r="WXB9" s="34"/>
      <c r="WXC9" s="390"/>
      <c r="WXD9" s="516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6"/>
      <c r="WXR9" s="34"/>
      <c r="WXS9" s="390"/>
      <c r="WXT9" s="516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6"/>
      <c r="WYH9" s="34"/>
      <c r="WYI9" s="390"/>
      <c r="WYJ9" s="516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6"/>
      <c r="WYX9" s="34"/>
      <c r="WYY9" s="390"/>
      <c r="WYZ9" s="516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6"/>
      <c r="WZN9" s="34"/>
      <c r="WZO9" s="390"/>
      <c r="WZP9" s="516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6"/>
      <c r="XAD9" s="34"/>
      <c r="XAE9" s="390"/>
      <c r="XAF9" s="516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6"/>
      <c r="XAT9" s="34"/>
      <c r="XAU9" s="390"/>
      <c r="XAV9" s="516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6"/>
      <c r="XBJ9" s="34"/>
      <c r="XBK9" s="390"/>
      <c r="XBL9" s="516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6"/>
      <c r="XBZ9" s="34"/>
      <c r="XCA9" s="390"/>
      <c r="XCB9" s="516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6"/>
      <c r="XCP9" s="34"/>
      <c r="XCQ9" s="390"/>
      <c r="XCR9" s="516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6"/>
      <c r="XDF9" s="34"/>
      <c r="XDG9" s="390"/>
      <c r="XDH9" s="516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6"/>
      <c r="XDV9" s="34"/>
      <c r="XDW9" s="390"/>
      <c r="XDX9" s="516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6"/>
      <c r="XEL9" s="34"/>
      <c r="XEM9" s="390"/>
      <c r="XEN9" s="516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6"/>
      <c r="XFB9" s="34"/>
      <c r="XFC9" s="390"/>
      <c r="XFD9" s="516"/>
    </row>
    <row r="10" spans="1:16384" ht="15" customHeight="1" x14ac:dyDescent="0.25">
      <c r="A10" s="9"/>
      <c r="B10" s="514" t="s">
        <v>4</v>
      </c>
      <c r="C10" s="511">
        <f>SUM(C5:C9)</f>
        <v>1823270872.8800001</v>
      </c>
      <c r="D10" s="152">
        <f>SUM(D5:D9)</f>
        <v>1835827108.7999997</v>
      </c>
      <c r="E10" s="84">
        <f>SUM(E5:E9)</f>
        <v>1471937857.3099999</v>
      </c>
      <c r="F10" s="90">
        <f t="shared" si="0"/>
        <v>0.80178457451374152</v>
      </c>
      <c r="G10" s="84">
        <f>SUM(G5:G9)</f>
        <v>1421869738.71</v>
      </c>
      <c r="H10" s="90">
        <f t="shared" si="1"/>
        <v>0.77451178920623653</v>
      </c>
      <c r="I10" s="84">
        <f>SUM(I5:I9)</f>
        <v>905056525.02999997</v>
      </c>
      <c r="J10" s="170">
        <f t="shared" si="2"/>
        <v>0.49299660120042349</v>
      </c>
      <c r="K10" s="152">
        <f>SUM(K5:K9)</f>
        <v>1372113312.8699999</v>
      </c>
      <c r="L10" s="90">
        <v>0.74570000000000003</v>
      </c>
      <c r="M10" s="213">
        <f t="shared" ref="M10" si="3">+G10/K10-1</f>
        <v>3.6262621587663579E-2</v>
      </c>
      <c r="N10" s="694">
        <f>SUM(N5:N9)</f>
        <v>949532484.25</v>
      </c>
      <c r="O10" s="90">
        <v>0.51600000000000001</v>
      </c>
      <c r="P10" s="213">
        <f>+I10/N10-1</f>
        <v>-4.6839850092258772E-2</v>
      </c>
    </row>
    <row r="11" spans="1:16384" ht="15" customHeight="1" x14ac:dyDescent="0.25">
      <c r="A11" s="21">
        <v>6</v>
      </c>
      <c r="B11" s="21" t="s">
        <v>5</v>
      </c>
      <c r="C11" s="159">
        <v>404680722.88999999</v>
      </c>
      <c r="D11" s="512">
        <v>380896810.41000003</v>
      </c>
      <c r="E11" s="180">
        <v>225358874.18000001</v>
      </c>
      <c r="F11" s="48">
        <f t="shared" si="0"/>
        <v>0.59165335077871117</v>
      </c>
      <c r="G11" s="56">
        <v>221452907.06999999</v>
      </c>
      <c r="H11" s="48">
        <f t="shared" si="1"/>
        <v>0.58139869124035592</v>
      </c>
      <c r="I11" s="30">
        <v>125135989.13</v>
      </c>
      <c r="J11" s="153">
        <f t="shared" si="2"/>
        <v>0.3285298950004405</v>
      </c>
      <c r="K11" s="150">
        <v>211487568.93000001</v>
      </c>
      <c r="L11" s="48">
        <v>0.62929999999999997</v>
      </c>
      <c r="M11" s="210">
        <f>+G11/K11-1</f>
        <v>4.7120207539471881E-2</v>
      </c>
      <c r="N11" s="683">
        <v>151114310.52000001</v>
      </c>
      <c r="O11" s="48">
        <v>0.44969999999999999</v>
      </c>
      <c r="P11" s="210">
        <f>+I11/N11-1</f>
        <v>-0.17191172232865248</v>
      </c>
    </row>
    <row r="12" spans="1:16384" ht="15" customHeight="1" x14ac:dyDescent="0.25">
      <c r="A12" s="24">
        <v>7</v>
      </c>
      <c r="B12" s="24" t="s">
        <v>6</v>
      </c>
      <c r="C12" s="161">
        <v>17224944.199999999</v>
      </c>
      <c r="D12" s="206">
        <v>31801277.530000001</v>
      </c>
      <c r="E12" s="34">
        <v>21214443.48</v>
      </c>
      <c r="F12" s="48">
        <f t="shared" si="0"/>
        <v>0.66709406438112995</v>
      </c>
      <c r="G12" s="137">
        <v>20953369.379999999</v>
      </c>
      <c r="H12" s="48">
        <f t="shared" si="1"/>
        <v>0.65888451683217641</v>
      </c>
      <c r="I12" s="137">
        <v>4498283.4000000004</v>
      </c>
      <c r="J12" s="153">
        <f t="shared" si="2"/>
        <v>0.14144977024135294</v>
      </c>
      <c r="K12" s="137">
        <v>20252139.59</v>
      </c>
      <c r="L12" s="390">
        <v>0.49320000000000003</v>
      </c>
      <c r="M12" s="210">
        <f>+G12/K12-1</f>
        <v>3.4624973173019713E-2</v>
      </c>
      <c r="N12" s="137">
        <v>6600864.5599999996</v>
      </c>
      <c r="O12" s="390">
        <v>0.16070000000000001</v>
      </c>
      <c r="P12" s="210">
        <f>+I12/N12-1</f>
        <v>-0.31853117737655856</v>
      </c>
    </row>
    <row r="13" spans="1:16384" ht="15" customHeight="1" x14ac:dyDescent="0.25">
      <c r="A13" s="9"/>
      <c r="B13" s="2" t="s">
        <v>7</v>
      </c>
      <c r="C13" s="162">
        <f>SUM(C11:C12)</f>
        <v>421905667.08999997</v>
      </c>
      <c r="D13" s="152">
        <f t="shared" ref="D13:I13" si="4">SUM(D11:D12)</f>
        <v>412698087.94000006</v>
      </c>
      <c r="E13" s="84">
        <f t="shared" si="4"/>
        <v>246573317.66</v>
      </c>
      <c r="F13" s="90">
        <f t="shared" si="0"/>
        <v>0.59746658602365021</v>
      </c>
      <c r="G13" s="84">
        <f t="shared" si="4"/>
        <v>242406276.44999999</v>
      </c>
      <c r="H13" s="90">
        <f t="shared" si="1"/>
        <v>0.5873695166846572</v>
      </c>
      <c r="I13" s="84">
        <f t="shared" si="4"/>
        <v>129634272.53</v>
      </c>
      <c r="J13" s="170">
        <f t="shared" si="2"/>
        <v>0.31411406138825343</v>
      </c>
      <c r="K13" s="84">
        <f t="shared" ref="K13" si="5">SUM(K11:K12)</f>
        <v>231739708.52000001</v>
      </c>
      <c r="L13" s="90">
        <v>0.61450000000000005</v>
      </c>
      <c r="M13" s="213">
        <f t="shared" ref="M13:M16" si="6">+G13/K13-1</f>
        <v>4.602822709203247E-2</v>
      </c>
      <c r="N13" s="84">
        <f t="shared" ref="N13" si="7">SUM(N11:N12)</f>
        <v>157715175.08000001</v>
      </c>
      <c r="O13" s="90">
        <v>0.41820000000000002</v>
      </c>
      <c r="P13" s="213">
        <f>+I13/N13-1</f>
        <v>-0.17804819692053198</v>
      </c>
    </row>
    <row r="14" spans="1:16384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714">
        <f t="shared" ref="F14:F16" si="8">E14/D14</f>
        <v>0.82114161301270683</v>
      </c>
      <c r="G14" s="30">
        <v>22955077.109999999</v>
      </c>
      <c r="H14" s="48">
        <f t="shared" ref="H14:H15" si="9">G14/D14</f>
        <v>0.82114161301270683</v>
      </c>
      <c r="I14" s="30">
        <v>13783857.18</v>
      </c>
      <c r="J14" s="153">
        <f t="shared" ref="J14:J15" si="10">I14/D14</f>
        <v>0.49307169233560377</v>
      </c>
      <c r="K14" s="30">
        <v>19326730.16</v>
      </c>
      <c r="L14" s="262">
        <v>0.72799999999999998</v>
      </c>
      <c r="M14" s="210">
        <f t="shared" si="6"/>
        <v>0.18773723852726465</v>
      </c>
      <c r="N14" s="30">
        <v>12243436.67</v>
      </c>
      <c r="O14" s="262">
        <v>0.4612</v>
      </c>
      <c r="P14" s="210">
        <f t="shared" ref="P14:P15" si="11">+I14/N14-1</f>
        <v>0.12581602302680928</v>
      </c>
    </row>
    <row r="15" spans="1:16384" ht="15" customHeight="1" x14ac:dyDescent="0.25">
      <c r="A15" s="24">
        <v>9</v>
      </c>
      <c r="B15" s="24" t="s">
        <v>9</v>
      </c>
      <c r="C15" s="161">
        <v>127725000</v>
      </c>
      <c r="D15" s="206">
        <v>127725000</v>
      </c>
      <c r="E15" s="34">
        <v>41464382.770000003</v>
      </c>
      <c r="F15" s="715">
        <f t="shared" si="8"/>
        <v>0.32463795474652579</v>
      </c>
      <c r="G15" s="34">
        <v>41464382.770000003</v>
      </c>
      <c r="H15" s="48">
        <f t="shared" si="9"/>
        <v>0.32463795474652579</v>
      </c>
      <c r="I15" s="34">
        <v>41464382.770000003</v>
      </c>
      <c r="J15" s="153">
        <f t="shared" si="10"/>
        <v>0.32463795474652579</v>
      </c>
      <c r="K15" s="34">
        <v>150984573.02000001</v>
      </c>
      <c r="L15" s="264">
        <v>0.95740000000000003</v>
      </c>
      <c r="M15" s="210">
        <f t="shared" si="6"/>
        <v>-0.72537338126255146</v>
      </c>
      <c r="N15" s="34">
        <v>150984573.02000001</v>
      </c>
      <c r="O15" s="264">
        <v>0.95740000000000003</v>
      </c>
      <c r="P15" s="210">
        <f t="shared" si="11"/>
        <v>-0.72537338126255146</v>
      </c>
    </row>
    <row r="16" spans="1:16384" ht="15" customHeight="1" thickBot="1" x14ac:dyDescent="0.3">
      <c r="A16" s="9"/>
      <c r="B16" s="2" t="s">
        <v>10</v>
      </c>
      <c r="C16" s="162">
        <f>SUM(C14:C15)</f>
        <v>155680077.11000001</v>
      </c>
      <c r="D16" s="152">
        <f t="shared" ref="D16:I16" si="12">SUM(D14:D15)</f>
        <v>155680077.11000001</v>
      </c>
      <c r="E16" s="84">
        <f t="shared" si="12"/>
        <v>64419459.880000003</v>
      </c>
      <c r="F16" s="716">
        <f t="shared" si="8"/>
        <v>0.41379385902078319</v>
      </c>
      <c r="G16" s="84">
        <f t="shared" si="12"/>
        <v>64419459.880000003</v>
      </c>
      <c r="H16" s="90">
        <f>G16/D16</f>
        <v>0.41379385902078319</v>
      </c>
      <c r="I16" s="84">
        <f t="shared" si="12"/>
        <v>55248239.950000003</v>
      </c>
      <c r="J16" s="170">
        <f>I16/D16</f>
        <v>0.35488317436381311</v>
      </c>
      <c r="K16" s="84">
        <f t="shared" ref="K16" si="13">SUM(K14:K15)</f>
        <v>170311303.18000001</v>
      </c>
      <c r="L16" s="263">
        <v>0.92430000000000001</v>
      </c>
      <c r="M16" s="213">
        <f t="shared" si="6"/>
        <v>-0.62175464178137463</v>
      </c>
      <c r="N16" s="84">
        <f t="shared" ref="N16" si="14">SUM(N14:N15)</f>
        <v>163228009.69</v>
      </c>
      <c r="O16" s="263">
        <v>0.88590000000000002</v>
      </c>
      <c r="P16" s="213">
        <f>+I16/N16-1</f>
        <v>-0.66152720936237253</v>
      </c>
    </row>
    <row r="17" spans="1:16" s="6" customFormat="1" ht="13.8" thickBot="1" x14ac:dyDescent="0.3">
      <c r="A17" s="5"/>
      <c r="B17" s="4" t="s">
        <v>11</v>
      </c>
      <c r="C17" s="163">
        <f>+C10+C13+C16</f>
        <v>2400856617.0800004</v>
      </c>
      <c r="D17" s="154">
        <f t="shared" ref="D17:I17" si="15">+D10+D13+D16</f>
        <v>2404205273.8499999</v>
      </c>
      <c r="E17" s="155">
        <f t="shared" si="15"/>
        <v>1782930634.8500001</v>
      </c>
      <c r="F17" s="181">
        <f>E17/D17</f>
        <v>0.74158835530498823</v>
      </c>
      <c r="G17" s="155">
        <f t="shared" si="15"/>
        <v>1728695475.0400002</v>
      </c>
      <c r="H17" s="181">
        <f>G17/D17</f>
        <v>0.71902989892029279</v>
      </c>
      <c r="I17" s="155">
        <f t="shared" si="15"/>
        <v>1089939037.51</v>
      </c>
      <c r="J17" s="173">
        <f>I17/D17</f>
        <v>0.4533469123310816</v>
      </c>
      <c r="K17" s="155">
        <f t="shared" ref="K17" si="16">+K10+K13+K16</f>
        <v>1774164324.5699999</v>
      </c>
      <c r="L17" s="181">
        <v>0.73880000000000001</v>
      </c>
      <c r="M17" s="601">
        <f>+G17/K17-1</f>
        <v>-2.5628319147393497E-2</v>
      </c>
      <c r="N17" s="155">
        <f t="shared" ref="N17" si="17">+N10+N13+N16</f>
        <v>1270475669.02</v>
      </c>
      <c r="O17" s="181">
        <v>0.52900000000000003</v>
      </c>
      <c r="P17" s="601">
        <f>+I17/N17-1</f>
        <v>-0.14210160486525458</v>
      </c>
    </row>
    <row r="20" spans="1:16" x14ac:dyDescent="0.25">
      <c r="C20" t="s">
        <v>777</v>
      </c>
    </row>
    <row r="21" spans="1:16" x14ac:dyDescent="0.25">
      <c r="D21" s="46">
        <f>D17-D5</f>
        <v>2072910922.2199998</v>
      </c>
      <c r="E21" s="723">
        <f t="shared" ref="E21:I21" si="18">E17-E5</f>
        <v>1590811311.1200001</v>
      </c>
      <c r="F21" s="46">
        <f t="shared" si="18"/>
        <v>0.16168313571777071</v>
      </c>
      <c r="G21" s="723">
        <f t="shared" si="18"/>
        <v>1536967202.8000002</v>
      </c>
      <c r="H21" s="46">
        <f t="shared" si="18"/>
        <v>0.14030505409067673</v>
      </c>
      <c r="I21" s="46">
        <f t="shared" si="18"/>
        <v>898726103.04999995</v>
      </c>
      <c r="J21" s="720">
        <f t="shared" ref="J21:J22" si="19">I21/D21</f>
        <v>0.43355751248949104</v>
      </c>
      <c r="N21" s="46">
        <f>N17-N5</f>
        <v>1047243697.72</v>
      </c>
      <c r="O21" s="442">
        <f>N21/(2401659905-392905585)</f>
        <v>0.52133986087457429</v>
      </c>
      <c r="P21" s="442">
        <f>I21/N21-1</f>
        <v>-0.14181760653546471</v>
      </c>
    </row>
    <row r="22" spans="1:16" x14ac:dyDescent="0.25">
      <c r="D22" s="46">
        <f>D10-D5</f>
        <v>1504532757.1699996</v>
      </c>
      <c r="E22" s="723">
        <f t="shared" ref="E22:H22" si="20">E10-E5</f>
        <v>1279818533.5799999</v>
      </c>
      <c r="F22" s="46">
        <f t="shared" si="20"/>
        <v>0.221879354926524</v>
      </c>
      <c r="G22" s="723">
        <f t="shared" si="20"/>
        <v>1230141466.47</v>
      </c>
      <c r="H22" s="46">
        <f t="shared" si="20"/>
        <v>0.19578694437662048</v>
      </c>
      <c r="I22" s="46">
        <f>I10-I5</f>
        <v>713843590.56999993</v>
      </c>
      <c r="J22" s="720">
        <f t="shared" si="19"/>
        <v>0.47446197975292176</v>
      </c>
      <c r="N22" s="46">
        <f>N10-N5</f>
        <v>726300512.95000005</v>
      </c>
      <c r="O22" s="442">
        <f>N22/(1836615437-392905585)</f>
        <v>0.50307928005328872</v>
      </c>
      <c r="P22" s="442">
        <f>I22/N22-1</f>
        <v>-1.7151195900171001E-2</v>
      </c>
    </row>
    <row r="137" spans="12:12" x14ac:dyDescent="0.25">
      <c r="L137" s="680"/>
    </row>
    <row r="138" spans="12:12" x14ac:dyDescent="0.25">
      <c r="L138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headerFooter>
    <oddHeader>&amp;LAjuntament de Barcelona&amp;CPressupost 2017
Execució Pressupostària a Juliol&amp;RDirecció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2" sqref="G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776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&amp;LAjuntament de Barcelona&amp;CPressupost 2017
Execució Pressupostària a Juliol&amp;RDirecció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7"/>
  <sheetViews>
    <sheetView topLeftCell="C1" zoomScaleNormal="100" workbookViewId="0">
      <selection activeCell="N16" sqref="N16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6640625" style="46" customWidth="1"/>
    <col min="15" max="15" width="6.33203125" style="97" customWidth="1"/>
    <col min="16" max="16" width="8" style="97" customWidth="1"/>
    <col min="17" max="17" width="3.6640625" customWidth="1"/>
  </cols>
  <sheetData>
    <row r="1" spans="1:16" ht="14.4" thickBot="1" x14ac:dyDescent="0.3">
      <c r="A1" s="7" t="s">
        <v>422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628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42508052.450000003</v>
      </c>
      <c r="D5" s="204">
        <v>43302813.060000002</v>
      </c>
      <c r="E5" s="30">
        <v>26537653.609999999</v>
      </c>
      <c r="F5" s="48">
        <f>+E5/D5</f>
        <v>0.61283902210301344</v>
      </c>
      <c r="G5" s="30">
        <v>26329798.739999998</v>
      </c>
      <c r="H5" s="48">
        <f>G5/D5</f>
        <v>0.60803899052742039</v>
      </c>
      <c r="I5" s="30">
        <v>26240211.960000001</v>
      </c>
      <c r="J5" s="153">
        <f>I5/D5</f>
        <v>0.60597014618061396</v>
      </c>
      <c r="K5" s="572">
        <v>28476977.449999999</v>
      </c>
      <c r="L5" s="48">
        <v>0.62785762936411749</v>
      </c>
      <c r="M5" s="210">
        <f>+G5/K5-1</f>
        <v>-7.5400513055503438E-2</v>
      </c>
      <c r="N5" s="572">
        <v>28429781.370000001</v>
      </c>
      <c r="O5" s="48">
        <v>0.62681705478220806</v>
      </c>
      <c r="P5" s="210">
        <f>+I5/N5-1</f>
        <v>-7.7016751606486245E-2</v>
      </c>
    </row>
    <row r="6" spans="1:16" ht="15" customHeight="1" x14ac:dyDescent="0.25">
      <c r="A6" s="23">
        <v>2</v>
      </c>
      <c r="B6" s="23" t="s">
        <v>1</v>
      </c>
      <c r="C6" s="160">
        <v>48845879.590000004</v>
      </c>
      <c r="D6" s="205">
        <v>40129810.149999999</v>
      </c>
      <c r="E6" s="32">
        <v>32778174.309999999</v>
      </c>
      <c r="F6" s="48">
        <f>+E6/D6</f>
        <v>0.81680362273032081</v>
      </c>
      <c r="G6" s="32">
        <v>25506636.68</v>
      </c>
      <c r="H6" s="48">
        <f>G6/D6</f>
        <v>0.63560322325621565</v>
      </c>
      <c r="I6" s="32">
        <v>12476729.039999999</v>
      </c>
      <c r="J6" s="153">
        <f>I6/D6</f>
        <v>0.31090924660155661</v>
      </c>
      <c r="K6" s="573">
        <v>37310174.399999999</v>
      </c>
      <c r="L6" s="48">
        <v>0.65404747878672387</v>
      </c>
      <c r="M6" s="211">
        <f>+G6/K6-1</f>
        <v>-0.3163624375875338</v>
      </c>
      <c r="N6" s="573">
        <v>18867917.09</v>
      </c>
      <c r="O6" s="48">
        <v>0.33075464805845134</v>
      </c>
      <c r="P6" s="211">
        <f>+I6/N6-1</f>
        <v>-0.33873310018875014</v>
      </c>
    </row>
    <row r="7" spans="1:16" ht="15" customHeight="1" x14ac:dyDescent="0.25">
      <c r="A7" s="23">
        <v>3</v>
      </c>
      <c r="B7" s="23" t="s">
        <v>2</v>
      </c>
      <c r="C7" s="160"/>
      <c r="F7" s="48"/>
      <c r="G7" s="32"/>
      <c r="H7" s="48" t="s">
        <v>129</v>
      </c>
      <c r="I7" s="32"/>
      <c r="J7" s="153" t="s">
        <v>129</v>
      </c>
      <c r="K7" s="573"/>
      <c r="L7" s="48" t="s">
        <v>129</v>
      </c>
      <c r="M7" s="212" t="s">
        <v>129</v>
      </c>
      <c r="N7" s="573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56033357.700000003</v>
      </c>
      <c r="D8" s="206">
        <v>64562127</v>
      </c>
      <c r="E8" s="34">
        <v>58415705.780000001</v>
      </c>
      <c r="F8" s="78">
        <f t="shared" ref="F8" si="0">+E8/D8</f>
        <v>0.90479834686982974</v>
      </c>
      <c r="G8" s="34">
        <v>58394360.280000001</v>
      </c>
      <c r="H8" s="78">
        <f>G8/D8</f>
        <v>0.90446772734113923</v>
      </c>
      <c r="I8" s="34">
        <v>41408624.670000002</v>
      </c>
      <c r="J8" s="172">
        <f>I8/D8</f>
        <v>0.64137640121429085</v>
      </c>
      <c r="K8" s="574">
        <v>44557880.909999996</v>
      </c>
      <c r="L8" s="78">
        <v>0.89021902004926234</v>
      </c>
      <c r="M8" s="516">
        <f>+G8/K8-1</f>
        <v>0.31052821829537947</v>
      </c>
      <c r="N8" s="574">
        <v>28347607.789999999</v>
      </c>
      <c r="O8" s="78">
        <v>0.56635502210095201</v>
      </c>
      <c r="P8" s="516">
        <f>+I8/N8-1</f>
        <v>0.46074494104604669</v>
      </c>
    </row>
    <row r="9" spans="1:16" ht="15" customHeight="1" x14ac:dyDescent="0.25">
      <c r="A9" s="9"/>
      <c r="B9" s="2" t="s">
        <v>4</v>
      </c>
      <c r="C9" s="162">
        <f>SUM(C5:C8)</f>
        <v>147387289.74000001</v>
      </c>
      <c r="D9" s="152">
        <f>SUM(D5:D8)</f>
        <v>147994750.21000001</v>
      </c>
      <c r="E9" s="84">
        <f>SUM(E5:E8)</f>
        <v>117731533.7</v>
      </c>
      <c r="F9" s="90">
        <f>+E9/D9</f>
        <v>0.79551155384189354</v>
      </c>
      <c r="G9" s="84">
        <f t="shared" ref="G9" si="1">SUM(G5:G8)</f>
        <v>110230795.7</v>
      </c>
      <c r="H9" s="90">
        <f>G9/D9</f>
        <v>0.74482909389411367</v>
      </c>
      <c r="I9" s="84">
        <f>SUM(I5:I8)</f>
        <v>80125565.670000002</v>
      </c>
      <c r="J9" s="170">
        <f>I9/D9</f>
        <v>0.54140816181860696</v>
      </c>
      <c r="K9" s="562">
        <f t="shared" ref="K9" si="2">SUM(K5:K8)</f>
        <v>110345032.75999999</v>
      </c>
      <c r="L9" s="90">
        <v>0.72399999999999998</v>
      </c>
      <c r="M9" s="213">
        <f t="shared" ref="M9" si="3">+G9/K9-1</f>
        <v>-1.0352714312791278E-3</v>
      </c>
      <c r="N9" s="562">
        <f>SUM(N5:N8)</f>
        <v>75645306.25</v>
      </c>
      <c r="O9" s="90">
        <v>0.496</v>
      </c>
      <c r="P9" s="213">
        <f>+I9/N9-1</f>
        <v>5.9227196532104731E-2</v>
      </c>
    </row>
    <row r="10" spans="1:16" ht="15" customHeight="1" x14ac:dyDescent="0.25">
      <c r="A10" s="81">
        <v>6</v>
      </c>
      <c r="B10" s="81" t="s">
        <v>5</v>
      </c>
      <c r="C10" s="159">
        <v>3134951.33</v>
      </c>
      <c r="D10" s="204">
        <v>4322076.42</v>
      </c>
      <c r="E10" s="30">
        <v>2761327.41</v>
      </c>
      <c r="F10" s="242">
        <f>+E10/D10</f>
        <v>0.63888907591319266</v>
      </c>
      <c r="G10" s="82">
        <v>2438792.94</v>
      </c>
      <c r="H10" s="353">
        <f t="shared" ref="H10:H11" si="4">G10/D10</f>
        <v>0.56426418762859354</v>
      </c>
      <c r="I10" s="82">
        <v>656975.88</v>
      </c>
      <c r="J10" s="431">
        <f t="shared" ref="J10" si="5">I10/D10</f>
        <v>0.15200468852422558</v>
      </c>
      <c r="K10" s="572">
        <v>2025702.45</v>
      </c>
      <c r="L10" s="48">
        <v>0.27029950893362414</v>
      </c>
      <c r="M10" s="48">
        <f>+G10/K10-1</f>
        <v>0.20392456453809404</v>
      </c>
      <c r="N10" s="572">
        <v>470375.95</v>
      </c>
      <c r="O10" s="48">
        <v>6.2764592252523052E-2</v>
      </c>
      <c r="P10" s="245">
        <f>+I10/N10-1</f>
        <v>0.39670380681665374</v>
      </c>
    </row>
    <row r="11" spans="1:16" ht="15" customHeight="1" x14ac:dyDescent="0.25">
      <c r="A11" s="55">
        <v>7</v>
      </c>
      <c r="B11" s="55" t="s">
        <v>6</v>
      </c>
      <c r="C11" s="161">
        <v>0</v>
      </c>
      <c r="D11" s="206">
        <v>69575</v>
      </c>
      <c r="E11" s="34">
        <v>69575</v>
      </c>
      <c r="F11" s="242">
        <f>+E11/D11</f>
        <v>1</v>
      </c>
      <c r="G11" s="56">
        <v>69575</v>
      </c>
      <c r="H11" s="353">
        <f t="shared" si="4"/>
        <v>1</v>
      </c>
      <c r="I11" s="56">
        <v>0</v>
      </c>
      <c r="J11" s="508" t="s">
        <v>129</v>
      </c>
      <c r="K11" s="574"/>
      <c r="L11" s="390" t="s">
        <v>129</v>
      </c>
      <c r="M11" s="48" t="s">
        <v>129</v>
      </c>
      <c r="N11" s="574"/>
      <c r="O11" s="390" t="s">
        <v>129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3134951.33</v>
      </c>
      <c r="D12" s="152">
        <f t="shared" ref="D12:I12" si="6">SUM(D10:D11)</f>
        <v>4391651.42</v>
      </c>
      <c r="E12" s="84">
        <f t="shared" si="6"/>
        <v>2830902.41</v>
      </c>
      <c r="F12" s="90">
        <f>+E12/D12</f>
        <v>0.64460999730256374</v>
      </c>
      <c r="G12" s="84">
        <f t="shared" si="6"/>
        <v>2508367.94</v>
      </c>
      <c r="H12" s="90">
        <f>G12/D12</f>
        <v>0.57116735826906773</v>
      </c>
      <c r="I12" s="84">
        <f t="shared" si="6"/>
        <v>656975.88</v>
      </c>
      <c r="J12" s="170">
        <f>I12/D12</f>
        <v>0.14959654516477996</v>
      </c>
      <c r="K12" s="562">
        <f t="shared" ref="K12" si="7">SUM(K10:K11)</f>
        <v>2025702.45</v>
      </c>
      <c r="L12" s="90">
        <v>0.27029950893362414</v>
      </c>
      <c r="M12" s="717">
        <f t="shared" ref="M12" si="8">+G12/K12-1</f>
        <v>0.23827067494537513</v>
      </c>
      <c r="N12" s="562">
        <f t="shared" ref="N12" si="9">SUM(N10:N11)</f>
        <v>470375.95</v>
      </c>
      <c r="O12" s="90">
        <v>6.3E-2</v>
      </c>
      <c r="P12" s="213">
        <f>+I12/N12-1</f>
        <v>0.39670380681665374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26"/>
      <c r="L13" s="27" t="s">
        <v>129</v>
      </c>
      <c r="M13" s="214" t="s">
        <v>129</v>
      </c>
      <c r="N13" s="626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627"/>
      <c r="L14" s="28" t="s">
        <v>129</v>
      </c>
      <c r="M14" s="215" t="s">
        <v>129</v>
      </c>
      <c r="N14" s="627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10">SUM(D13:D14)</f>
        <v>0</v>
      </c>
      <c r="E15" s="84">
        <f t="shared" si="10"/>
        <v>0</v>
      </c>
      <c r="F15" s="58" t="s">
        <v>129</v>
      </c>
      <c r="G15" s="84">
        <f t="shared" si="10"/>
        <v>0</v>
      </c>
      <c r="H15" s="58" t="s">
        <v>129</v>
      </c>
      <c r="I15" s="84">
        <f t="shared" si="10"/>
        <v>0</v>
      </c>
      <c r="J15" s="223" t="s">
        <v>129</v>
      </c>
      <c r="K15" s="562">
        <f t="shared" ref="K15" si="11">SUM(K13:K14)</f>
        <v>0</v>
      </c>
      <c r="L15" s="58" t="s">
        <v>129</v>
      </c>
      <c r="M15" s="216" t="s">
        <v>129</v>
      </c>
      <c r="N15" s="562">
        <f t="shared" ref="N15" si="12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150522241.07000002</v>
      </c>
      <c r="D16" s="154">
        <f>+D9+D12+D15</f>
        <v>152386401.63</v>
      </c>
      <c r="E16" s="155">
        <f t="shared" ref="E16:I16" si="13">+E9+E12+E15</f>
        <v>120562436.11</v>
      </c>
      <c r="F16" s="181">
        <f>+E16/D16</f>
        <v>0.79116269444258025</v>
      </c>
      <c r="G16" s="155">
        <f t="shared" si="13"/>
        <v>112739163.64</v>
      </c>
      <c r="H16" s="181">
        <f>G16/D16</f>
        <v>0.73982430475479688</v>
      </c>
      <c r="I16" s="155">
        <f t="shared" si="13"/>
        <v>80782541.549999997</v>
      </c>
      <c r="J16" s="173">
        <f>I16/D16</f>
        <v>0.53011647158742614</v>
      </c>
      <c r="K16" s="570">
        <f t="shared" ref="K16" si="14">+K9+K12+K15</f>
        <v>112370735.20999999</v>
      </c>
      <c r="L16" s="181">
        <v>0.70254608802789087</v>
      </c>
      <c r="M16" s="601">
        <f>+G16/K16-1</f>
        <v>3.2786866554845862E-3</v>
      </c>
      <c r="N16" s="570">
        <f t="shared" ref="N16" si="15">+N9+N12+N15</f>
        <v>76115682.200000003</v>
      </c>
      <c r="O16" s="181">
        <v>0.47587812491615161</v>
      </c>
      <c r="P16" s="601">
        <f>+I16/N16-1</f>
        <v>6.1312717893501345E-2</v>
      </c>
    </row>
    <row r="17" spans="4:13" x14ac:dyDescent="0.25">
      <c r="F17" s="441"/>
      <c r="H17" s="441"/>
      <c r="J17" s="441"/>
      <c r="K17" s="441"/>
      <c r="L17" s="441"/>
      <c r="M17" s="441"/>
    </row>
    <row r="18" spans="4:13" x14ac:dyDescent="0.25">
      <c r="F18" s="441"/>
      <c r="H18" s="441"/>
    </row>
    <row r="22" spans="4:13" x14ac:dyDescent="0.25">
      <c r="D22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7"/>
  <sheetViews>
    <sheetView zoomScaleNormal="100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63" t="s">
        <v>765</v>
      </c>
      <c r="D2" s="256"/>
      <c r="E2" s="742" t="s">
        <v>781</v>
      </c>
      <c r="F2" s="743"/>
      <c r="G2" s="744"/>
      <c r="H2" s="744"/>
      <c r="I2" s="744"/>
      <c r="J2" s="744"/>
      <c r="K2" s="745"/>
      <c r="L2" s="740" t="s">
        <v>782</v>
      </c>
      <c r="M2" s="741"/>
      <c r="N2" s="138"/>
    </row>
    <row r="3" spans="1:14" x14ac:dyDescent="0.25">
      <c r="C3" s="157">
        <v>1</v>
      </c>
      <c r="D3" s="257"/>
      <c r="E3" s="148">
        <v>2</v>
      </c>
      <c r="F3" s="87"/>
      <c r="G3" s="87">
        <v>3</v>
      </c>
      <c r="H3" s="87"/>
      <c r="I3" s="88" t="s">
        <v>36</v>
      </c>
      <c r="J3" s="87">
        <v>4</v>
      </c>
      <c r="K3" s="149" t="s">
        <v>46</v>
      </c>
      <c r="L3" s="87" t="s">
        <v>47</v>
      </c>
      <c r="M3" s="16" t="s">
        <v>48</v>
      </c>
      <c r="N3" s="139" t="s">
        <v>360</v>
      </c>
    </row>
    <row r="4" spans="1:14" ht="30" customHeight="1" x14ac:dyDescent="0.25">
      <c r="A4" s="1"/>
      <c r="B4" s="2" t="s">
        <v>12</v>
      </c>
      <c r="C4" s="158" t="s">
        <v>44</v>
      </c>
      <c r="D4" s="258" t="s">
        <v>437</v>
      </c>
      <c r="E4" s="112" t="s">
        <v>45</v>
      </c>
      <c r="F4" s="89" t="s">
        <v>438</v>
      </c>
      <c r="G4" s="89" t="s">
        <v>133</v>
      </c>
      <c r="H4" s="89" t="s">
        <v>439</v>
      </c>
      <c r="I4" s="89" t="s">
        <v>18</v>
      </c>
      <c r="J4" s="89" t="s">
        <v>412</v>
      </c>
      <c r="K4" s="113" t="s">
        <v>18</v>
      </c>
      <c r="L4" s="89" t="s">
        <v>133</v>
      </c>
      <c r="M4" s="12" t="s">
        <v>18</v>
      </c>
      <c r="N4" s="140" t="s">
        <v>764</v>
      </c>
    </row>
    <row r="5" spans="1:14" ht="15" customHeight="1" x14ac:dyDescent="0.25">
      <c r="A5" s="21">
        <v>1</v>
      </c>
      <c r="B5" s="21" t="s">
        <v>49</v>
      </c>
      <c r="C5" s="198">
        <v>1039801038.77</v>
      </c>
      <c r="D5" s="260">
        <f>C5/$C$18</f>
        <v>0.38001873058145352</v>
      </c>
      <c r="E5" s="204">
        <v>1039801038.77</v>
      </c>
      <c r="F5" s="262">
        <f>E5/$E$18</f>
        <v>0.37745233571425835</v>
      </c>
      <c r="G5" s="30">
        <v>635590034.25</v>
      </c>
      <c r="H5" s="262">
        <f>G5/$G$18</f>
        <v>0.44190350675565904</v>
      </c>
      <c r="I5" s="134">
        <f>G5/E5</f>
        <v>0.61126120339507573</v>
      </c>
      <c r="J5" s="30">
        <v>586074519.47000003</v>
      </c>
      <c r="K5" s="153">
        <f>J5/G5</f>
        <v>0.92209519955984121</v>
      </c>
      <c r="L5" s="30">
        <v>572269283.80999994</v>
      </c>
      <c r="M5" s="48">
        <v>0.60636692083171506</v>
      </c>
      <c r="N5" s="141">
        <f>+G5/L5-1</f>
        <v>0.11064852200074271</v>
      </c>
    </row>
    <row r="6" spans="1:14" ht="15" customHeight="1" x14ac:dyDescent="0.25">
      <c r="A6" s="23">
        <v>2</v>
      </c>
      <c r="B6" s="23" t="s">
        <v>50</v>
      </c>
      <c r="C6" s="198">
        <v>60929532.859999999</v>
      </c>
      <c r="D6" s="260">
        <f t="shared" ref="D6:D16" si="0">C6/$C$18</f>
        <v>2.2268071360813303E-2</v>
      </c>
      <c r="E6" s="204">
        <v>60929532.859999999</v>
      </c>
      <c r="F6" s="262">
        <f t="shared" ref="F6:F9" si="1">E6/$E$18</f>
        <v>2.2117687552217116E-2</v>
      </c>
      <c r="G6" s="30">
        <v>39869718.829999998</v>
      </c>
      <c r="H6" s="262">
        <f t="shared" ref="H6:H9" si="2">G6/$G$18</f>
        <v>2.7720020162256234E-2</v>
      </c>
      <c r="I6" s="134">
        <f t="shared" ref="I6:I9" si="3">G6/E6</f>
        <v>0.65435786159086595</v>
      </c>
      <c r="J6" s="30">
        <v>35448787.869999997</v>
      </c>
      <c r="K6" s="153">
        <f t="shared" ref="K6:K9" si="4">J6/G6</f>
        <v>0.88911557217520509</v>
      </c>
      <c r="L6" s="30">
        <v>31590810.260000002</v>
      </c>
      <c r="M6" s="48">
        <v>0.56665343959143166</v>
      </c>
      <c r="N6" s="142">
        <f t="shared" ref="N6:N18" si="5">+G6/L6-1</f>
        <v>0.26206699042736092</v>
      </c>
    </row>
    <row r="7" spans="1:14" ht="15" customHeight="1" x14ac:dyDescent="0.25">
      <c r="A7" s="23">
        <v>3</v>
      </c>
      <c r="B7" s="23" t="s">
        <v>51</v>
      </c>
      <c r="C7" s="198">
        <v>280116621.39999998</v>
      </c>
      <c r="D7" s="260">
        <f t="shared" si="0"/>
        <v>0.1023749341557831</v>
      </c>
      <c r="E7" s="204">
        <v>280116621.39999998</v>
      </c>
      <c r="F7" s="262">
        <f t="shared" si="1"/>
        <v>0.10168356164068404</v>
      </c>
      <c r="G7" s="30">
        <v>130614370.39</v>
      </c>
      <c r="H7" s="262">
        <f t="shared" si="2"/>
        <v>9.0811600556532035E-2</v>
      </c>
      <c r="I7" s="134">
        <f t="shared" si="3"/>
        <v>0.46628568393121428</v>
      </c>
      <c r="J7" s="30">
        <v>94010206.890000001</v>
      </c>
      <c r="K7" s="153">
        <f t="shared" si="4"/>
        <v>0.71975393373099739</v>
      </c>
      <c r="L7" s="30">
        <v>127535230.27</v>
      </c>
      <c r="M7" s="48">
        <v>0.49027191291068895</v>
      </c>
      <c r="N7" s="142">
        <f t="shared" si="5"/>
        <v>2.4143447371218762E-2</v>
      </c>
    </row>
    <row r="8" spans="1:14" ht="15" customHeight="1" x14ac:dyDescent="0.25">
      <c r="A8" s="23">
        <v>4</v>
      </c>
      <c r="B8" s="23" t="s">
        <v>3</v>
      </c>
      <c r="C8" s="198">
        <v>1083327318.48</v>
      </c>
      <c r="D8" s="260">
        <f t="shared" si="0"/>
        <v>0.39592639074487662</v>
      </c>
      <c r="E8" s="204">
        <v>1086930967.8399999</v>
      </c>
      <c r="F8" s="262">
        <f t="shared" si="1"/>
        <v>0.39456070659121195</v>
      </c>
      <c r="G8" s="30">
        <v>610530005.16999996</v>
      </c>
      <c r="H8" s="262">
        <f t="shared" si="2"/>
        <v>0.42448014557455066</v>
      </c>
      <c r="I8" s="134">
        <f t="shared" si="3"/>
        <v>0.5617008101105756</v>
      </c>
      <c r="J8" s="30">
        <v>521686822.56</v>
      </c>
      <c r="K8" s="153">
        <f t="shared" si="4"/>
        <v>0.85448187335975101</v>
      </c>
      <c r="L8" s="30">
        <v>515618784.30000001</v>
      </c>
      <c r="M8" s="414">
        <v>0.48950890465212676</v>
      </c>
      <c r="N8" s="142">
        <f>+G8/L8-1</f>
        <v>0.1840724654724335</v>
      </c>
    </row>
    <row r="9" spans="1:14" ht="15" customHeight="1" x14ac:dyDescent="0.25">
      <c r="A9" s="24">
        <v>5</v>
      </c>
      <c r="B9" s="24" t="s">
        <v>42</v>
      </c>
      <c r="C9" s="525">
        <v>42097110</v>
      </c>
      <c r="D9" s="257">
        <f t="shared" si="0"/>
        <v>1.5385337874130016E-2</v>
      </c>
      <c r="E9" s="206">
        <v>42097110</v>
      </c>
      <c r="F9" s="264">
        <f t="shared" si="1"/>
        <v>1.528143548992433E-2</v>
      </c>
      <c r="G9" s="34">
        <v>15418625.460000001</v>
      </c>
      <c r="H9" s="264">
        <f t="shared" si="2"/>
        <v>1.0720030669087048E-2</v>
      </c>
      <c r="I9" s="135">
        <f t="shared" si="3"/>
        <v>0.36626327698029632</v>
      </c>
      <c r="J9" s="34">
        <v>10526812.060000001</v>
      </c>
      <c r="K9" s="392">
        <f t="shared" si="4"/>
        <v>0.6827334957522212</v>
      </c>
      <c r="L9" s="34">
        <v>13004097.41</v>
      </c>
      <c r="M9" s="78">
        <v>0.3086247367993486</v>
      </c>
      <c r="N9" s="143">
        <f t="shared" si="5"/>
        <v>0.18567440506430355</v>
      </c>
    </row>
    <row r="10" spans="1:14" ht="15" customHeight="1" x14ac:dyDescent="0.25">
      <c r="A10" s="9"/>
      <c r="B10" s="2" t="s">
        <v>4</v>
      </c>
      <c r="C10" s="162">
        <f>SUM(C5:C9)</f>
        <v>2506271621.5099998</v>
      </c>
      <c r="D10" s="542">
        <f t="shared" si="0"/>
        <v>0.91597346471705654</v>
      </c>
      <c r="E10" s="152">
        <f>SUM(E5:E9)</f>
        <v>2509875270.8699999</v>
      </c>
      <c r="F10" s="263">
        <f>E10/E18</f>
        <v>0.91109572698829577</v>
      </c>
      <c r="G10" s="84">
        <f>SUM(G5:G9)</f>
        <v>1432022754.0999999</v>
      </c>
      <c r="H10" s="263">
        <f>G10/G18</f>
        <v>0.99563530371808495</v>
      </c>
      <c r="I10" s="85">
        <f t="shared" ref="I10:I18" si="6">+G10/E10</f>
        <v>0.57055534620396364</v>
      </c>
      <c r="J10" s="84">
        <f>SUM(J5:J9)</f>
        <v>1247747148.8499999</v>
      </c>
      <c r="K10" s="170">
        <f t="shared" ref="K10:K18" si="7">+J10/G10</f>
        <v>0.87131796284493135</v>
      </c>
      <c r="L10" s="84">
        <f>SUM(L5:L9)</f>
        <v>1260018206.05</v>
      </c>
      <c r="M10" s="43">
        <v>0.53501156818572315</v>
      </c>
      <c r="N10" s="144">
        <f t="shared" si="5"/>
        <v>0.13650957361101379</v>
      </c>
    </row>
    <row r="11" spans="1:14" ht="15" customHeight="1" x14ac:dyDescent="0.25">
      <c r="A11" s="21">
        <v>6</v>
      </c>
      <c r="B11" s="21" t="s">
        <v>43</v>
      </c>
      <c r="C11" s="198">
        <v>4021413</v>
      </c>
      <c r="D11" s="260">
        <f t="shared" si="0"/>
        <v>1.4697160383793284E-3</v>
      </c>
      <c r="E11" s="204">
        <v>4021413</v>
      </c>
      <c r="F11" s="262">
        <f>E11/E18</f>
        <v>1.4597905494662953E-3</v>
      </c>
      <c r="G11" s="30">
        <v>1255793.71</v>
      </c>
      <c r="H11" s="262">
        <f>G11/G18</f>
        <v>8.7310941693025633E-4</v>
      </c>
      <c r="I11" s="134">
        <f>+G11/E11</f>
        <v>0.3122767320839715</v>
      </c>
      <c r="J11" s="30">
        <v>756530.71</v>
      </c>
      <c r="K11" s="153">
        <f>+J11/G11</f>
        <v>0.60243231350473958</v>
      </c>
      <c r="L11" s="136">
        <v>689578.96</v>
      </c>
      <c r="M11" s="52">
        <v>6.8902773780975215</v>
      </c>
      <c r="N11" s="141">
        <f t="shared" si="5"/>
        <v>0.82110212585372389</v>
      </c>
    </row>
    <row r="12" spans="1:14" ht="15" customHeight="1" x14ac:dyDescent="0.25">
      <c r="A12" s="24">
        <v>7</v>
      </c>
      <c r="B12" s="24" t="s">
        <v>6</v>
      </c>
      <c r="C12" s="525">
        <v>15057423.99</v>
      </c>
      <c r="D12" s="257">
        <f t="shared" si="0"/>
        <v>5.5030750471987489E-3</v>
      </c>
      <c r="E12" s="512">
        <v>16041795.24</v>
      </c>
      <c r="F12" s="264">
        <f>E12/E18</f>
        <v>5.8232420017106917E-3</v>
      </c>
      <c r="G12" s="180">
        <v>2903024.51</v>
      </c>
      <c r="H12" s="264">
        <f>G12/G18</f>
        <v>2.0183713432203312E-3</v>
      </c>
      <c r="I12" s="135">
        <f t="shared" si="6"/>
        <v>0.18096631122440382</v>
      </c>
      <c r="J12" s="180">
        <v>2903024.51</v>
      </c>
      <c r="K12" s="153">
        <f>+J12/G12</f>
        <v>1</v>
      </c>
      <c r="L12" s="137">
        <v>19261106.949999999</v>
      </c>
      <c r="M12" s="329">
        <v>1.0132977410738495</v>
      </c>
      <c r="N12" s="141">
        <f t="shared" si="5"/>
        <v>-0.8492804947537036</v>
      </c>
    </row>
    <row r="13" spans="1:14" ht="15" customHeight="1" x14ac:dyDescent="0.25">
      <c r="A13" s="9"/>
      <c r="B13" s="2" t="s">
        <v>7</v>
      </c>
      <c r="C13" s="162">
        <f>SUM(C11:C12)</f>
        <v>19078836.990000002</v>
      </c>
      <c r="D13" s="542">
        <f t="shared" si="0"/>
        <v>6.9727910855780775E-3</v>
      </c>
      <c r="E13" s="152">
        <f>SUM(E11:E12)</f>
        <v>20063208.240000002</v>
      </c>
      <c r="F13" s="263">
        <f>E13/E18</f>
        <v>7.2830325511769878E-3</v>
      </c>
      <c r="G13" s="84">
        <f>SUM(G11:G12)</f>
        <v>4158818.2199999997</v>
      </c>
      <c r="H13" s="263">
        <f>G13/G18</f>
        <v>2.8914807601505875E-3</v>
      </c>
      <c r="I13" s="85">
        <f t="shared" si="6"/>
        <v>0.20728580246246794</v>
      </c>
      <c r="J13" s="84">
        <f>SUM(J11:J12)</f>
        <v>3659555.2199999997</v>
      </c>
      <c r="K13" s="170">
        <f t="shared" si="7"/>
        <v>0.8799507519710732</v>
      </c>
      <c r="L13" s="84">
        <f>SUM(L11:L12)</f>
        <v>19950685.91</v>
      </c>
      <c r="M13" s="43">
        <v>1.0440783159968161</v>
      </c>
      <c r="N13" s="144">
        <f t="shared" si="5"/>
        <v>-0.79154510081703755</v>
      </c>
    </row>
    <row r="14" spans="1:14" ht="15" customHeight="1" x14ac:dyDescent="0.25">
      <c r="A14" s="21">
        <v>8</v>
      </c>
      <c r="B14" s="21" t="s">
        <v>445</v>
      </c>
      <c r="C14" s="198">
        <v>5000000</v>
      </c>
      <c r="D14" s="543">
        <f t="shared" si="0"/>
        <v>1.8273627185013432E-3</v>
      </c>
      <c r="E14" s="204">
        <f>19015991.13-E17</f>
        <v>5399626.129999999</v>
      </c>
      <c r="F14" s="262">
        <f>E14/$E$18</f>
        <v>1.9600879579454444E-3</v>
      </c>
      <c r="G14" s="30">
        <v>84712.98</v>
      </c>
      <c r="H14" s="266">
        <f>G14/G18</f>
        <v>5.8897970251996614E-5</v>
      </c>
      <c r="I14" s="134">
        <f t="shared" si="6"/>
        <v>1.5688675097214558E-2</v>
      </c>
      <c r="J14" s="30">
        <v>84712.98</v>
      </c>
      <c r="K14" s="392">
        <f t="shared" si="7"/>
        <v>1</v>
      </c>
      <c r="L14" s="136">
        <v>49492.98</v>
      </c>
      <c r="M14" s="57">
        <v>3.0644126005792692E-4</v>
      </c>
      <c r="N14" s="145">
        <f t="shared" si="5"/>
        <v>0.71161607161258011</v>
      </c>
    </row>
    <row r="15" spans="1:14" ht="15" customHeight="1" x14ac:dyDescent="0.25">
      <c r="A15" s="24">
        <v>9</v>
      </c>
      <c r="B15" s="24" t="s">
        <v>9</v>
      </c>
      <c r="C15" s="525">
        <v>205833195.34</v>
      </c>
      <c r="D15" s="257">
        <f t="shared" si="0"/>
        <v>7.5226381478864082E-2</v>
      </c>
      <c r="E15" s="512">
        <v>205833195.34</v>
      </c>
      <c r="F15" s="264">
        <f>E15/$E$18</f>
        <v>7.4718352311434283E-2</v>
      </c>
      <c r="G15" s="180">
        <v>2034213.64</v>
      </c>
      <c r="H15" s="264">
        <f>G15/G18</f>
        <v>1.4143175515124807E-3</v>
      </c>
      <c r="I15" s="135">
        <f t="shared" si="6"/>
        <v>9.8828259292182644E-3</v>
      </c>
      <c r="J15" s="34">
        <v>2034213.64</v>
      </c>
      <c r="K15" s="392">
        <f t="shared" si="7"/>
        <v>1</v>
      </c>
      <c r="L15" s="137">
        <v>2341231.2599999998</v>
      </c>
      <c r="M15" s="264">
        <v>8.3609793263485846E-3</v>
      </c>
      <c r="N15" s="143">
        <f t="shared" si="5"/>
        <v>-0.13113511050591387</v>
      </c>
    </row>
    <row r="16" spans="1:14" ht="15" customHeight="1" x14ac:dyDescent="0.25">
      <c r="A16" s="9"/>
      <c r="B16" s="2" t="s">
        <v>10</v>
      </c>
      <c r="C16" s="162">
        <f>SUM(C14:C15)</f>
        <v>210833195.34</v>
      </c>
      <c r="D16" s="542">
        <f t="shared" si="0"/>
        <v>7.7053744197365423E-2</v>
      </c>
      <c r="E16" s="152">
        <f>SUM(E14:E15)</f>
        <v>211232821.47</v>
      </c>
      <c r="F16" s="263">
        <f>E16/E18</f>
        <v>7.6678440269379727E-2</v>
      </c>
      <c r="G16" s="84">
        <f>SUM(G14:G15)</f>
        <v>2118926.62</v>
      </c>
      <c r="H16" s="263">
        <f>G16/G18</f>
        <v>1.4732155217644775E-3</v>
      </c>
      <c r="I16" s="85">
        <f t="shared" si="6"/>
        <v>1.0031237594868453E-2</v>
      </c>
      <c r="J16" s="84">
        <f>SUM(J14:J15)</f>
        <v>2118926.62</v>
      </c>
      <c r="K16" s="170">
        <f t="shared" si="7"/>
        <v>1</v>
      </c>
      <c r="L16" s="84">
        <f>SUM(L14:L15)</f>
        <v>2390724.2399999998</v>
      </c>
      <c r="M16" s="43">
        <v>5.4146648568907134E-3</v>
      </c>
      <c r="N16" s="144">
        <f t="shared" si="5"/>
        <v>-0.11368840264069924</v>
      </c>
    </row>
    <row r="17" spans="1:14" ht="15" customHeight="1" thickBot="1" x14ac:dyDescent="0.3">
      <c r="A17" s="9"/>
      <c r="B17" s="2" t="s">
        <v>430</v>
      </c>
      <c r="C17" s="162">
        <v>0</v>
      </c>
      <c r="D17" s="346" t="s">
        <v>129</v>
      </c>
      <c r="E17" s="152">
        <v>13616365</v>
      </c>
      <c r="F17" s="263"/>
      <c r="G17" s="84">
        <v>0</v>
      </c>
      <c r="H17" s="263" t="s">
        <v>129</v>
      </c>
      <c r="I17" s="90" t="s">
        <v>129</v>
      </c>
      <c r="J17" s="84">
        <v>0</v>
      </c>
      <c r="K17" s="170" t="s">
        <v>129</v>
      </c>
      <c r="L17" s="84">
        <v>0</v>
      </c>
      <c r="M17" s="334" t="s">
        <v>129</v>
      </c>
      <c r="N17" s="144" t="s">
        <v>129</v>
      </c>
    </row>
    <row r="18" spans="1:14" s="6" customFormat="1" ht="19.5" customHeight="1" thickBot="1" x14ac:dyDescent="0.3">
      <c r="A18" s="5"/>
      <c r="B18" s="4" t="s">
        <v>52</v>
      </c>
      <c r="C18" s="163">
        <f>C10+C13+C16+C17</f>
        <v>2736183653.8399997</v>
      </c>
      <c r="D18" s="265" t="s">
        <v>129</v>
      </c>
      <c r="E18" s="154">
        <f>+E10+E13+E16+E17</f>
        <v>2754787665.5799994</v>
      </c>
      <c r="F18" s="265" t="s">
        <v>129</v>
      </c>
      <c r="G18" s="155">
        <f t="shared" ref="G18" si="8">+G10+G13+G16+G17</f>
        <v>1438300498.9399998</v>
      </c>
      <c r="H18" s="265" t="s">
        <v>129</v>
      </c>
      <c r="I18" s="156">
        <f t="shared" si="6"/>
        <v>0.52210938683623609</v>
      </c>
      <c r="J18" s="155">
        <f>+J10+J13+J16+J17</f>
        <v>1253525630.6899998</v>
      </c>
      <c r="K18" s="173">
        <f t="shared" si="7"/>
        <v>0.87153250076310507</v>
      </c>
      <c r="L18" s="147">
        <f>+L10+L13+L16+L17</f>
        <v>1282359616.2</v>
      </c>
      <c r="M18" s="183">
        <v>0.45488670221904048</v>
      </c>
      <c r="N18" s="146">
        <f t="shared" si="5"/>
        <v>0.1216046425433277</v>
      </c>
    </row>
    <row r="19" spans="1:14" x14ac:dyDescent="0.25">
      <c r="A19" s="247" t="s">
        <v>466</v>
      </c>
      <c r="B19" s="247"/>
    </row>
    <row r="21" spans="1:14" s="451" customFormat="1" x14ac:dyDescent="0.25">
      <c r="A21" s="449"/>
      <c r="B21" s="448"/>
      <c r="C21" s="457"/>
      <c r="D21" s="450"/>
      <c r="K21" s="452"/>
      <c r="M21" s="452"/>
    </row>
    <row r="22" spans="1:14" s="451" customFormat="1" x14ac:dyDescent="0.25">
      <c r="A22" s="449"/>
      <c r="B22" s="448"/>
      <c r="C22" s="457"/>
      <c r="D22" s="450"/>
      <c r="E22" s="451" t="s">
        <v>530</v>
      </c>
      <c r="G22" s="55"/>
      <c r="H22" s="78"/>
      <c r="K22" s="452"/>
      <c r="M22" s="452"/>
    </row>
    <row r="23" spans="1:14" s="451" customFormat="1" x14ac:dyDescent="0.25">
      <c r="A23" s="449"/>
      <c r="B23" s="448"/>
      <c r="C23" s="457"/>
      <c r="D23" s="450"/>
      <c r="G23" s="55"/>
      <c r="H23" s="78"/>
      <c r="K23" s="452"/>
      <c r="M23" s="452"/>
    </row>
    <row r="24" spans="1:14" s="451" customFormat="1" x14ac:dyDescent="0.25">
      <c r="A24" s="449"/>
      <c r="B24" s="448"/>
      <c r="C24" s="457"/>
      <c r="D24" s="450"/>
      <c r="G24" s="55"/>
      <c r="H24" s="78"/>
      <c r="K24" s="452"/>
      <c r="M24" s="452"/>
    </row>
    <row r="25" spans="1:14" s="451" customFormat="1" x14ac:dyDescent="0.25">
      <c r="A25" s="449"/>
      <c r="B25" s="448"/>
      <c r="C25" s="457"/>
      <c r="D25" s="450"/>
      <c r="G25" s="55"/>
      <c r="H25" s="78"/>
      <c r="K25" s="452"/>
      <c r="M25" s="452"/>
    </row>
    <row r="26" spans="1:14" s="451" customFormat="1" x14ac:dyDescent="0.25">
      <c r="A26" s="449"/>
      <c r="B26" s="448"/>
      <c r="C26" s="458"/>
      <c r="D26" s="450"/>
      <c r="G26" s="55"/>
      <c r="H26" s="78"/>
      <c r="K26" s="452"/>
      <c r="M26" s="452"/>
    </row>
    <row r="27" spans="1:14" s="451" customFormat="1" x14ac:dyDescent="0.25">
      <c r="A27" s="449"/>
      <c r="B27" s="448"/>
      <c r="C27" s="457"/>
      <c r="D27" s="450"/>
      <c r="E27" s="453"/>
      <c r="G27" s="55"/>
      <c r="H27" s="268"/>
      <c r="K27" s="452"/>
      <c r="M27" s="452"/>
    </row>
    <row r="28" spans="1:14" x14ac:dyDescent="0.25">
      <c r="G28" s="55"/>
      <c r="H28" s="78"/>
    </row>
    <row r="136" spans="12:15" x14ac:dyDescent="0.25">
      <c r="L136" s="682"/>
      <c r="O136" s="682"/>
    </row>
    <row r="137" spans="12:15" x14ac:dyDescent="0.25">
      <c r="L137" s="682"/>
      <c r="N137" s="100"/>
      <c r="O137" s="682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E1" sqref="E1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46" bestFit="1" customWidth="1"/>
    <col min="5" max="5" width="10.88671875" style="46" customWidth="1"/>
    <col min="6" max="6" width="6.33203125" style="97" customWidth="1"/>
    <col min="7" max="7" width="10" style="46" customWidth="1"/>
    <col min="8" max="8" width="7.44140625" style="97" bestFit="1" customWidth="1"/>
    <col min="9" max="9" width="11.5546875" style="46" bestFit="1" customWidth="1"/>
    <col min="10" max="10" width="7.44140625" style="97" bestFit="1" customWidth="1"/>
    <col min="11" max="11" width="11.6640625" style="46" customWidth="1"/>
    <col min="12" max="12" width="6.33203125" style="97" customWidth="1"/>
    <col min="13" max="13" width="8" style="97" customWidth="1"/>
    <col min="14" max="14" width="3.6640625" customWidth="1"/>
  </cols>
  <sheetData>
    <row r="1" spans="1:13" ht="13.8" x14ac:dyDescent="0.25">
      <c r="A1" s="7" t="s">
        <v>422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41"/>
      <c r="H17" s="441"/>
      <c r="J17" s="441"/>
    </row>
    <row r="18" spans="4:10" x14ac:dyDescent="0.25">
      <c r="F18" s="441"/>
      <c r="H18" s="441"/>
    </row>
    <row r="22" spans="4:10" x14ac:dyDescent="0.25">
      <c r="D22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521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15000854.75</v>
      </c>
      <c r="D5" s="204">
        <v>15759397.08</v>
      </c>
      <c r="E5" s="30">
        <v>7971369.4100000001</v>
      </c>
      <c r="F5" s="48">
        <f>E5/D5</f>
        <v>0.50581690210194263</v>
      </c>
      <c r="G5" s="30">
        <v>7971369.4100000001</v>
      </c>
      <c r="H5" s="48">
        <f>G5/D5</f>
        <v>0.50581690210194263</v>
      </c>
      <c r="I5" s="30">
        <v>7971369.4100000001</v>
      </c>
      <c r="J5" s="153">
        <f>I5/D5</f>
        <v>0.50581690210194263</v>
      </c>
      <c r="K5" s="572">
        <v>8793658.0099999998</v>
      </c>
      <c r="L5" s="48">
        <v>0.59669767566468335</v>
      </c>
      <c r="M5" s="210">
        <f>+G5/K5-1</f>
        <v>-9.3509276692919752E-2</v>
      </c>
      <c r="N5" s="572">
        <v>8793658.0099999998</v>
      </c>
      <c r="O5" s="48">
        <v>0.59669767566468335</v>
      </c>
      <c r="P5" s="210">
        <f>+I5/N5-1</f>
        <v>-9.3509276692919752E-2</v>
      </c>
    </row>
    <row r="6" spans="1:16" ht="15" customHeight="1" x14ac:dyDescent="0.25">
      <c r="A6" s="23">
        <v>2</v>
      </c>
      <c r="B6" s="23" t="s">
        <v>1</v>
      </c>
      <c r="C6" s="160">
        <v>81944181.75</v>
      </c>
      <c r="D6" s="205">
        <v>84967982.090000004</v>
      </c>
      <c r="E6" s="32">
        <v>74097635.069999993</v>
      </c>
      <c r="F6" s="48">
        <f>E6/D6</f>
        <v>0.87206537389006256</v>
      </c>
      <c r="G6" s="32">
        <v>67419805.420000002</v>
      </c>
      <c r="H6" s="48">
        <f>G6/D6</f>
        <v>0.79347306787381888</v>
      </c>
      <c r="I6" s="32">
        <v>30953945.32</v>
      </c>
      <c r="J6" s="153">
        <f>I6/D6</f>
        <v>0.3643012880688738</v>
      </c>
      <c r="K6" s="572">
        <v>64027476.530000001</v>
      </c>
      <c r="L6" s="48">
        <v>0.83406033622964726</v>
      </c>
      <c r="M6" s="210">
        <f t="shared" ref="M6:M17" si="0">+G6/K6-1</f>
        <v>5.2982392464124839E-2</v>
      </c>
      <c r="N6" s="572">
        <v>30704896.559999999</v>
      </c>
      <c r="O6" s="48">
        <v>0.39998041054656785</v>
      </c>
      <c r="P6" s="210">
        <f>+I6/N6-1</f>
        <v>8.1110437715801176E-3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6"/>
      <c r="L7" s="48" t="s">
        <v>129</v>
      </c>
      <c r="M7" s="212" t="s">
        <v>129</v>
      </c>
      <c r="N7" s="626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447" t="s">
        <v>3</v>
      </c>
      <c r="C8" s="160">
        <v>250143469.58000001</v>
      </c>
      <c r="D8" s="397">
        <v>249684514.74000001</v>
      </c>
      <c r="E8" s="398">
        <v>238660647.31999999</v>
      </c>
      <c r="F8" s="48">
        <f t="shared" ref="F8" si="1">E8/D8</f>
        <v>0.95584881412658163</v>
      </c>
      <c r="G8" s="398">
        <v>233915682.44999999</v>
      </c>
      <c r="H8" s="412">
        <f>G8/D8</f>
        <v>0.93684497291944469</v>
      </c>
      <c r="I8" s="398">
        <v>140930033.13</v>
      </c>
      <c r="J8" s="153">
        <f t="shared" ref="J8" si="2">I8/D8</f>
        <v>0.56443241294620305</v>
      </c>
      <c r="K8" s="629">
        <v>211907772.56</v>
      </c>
      <c r="L8" s="412">
        <v>0.93839146765059589</v>
      </c>
      <c r="M8" s="443">
        <f t="shared" si="0"/>
        <v>0.10385607674569197</v>
      </c>
      <c r="N8" s="629">
        <v>159449538.16</v>
      </c>
      <c r="O8" s="412">
        <v>0.70609059933281426</v>
      </c>
      <c r="P8" s="443">
        <f>+I8/N8-1</f>
        <v>-0.11614649527185561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17" t="s">
        <v>129</v>
      </c>
      <c r="G9" s="180">
        <v>0</v>
      </c>
      <c r="H9" s="509" t="s">
        <v>129</v>
      </c>
      <c r="I9" s="180"/>
      <c r="J9" s="513" t="s">
        <v>129</v>
      </c>
      <c r="K9" s="561">
        <v>0</v>
      </c>
      <c r="L9" s="268">
        <v>0</v>
      </c>
      <c r="M9" s="631" t="s">
        <v>129</v>
      </c>
      <c r="N9" s="561">
        <v>0</v>
      </c>
      <c r="O9" s="268">
        <v>0</v>
      </c>
      <c r="P9" s="631" t="s">
        <v>129</v>
      </c>
    </row>
    <row r="10" spans="1:16" ht="15" customHeight="1" x14ac:dyDescent="0.25">
      <c r="A10" s="9"/>
      <c r="B10" s="2" t="s">
        <v>4</v>
      </c>
      <c r="C10" s="162">
        <f>SUM(C5:C9)</f>
        <v>347088506.08000004</v>
      </c>
      <c r="D10" s="152">
        <f>SUM(D5:D9)</f>
        <v>350411893.91000003</v>
      </c>
      <c r="E10" s="84">
        <f>SUM(E5:E9)</f>
        <v>320729651.79999995</v>
      </c>
      <c r="F10" s="90">
        <f>E10/D10</f>
        <v>0.91529328020576928</v>
      </c>
      <c r="G10" s="84">
        <f>SUM(G5:G9)</f>
        <v>309306857.27999997</v>
      </c>
      <c r="H10" s="90">
        <f>G10/D10</f>
        <v>0.88269508728331725</v>
      </c>
      <c r="I10" s="84">
        <f>SUM(I5:I9)</f>
        <v>179855347.86000001</v>
      </c>
      <c r="J10" s="170">
        <f>I10/D10</f>
        <v>0.51326838781960449</v>
      </c>
      <c r="K10" s="562">
        <f>SUM(K5:K9)</f>
        <v>284728907.10000002</v>
      </c>
      <c r="L10" s="630">
        <v>0.874</v>
      </c>
      <c r="M10" s="213">
        <f t="shared" si="0"/>
        <v>8.6320530044980304E-2</v>
      </c>
      <c r="N10" s="562">
        <f>SUM(N5:N9)</f>
        <v>198948092.72999999</v>
      </c>
      <c r="O10" s="90">
        <v>0.61041040564534343</v>
      </c>
      <c r="P10" s="213">
        <f>+I10/N10-1</f>
        <v>-9.5968474027602113E-2</v>
      </c>
    </row>
    <row r="11" spans="1:16" ht="15" customHeight="1" x14ac:dyDescent="0.25">
      <c r="A11" s="21">
        <v>6</v>
      </c>
      <c r="B11" s="21" t="s">
        <v>5</v>
      </c>
      <c r="C11" s="159">
        <v>2029383.63</v>
      </c>
      <c r="D11" s="689">
        <v>6499137.3499999996</v>
      </c>
      <c r="E11" s="472">
        <v>3809721.25</v>
      </c>
      <c r="F11" s="48">
        <f>E11/D11</f>
        <v>0.58618875780491086</v>
      </c>
      <c r="G11" s="30">
        <v>2841406.92</v>
      </c>
      <c r="H11" s="48">
        <f>G11/D11</f>
        <v>0.43719754899471391</v>
      </c>
      <c r="I11" s="30">
        <v>96832.37</v>
      </c>
      <c r="J11" s="153">
        <f t="shared" ref="J11:J12" si="3">I11/D11</f>
        <v>1.489926505399982E-2</v>
      </c>
      <c r="K11" s="559">
        <v>605581.42000000004</v>
      </c>
      <c r="L11" s="412">
        <v>7.0402538865986311E-2</v>
      </c>
      <c r="M11" s="210">
        <f t="shared" si="0"/>
        <v>3.6920312053167015</v>
      </c>
      <c r="N11" s="559">
        <v>128183.62</v>
      </c>
      <c r="O11" s="414">
        <v>7.2427924412967012E-2</v>
      </c>
      <c r="P11" s="210">
        <f>+I11/N11-1</f>
        <v>-0.24458078185028631</v>
      </c>
    </row>
    <row r="12" spans="1:16" ht="15" customHeight="1" x14ac:dyDescent="0.25">
      <c r="A12" s="24">
        <v>7</v>
      </c>
      <c r="B12" s="24" t="s">
        <v>6</v>
      </c>
      <c r="C12" s="161">
        <v>100000</v>
      </c>
      <c r="D12" s="557">
        <v>1268000</v>
      </c>
      <c r="E12" s="398">
        <v>1268000</v>
      </c>
      <c r="F12" s="48">
        <f>E12/D12</f>
        <v>1</v>
      </c>
      <c r="G12" s="137">
        <v>1168000</v>
      </c>
      <c r="H12" s="48">
        <f>G12/D12</f>
        <v>0.92113564668769721</v>
      </c>
      <c r="I12" s="137">
        <v>0</v>
      </c>
      <c r="J12" s="153">
        <f t="shared" si="3"/>
        <v>0</v>
      </c>
      <c r="K12" s="563">
        <v>0</v>
      </c>
      <c r="L12" s="390">
        <v>0</v>
      </c>
      <c r="M12" s="496" t="s">
        <v>129</v>
      </c>
      <c r="N12" s="563">
        <v>0</v>
      </c>
      <c r="O12" s="390">
        <v>0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2129383.63</v>
      </c>
      <c r="D13" s="152">
        <f>SUM(D11:D12)</f>
        <v>7767137.3499999996</v>
      </c>
      <c r="E13" s="84">
        <f>SUM(E11:E12)</f>
        <v>5077721.25</v>
      </c>
      <c r="F13" s="90">
        <f>E13/D13</f>
        <v>0.65374423306676821</v>
      </c>
      <c r="G13" s="84">
        <f>SUM(G11:G12)</f>
        <v>4009406.92</v>
      </c>
      <c r="H13" s="90">
        <f>G13/D13</f>
        <v>0.51620136729009947</v>
      </c>
      <c r="I13" s="84">
        <f>SUM(I11:I12)</f>
        <v>96832.37</v>
      </c>
      <c r="J13" s="170">
        <f>I13/D13</f>
        <v>1.2466931590954806E-2</v>
      </c>
      <c r="K13" s="562">
        <f t="shared" ref="K13" si="4">SUM(K11:K12)</f>
        <v>605581.42000000004</v>
      </c>
      <c r="L13" s="90">
        <v>0.32387334584876243</v>
      </c>
      <c r="M13" s="225">
        <f t="shared" si="0"/>
        <v>5.6207561652073137</v>
      </c>
      <c r="N13" s="562">
        <f t="shared" ref="N13" si="5">SUM(N11:N12)</f>
        <v>128183.62</v>
      </c>
      <c r="O13" s="90">
        <v>6.8554378521729312E-2</v>
      </c>
      <c r="P13" s="225">
        <f>+I13/N13-1</f>
        <v>-0.24458078185028631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6"/>
      <c r="L14" s="86" t="s">
        <v>129</v>
      </c>
      <c r="M14" s="214" t="s">
        <v>129</v>
      </c>
      <c r="N14" s="626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7"/>
      <c r="L15" s="49" t="s">
        <v>129</v>
      </c>
      <c r="M15" s="215" t="s">
        <v>129</v>
      </c>
      <c r="N15" s="627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6">SUM(D14:D15)</f>
        <v>0</v>
      </c>
      <c r="E16" s="84">
        <f t="shared" si="6"/>
        <v>0</v>
      </c>
      <c r="F16" s="58" t="s">
        <v>129</v>
      </c>
      <c r="G16" s="84">
        <f t="shared" si="6"/>
        <v>0</v>
      </c>
      <c r="H16" s="58" t="s">
        <v>129</v>
      </c>
      <c r="I16" s="84">
        <f t="shared" si="6"/>
        <v>0</v>
      </c>
      <c r="J16" s="223" t="s">
        <v>129</v>
      </c>
      <c r="K16" s="562">
        <f t="shared" ref="K16" si="7">SUM(K14:K15)</f>
        <v>0</v>
      </c>
      <c r="L16" s="58" t="s">
        <v>129</v>
      </c>
      <c r="M16" s="216" t="s">
        <v>129</v>
      </c>
      <c r="N16" s="562">
        <f t="shared" ref="N16" si="8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349217889.71000004</v>
      </c>
      <c r="D17" s="154">
        <f t="shared" ref="D17:I17" si="9">+D10+D13+D16</f>
        <v>358179031.26000005</v>
      </c>
      <c r="E17" s="155">
        <f>+E10+E13+E16</f>
        <v>325807373.04999995</v>
      </c>
      <c r="F17" s="181">
        <f>E17/D17</f>
        <v>0.90962157082137596</v>
      </c>
      <c r="G17" s="155">
        <f t="shared" si="9"/>
        <v>313316264.19999999</v>
      </c>
      <c r="H17" s="181">
        <f>G17/D17</f>
        <v>0.87474764532646676</v>
      </c>
      <c r="I17" s="155">
        <f t="shared" si="9"/>
        <v>179952180.23000002</v>
      </c>
      <c r="J17" s="173">
        <f>I17/D17</f>
        <v>0.50240847320672377</v>
      </c>
      <c r="K17" s="570">
        <f t="shared" ref="K17" si="10">+K10+K13+K16</f>
        <v>285334488.52000004</v>
      </c>
      <c r="L17" s="181">
        <v>0.8704664151509619</v>
      </c>
      <c r="M17" s="601">
        <f t="shared" si="0"/>
        <v>9.8066573813556435E-2</v>
      </c>
      <c r="N17" s="570">
        <f t="shared" ref="N17" si="11">+N10+N13+N16</f>
        <v>199076276.34999999</v>
      </c>
      <c r="O17" s="181">
        <v>0.60699999999999998</v>
      </c>
      <c r="P17" s="601">
        <f>+I17/N17-1</f>
        <v>-9.6064164302418042E-2</v>
      </c>
    </row>
    <row r="22" spans="1:16" x14ac:dyDescent="0.25">
      <c r="E22" s="180"/>
    </row>
    <row r="26" spans="1:16" x14ac:dyDescent="0.25">
      <c r="J26" s="518"/>
      <c r="K26" s="518"/>
      <c r="L26" s="518"/>
      <c r="M26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6" zoomScaleNormal="100" workbookViewId="0">
      <selection activeCell="F16" sqref="F16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521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6640625" style="97" customWidth="1"/>
    <col min="12" max="12" width="6.33203125" style="97" customWidth="1"/>
    <col min="13" max="13" width="8" style="97" customWidth="1"/>
    <col min="14" max="14" width="11.5546875" style="46" bestFit="1" customWidth="1"/>
    <col min="15" max="15" width="6.33203125" style="97" customWidth="1"/>
    <col min="16" max="16" width="8" style="97" customWidth="1"/>
    <col min="17" max="17" width="4.6640625" customWidth="1"/>
  </cols>
  <sheetData>
    <row r="1" spans="1:16" ht="14.4" thickBot="1" x14ac:dyDescent="0.3">
      <c r="A1" s="7" t="s">
        <v>769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1367121.04</v>
      </c>
      <c r="D5" s="204">
        <v>1361339.78</v>
      </c>
      <c r="E5" s="30">
        <v>1080223.3500000001</v>
      </c>
      <c r="F5" s="48">
        <f>E5/D5</f>
        <v>0.79350017230819481</v>
      </c>
      <c r="G5" s="30">
        <v>1080223.3500000001</v>
      </c>
      <c r="H5" s="48">
        <f>G5/D5</f>
        <v>0.79350017230819481</v>
      </c>
      <c r="I5" s="30">
        <v>1080223.3500000001</v>
      </c>
      <c r="J5" s="153">
        <f>I5/D5</f>
        <v>0.79350017230819481</v>
      </c>
      <c r="K5" s="572"/>
      <c r="L5" s="48" t="s">
        <v>129</v>
      </c>
      <c r="M5" s="210" t="s">
        <v>129</v>
      </c>
      <c r="N5" s="572"/>
      <c r="O5" s="48" t="s">
        <v>129</v>
      </c>
      <c r="P5" s="210" t="s">
        <v>129</v>
      </c>
    </row>
    <row r="6" spans="1:16" ht="15" customHeight="1" x14ac:dyDescent="0.25">
      <c r="A6" s="23">
        <v>2</v>
      </c>
      <c r="B6" s="23" t="s">
        <v>1</v>
      </c>
      <c r="C6" s="160">
        <v>29400526.609999999</v>
      </c>
      <c r="D6" s="205">
        <v>18521181.149999999</v>
      </c>
      <c r="E6" s="32">
        <v>15475132.66</v>
      </c>
      <c r="F6" s="48">
        <f>E6/D6</f>
        <v>0.83553702837143307</v>
      </c>
      <c r="G6" s="32">
        <v>14938508.460000001</v>
      </c>
      <c r="H6" s="48">
        <f>G6/D6</f>
        <v>0.80656348744799156</v>
      </c>
      <c r="I6" s="32">
        <v>7961874.5999999996</v>
      </c>
      <c r="J6" s="153">
        <f>I6/D6</f>
        <v>0.42987941943432695</v>
      </c>
      <c r="K6" s="572"/>
      <c r="L6" s="48" t="s">
        <v>129</v>
      </c>
      <c r="M6" s="210" t="s">
        <v>129</v>
      </c>
      <c r="N6" s="572"/>
      <c r="O6" s="48" t="s">
        <v>129</v>
      </c>
      <c r="P6" s="210" t="s">
        <v>129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17" t="s">
        <v>129</v>
      </c>
      <c r="G7" s="32"/>
      <c r="H7" s="48" t="s">
        <v>129</v>
      </c>
      <c r="I7" s="32"/>
      <c r="J7" s="153" t="s">
        <v>129</v>
      </c>
      <c r="K7" s="626"/>
      <c r="L7" s="48" t="s">
        <v>129</v>
      </c>
      <c r="M7" s="212" t="s">
        <v>129</v>
      </c>
      <c r="N7" s="626"/>
      <c r="O7" s="48" t="s">
        <v>129</v>
      </c>
      <c r="P7" s="212" t="s">
        <v>129</v>
      </c>
    </row>
    <row r="8" spans="1:16" ht="15" customHeight="1" x14ac:dyDescent="0.25">
      <c r="A8" s="24">
        <v>4</v>
      </c>
      <c r="B8" s="23" t="s">
        <v>3</v>
      </c>
      <c r="C8" s="160">
        <v>189398591.78</v>
      </c>
      <c r="D8" s="397">
        <v>203958348.96000001</v>
      </c>
      <c r="E8" s="398">
        <v>129013848.09999999</v>
      </c>
      <c r="F8" s="48">
        <f t="shared" ref="F8" si="0">E8/D8</f>
        <v>0.63254997286383208</v>
      </c>
      <c r="G8" s="398">
        <v>127860248.09</v>
      </c>
      <c r="H8" s="412">
        <f>G8/D8</f>
        <v>0.62689391604692657</v>
      </c>
      <c r="I8" s="398">
        <v>88537574.049999997</v>
      </c>
      <c r="J8" s="153">
        <f t="shared" ref="J8" si="1">I8/D8</f>
        <v>0.43409634614841802</v>
      </c>
      <c r="K8" s="629"/>
      <c r="L8" s="412" t="s">
        <v>129</v>
      </c>
      <c r="M8" s="443" t="s">
        <v>129</v>
      </c>
      <c r="N8" s="629"/>
      <c r="O8" s="412" t="s">
        <v>129</v>
      </c>
      <c r="P8" s="443" t="s">
        <v>129</v>
      </c>
    </row>
    <row r="9" spans="1:16" ht="15" customHeight="1" x14ac:dyDescent="0.25">
      <c r="A9" s="55">
        <v>5</v>
      </c>
      <c r="B9" s="55" t="s">
        <v>453</v>
      </c>
      <c r="C9" s="161"/>
      <c r="D9" s="34"/>
      <c r="E9" s="34"/>
      <c r="F9" s="517" t="s">
        <v>129</v>
      </c>
      <c r="G9" s="180"/>
      <c r="H9" s="509" t="s">
        <v>129</v>
      </c>
      <c r="I9" s="180"/>
      <c r="J9" s="513" t="s">
        <v>129</v>
      </c>
      <c r="K9" s="561"/>
      <c r="L9" s="268" t="s">
        <v>129</v>
      </c>
      <c r="M9" s="631" t="s">
        <v>129</v>
      </c>
      <c r="N9" s="561"/>
      <c r="O9" s="268" t="s">
        <v>129</v>
      </c>
      <c r="P9" s="631" t="s">
        <v>129</v>
      </c>
    </row>
    <row r="10" spans="1:16" ht="15" customHeight="1" x14ac:dyDescent="0.25">
      <c r="A10" s="9"/>
      <c r="B10" s="2" t="s">
        <v>4</v>
      </c>
      <c r="C10" s="162">
        <f>SUM(C5:C9)</f>
        <v>220166239.43000001</v>
      </c>
      <c r="D10" s="152">
        <f>SUM(D5:D9)</f>
        <v>223840869.89000002</v>
      </c>
      <c r="E10" s="84">
        <f>SUM(E5:E9)</f>
        <v>145569204.10999998</v>
      </c>
      <c r="F10" s="90">
        <f>E10/D10</f>
        <v>0.65032451036102423</v>
      </c>
      <c r="G10" s="84">
        <f>SUM(G5:G9)</f>
        <v>143878979.90000001</v>
      </c>
      <c r="H10" s="90">
        <f>G10/D10</f>
        <v>0.64277350231307218</v>
      </c>
      <c r="I10" s="84">
        <f>SUM(I5:I9)</f>
        <v>97579672</v>
      </c>
      <c r="J10" s="170">
        <f>I10/D10</f>
        <v>0.43593322366890663</v>
      </c>
      <c r="K10" s="562">
        <f>SUM(K5:K9)</f>
        <v>0</v>
      </c>
      <c r="L10" s="630" t="s">
        <v>129</v>
      </c>
      <c r="M10" s="213" t="s">
        <v>129</v>
      </c>
      <c r="N10" s="562">
        <f>SUM(N5:N9)</f>
        <v>0</v>
      </c>
      <c r="O10" s="90" t="s">
        <v>129</v>
      </c>
      <c r="P10" s="213" t="s">
        <v>129</v>
      </c>
    </row>
    <row r="11" spans="1:16" ht="15" customHeight="1" x14ac:dyDescent="0.25">
      <c r="A11" s="21">
        <v>6</v>
      </c>
      <c r="B11" s="21" t="s">
        <v>5</v>
      </c>
      <c r="C11" s="159"/>
      <c r="D11" s="689"/>
      <c r="E11" s="472"/>
      <c r="F11" s="48" t="s">
        <v>129</v>
      </c>
      <c r="G11" s="30">
        <v>0</v>
      </c>
      <c r="H11" s="48" t="s">
        <v>129</v>
      </c>
      <c r="I11" s="30">
        <v>0</v>
      </c>
      <c r="J11" s="153" t="s">
        <v>129</v>
      </c>
      <c r="K11" s="559"/>
      <c r="L11" s="412" t="s">
        <v>129</v>
      </c>
      <c r="M11" s="210" t="s">
        <v>129</v>
      </c>
      <c r="N11" s="559"/>
      <c r="O11" s="414" t="s">
        <v>129</v>
      </c>
      <c r="P11" s="210" t="s">
        <v>129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557">
        <v>4249248.1500000004</v>
      </c>
      <c r="E12" s="398">
        <v>3899248.15</v>
      </c>
      <c r="F12" s="48" t="s">
        <v>129</v>
      </c>
      <c r="G12" s="137">
        <v>3899248.15</v>
      </c>
      <c r="H12" s="390" t="s">
        <v>129</v>
      </c>
      <c r="I12" s="137">
        <v>3899248.15</v>
      </c>
      <c r="J12" s="392" t="s">
        <v>129</v>
      </c>
      <c r="K12" s="563"/>
      <c r="L12" s="390" t="s">
        <v>129</v>
      </c>
      <c r="M12" s="496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0</v>
      </c>
      <c r="D13" s="152">
        <f>SUM(D11:D12)</f>
        <v>4249248.1500000004</v>
      </c>
      <c r="E13" s="84">
        <f>SUM(E11:E12)</f>
        <v>3899248.15</v>
      </c>
      <c r="F13" s="90" t="s">
        <v>129</v>
      </c>
      <c r="G13" s="84">
        <f>SUM(G11:G12)</f>
        <v>3899248.15</v>
      </c>
      <c r="H13" s="90" t="s">
        <v>129</v>
      </c>
      <c r="I13" s="84">
        <f>SUM(I11:I12)</f>
        <v>3899248.15</v>
      </c>
      <c r="J13" s="170" t="s">
        <v>129</v>
      </c>
      <c r="K13" s="562">
        <f t="shared" ref="K13" si="2">SUM(K11:K12)</f>
        <v>0</v>
      </c>
      <c r="L13" s="90" t="s">
        <v>129</v>
      </c>
      <c r="M13" s="225" t="s">
        <v>129</v>
      </c>
      <c r="N13" s="562">
        <f t="shared" ref="N13" si="3">SUM(N11:N12)</f>
        <v>0</v>
      </c>
      <c r="O13" s="90" t="s">
        <v>129</v>
      </c>
      <c r="P13" s="225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86" t="s">
        <v>129</v>
      </c>
      <c r="G14" s="30"/>
      <c r="H14" s="86" t="s">
        <v>129</v>
      </c>
      <c r="I14" s="30"/>
      <c r="J14" s="221" t="s">
        <v>129</v>
      </c>
      <c r="K14" s="626"/>
      <c r="L14" s="86" t="s">
        <v>129</v>
      </c>
      <c r="M14" s="214" t="s">
        <v>129</v>
      </c>
      <c r="N14" s="626"/>
      <c r="O14" s="86" t="s">
        <v>129</v>
      </c>
      <c r="P14" s="214" t="s">
        <v>129</v>
      </c>
    </row>
    <row r="15" spans="1:16" ht="15" customHeight="1" x14ac:dyDescent="0.25">
      <c r="A15" s="24">
        <v>9</v>
      </c>
      <c r="B15" s="24" t="s">
        <v>9</v>
      </c>
      <c r="C15" s="161"/>
      <c r="D15" s="206"/>
      <c r="E15" s="34"/>
      <c r="F15" s="49" t="s">
        <v>129</v>
      </c>
      <c r="G15" s="34"/>
      <c r="H15" s="49" t="s">
        <v>129</v>
      </c>
      <c r="I15" s="34"/>
      <c r="J15" s="222" t="s">
        <v>129</v>
      </c>
      <c r="K15" s="627"/>
      <c r="L15" s="49" t="s">
        <v>129</v>
      </c>
      <c r="M15" s="215" t="s">
        <v>129</v>
      </c>
      <c r="N15" s="627"/>
      <c r="O15" s="49" t="s">
        <v>129</v>
      </c>
      <c r="P15" s="215" t="s">
        <v>129</v>
      </c>
    </row>
    <row r="16" spans="1:16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4">SUM(D14:D15)</f>
        <v>0</v>
      </c>
      <c r="E16" s="84">
        <f t="shared" si="4"/>
        <v>0</v>
      </c>
      <c r="F16" s="58" t="s">
        <v>129</v>
      </c>
      <c r="G16" s="84">
        <f t="shared" si="4"/>
        <v>0</v>
      </c>
      <c r="H16" s="58" t="s">
        <v>129</v>
      </c>
      <c r="I16" s="84">
        <f t="shared" si="4"/>
        <v>0</v>
      </c>
      <c r="J16" s="223" t="s">
        <v>129</v>
      </c>
      <c r="K16" s="562">
        <f t="shared" ref="K16" si="5">SUM(K14:K15)</f>
        <v>0</v>
      </c>
      <c r="L16" s="58" t="s">
        <v>129</v>
      </c>
      <c r="M16" s="216" t="s">
        <v>129</v>
      </c>
      <c r="N16" s="562">
        <f t="shared" ref="N16" si="6">SUM(N14:N15)</f>
        <v>0</v>
      </c>
      <c r="O16" s="58" t="s">
        <v>129</v>
      </c>
      <c r="P16" s="216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220166239.43000001</v>
      </c>
      <c r="D17" s="154">
        <f t="shared" ref="D17:I17" si="7">+D10+D13+D16</f>
        <v>228090118.04000002</v>
      </c>
      <c r="E17" s="155">
        <f>+E10+E13+E16</f>
        <v>149468452.25999999</v>
      </c>
      <c r="F17" s="181">
        <f>E17/D17</f>
        <v>0.65530437506191219</v>
      </c>
      <c r="G17" s="155">
        <f t="shared" si="7"/>
        <v>147778228.05000001</v>
      </c>
      <c r="H17" s="181">
        <f>G17/D17</f>
        <v>0.64789403995171868</v>
      </c>
      <c r="I17" s="155">
        <f t="shared" si="7"/>
        <v>101478920.15000001</v>
      </c>
      <c r="J17" s="173">
        <f>I17/D17</f>
        <v>0.44490713154089256</v>
      </c>
      <c r="K17" s="570">
        <f t="shared" ref="K17" si="8">+K10+K13+K16</f>
        <v>0</v>
      </c>
      <c r="L17" s="181" t="s">
        <v>129</v>
      </c>
      <c r="M17" s="601" t="s">
        <v>129</v>
      </c>
      <c r="N17" s="570">
        <f t="shared" ref="N17" si="9">+N10+N13+N16</f>
        <v>0</v>
      </c>
      <c r="O17" s="181" t="s">
        <v>129</v>
      </c>
      <c r="P17" s="601" t="s">
        <v>129</v>
      </c>
    </row>
    <row r="22" spans="1:16" x14ac:dyDescent="0.25">
      <c r="E22" s="180"/>
    </row>
    <row r="26" spans="1:16" x14ac:dyDescent="0.25">
      <c r="J26" s="518"/>
      <c r="K26" s="518"/>
      <c r="L26" s="518"/>
      <c r="M26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8" style="97" bestFit="1" customWidth="1"/>
    <col min="9" max="9" width="11.5546875" style="46" bestFit="1" customWidth="1"/>
    <col min="10" max="10" width="7.109375" style="97" bestFit="1" customWidth="1"/>
    <col min="11" max="11" width="11.5546875" style="46" bestFit="1" customWidth="1"/>
    <col min="12" max="12" width="6.33203125" style="97" customWidth="1"/>
    <col min="13" max="13" width="8" style="97" bestFit="1" customWidth="1"/>
    <col min="14" max="14" width="4.6640625" customWidth="1"/>
  </cols>
  <sheetData>
    <row r="1" spans="1:13" ht="13.8" x14ac:dyDescent="0.25">
      <c r="A1" s="7" t="s">
        <v>770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80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&amp;LAjuntament de Barcelona&amp;CPressupost 2017
Execució Pressupostària a Juliol&amp;RDirecció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109375" style="97" customWidth="1"/>
  </cols>
  <sheetData>
    <row r="1" spans="1:16" ht="14.4" thickBot="1" x14ac:dyDescent="0.3">
      <c r="A1" s="7" t="s">
        <v>522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215974006.34999999</v>
      </c>
      <c r="D5" s="204">
        <v>213352222.63</v>
      </c>
      <c r="E5" s="30">
        <v>127119762.91</v>
      </c>
      <c r="F5" s="48">
        <f>E5/D5</f>
        <v>0.59582113250563051</v>
      </c>
      <c r="G5" s="30">
        <v>127043301.61</v>
      </c>
      <c r="H5" s="48">
        <f>G5/D5</f>
        <v>0.59546275189418219</v>
      </c>
      <c r="I5" s="30">
        <v>126617550.61</v>
      </c>
      <c r="J5" s="153">
        <f>I5/D5</f>
        <v>0.59346722077314784</v>
      </c>
      <c r="K5" s="572">
        <v>147171374.69999999</v>
      </c>
      <c r="L5" s="48">
        <v>0.63234810635964978</v>
      </c>
      <c r="M5" s="210">
        <f>+G5/K5-1</f>
        <v>-0.13676622326202947</v>
      </c>
      <c r="N5" s="572">
        <v>146244013.5</v>
      </c>
      <c r="O5" s="48">
        <v>0.62836353327315952</v>
      </c>
      <c r="P5" s="210">
        <f>+I5/N5-1</f>
        <v>-0.13420353025253917</v>
      </c>
    </row>
    <row r="6" spans="1:16" ht="15" customHeight="1" x14ac:dyDescent="0.25">
      <c r="A6" s="23">
        <v>2</v>
      </c>
      <c r="B6" s="23" t="s">
        <v>1</v>
      </c>
      <c r="C6" s="161">
        <v>21233753.199999999</v>
      </c>
      <c r="D6" s="205">
        <v>21180013.48</v>
      </c>
      <c r="E6" s="32">
        <v>17825337.73</v>
      </c>
      <c r="F6" s="48">
        <f>E6/D6</f>
        <v>0.84161125519736923</v>
      </c>
      <c r="G6" s="32">
        <v>15748728.93</v>
      </c>
      <c r="H6" s="48">
        <f>G6/D6</f>
        <v>0.74356557633314591</v>
      </c>
      <c r="I6" s="32">
        <v>6280691.4800000004</v>
      </c>
      <c r="J6" s="153">
        <f>I6/D6</f>
        <v>0.29653859691500067</v>
      </c>
      <c r="K6" s="573">
        <v>14494272.66</v>
      </c>
      <c r="L6" s="280">
        <v>0.73129923343269854</v>
      </c>
      <c r="M6" s="211">
        <f>+G6/K6-1</f>
        <v>8.6548411184642404E-2</v>
      </c>
      <c r="N6" s="573">
        <v>6090763.3899999997</v>
      </c>
      <c r="O6" s="280">
        <v>0.307305561486998</v>
      </c>
      <c r="P6" s="211">
        <f>+I6/N6-1</f>
        <v>3.1182969660557003E-2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0"/>
      <c r="L7" s="280" t="s">
        <v>129</v>
      </c>
      <c r="M7" s="212" t="s">
        <v>129</v>
      </c>
      <c r="N7" s="560"/>
      <c r="O7" s="280" t="s">
        <v>129</v>
      </c>
      <c r="P7" s="211" t="s">
        <v>129</v>
      </c>
    </row>
    <row r="8" spans="1:16" ht="15" customHeight="1" x14ac:dyDescent="0.25">
      <c r="A8" s="24">
        <v>4</v>
      </c>
      <c r="B8" s="24" t="s">
        <v>3</v>
      </c>
      <c r="C8" s="161">
        <v>2776443.64</v>
      </c>
      <c r="D8" s="206">
        <v>3215021.56</v>
      </c>
      <c r="E8" s="34">
        <v>3099996.84</v>
      </c>
      <c r="F8" s="390">
        <f>E8/D8</f>
        <v>0.96422272203984838</v>
      </c>
      <c r="G8" s="34">
        <v>3099996.84</v>
      </c>
      <c r="H8" s="390">
        <f>G8/D8</f>
        <v>0.96422272203984838</v>
      </c>
      <c r="I8" s="34">
        <v>3085010.73</v>
      </c>
      <c r="J8" s="392">
        <f>I8/D8</f>
        <v>0.959561443811904</v>
      </c>
      <c r="K8" s="574">
        <v>75978.960000000006</v>
      </c>
      <c r="L8" s="390">
        <v>2.8704915650349955E-2</v>
      </c>
      <c r="M8" s="443">
        <f t="shared" ref="M8:M12" si="0">+G8/K8-1</f>
        <v>39.800727464550704</v>
      </c>
      <c r="N8" s="574">
        <v>62206.11</v>
      </c>
      <c r="O8" s="390">
        <v>2.3501521217010483E-2</v>
      </c>
      <c r="P8" s="516">
        <f>+I8/N8-1</f>
        <v>48.593371615746427</v>
      </c>
    </row>
    <row r="9" spans="1:16" ht="15" customHeight="1" x14ac:dyDescent="0.25">
      <c r="A9" s="9"/>
      <c r="B9" s="2" t="s">
        <v>4</v>
      </c>
      <c r="C9" s="162">
        <f>SUM(C5:C8)</f>
        <v>239984203.18999997</v>
      </c>
      <c r="D9" s="152">
        <f t="shared" ref="D9:I9" si="1">SUM(D5:D8)</f>
        <v>237747257.66999999</v>
      </c>
      <c r="E9" s="84">
        <f t="shared" si="1"/>
        <v>148045097.47999999</v>
      </c>
      <c r="F9" s="90">
        <f>E9/D9</f>
        <v>0.62269949580445139</v>
      </c>
      <c r="G9" s="84">
        <f t="shared" si="1"/>
        <v>145892027.38</v>
      </c>
      <c r="H9" s="90">
        <f>G9/D9</f>
        <v>0.61364336568921574</v>
      </c>
      <c r="I9" s="84">
        <f t="shared" si="1"/>
        <v>135983252.81999999</v>
      </c>
      <c r="J9" s="170">
        <f>I9/D9</f>
        <v>0.57196559974100158</v>
      </c>
      <c r="K9" s="562">
        <f t="shared" ref="K9" si="2">SUM(K5:K8)</f>
        <v>161741626.31999999</v>
      </c>
      <c r="L9" s="90">
        <v>0.63400000000000001</v>
      </c>
      <c r="M9" s="213">
        <f t="shared" si="0"/>
        <v>-9.7993319967255244E-2</v>
      </c>
      <c r="N9" s="562">
        <f t="shared" ref="N9" si="3">SUM(N5:N8)</f>
        <v>152396983</v>
      </c>
      <c r="O9" s="90">
        <v>0.59715587006052973</v>
      </c>
      <c r="P9" s="213">
        <f>+I9/N9-1</f>
        <v>-0.10770377376827733</v>
      </c>
    </row>
    <row r="10" spans="1:16" ht="15" customHeight="1" x14ac:dyDescent="0.25">
      <c r="A10" s="21">
        <v>6</v>
      </c>
      <c r="B10" s="21" t="s">
        <v>5</v>
      </c>
      <c r="C10" s="159">
        <v>1373491.25</v>
      </c>
      <c r="D10" s="204">
        <v>2542980.4500000002</v>
      </c>
      <c r="E10" s="30">
        <v>1907671.76</v>
      </c>
      <c r="F10" s="414">
        <f>E10/D10</f>
        <v>0.75017161850379144</v>
      </c>
      <c r="G10" s="30">
        <v>1484087.86</v>
      </c>
      <c r="H10" s="414">
        <f>G10/D10</f>
        <v>0.58360175753612265</v>
      </c>
      <c r="I10" s="136">
        <v>289391.55</v>
      </c>
      <c r="J10" s="431">
        <f>I10/D10</f>
        <v>0.11380014738217904</v>
      </c>
      <c r="K10" s="559">
        <v>2742042.48</v>
      </c>
      <c r="L10" s="48">
        <v>0.46425784038075296</v>
      </c>
      <c r="M10" s="224">
        <f t="shared" si="0"/>
        <v>-0.45876554764388622</v>
      </c>
      <c r="N10" s="559">
        <v>873518.01</v>
      </c>
      <c r="O10" s="48">
        <v>0.14789617149049164</v>
      </c>
      <c r="P10" s="224">
        <f>+I10/N10-1</f>
        <v>-0.6687056858736089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243" t="s">
        <v>129</v>
      </c>
      <c r="G11" s="137"/>
      <c r="H11" s="243" t="s">
        <v>129</v>
      </c>
      <c r="I11" s="137"/>
      <c r="J11" s="195" t="s">
        <v>129</v>
      </c>
      <c r="K11" s="563"/>
      <c r="L11" s="49" t="s">
        <v>129</v>
      </c>
      <c r="M11" s="215" t="s">
        <v>129</v>
      </c>
      <c r="N11" s="563"/>
      <c r="O11" s="49" t="s">
        <v>129</v>
      </c>
      <c r="P11" s="215" t="s">
        <v>129</v>
      </c>
    </row>
    <row r="12" spans="1:16" ht="15" customHeight="1" x14ac:dyDescent="0.25">
      <c r="A12" s="9"/>
      <c r="B12" s="2" t="s">
        <v>7</v>
      </c>
      <c r="C12" s="162">
        <f>SUM(C10:C11)</f>
        <v>1373491.25</v>
      </c>
      <c r="D12" s="152">
        <f t="shared" ref="D12:I12" si="4">SUM(D10:D11)</f>
        <v>2542980.4500000002</v>
      </c>
      <c r="E12" s="84">
        <f t="shared" si="4"/>
        <v>1907671.76</v>
      </c>
      <c r="F12" s="90">
        <f>E12/D12</f>
        <v>0.75017161850379144</v>
      </c>
      <c r="G12" s="84">
        <f t="shared" si="4"/>
        <v>1484087.86</v>
      </c>
      <c r="H12" s="90">
        <f>G12/D12</f>
        <v>0.58360175753612265</v>
      </c>
      <c r="I12" s="84">
        <f t="shared" si="4"/>
        <v>289391.55</v>
      </c>
      <c r="J12" s="170">
        <f>I12/D12</f>
        <v>0.11380014738217904</v>
      </c>
      <c r="K12" s="562">
        <f t="shared" ref="K12" si="5">SUM(K10:K11)</f>
        <v>2742042.48</v>
      </c>
      <c r="L12" s="90">
        <v>0.46425784038075296</v>
      </c>
      <c r="M12" s="213">
        <f t="shared" si="0"/>
        <v>-0.45876554764388622</v>
      </c>
      <c r="N12" s="562">
        <f t="shared" ref="N12" si="6">SUM(N10:N11)</f>
        <v>873518.01</v>
      </c>
      <c r="O12" s="90">
        <v>0.14789617149049164</v>
      </c>
      <c r="P12" s="213">
        <f>+I12/N12-1</f>
        <v>-0.6687056858736089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559"/>
      <c r="L13" s="86" t="s">
        <v>129</v>
      </c>
      <c r="M13" s="214" t="s">
        <v>129</v>
      </c>
      <c r="N13" s="559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563"/>
      <c r="L14" s="49" t="s">
        <v>129</v>
      </c>
      <c r="M14" s="215" t="s">
        <v>129</v>
      </c>
      <c r="N14" s="563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90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562">
        <f t="shared" ref="K15" si="8">SUM(K13:K14)</f>
        <v>0</v>
      </c>
      <c r="L15" s="58" t="s">
        <v>129</v>
      </c>
      <c r="M15" s="216" t="s">
        <v>129</v>
      </c>
      <c r="N15" s="562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241357694.43999997</v>
      </c>
      <c r="D16" s="154">
        <f t="shared" ref="D16:I16" si="10">+D9+D12+D15</f>
        <v>240290238.11999997</v>
      </c>
      <c r="E16" s="155">
        <f t="shared" si="10"/>
        <v>149952769.23999998</v>
      </c>
      <c r="F16" s="181">
        <f>E16/D16</f>
        <v>0.62404852736928151</v>
      </c>
      <c r="G16" s="155">
        <f t="shared" si="10"/>
        <v>147376115.24000001</v>
      </c>
      <c r="H16" s="181">
        <f>G16/D16</f>
        <v>0.61332543674288165</v>
      </c>
      <c r="I16" s="155">
        <f t="shared" si="10"/>
        <v>136272644.37</v>
      </c>
      <c r="J16" s="173">
        <f>I16/D16</f>
        <v>0.56711685599955997</v>
      </c>
      <c r="K16" s="570">
        <f t="shared" ref="K16" si="11">+K9+K12+K15</f>
        <v>164483668.79999998</v>
      </c>
      <c r="L16" s="181">
        <v>0.62993774851363071</v>
      </c>
      <c r="M16" s="601">
        <f>+G16/K16-1</f>
        <v>-0.10400761172710404</v>
      </c>
      <c r="N16" s="570">
        <f t="shared" ref="N16" si="12">+N9+N12+N15</f>
        <v>153270501.00999999</v>
      </c>
      <c r="O16" s="181">
        <v>0.5869936816474729</v>
      </c>
      <c r="P16" s="601">
        <f>+I16/N16-1</f>
        <v>-0.11090103136604856</v>
      </c>
    </row>
    <row r="20" spans="5:5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7"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109375" style="97" bestFit="1" customWidth="1"/>
  </cols>
  <sheetData>
    <row r="2" spans="1:15" ht="13.8" x14ac:dyDescent="0.25">
      <c r="B2" s="7" t="s">
        <v>522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9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customWidth="1"/>
    <col min="17" max="17" width="4.44140625" customWidth="1"/>
  </cols>
  <sheetData>
    <row r="1" spans="1:16" ht="14.4" thickBot="1" x14ac:dyDescent="0.3">
      <c r="A1" s="7" t="s">
        <v>523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11259133.869999999</v>
      </c>
      <c r="D5" s="204">
        <v>11956875.960000001</v>
      </c>
      <c r="E5" s="30">
        <v>7689766.1200000001</v>
      </c>
      <c r="F5" s="48">
        <f>E5/D5</f>
        <v>0.64312502243269898</v>
      </c>
      <c r="G5" s="30">
        <v>7652460.1200000001</v>
      </c>
      <c r="H5" s="48">
        <f>G5/D5</f>
        <v>0.64000497668456202</v>
      </c>
      <c r="I5" s="30">
        <v>7652460.1200000001</v>
      </c>
      <c r="J5" s="153">
        <f>I5/D5</f>
        <v>0.64000497668456202</v>
      </c>
      <c r="K5" s="572">
        <v>7806789.5300000003</v>
      </c>
      <c r="L5" s="48">
        <v>0.66108693600997004</v>
      </c>
      <c r="M5" s="210">
        <f>+G5/K5-1</f>
        <v>-1.976861415399267E-2</v>
      </c>
      <c r="N5" s="30">
        <v>7806789.5300000003</v>
      </c>
      <c r="O5" s="48">
        <v>0.66108693600997004</v>
      </c>
      <c r="P5" s="210">
        <f>+I5/N5-1</f>
        <v>-1.976861415399267E-2</v>
      </c>
    </row>
    <row r="6" spans="1:16" ht="15" customHeight="1" x14ac:dyDescent="0.25">
      <c r="A6" s="23">
        <v>2</v>
      </c>
      <c r="B6" s="23" t="s">
        <v>1</v>
      </c>
      <c r="C6" s="160">
        <v>6412027.9500000002</v>
      </c>
      <c r="D6" s="205">
        <v>9947808.5299999993</v>
      </c>
      <c r="E6" s="32">
        <v>9066601.1699999999</v>
      </c>
      <c r="F6" s="48">
        <f>E6/D6</f>
        <v>0.91141693596710194</v>
      </c>
      <c r="G6" s="32">
        <v>5976788.5599999996</v>
      </c>
      <c r="H6" s="48">
        <f>G6/D6</f>
        <v>0.6008145956946761</v>
      </c>
      <c r="I6" s="32">
        <v>2833487.69</v>
      </c>
      <c r="J6" s="153">
        <f>I6/D6</f>
        <v>0.28483536664934184</v>
      </c>
      <c r="K6" s="573">
        <v>4933369.6100000003</v>
      </c>
      <c r="L6" s="280">
        <v>0.64308647667129282</v>
      </c>
      <c r="M6" s="211">
        <f>+G6/K6-1</f>
        <v>0.21150228595987941</v>
      </c>
      <c r="N6" s="32">
        <v>2529550.56</v>
      </c>
      <c r="O6" s="280">
        <v>0.32973806663399291</v>
      </c>
      <c r="P6" s="211">
        <f>+I6/N6-1</f>
        <v>0.12015459774008219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53" t="s">
        <v>129</v>
      </c>
      <c r="K7" s="560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32506022.739999998</v>
      </c>
      <c r="D8" s="206">
        <v>32630285.140000001</v>
      </c>
      <c r="E8" s="34">
        <v>29759346.84</v>
      </c>
      <c r="F8" s="390">
        <f>E8/D8</f>
        <v>0.9120161442757162</v>
      </c>
      <c r="G8" s="34">
        <v>29347884.789999999</v>
      </c>
      <c r="H8" s="390">
        <f>G8/D8</f>
        <v>0.89940632342264593</v>
      </c>
      <c r="I8" s="34">
        <v>19864594.719999999</v>
      </c>
      <c r="J8" s="392">
        <f>I8/D8</f>
        <v>0.60877784655485234</v>
      </c>
      <c r="K8" s="574">
        <v>26884428.050000001</v>
      </c>
      <c r="L8" s="390">
        <v>0.93460919699141143</v>
      </c>
      <c r="M8" s="516">
        <f>+G8/K8-1</f>
        <v>9.1631361300245295E-2</v>
      </c>
      <c r="N8" s="688">
        <v>18400004.93</v>
      </c>
      <c r="O8" s="390">
        <v>0.63965704608937402</v>
      </c>
      <c r="P8" s="516">
        <f>+I8/N8-1</f>
        <v>7.9597249868780251E-2</v>
      </c>
    </row>
    <row r="9" spans="1:16" ht="15" customHeight="1" x14ac:dyDescent="0.25">
      <c r="A9" s="9"/>
      <c r="B9" s="2" t="s">
        <v>4</v>
      </c>
      <c r="C9" s="162">
        <f>SUM(C5:C8)</f>
        <v>50177184.560000002</v>
      </c>
      <c r="D9" s="152">
        <f t="shared" ref="D9:I9" si="0">SUM(D5:D8)</f>
        <v>54534969.630000003</v>
      </c>
      <c r="E9" s="84">
        <f t="shared" si="0"/>
        <v>46515714.129999995</v>
      </c>
      <c r="F9" s="90">
        <f>E9/D9</f>
        <v>0.85295204976902439</v>
      </c>
      <c r="G9" s="84">
        <f t="shared" si="0"/>
        <v>42977133.469999999</v>
      </c>
      <c r="H9" s="90">
        <f>G9/D9</f>
        <v>0.78806559830479905</v>
      </c>
      <c r="I9" s="84">
        <f t="shared" si="0"/>
        <v>30350542.530000001</v>
      </c>
      <c r="J9" s="170">
        <f>I9/D9</f>
        <v>0.55653359185706763</v>
      </c>
      <c r="K9" s="562">
        <f t="shared" ref="K9" si="1">SUM(K5:K8)</f>
        <v>39624587.189999998</v>
      </c>
      <c r="L9" s="90">
        <v>0.82099999999999995</v>
      </c>
      <c r="M9" s="213">
        <f t="shared" ref="M9" si="2">+G9/K9-1</f>
        <v>8.4607727619332218E-2</v>
      </c>
      <c r="N9" s="84">
        <f t="shared" ref="N9" si="3">SUM(N5:N8)</f>
        <v>28736345.02</v>
      </c>
      <c r="O9" s="90">
        <v>0.59599999999999997</v>
      </c>
      <c r="P9" s="213">
        <f>+I9/N9-1</f>
        <v>5.6172679889406441E-2</v>
      </c>
    </row>
    <row r="10" spans="1:16" ht="15" customHeight="1" x14ac:dyDescent="0.25">
      <c r="A10" s="21">
        <v>6</v>
      </c>
      <c r="B10" s="21" t="s">
        <v>5</v>
      </c>
      <c r="C10" s="159">
        <v>8537936.3300000001</v>
      </c>
      <c r="D10" s="204">
        <v>7913555.4199999999</v>
      </c>
      <c r="E10" s="30">
        <v>7589926.8799999999</v>
      </c>
      <c r="F10" s="48">
        <f>E10/D10</f>
        <v>0.9591045335725974</v>
      </c>
      <c r="G10" s="30">
        <v>6838115.1600000001</v>
      </c>
      <c r="H10" s="48">
        <f>G10/D10</f>
        <v>0.86410150647558115</v>
      </c>
      <c r="I10" s="30">
        <v>45743</v>
      </c>
      <c r="J10" s="153">
        <f>I10/D10</f>
        <v>5.7803348270479412E-3</v>
      </c>
      <c r="K10" s="559">
        <v>2254093</v>
      </c>
      <c r="L10" s="48">
        <v>0.95403586442770094</v>
      </c>
      <c r="M10" s="210">
        <f>+G10/K10-1</f>
        <v>2.0336437582655198</v>
      </c>
      <c r="N10" s="30">
        <v>1820837.73</v>
      </c>
      <c r="O10" s="48">
        <v>0.77066230085587539</v>
      </c>
      <c r="P10" s="210">
        <f>+I10/N10-1</f>
        <v>-0.97487804693062896</v>
      </c>
    </row>
    <row r="11" spans="1:16" ht="15" customHeight="1" x14ac:dyDescent="0.25">
      <c r="A11" s="24">
        <v>7</v>
      </c>
      <c r="B11" s="24" t="s">
        <v>6</v>
      </c>
      <c r="C11" s="161">
        <v>6500000</v>
      </c>
      <c r="D11" s="206">
        <v>6009938.1600000001</v>
      </c>
      <c r="E11" s="34">
        <v>194447</v>
      </c>
      <c r="F11" s="78">
        <f>E11/D11</f>
        <v>3.2354243059299632E-2</v>
      </c>
      <c r="G11" s="56">
        <v>194447</v>
      </c>
      <c r="H11" s="78">
        <f>G11/D11</f>
        <v>3.2354243059299632E-2</v>
      </c>
      <c r="I11" s="56">
        <v>0</v>
      </c>
      <c r="J11" s="172">
        <f>I11/D11</f>
        <v>0</v>
      </c>
      <c r="K11" s="563">
        <v>14315491.16</v>
      </c>
      <c r="L11" s="390">
        <v>0.47463314487291913</v>
      </c>
      <c r="M11" s="210">
        <f>+G11/K11-1</f>
        <v>-0.98641702210376692</v>
      </c>
      <c r="N11" s="56">
        <v>3150000</v>
      </c>
      <c r="O11" s="390">
        <v>0.10443891792740245</v>
      </c>
      <c r="P11" s="245" t="s">
        <v>129</v>
      </c>
    </row>
    <row r="12" spans="1:16" ht="15" customHeight="1" x14ac:dyDescent="0.25">
      <c r="A12" s="9"/>
      <c r="B12" s="2" t="s">
        <v>7</v>
      </c>
      <c r="C12" s="162">
        <f>SUM(C10:C11)</f>
        <v>15037936.33</v>
      </c>
      <c r="D12" s="152">
        <f t="shared" ref="D12:G12" si="4">SUM(D10:D11)</f>
        <v>13923493.58</v>
      </c>
      <c r="E12" s="84">
        <f t="shared" si="4"/>
        <v>7784373.8799999999</v>
      </c>
      <c r="F12" s="90">
        <f>E12/D12</f>
        <v>0.55908194558164903</v>
      </c>
      <c r="G12" s="84">
        <f t="shared" si="4"/>
        <v>7032562.1600000001</v>
      </c>
      <c r="H12" s="90">
        <f>G12/D12</f>
        <v>0.50508603459276347</v>
      </c>
      <c r="I12" s="84">
        <f>SUM(I10:I11)</f>
        <v>45743</v>
      </c>
      <c r="J12" s="170">
        <f>I12/D12</f>
        <v>3.2853105247741998E-3</v>
      </c>
      <c r="K12" s="562">
        <f t="shared" ref="K12" si="5">SUM(K10:K11)</f>
        <v>16569584.16</v>
      </c>
      <c r="L12" s="90">
        <v>0.50945929807691204</v>
      </c>
      <c r="M12" s="213">
        <f>+G12/K12-1</f>
        <v>-0.57557401006012943</v>
      </c>
      <c r="N12" s="84">
        <f t="shared" ref="N12" si="6">SUM(N10:N11)</f>
        <v>4970837.7300000004</v>
      </c>
      <c r="O12" s="90">
        <v>0.153</v>
      </c>
      <c r="P12" s="213">
        <f>+I12/N12-1</f>
        <v>-0.99079772817287282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559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228" t="s">
        <v>129</v>
      </c>
      <c r="G15" s="84">
        <f t="shared" si="7"/>
        <v>0</v>
      </c>
      <c r="H15" s="228" t="s">
        <v>129</v>
      </c>
      <c r="I15" s="84">
        <f t="shared" si="7"/>
        <v>0</v>
      </c>
      <c r="J15" s="229" t="s">
        <v>129</v>
      </c>
      <c r="K15" s="562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65215120.890000001</v>
      </c>
      <c r="D16" s="154">
        <f t="shared" ref="D16:I16" si="10">+D9+D12+D15</f>
        <v>68458463.210000008</v>
      </c>
      <c r="E16" s="155">
        <f t="shared" si="10"/>
        <v>54300088.009999998</v>
      </c>
      <c r="F16" s="181">
        <f>E16/D16</f>
        <v>0.79318298226227435</v>
      </c>
      <c r="G16" s="155">
        <f t="shared" si="10"/>
        <v>50009695.629999995</v>
      </c>
      <c r="H16" s="181">
        <f>G16/D16</f>
        <v>0.73051151435568418</v>
      </c>
      <c r="I16" s="155">
        <f t="shared" si="10"/>
        <v>30396285.530000001</v>
      </c>
      <c r="J16" s="173">
        <f>I16/D16</f>
        <v>0.44401063221004194</v>
      </c>
      <c r="K16" s="570">
        <f t="shared" ref="K16" si="11">+K9+K12+K15</f>
        <v>56194171.349999994</v>
      </c>
      <c r="L16" s="181">
        <v>0.69573332260201515</v>
      </c>
      <c r="M16" s="601">
        <f>+G16/K16-1</f>
        <v>-0.11005546609951034</v>
      </c>
      <c r="N16" s="155">
        <f t="shared" ref="N16" si="12">+N9+N12+N15</f>
        <v>33707182.75</v>
      </c>
      <c r="O16" s="181">
        <v>0.41732460301171131</v>
      </c>
      <c r="P16" s="601">
        <f>+I16/N16-1</f>
        <v>-9.8225272772165972E-2</v>
      </c>
    </row>
    <row r="19" spans="5:7" x14ac:dyDescent="0.25">
      <c r="G19" s="684"/>
    </row>
    <row r="20" spans="5:7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F1" sqref="F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4.44140625" customWidth="1"/>
  </cols>
  <sheetData>
    <row r="1" spans="1:13" ht="13.8" x14ac:dyDescent="0.25">
      <c r="A1" s="7" t="s">
        <v>523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8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7.88671875" style="97" bestFit="1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524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76">
        <v>1614150.9</v>
      </c>
      <c r="D5" s="204">
        <v>1517039.96</v>
      </c>
      <c r="E5" s="180">
        <v>997242.98</v>
      </c>
      <c r="F5" s="48">
        <f>E5/D5</f>
        <v>0.65736104934243134</v>
      </c>
      <c r="G5" s="180">
        <v>997242.98</v>
      </c>
      <c r="H5" s="48">
        <f>G5/D5</f>
        <v>0.65736104934243134</v>
      </c>
      <c r="I5" s="180">
        <v>997242.98</v>
      </c>
      <c r="J5" s="153">
        <f>I5/D5</f>
        <v>0.65736104934243134</v>
      </c>
      <c r="K5" s="180">
        <v>1251309.67</v>
      </c>
      <c r="L5" s="48">
        <v>0.65105827604493149</v>
      </c>
      <c r="M5" s="210">
        <f>+G5/K5-1</f>
        <v>-0.20304061903397574</v>
      </c>
      <c r="N5" s="683">
        <v>1251309.67</v>
      </c>
      <c r="O5" s="48">
        <v>0.65105827604493149</v>
      </c>
      <c r="P5" s="210">
        <f>+I5/N5-1</f>
        <v>-0.20304061903397574</v>
      </c>
    </row>
    <row r="6" spans="1:16" ht="15" customHeight="1" x14ac:dyDescent="0.25">
      <c r="A6" s="23">
        <v>2</v>
      </c>
      <c r="B6" s="23" t="s">
        <v>1</v>
      </c>
      <c r="C6" s="161">
        <v>221665018.94999999</v>
      </c>
      <c r="D6" s="206">
        <v>221665018.94999999</v>
      </c>
      <c r="E6" s="34">
        <v>214117279.03</v>
      </c>
      <c r="F6" s="48">
        <f>E6/D6</f>
        <v>0.96594979236799428</v>
      </c>
      <c r="G6" s="34">
        <v>210068418.72999999</v>
      </c>
      <c r="H6" s="48">
        <f>G6/D6</f>
        <v>0.94768412140566127</v>
      </c>
      <c r="I6" s="34">
        <v>84460247.530000001</v>
      </c>
      <c r="J6" s="153">
        <f>I6/D6</f>
        <v>0.38102650535514282</v>
      </c>
      <c r="K6" s="34">
        <v>208801088.77000001</v>
      </c>
      <c r="L6" s="280">
        <v>0.9474930531713297</v>
      </c>
      <c r="M6" s="210">
        <f>+G6/K6-1</f>
        <v>6.0695562818446902E-3</v>
      </c>
      <c r="N6" s="34">
        <v>80130080.239999995</v>
      </c>
      <c r="O6" s="280">
        <v>0.36361254064672099</v>
      </c>
      <c r="P6" s="210">
        <f t="shared" ref="P6:P12" si="0">+I6/N6-1</f>
        <v>5.4039223185982088E-2</v>
      </c>
    </row>
    <row r="7" spans="1:16" ht="15" customHeight="1" x14ac:dyDescent="0.25">
      <c r="A7" s="23">
        <v>3</v>
      </c>
      <c r="B7" s="23" t="s">
        <v>2</v>
      </c>
      <c r="C7" s="161"/>
      <c r="D7" s="206"/>
      <c r="E7" s="34"/>
      <c r="F7" s="48" t="s">
        <v>129</v>
      </c>
      <c r="G7" s="34"/>
      <c r="H7" s="48" t="s">
        <v>129</v>
      </c>
      <c r="I7" s="34"/>
      <c r="J7" s="153" t="s">
        <v>129</v>
      </c>
      <c r="K7" s="34"/>
      <c r="L7" s="280" t="s">
        <v>129</v>
      </c>
      <c r="M7" s="212" t="s">
        <v>129</v>
      </c>
      <c r="N7" s="34"/>
      <c r="O7" s="280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59943428.420000002</v>
      </c>
      <c r="D8" s="206">
        <v>60541679.600000001</v>
      </c>
      <c r="E8" s="34">
        <v>60468408.159999996</v>
      </c>
      <c r="F8" s="390">
        <f>E8/D8</f>
        <v>0.99878973559233719</v>
      </c>
      <c r="G8" s="80">
        <v>60454358.159999996</v>
      </c>
      <c r="H8" s="78">
        <f t="shared" ref="H8" si="1">G8/D8</f>
        <v>0.99855766406586444</v>
      </c>
      <c r="I8" s="34">
        <v>33272882.43</v>
      </c>
      <c r="J8" s="392">
        <f>I8/D8</f>
        <v>0.54958637834025337</v>
      </c>
      <c r="K8" s="34">
        <v>63465513.939999998</v>
      </c>
      <c r="L8" s="390">
        <v>0.94515931933896302</v>
      </c>
      <c r="M8" s="516">
        <f>+G8/K8-1</f>
        <v>-4.7445543147208058E-2</v>
      </c>
      <c r="N8" s="34">
        <v>37792675.75</v>
      </c>
      <c r="O8" s="390">
        <v>0.56282691922478956</v>
      </c>
      <c r="P8" s="210">
        <f t="shared" si="0"/>
        <v>-0.11959442485360405</v>
      </c>
    </row>
    <row r="9" spans="1:16" ht="15" customHeight="1" x14ac:dyDescent="0.25">
      <c r="A9" s="9"/>
      <c r="B9" s="2" t="s">
        <v>4</v>
      </c>
      <c r="C9" s="162">
        <f>SUM(C5:C8)</f>
        <v>283222598.26999998</v>
      </c>
      <c r="D9" s="152">
        <f t="shared" ref="D9:I9" si="2">SUM(D5:D8)</f>
        <v>283723738.50999999</v>
      </c>
      <c r="E9" s="84">
        <f t="shared" si="2"/>
        <v>275582930.16999996</v>
      </c>
      <c r="F9" s="90">
        <f>E9/D9</f>
        <v>0.97130727099976832</v>
      </c>
      <c r="G9" s="84">
        <f>SUM(G5:G8)</f>
        <v>271520019.87</v>
      </c>
      <c r="H9" s="90">
        <f>G9/D9</f>
        <v>0.95698731905871226</v>
      </c>
      <c r="I9" s="84">
        <f t="shared" si="2"/>
        <v>118730372.94</v>
      </c>
      <c r="J9" s="170">
        <f>I9/D9</f>
        <v>0.41847176257976482</v>
      </c>
      <c r="K9" s="84">
        <f>SUM(K5:K8)</f>
        <v>273517912.38</v>
      </c>
      <c r="L9" s="90">
        <v>0.94498325215462509</v>
      </c>
      <c r="M9" s="213">
        <f t="shared" ref="M9" si="3">+G9/K9-1</f>
        <v>-7.3044302386466864E-3</v>
      </c>
      <c r="N9" s="84">
        <f t="shared" ref="N9" si="4">SUM(N5:N8)</f>
        <v>119174065.66</v>
      </c>
      <c r="O9" s="90">
        <v>0.41199999999999998</v>
      </c>
      <c r="P9" s="213">
        <f>+I9/N9-1</f>
        <v>-3.723064389410391E-3</v>
      </c>
    </row>
    <row r="10" spans="1:16" ht="15" customHeight="1" x14ac:dyDescent="0.25">
      <c r="A10" s="21">
        <v>6</v>
      </c>
      <c r="B10" s="21" t="s">
        <v>5</v>
      </c>
      <c r="C10" s="159">
        <v>3452456.25</v>
      </c>
      <c r="D10" s="204">
        <v>2893998.45</v>
      </c>
      <c r="E10" s="30">
        <v>2819652.45</v>
      </c>
      <c r="F10" s="48">
        <f>E10/D10</f>
        <v>0.97431028340737358</v>
      </c>
      <c r="G10" s="136">
        <v>2819652.45</v>
      </c>
      <c r="H10" s="48">
        <f>G10/D10</f>
        <v>0.97431028340737358</v>
      </c>
      <c r="I10" s="136">
        <v>196669.16</v>
      </c>
      <c r="J10" s="153">
        <f>I10/D10</f>
        <v>6.7957589956553016E-2</v>
      </c>
      <c r="K10" s="136">
        <v>107786.29</v>
      </c>
      <c r="L10" s="48">
        <v>6.8356334360495694E-2</v>
      </c>
      <c r="M10" s="224">
        <f>+G10/K10-1</f>
        <v>25.159657689303533</v>
      </c>
      <c r="N10" s="136">
        <v>7480.02</v>
      </c>
      <c r="O10" s="48">
        <v>4.7437085750255906E-3</v>
      </c>
      <c r="P10" s="224">
        <f t="shared" si="0"/>
        <v>25.292598148133294</v>
      </c>
    </row>
    <row r="11" spans="1:16" ht="15" customHeight="1" x14ac:dyDescent="0.25">
      <c r="A11" s="24">
        <v>7</v>
      </c>
      <c r="B11" s="24" t="s">
        <v>6</v>
      </c>
      <c r="C11" s="161"/>
      <c r="D11" s="206">
        <v>17420.71</v>
      </c>
      <c r="E11" s="34">
        <v>0</v>
      </c>
      <c r="F11" s="78" t="s">
        <v>129</v>
      </c>
      <c r="G11" s="137"/>
      <c r="H11" s="78" t="s">
        <v>129</v>
      </c>
      <c r="I11" s="137">
        <v>0</v>
      </c>
      <c r="J11" s="172" t="s">
        <v>129</v>
      </c>
      <c r="K11" s="137">
        <v>200000</v>
      </c>
      <c r="L11" s="48">
        <v>1</v>
      </c>
      <c r="M11" s="224">
        <f>+G11/K11-1</f>
        <v>-1</v>
      </c>
      <c r="N11" s="137">
        <v>200000</v>
      </c>
      <c r="O11" s="28">
        <v>1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3452456.25</v>
      </c>
      <c r="D12" s="152">
        <f t="shared" ref="D12:I12" si="5">SUM(D10:D11)</f>
        <v>2911419.16</v>
      </c>
      <c r="E12" s="84">
        <f t="shared" si="5"/>
        <v>2819652.45</v>
      </c>
      <c r="F12" s="90">
        <f>E12/D12</f>
        <v>0.96848041970019871</v>
      </c>
      <c r="G12" s="84">
        <f>SUM(G10:G11)</f>
        <v>2819652.45</v>
      </c>
      <c r="H12" s="90">
        <f>G12/D12</f>
        <v>0.96848041970019871</v>
      </c>
      <c r="I12" s="84">
        <f t="shared" si="5"/>
        <v>196669.16</v>
      </c>
      <c r="J12" s="170">
        <f>I12/D12</f>
        <v>6.7550960267775392E-2</v>
      </c>
      <c r="K12" s="84">
        <f>SUM(K10:K11)</f>
        <v>307786.28999999998</v>
      </c>
      <c r="L12" s="90">
        <v>0.17299999999999999</v>
      </c>
      <c r="M12" s="225">
        <f>+G12/K12-1</f>
        <v>8.1610722816796049</v>
      </c>
      <c r="N12" s="84">
        <f t="shared" ref="N12" si="6">SUM(N10:N11)</f>
        <v>207480.02</v>
      </c>
      <c r="O12" s="90">
        <v>0.11700000000000001</v>
      </c>
      <c r="P12" s="225">
        <f t="shared" si="0"/>
        <v>-5.2105547319688861E-2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84">
        <f t="shared" si="7"/>
        <v>0</v>
      </c>
      <c r="F15" s="58" t="s">
        <v>129</v>
      </c>
      <c r="G15" s="84">
        <f t="shared" si="7"/>
        <v>0</v>
      </c>
      <c r="H15" s="58" t="s">
        <v>129</v>
      </c>
      <c r="I15" s="84">
        <f t="shared" si="7"/>
        <v>0</v>
      </c>
      <c r="J15" s="223" t="s">
        <v>129</v>
      </c>
      <c r="K15" s="84">
        <f t="shared" ref="K15" si="8">SUM(K13:K14)</f>
        <v>0</v>
      </c>
      <c r="L15" s="58" t="s">
        <v>129</v>
      </c>
      <c r="M15" s="216" t="s">
        <v>129</v>
      </c>
      <c r="N15" s="84">
        <f t="shared" ref="N15" si="9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286675054.51999998</v>
      </c>
      <c r="D16" s="154">
        <f t="shared" ref="D16:I16" si="10">+D9+D12+D15</f>
        <v>286635157.67000002</v>
      </c>
      <c r="E16" s="155">
        <f t="shared" si="10"/>
        <v>278402582.61999995</v>
      </c>
      <c r="F16" s="181">
        <f>E16/D16</f>
        <v>0.97127855802155938</v>
      </c>
      <c r="G16" s="155">
        <f t="shared" si="10"/>
        <v>274339672.31999999</v>
      </c>
      <c r="H16" s="181">
        <f>G16/D16</f>
        <v>0.9571040571228332</v>
      </c>
      <c r="I16" s="155">
        <f t="shared" si="10"/>
        <v>118927042.09999999</v>
      </c>
      <c r="J16" s="173">
        <f>I16/D16</f>
        <v>0.41490737935546423</v>
      </c>
      <c r="K16" s="155">
        <f t="shared" ref="K16" si="11">+K9+K12+K15</f>
        <v>273825698.67000002</v>
      </c>
      <c r="L16" s="181">
        <v>0.94027446475013443</v>
      </c>
      <c r="M16" s="601">
        <f>+G16/K16-1</f>
        <v>1.8770102751364259E-3</v>
      </c>
      <c r="N16" s="155">
        <f t="shared" ref="N16" si="12">+N9+N12+N15</f>
        <v>119381545.67999999</v>
      </c>
      <c r="O16" s="181">
        <v>0.41</v>
      </c>
      <c r="P16" s="601">
        <f>+I16/N16-1</f>
        <v>-3.8071510752447635E-3</v>
      </c>
    </row>
    <row r="20" spans="5:5" x14ac:dyDescent="0.25">
      <c r="E20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6" zoomScaleNormal="100" workbookViewId="0">
      <selection activeCell="G33" sqref="G3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100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97" customWidth="1"/>
    <col min="12" max="12" width="10.88671875" customWidth="1"/>
    <col min="13" max="13" width="6.33203125" style="97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51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5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5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5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5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5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5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51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51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" style="97" bestFit="1" customWidth="1"/>
  </cols>
  <sheetData>
    <row r="1" spans="1:15" ht="13.8" x14ac:dyDescent="0.25">
      <c r="A1" s="7" t="s">
        <v>535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9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44140625" style="46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525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632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590327.65</v>
      </c>
      <c r="D5" s="204">
        <v>601736.19999999995</v>
      </c>
      <c r="E5" s="30">
        <v>372924.75</v>
      </c>
      <c r="F5" s="48">
        <f>E5/D5</f>
        <v>0.61974790614225972</v>
      </c>
      <c r="G5" s="30">
        <v>372924.75</v>
      </c>
      <c r="H5" s="48">
        <f>G5/D5</f>
        <v>0.61974790614225972</v>
      </c>
      <c r="I5" s="30">
        <v>372924.75</v>
      </c>
      <c r="J5" s="153">
        <f>I5/D5</f>
        <v>0.61974790614225972</v>
      </c>
      <c r="K5" s="204">
        <v>480698.22</v>
      </c>
      <c r="L5" s="48">
        <v>0.64064509561640126</v>
      </c>
      <c r="M5" s="210">
        <f>G5/K5-1</f>
        <v>-0.22420193276355382</v>
      </c>
      <c r="N5" s="30">
        <v>480698.22</v>
      </c>
      <c r="O5" s="48">
        <v>0.64064509561640126</v>
      </c>
      <c r="P5" s="210">
        <f>I5/N5-1</f>
        <v>-0.22420193276355382</v>
      </c>
    </row>
    <row r="6" spans="1:16" ht="15" customHeight="1" x14ac:dyDescent="0.25">
      <c r="A6" s="23">
        <v>2</v>
      </c>
      <c r="B6" s="23" t="s">
        <v>1</v>
      </c>
      <c r="C6" s="160">
        <v>4166952.74</v>
      </c>
      <c r="D6" s="205">
        <v>3766948.04</v>
      </c>
      <c r="E6" s="32">
        <v>3319430.71</v>
      </c>
      <c r="F6" s="48">
        <f>E6/D6</f>
        <v>0.88119896392305952</v>
      </c>
      <c r="G6" s="32">
        <v>3179663.58</v>
      </c>
      <c r="H6" s="48">
        <f>G6/D6</f>
        <v>0.84409541789166809</v>
      </c>
      <c r="I6" s="32">
        <v>1504802.01</v>
      </c>
      <c r="J6" s="153">
        <f>I6/D6</f>
        <v>0.39947511726230234</v>
      </c>
      <c r="K6" s="32">
        <v>3096600.71</v>
      </c>
      <c r="L6" s="280">
        <v>0.73012014696504568</v>
      </c>
      <c r="M6" s="210">
        <f>G6/K6-1</f>
        <v>2.6823887797920332E-2</v>
      </c>
      <c r="N6" s="32">
        <v>892580.13</v>
      </c>
      <c r="O6" s="280">
        <v>0.2104535898313088</v>
      </c>
      <c r="P6" s="210">
        <f>I6/N6-1</f>
        <v>0.68590130949923789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280" t="s">
        <v>129</v>
      </c>
      <c r="G7" s="32"/>
      <c r="H7" s="48" t="s">
        <v>129</v>
      </c>
      <c r="I7" s="32"/>
      <c r="J7" s="178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50</v>
      </c>
      <c r="D8" s="206">
        <v>35050</v>
      </c>
      <c r="E8" s="34">
        <v>35000</v>
      </c>
      <c r="F8" s="78">
        <f>E8/D8</f>
        <v>0.99857346647646217</v>
      </c>
      <c r="G8" s="180">
        <v>0</v>
      </c>
      <c r="H8" s="48">
        <f t="shared" ref="H8" si="0">G8/D8</f>
        <v>0</v>
      </c>
      <c r="I8" s="180">
        <v>0</v>
      </c>
      <c r="J8" s="172">
        <v>0</v>
      </c>
      <c r="K8" s="180">
        <v>0</v>
      </c>
      <c r="L8" s="390" t="s">
        <v>129</v>
      </c>
      <c r="M8" s="245" t="s">
        <v>129</v>
      </c>
      <c r="N8" s="180">
        <v>0</v>
      </c>
      <c r="O8" s="390" t="s">
        <v>129</v>
      </c>
      <c r="P8" s="245" t="s">
        <v>129</v>
      </c>
    </row>
    <row r="9" spans="1:16" ht="15" customHeight="1" x14ac:dyDescent="0.25">
      <c r="A9" s="9"/>
      <c r="B9" s="2" t="s">
        <v>4</v>
      </c>
      <c r="C9" s="162">
        <f>SUM(C5:C8)</f>
        <v>4757330.3900000006</v>
      </c>
      <c r="D9" s="152">
        <f t="shared" ref="D9:I9" si="1">SUM(D5:D8)</f>
        <v>4403734.24</v>
      </c>
      <c r="E9" s="84">
        <f t="shared" si="1"/>
        <v>3727355.46</v>
      </c>
      <c r="F9" s="90">
        <f>E9/D9</f>
        <v>0.8464079022170965</v>
      </c>
      <c r="G9" s="84">
        <f t="shared" si="1"/>
        <v>3552588.33</v>
      </c>
      <c r="H9" s="90">
        <f>G9/D9</f>
        <v>0.80672178119449822</v>
      </c>
      <c r="I9" s="84">
        <f t="shared" si="1"/>
        <v>1877726.76</v>
      </c>
      <c r="J9" s="170">
        <f>I9/D9</f>
        <v>0.42639420493276631</v>
      </c>
      <c r="K9" s="84">
        <f t="shared" ref="K9" si="2">SUM(K5:K8)</f>
        <v>3577298.9299999997</v>
      </c>
      <c r="L9" s="90">
        <v>0.71699999999999997</v>
      </c>
      <c r="M9" s="213">
        <f t="shared" ref="M9" si="3">G9/K9-1</f>
        <v>-6.9076139521836444E-3</v>
      </c>
      <c r="N9" s="84">
        <f t="shared" ref="N9" si="4">SUM(N5:N8)</f>
        <v>1373278.35</v>
      </c>
      <c r="O9" s="90">
        <v>0.27500000000000002</v>
      </c>
      <c r="P9" s="213">
        <f>I9/N9-1</f>
        <v>0.36733151003217945</v>
      </c>
    </row>
    <row r="10" spans="1:16" ht="15" customHeight="1" x14ac:dyDescent="0.25">
      <c r="A10" s="21">
        <v>6</v>
      </c>
      <c r="B10" s="21" t="s">
        <v>5</v>
      </c>
      <c r="C10" s="159"/>
      <c r="D10" s="204"/>
      <c r="E10" s="30"/>
      <c r="F10" s="48" t="s">
        <v>129</v>
      </c>
      <c r="G10" s="136"/>
      <c r="H10" s="48" t="s">
        <v>129</v>
      </c>
      <c r="I10" s="136"/>
      <c r="J10" s="153" t="s">
        <v>129</v>
      </c>
      <c r="K10" s="136"/>
      <c r="L10" s="48" t="s">
        <v>129</v>
      </c>
      <c r="M10" s="224" t="s">
        <v>129</v>
      </c>
      <c r="N10" s="136"/>
      <c r="O10" s="48" t="s">
        <v>129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49" t="s">
        <v>129</v>
      </c>
      <c r="G11" s="137"/>
      <c r="H11" s="49" t="s">
        <v>129</v>
      </c>
      <c r="I11" s="137"/>
      <c r="J11" s="172" t="s">
        <v>129</v>
      </c>
      <c r="K11" s="137"/>
      <c r="L11" s="49" t="s">
        <v>129</v>
      </c>
      <c r="M11" s="553" t="s">
        <v>129</v>
      </c>
      <c r="N11" s="137"/>
      <c r="O11" s="49" t="s">
        <v>129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0</v>
      </c>
      <c r="D12" s="152">
        <f t="shared" ref="D12:I12" si="5">SUM(D10:D11)</f>
        <v>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223" t="s">
        <v>129</v>
      </c>
      <c r="K12" s="84">
        <f t="shared" ref="K12" si="6">SUM(K10:K11)</f>
        <v>0</v>
      </c>
      <c r="L12" s="90" t="s">
        <v>129</v>
      </c>
      <c r="M12" s="225" t="s">
        <v>129</v>
      </c>
      <c r="N12" s="84">
        <f t="shared" ref="N12" si="7">SUM(N10:N11)</f>
        <v>0</v>
      </c>
      <c r="O12" s="90" t="s">
        <v>129</v>
      </c>
      <c r="P12" s="225" t="s">
        <v>129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8">SUM(D13:D14)</f>
        <v>0</v>
      </c>
      <c r="E15" s="84">
        <f t="shared" si="8"/>
        <v>0</v>
      </c>
      <c r="F15" s="58" t="s">
        <v>129</v>
      </c>
      <c r="G15" s="84">
        <f t="shared" si="8"/>
        <v>0</v>
      </c>
      <c r="H15" s="58" t="s">
        <v>129</v>
      </c>
      <c r="I15" s="84">
        <f t="shared" si="8"/>
        <v>0</v>
      </c>
      <c r="J15" s="223" t="s">
        <v>129</v>
      </c>
      <c r="K15" s="84">
        <f t="shared" ref="K15" si="9">SUM(K13:K14)</f>
        <v>0</v>
      </c>
      <c r="L15" s="58" t="s">
        <v>129</v>
      </c>
      <c r="M15" s="216" t="s">
        <v>129</v>
      </c>
      <c r="N15" s="84">
        <f t="shared" ref="N15" si="10">SUM(N13:N14)</f>
        <v>0</v>
      </c>
      <c r="O15" s="58" t="s">
        <v>129</v>
      </c>
      <c r="P15" s="216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4757330.3900000006</v>
      </c>
      <c r="D16" s="154">
        <f t="shared" ref="D16:I16" si="11">+D9+D12+D15</f>
        <v>4403734.24</v>
      </c>
      <c r="E16" s="155">
        <f t="shared" si="11"/>
        <v>3727355.46</v>
      </c>
      <c r="F16" s="181">
        <f>E16/D16</f>
        <v>0.8464079022170965</v>
      </c>
      <c r="G16" s="155">
        <f t="shared" si="11"/>
        <v>3552588.33</v>
      </c>
      <c r="H16" s="181">
        <f>G16/D16</f>
        <v>0.80672178119449822</v>
      </c>
      <c r="I16" s="155">
        <f t="shared" si="11"/>
        <v>1877726.76</v>
      </c>
      <c r="J16" s="173">
        <f>I16/D16</f>
        <v>0.42639420493276631</v>
      </c>
      <c r="K16" s="155">
        <f t="shared" ref="K16" si="12">+K9+K12+K15</f>
        <v>3577298.9299999997</v>
      </c>
      <c r="L16" s="181">
        <v>0.71699999999999997</v>
      </c>
      <c r="M16" s="601">
        <f t="shared" ref="M16" si="13">G16/K16-1</f>
        <v>-6.9076139521836444E-3</v>
      </c>
      <c r="N16" s="155">
        <f t="shared" ref="N16" si="14">+N9+N12+N15</f>
        <v>1373278.35</v>
      </c>
      <c r="O16" s="181">
        <v>0.27500000000000002</v>
      </c>
      <c r="P16" s="601">
        <f>I16/N16-1</f>
        <v>0.36733151003217945</v>
      </c>
    </row>
    <row r="21" spans="5:5" x14ac:dyDescent="0.25">
      <c r="E21" s="18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A7"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3" spans="1:13" ht="13.8" x14ac:dyDescent="0.25">
      <c r="A3" s="7" t="s">
        <v>536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" style="46" customWidth="1"/>
    <col min="6" max="6" width="6.33203125" style="97" customWidth="1"/>
    <col min="7" max="7" width="11" style="46" customWidth="1"/>
    <col min="8" max="8" width="6.33203125" style="97" customWidth="1"/>
    <col min="9" max="9" width="11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8.6640625" style="46" bestFit="1" customWidth="1"/>
    <col min="15" max="15" width="6.33203125" style="97" customWidth="1"/>
    <col min="16" max="16" width="8" style="97" bestFit="1" customWidth="1"/>
  </cols>
  <sheetData>
    <row r="1" spans="1:16" ht="14.4" thickBot="1" x14ac:dyDescent="0.3">
      <c r="A1" s="7" t="s">
        <v>526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20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4351164.46</v>
      </c>
      <c r="D5" s="204">
        <v>4386001.22</v>
      </c>
      <c r="E5" s="30">
        <v>2569253.0499999998</v>
      </c>
      <c r="F5" s="48">
        <f>E5/D5</f>
        <v>0.5857848461793177</v>
      </c>
      <c r="G5" s="30">
        <v>2569253.0499999998</v>
      </c>
      <c r="H5" s="48">
        <f>G5/D5</f>
        <v>0.5857848461793177</v>
      </c>
      <c r="I5" s="30">
        <v>2569253.0499999998</v>
      </c>
      <c r="J5" s="153">
        <f>I5/D5</f>
        <v>0.5857848461793177</v>
      </c>
      <c r="K5" s="700">
        <v>3139330.56</v>
      </c>
      <c r="L5" s="48">
        <v>0.64347187899791558</v>
      </c>
      <c r="M5" s="210">
        <f>G5/K5-1</f>
        <v>-0.18159206209874257</v>
      </c>
      <c r="N5" s="683">
        <v>3139330.56</v>
      </c>
      <c r="O5" s="48">
        <v>0.64347187899791558</v>
      </c>
      <c r="P5" s="210">
        <f>I5/N5-1</f>
        <v>-0.18159206209874257</v>
      </c>
    </row>
    <row r="6" spans="1:16" ht="15" customHeight="1" x14ac:dyDescent="0.25">
      <c r="A6" s="23">
        <v>2</v>
      </c>
      <c r="B6" s="23" t="s">
        <v>1</v>
      </c>
      <c r="C6" s="160">
        <v>26400686.800000001</v>
      </c>
      <c r="D6" s="205">
        <v>26205486.800000001</v>
      </c>
      <c r="E6" s="32">
        <v>25114460.41</v>
      </c>
      <c r="F6" s="48">
        <f>E6/D6</f>
        <v>0.95836649025729981</v>
      </c>
      <c r="G6" s="32">
        <v>24139844.260000002</v>
      </c>
      <c r="H6" s="48">
        <f>G6/D6</f>
        <v>0.92117518915924135</v>
      </c>
      <c r="I6" s="32">
        <v>8612567.6300000008</v>
      </c>
      <c r="J6" s="178">
        <f>I6/D6</f>
        <v>0.32865512843669059</v>
      </c>
      <c r="K6" s="700">
        <v>21068408.640000001</v>
      </c>
      <c r="L6" s="280">
        <v>0.81234109235034369</v>
      </c>
      <c r="M6" s="210">
        <f>G6/K6-1</f>
        <v>0.1457839399492491</v>
      </c>
      <c r="N6" s="32">
        <v>6561224.6100000003</v>
      </c>
      <c r="O6" s="280">
        <v>0.25298314922200776</v>
      </c>
      <c r="P6" s="210">
        <f>I6/N6-1</f>
        <v>0.3126463643499624</v>
      </c>
    </row>
    <row r="7" spans="1:16" ht="15" customHeight="1" x14ac:dyDescent="0.25">
      <c r="A7" s="23">
        <v>3</v>
      </c>
      <c r="B7" s="23" t="s">
        <v>2</v>
      </c>
      <c r="C7" s="160"/>
      <c r="D7" s="205"/>
      <c r="E7" s="32"/>
      <c r="F7" s="48" t="s">
        <v>129</v>
      </c>
      <c r="G7" s="32"/>
      <c r="H7" s="48" t="s">
        <v>129</v>
      </c>
      <c r="I7" s="32"/>
      <c r="J7" s="178" t="s">
        <v>129</v>
      </c>
      <c r="K7" s="700"/>
      <c r="L7" s="418" t="s">
        <v>129</v>
      </c>
      <c r="M7" s="212"/>
      <c r="N7" s="32"/>
      <c r="O7" s="418" t="s">
        <v>129</v>
      </c>
      <c r="P7" s="210" t="s">
        <v>129</v>
      </c>
    </row>
    <row r="8" spans="1:16" ht="15" customHeight="1" x14ac:dyDescent="0.25">
      <c r="A8" s="24">
        <v>4</v>
      </c>
      <c r="B8" s="24" t="s">
        <v>3</v>
      </c>
      <c r="C8" s="161">
        <v>6231730</v>
      </c>
      <c r="D8" s="206">
        <v>6283900</v>
      </c>
      <c r="E8" s="34">
        <v>6282942.0499999998</v>
      </c>
      <c r="F8" s="390">
        <f t="shared" ref="F8" si="0">E8/D8</f>
        <v>0.99984755486242616</v>
      </c>
      <c r="G8" s="34">
        <v>6282942.0499999998</v>
      </c>
      <c r="H8" s="78">
        <f t="shared" ref="H8" si="1">G8/D8</f>
        <v>0.99984755486242616</v>
      </c>
      <c r="I8" s="34">
        <v>3182336.02</v>
      </c>
      <c r="J8" s="172">
        <f>I8/D8</f>
        <v>0.50642690367446963</v>
      </c>
      <c r="K8" s="700">
        <v>6331633.0499999998</v>
      </c>
      <c r="L8" s="390">
        <v>1</v>
      </c>
      <c r="M8" s="516">
        <f t="shared" ref="M8:M11" si="2">G8/K8-1</f>
        <v>-7.6901171649548239E-3</v>
      </c>
      <c r="N8" s="32">
        <v>3242836.02</v>
      </c>
      <c r="O8" s="390">
        <v>0.51216423857664972</v>
      </c>
      <c r="P8" s="210" t="s">
        <v>129</v>
      </c>
    </row>
    <row r="9" spans="1:16" ht="15" customHeight="1" x14ac:dyDescent="0.25">
      <c r="A9" s="9"/>
      <c r="B9" s="2" t="s">
        <v>4</v>
      </c>
      <c r="C9" s="162">
        <f>SUM(C5:C8)</f>
        <v>36983581.260000005</v>
      </c>
      <c r="D9" s="152">
        <f>SUM(D5:D8)</f>
        <v>36875388.019999996</v>
      </c>
      <c r="E9" s="84">
        <f>SUM(E5:E8)</f>
        <v>33966655.509999998</v>
      </c>
      <c r="F9" s="90">
        <f>E9/D9</f>
        <v>0.92111994839424072</v>
      </c>
      <c r="G9" s="84">
        <f>SUM(G5:G8)</f>
        <v>32992039.360000003</v>
      </c>
      <c r="H9" s="90">
        <f>G9/D9</f>
        <v>0.89468995803125406</v>
      </c>
      <c r="I9" s="84">
        <f>SUM(I5:I8)</f>
        <v>14364156.699999999</v>
      </c>
      <c r="J9" s="170">
        <f>I9/D9</f>
        <v>0.3895323539974509</v>
      </c>
      <c r="K9" s="699">
        <f>SUM(K5:K8)</f>
        <v>30539372.25</v>
      </c>
      <c r="L9" s="90">
        <v>0.82199999999999995</v>
      </c>
      <c r="M9" s="213">
        <f t="shared" si="2"/>
        <v>8.0311641310832904E-2</v>
      </c>
      <c r="N9" s="84">
        <f>SUM(N5:N8)</f>
        <v>12943391.189999999</v>
      </c>
      <c r="O9" s="90">
        <v>0.34844838077519075</v>
      </c>
      <c r="P9" s="213">
        <f>I9/N9-1</f>
        <v>0.10976764042314313</v>
      </c>
    </row>
    <row r="10" spans="1:16" ht="15" customHeight="1" x14ac:dyDescent="0.25">
      <c r="A10" s="21">
        <v>6</v>
      </c>
      <c r="B10" s="21" t="s">
        <v>5</v>
      </c>
      <c r="C10" s="159">
        <v>23946471.93</v>
      </c>
      <c r="D10" s="204">
        <v>15785006.470000001</v>
      </c>
      <c r="E10" s="30">
        <v>13232678.75</v>
      </c>
      <c r="F10" s="48">
        <f>E10/D10</f>
        <v>0.83830683092523306</v>
      </c>
      <c r="G10" s="136">
        <v>11822488.01</v>
      </c>
      <c r="H10" s="48">
        <f>G10/D10</f>
        <v>0.74896947508188128</v>
      </c>
      <c r="I10" s="136">
        <v>2830467.79</v>
      </c>
      <c r="J10" s="153">
        <f>I10/D10</f>
        <v>0.17931369210265519</v>
      </c>
      <c r="K10" s="698">
        <v>3665080.97</v>
      </c>
      <c r="L10" s="48">
        <v>0.27397708487898192</v>
      </c>
      <c r="M10" s="224">
        <f t="shared" si="2"/>
        <v>2.2257099111237366</v>
      </c>
      <c r="N10" s="136">
        <v>2027296.41</v>
      </c>
      <c r="O10" s="48">
        <v>0.15154720049675335</v>
      </c>
      <c r="P10" s="224">
        <f>I10/N10-1</f>
        <v>0.39617856374539739</v>
      </c>
    </row>
    <row r="11" spans="1:16" ht="15" customHeight="1" x14ac:dyDescent="0.25">
      <c r="A11" s="24">
        <v>7</v>
      </c>
      <c r="B11" s="24" t="s">
        <v>6</v>
      </c>
      <c r="C11" s="161"/>
      <c r="D11" s="206"/>
      <c r="E11" s="34"/>
      <c r="F11" s="78" t="s">
        <v>129</v>
      </c>
      <c r="G11" s="137"/>
      <c r="H11" s="78" t="s">
        <v>129</v>
      </c>
      <c r="I11" s="137" t="s">
        <v>148</v>
      </c>
      <c r="J11" s="172" t="s">
        <v>129</v>
      </c>
      <c r="K11" s="697">
        <v>47682</v>
      </c>
      <c r="L11" s="48">
        <v>1</v>
      </c>
      <c r="M11" s="224">
        <f t="shared" si="2"/>
        <v>-1</v>
      </c>
      <c r="N11" s="137">
        <v>0</v>
      </c>
      <c r="O11" s="48">
        <v>0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23946471.93</v>
      </c>
      <c r="D12" s="152">
        <f t="shared" ref="D12:I12" si="3">SUM(D10:D11)</f>
        <v>15785006.470000001</v>
      </c>
      <c r="E12" s="84">
        <f t="shared" si="3"/>
        <v>13232678.75</v>
      </c>
      <c r="F12" s="90">
        <f>E12/D12</f>
        <v>0.83830683092523306</v>
      </c>
      <c r="G12" s="84">
        <f t="shared" si="3"/>
        <v>11822488.01</v>
      </c>
      <c r="H12" s="90">
        <f>G12/D12</f>
        <v>0.74896947508188128</v>
      </c>
      <c r="I12" s="84">
        <f t="shared" si="3"/>
        <v>2830467.79</v>
      </c>
      <c r="J12" s="170">
        <f>I12/D12</f>
        <v>0.17931369210265519</v>
      </c>
      <c r="K12" s="699">
        <f>SUM(K10:K11)</f>
        <v>3712762.97</v>
      </c>
      <c r="L12" s="90">
        <v>0.27700000000000002</v>
      </c>
      <c r="M12" s="225">
        <f t="shared" ref="M12" si="4">G12/K12-1</f>
        <v>2.1842830004308085</v>
      </c>
      <c r="N12" s="84">
        <f t="shared" ref="N12" si="5">SUM(N10:N11)</f>
        <v>2027296.41</v>
      </c>
      <c r="O12" s="90">
        <v>0.15100894582735649</v>
      </c>
      <c r="P12" s="225">
        <f>I12/N12-1</f>
        <v>0.39617856374539739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86" t="s">
        <v>129</v>
      </c>
      <c r="G13" s="30"/>
      <c r="H13" s="86" t="s">
        <v>129</v>
      </c>
      <c r="I13" s="30"/>
      <c r="J13" s="221" t="s">
        <v>129</v>
      </c>
      <c r="K13" s="696"/>
      <c r="L13" s="86" t="s">
        <v>129</v>
      </c>
      <c r="M13" s="214" t="s">
        <v>129</v>
      </c>
      <c r="N13" s="30"/>
      <c r="O13" s="27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49" t="s">
        <v>129</v>
      </c>
      <c r="G14" s="34"/>
      <c r="H14" s="49" t="s">
        <v>129</v>
      </c>
      <c r="I14" s="34"/>
      <c r="J14" s="222" t="s">
        <v>129</v>
      </c>
      <c r="K14" s="701"/>
      <c r="L14" s="49" t="s">
        <v>129</v>
      </c>
      <c r="M14" s="215" t="s">
        <v>129</v>
      </c>
      <c r="N14" s="34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58" t="s">
        <v>129</v>
      </c>
      <c r="G15" s="84">
        <f t="shared" si="6"/>
        <v>0</v>
      </c>
      <c r="H15" s="58" t="s">
        <v>129</v>
      </c>
      <c r="I15" s="84">
        <f t="shared" si="6"/>
        <v>0</v>
      </c>
      <c r="J15" s="223" t="s">
        <v>129</v>
      </c>
      <c r="K15" s="699">
        <v>0</v>
      </c>
      <c r="L15" s="58" t="s">
        <v>129</v>
      </c>
      <c r="M15" s="633" t="s">
        <v>129</v>
      </c>
      <c r="N15" s="84">
        <f t="shared" ref="N15" si="7">SUM(N13:N14)</f>
        <v>0</v>
      </c>
      <c r="O15" s="228" t="s">
        <v>129</v>
      </c>
      <c r="P15" s="633" t="s">
        <v>129</v>
      </c>
    </row>
    <row r="16" spans="1:16" s="6" customFormat="1" ht="24" customHeight="1" thickBot="1" x14ac:dyDescent="0.3">
      <c r="A16" s="5"/>
      <c r="B16" s="4" t="s">
        <v>11</v>
      </c>
      <c r="C16" s="163">
        <f>+C9+C12+C15</f>
        <v>60930053.190000005</v>
      </c>
      <c r="D16" s="154">
        <f t="shared" ref="D16:I16" si="8">+D9+D12+D15</f>
        <v>52660394.489999995</v>
      </c>
      <c r="E16" s="155">
        <f t="shared" si="8"/>
        <v>47199334.259999998</v>
      </c>
      <c r="F16" s="181">
        <f>E16/D16</f>
        <v>0.89629663273720761</v>
      </c>
      <c r="G16" s="155">
        <f t="shared" si="8"/>
        <v>44814527.370000005</v>
      </c>
      <c r="H16" s="181">
        <f>G16/D16</f>
        <v>0.85101009599368094</v>
      </c>
      <c r="I16" s="155">
        <f t="shared" si="8"/>
        <v>17194624.489999998</v>
      </c>
      <c r="J16" s="173">
        <f>I16/D16</f>
        <v>0.3265190976354192</v>
      </c>
      <c r="K16" s="702">
        <f>SUM(K9,K12,K15)</f>
        <v>34252135.219999999</v>
      </c>
      <c r="L16" s="181">
        <v>0.67731051375780649</v>
      </c>
      <c r="M16" s="634">
        <f>G16/K16-1</f>
        <v>0.30837178710635738</v>
      </c>
      <c r="N16" s="155">
        <f t="shared" ref="N16" si="9">+N9+N12+N15</f>
        <v>14970687.6</v>
      </c>
      <c r="O16" s="181">
        <v>0.29603421931322221</v>
      </c>
      <c r="P16" s="634">
        <f>I16/N16-1</f>
        <v>0.14855275518540645</v>
      </c>
    </row>
    <row r="21" spans="5:15" x14ac:dyDescent="0.25">
      <c r="E21" s="180"/>
    </row>
    <row r="22" spans="5:15" x14ac:dyDescent="0.25">
      <c r="E22" s="180"/>
    </row>
    <row r="23" spans="5:15" x14ac:dyDescent="0.25">
      <c r="E23" s="180"/>
    </row>
    <row r="24" spans="5:15" x14ac:dyDescent="0.25">
      <c r="E24" s="180"/>
    </row>
    <row r="27" spans="5:15" x14ac:dyDescent="0.25">
      <c r="O27" s="518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8.109375" style="46" customWidth="1"/>
    <col min="12" max="12" width="6.33203125" style="97" customWidth="1"/>
    <col min="13" max="13" width="8" style="97" bestFit="1" customWidth="1"/>
  </cols>
  <sheetData>
    <row r="2" spans="1:13" ht="13.8" x14ac:dyDescent="0.25">
      <c r="A2" s="7" t="s">
        <v>537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6" ht="14.4" thickBot="1" x14ac:dyDescent="0.3">
      <c r="A1" s="7" t="s">
        <v>527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82"/>
      <c r="M2" s="782"/>
      <c r="N2" s="782"/>
      <c r="O2" s="782"/>
      <c r="P2" s="783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76">
        <v>11020422.189999999</v>
      </c>
      <c r="D5" s="204">
        <v>11234465.9</v>
      </c>
      <c r="E5" s="30">
        <v>6916479.8600000003</v>
      </c>
      <c r="F5" s="48">
        <f>E5/D5</f>
        <v>0.61564830242619728</v>
      </c>
      <c r="G5" s="30">
        <v>6916479.8600000003</v>
      </c>
      <c r="H5" s="48">
        <f>G5/D5</f>
        <v>0.61564830242619728</v>
      </c>
      <c r="I5" s="30">
        <v>6916479.8600000003</v>
      </c>
      <c r="J5" s="153">
        <f>I5/D5</f>
        <v>0.61564830242619728</v>
      </c>
      <c r="K5" s="559">
        <v>7413687.8700000001</v>
      </c>
      <c r="L5" s="48">
        <v>0.64279288662553691</v>
      </c>
      <c r="M5" s="210">
        <f>+G5/K5-1</f>
        <v>-6.7066218421736656E-2</v>
      </c>
      <c r="N5" s="559">
        <v>7413687.8700000001</v>
      </c>
      <c r="O5" s="48">
        <v>0.64279288662553691</v>
      </c>
      <c r="P5" s="210">
        <f>+I5/N5-1</f>
        <v>-6.7066218421736656E-2</v>
      </c>
    </row>
    <row r="6" spans="1:16" ht="15" customHeight="1" x14ac:dyDescent="0.25">
      <c r="A6" s="23">
        <v>2</v>
      </c>
      <c r="B6" s="23" t="s">
        <v>1</v>
      </c>
      <c r="C6" s="161">
        <v>23750405.489999998</v>
      </c>
      <c r="D6" s="205">
        <v>22491086.34</v>
      </c>
      <c r="E6" s="32">
        <v>18438394.960000001</v>
      </c>
      <c r="F6" s="48">
        <f t="shared" ref="F6:F12" si="0">E6/D6</f>
        <v>0.81980899816331421</v>
      </c>
      <c r="G6" s="32">
        <v>17112811.25</v>
      </c>
      <c r="H6" s="48">
        <f t="shared" ref="H6:H12" si="1">G6/D6</f>
        <v>0.76087081750093888</v>
      </c>
      <c r="I6" s="32">
        <v>10742300.119999999</v>
      </c>
      <c r="J6" s="153">
        <f t="shared" ref="J6:J12" si="2">I6/D6</f>
        <v>0.47762477799460529</v>
      </c>
      <c r="K6" s="560">
        <v>19251991.73</v>
      </c>
      <c r="L6" s="280">
        <v>0.70734599155541911</v>
      </c>
      <c r="M6" s="210">
        <f>+G6/K6-1</f>
        <v>-0.11111476204649295</v>
      </c>
      <c r="N6" s="560">
        <v>11806022.960000001</v>
      </c>
      <c r="O6" s="280">
        <v>0.43377034096446937</v>
      </c>
      <c r="P6" s="210">
        <f>+I6/N6-1</f>
        <v>-9.0100014509882143E-2</v>
      </c>
    </row>
    <row r="7" spans="1:16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0"/>
      <c r="L7" s="418" t="s">
        <v>129</v>
      </c>
      <c r="M7" s="212" t="s">
        <v>129</v>
      </c>
      <c r="N7" s="560"/>
      <c r="O7" s="418" t="s">
        <v>129</v>
      </c>
      <c r="P7" s="212" t="s">
        <v>129</v>
      </c>
    </row>
    <row r="8" spans="1:16" ht="15" customHeight="1" x14ac:dyDescent="0.25">
      <c r="A8" s="24">
        <v>4</v>
      </c>
      <c r="B8" s="24" t="s">
        <v>3</v>
      </c>
      <c r="C8" s="161">
        <v>47896502.399999999</v>
      </c>
      <c r="D8" s="206">
        <v>49524105.399999999</v>
      </c>
      <c r="E8" s="34">
        <v>42316094.890000001</v>
      </c>
      <c r="F8" s="78">
        <f t="shared" si="0"/>
        <v>0.85445450348306551</v>
      </c>
      <c r="G8" s="34">
        <v>33974749.390000001</v>
      </c>
      <c r="H8" s="78">
        <f t="shared" si="1"/>
        <v>0.68602449485134975</v>
      </c>
      <c r="I8" s="34">
        <v>18860085.07</v>
      </c>
      <c r="J8" s="172">
        <f t="shared" si="2"/>
        <v>0.38082636561871142</v>
      </c>
      <c r="K8" s="563">
        <v>35566437</v>
      </c>
      <c r="L8" s="390">
        <v>0.70626833276338963</v>
      </c>
      <c r="M8" s="516">
        <f>+G8/K8-1</f>
        <v>-4.475251794268853E-2</v>
      </c>
      <c r="N8" s="563">
        <v>22401763.629999999</v>
      </c>
      <c r="O8" s="390">
        <v>0.44484794048725318</v>
      </c>
      <c r="P8" s="516">
        <f>+I8/N8-1</f>
        <v>-0.1580982023780062</v>
      </c>
    </row>
    <row r="9" spans="1:16" ht="15" customHeight="1" x14ac:dyDescent="0.25">
      <c r="A9" s="9"/>
      <c r="B9" s="2" t="s">
        <v>4</v>
      </c>
      <c r="C9" s="162">
        <f>SUM(C5:C8)</f>
        <v>82667330.079999998</v>
      </c>
      <c r="D9" s="152">
        <f t="shared" ref="D9:I9" si="3">SUM(D5:D8)</f>
        <v>83249657.640000001</v>
      </c>
      <c r="E9" s="84">
        <f t="shared" si="3"/>
        <v>67670969.710000008</v>
      </c>
      <c r="F9" s="90">
        <f>E9/D9</f>
        <v>0.81286784388510558</v>
      </c>
      <c r="G9" s="84">
        <f t="shared" si="3"/>
        <v>58004040.5</v>
      </c>
      <c r="H9" s="90">
        <f>G9/D9</f>
        <v>0.6967480965607008</v>
      </c>
      <c r="I9" s="84">
        <f t="shared" si="3"/>
        <v>36518865.049999997</v>
      </c>
      <c r="J9" s="170">
        <f>I9/D9</f>
        <v>0.43866684963342506</v>
      </c>
      <c r="K9" s="562">
        <f>SUM(K5:K8)</f>
        <v>62232116.600000001</v>
      </c>
      <c r="L9" s="90">
        <v>0.69838173835807738</v>
      </c>
      <c r="M9" s="213">
        <f>+G9/K9-1</f>
        <v>-6.7940419368606286E-2</v>
      </c>
      <c r="N9" s="562">
        <f>SUM(N5:N8)</f>
        <v>41621474.460000001</v>
      </c>
      <c r="O9" s="90">
        <v>0.46708483134576723</v>
      </c>
      <c r="P9" s="213">
        <f>+I9/N9-1</f>
        <v>-0.12259559461075387</v>
      </c>
    </row>
    <row r="10" spans="1:16" ht="15" customHeight="1" x14ac:dyDescent="0.25">
      <c r="A10" s="21">
        <v>6</v>
      </c>
      <c r="B10" s="21" t="s">
        <v>5</v>
      </c>
      <c r="C10" s="159">
        <v>2000000</v>
      </c>
      <c r="D10" s="204">
        <v>16435811.49</v>
      </c>
      <c r="E10" s="180">
        <v>5639593.4000000004</v>
      </c>
      <c r="F10" s="417">
        <f t="shared" si="0"/>
        <v>0.34312838179187466</v>
      </c>
      <c r="G10" s="136">
        <v>5610061.4500000002</v>
      </c>
      <c r="H10" s="417">
        <f t="shared" si="1"/>
        <v>0.34133157668626923</v>
      </c>
      <c r="I10" s="56">
        <v>5610061.4500000002</v>
      </c>
      <c r="J10" s="348">
        <f t="shared" si="2"/>
        <v>0.34133157668626923</v>
      </c>
      <c r="K10" s="559">
        <v>29037500</v>
      </c>
      <c r="L10" s="417">
        <v>0.9264095095925472</v>
      </c>
      <c r="M10" s="224">
        <f>+G10/K10-1</f>
        <v>-0.80679943349117522</v>
      </c>
      <c r="N10" s="559">
        <v>29037500</v>
      </c>
      <c r="O10" s="417">
        <v>0.9264095095925472</v>
      </c>
      <c r="P10" s="224">
        <f>+I10/N10-1</f>
        <v>-0.80679943349117522</v>
      </c>
    </row>
    <row r="11" spans="1:16" ht="15" customHeight="1" x14ac:dyDescent="0.25">
      <c r="A11" s="24">
        <v>7</v>
      </c>
      <c r="B11" s="24" t="s">
        <v>6</v>
      </c>
      <c r="C11" s="161">
        <v>118375.37</v>
      </c>
      <c r="D11" s="206">
        <v>193375.37</v>
      </c>
      <c r="E11" s="34">
        <v>0</v>
      </c>
      <c r="F11" s="417">
        <f t="shared" si="0"/>
        <v>0</v>
      </c>
      <c r="G11" s="137">
        <v>0</v>
      </c>
      <c r="H11" s="49" t="s">
        <v>129</v>
      </c>
      <c r="I11" s="137">
        <v>0</v>
      </c>
      <c r="J11" s="172" t="s">
        <v>129</v>
      </c>
      <c r="K11" s="563"/>
      <c r="L11" s="28" t="s">
        <v>129</v>
      </c>
      <c r="M11" s="553" t="s">
        <v>129</v>
      </c>
      <c r="N11" s="563"/>
      <c r="O11" s="28" t="s">
        <v>129</v>
      </c>
      <c r="P11" s="553" t="s">
        <v>129</v>
      </c>
    </row>
    <row r="12" spans="1:16" ht="15" customHeight="1" x14ac:dyDescent="0.25">
      <c r="A12" s="9"/>
      <c r="B12" s="2" t="s">
        <v>7</v>
      </c>
      <c r="C12" s="162">
        <f>SUM(C10:C11)</f>
        <v>2118375.37</v>
      </c>
      <c r="D12" s="152">
        <f t="shared" ref="D12:I12" si="4">SUM(D10:D11)</f>
        <v>16629186.859999999</v>
      </c>
      <c r="E12" s="84">
        <f t="shared" si="4"/>
        <v>5639593.4000000004</v>
      </c>
      <c r="F12" s="510">
        <f t="shared" si="0"/>
        <v>0.33913825417197824</v>
      </c>
      <c r="G12" s="84">
        <f t="shared" si="4"/>
        <v>5610061.4500000002</v>
      </c>
      <c r="H12" s="510">
        <f t="shared" si="1"/>
        <v>0.33736234352471522</v>
      </c>
      <c r="I12" s="84">
        <f t="shared" si="4"/>
        <v>5610061.4500000002</v>
      </c>
      <c r="J12" s="171">
        <f t="shared" si="2"/>
        <v>0.33736234352471522</v>
      </c>
      <c r="K12" s="562">
        <f>SUM(K10:K11)</f>
        <v>29037500</v>
      </c>
      <c r="L12" s="510">
        <v>0.9264095095925472</v>
      </c>
      <c r="M12" s="225">
        <f>+G12/K12-1</f>
        <v>-0.80679943349117522</v>
      </c>
      <c r="N12" s="562">
        <f>SUM(N10:N11)</f>
        <v>29037500</v>
      </c>
      <c r="O12" s="510">
        <v>0.92600000000000005</v>
      </c>
      <c r="P12" s="225">
        <f>+I12/N12-1</f>
        <v>-0.80679943349117522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9"/>
      <c r="L13" s="417" t="s">
        <v>129</v>
      </c>
      <c r="M13" s="224" t="s">
        <v>129</v>
      </c>
      <c r="N13" s="559"/>
      <c r="O13" s="417" t="s">
        <v>129</v>
      </c>
      <c r="P13" s="22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28" t="s">
        <v>129</v>
      </c>
      <c r="M14" s="215" t="s">
        <v>129</v>
      </c>
      <c r="N14" s="563"/>
      <c r="O14" s="28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5">SUM(D13:D14)</f>
        <v>0</v>
      </c>
      <c r="E15" s="333">
        <f>E13+E14</f>
        <v>0</v>
      </c>
      <c r="F15" s="90" t="s">
        <v>129</v>
      </c>
      <c r="G15" s="99">
        <f t="shared" si="5"/>
        <v>0</v>
      </c>
      <c r="H15" s="90" t="s">
        <v>129</v>
      </c>
      <c r="I15" s="84">
        <f t="shared" si="5"/>
        <v>0</v>
      </c>
      <c r="J15" s="170" t="s">
        <v>129</v>
      </c>
      <c r="K15" s="562"/>
      <c r="L15" s="676" t="s">
        <v>129</v>
      </c>
      <c r="M15" s="635" t="s">
        <v>129</v>
      </c>
      <c r="N15" s="562"/>
      <c r="O15" s="676" t="s">
        <v>129</v>
      </c>
      <c r="P15" s="635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84785705.450000003</v>
      </c>
      <c r="D16" s="154">
        <f t="shared" ref="D16:I16" si="6">+D9+D12+D15</f>
        <v>99878844.5</v>
      </c>
      <c r="E16" s="155">
        <f t="shared" si="6"/>
        <v>73310563.110000014</v>
      </c>
      <c r="F16" s="181">
        <f>E16/D16</f>
        <v>0.7339949062987009</v>
      </c>
      <c r="G16" s="155">
        <f t="shared" si="6"/>
        <v>63614101.950000003</v>
      </c>
      <c r="H16" s="181">
        <f>G16/D16</f>
        <v>0.63691267423503284</v>
      </c>
      <c r="I16" s="155">
        <f t="shared" si="6"/>
        <v>42128926.5</v>
      </c>
      <c r="J16" s="173">
        <f>I16/D16</f>
        <v>0.42180029926157186</v>
      </c>
      <c r="K16" s="570">
        <f>SUM(K9,K12,K15)</f>
        <v>91269616.599999994</v>
      </c>
      <c r="L16" s="181">
        <v>0.75771876458377629</v>
      </c>
      <c r="M16" s="601">
        <f>+G16/K16-1</f>
        <v>-0.30300899335650322</v>
      </c>
      <c r="N16" s="570">
        <f>SUM(N15,N12,N9)</f>
        <v>70658974.460000008</v>
      </c>
      <c r="O16" s="181">
        <v>0.58660957314230477</v>
      </c>
      <c r="P16" s="601">
        <f>+I16/N16-1</f>
        <v>-0.40377104505176264</v>
      </c>
    </row>
    <row r="25" spans="15:18" x14ac:dyDescent="0.25">
      <c r="R25" s="482"/>
    </row>
    <row r="26" spans="15:18" x14ac:dyDescent="0.25">
      <c r="R26" s="482"/>
    </row>
    <row r="27" spans="15:18" x14ac:dyDescent="0.25">
      <c r="O27" s="482"/>
      <c r="R27" s="482"/>
    </row>
    <row r="28" spans="15:18" x14ac:dyDescent="0.25">
      <c r="O28" s="482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Juliol
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zoomScaleNormal="100" workbookViewId="0">
      <selection activeCell="F27" sqref="F2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44140625" style="46"/>
    <col min="12" max="12" width="6.33203125" style="97" customWidth="1"/>
    <col min="13" max="13" width="8.109375" style="97" bestFit="1" customWidth="1"/>
    <col min="14" max="14" width="5.5546875" customWidth="1"/>
  </cols>
  <sheetData>
    <row r="1" spans="1:13" ht="13.8" x14ac:dyDescent="0.25">
      <c r="A1" s="7" t="s">
        <v>527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
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46"/>
    <col min="6" max="6" width="6.33203125" style="97" customWidth="1"/>
    <col min="7" max="7" width="11.44140625" style="46"/>
    <col min="8" max="8" width="6.33203125" style="97" customWidth="1"/>
    <col min="9" max="9" width="11.44140625" style="46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44140625" style="46"/>
    <col min="15" max="15" width="6.33203125" style="97" customWidth="1"/>
    <col min="16" max="16" width="8.109375" style="97" bestFit="1" customWidth="1"/>
    <col min="17" max="17" width="5.5546875" customWidth="1"/>
  </cols>
  <sheetData>
    <row r="1" spans="1:19" ht="14.4" thickBot="1" x14ac:dyDescent="0.3">
      <c r="A1" s="7" t="s">
        <v>779</v>
      </c>
    </row>
    <row r="2" spans="1:19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9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9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9" ht="15" customHeight="1" x14ac:dyDescent="0.25">
      <c r="A5" s="21">
        <v>1</v>
      </c>
      <c r="B5" s="21" t="s">
        <v>0</v>
      </c>
      <c r="C5" s="176">
        <v>481212.17</v>
      </c>
      <c r="D5" s="204">
        <v>488145.95</v>
      </c>
      <c r="E5" s="30">
        <v>280129.61</v>
      </c>
      <c r="F5" s="48">
        <f>E5/D5</f>
        <v>0.5738644559070909</v>
      </c>
      <c r="G5" s="30">
        <v>277178.40999999997</v>
      </c>
      <c r="H5" s="48">
        <f>G5/D5</f>
        <v>0.56781872306837733</v>
      </c>
      <c r="I5" s="30">
        <v>277178.40999999997</v>
      </c>
      <c r="J5" s="153">
        <f>I5/D5</f>
        <v>0.56781872306837733</v>
      </c>
      <c r="K5" s="559">
        <v>987774.13</v>
      </c>
      <c r="L5" s="48">
        <v>0.48068370975281061</v>
      </c>
      <c r="M5" s="210">
        <f>+G5/K5-1</f>
        <v>-0.71939089961791169</v>
      </c>
      <c r="N5" s="559">
        <v>987774.13</v>
      </c>
      <c r="O5" s="48">
        <v>0.48068370975281061</v>
      </c>
      <c r="P5" s="210">
        <f>+I5/N5-1</f>
        <v>-0.71939089961791169</v>
      </c>
    </row>
    <row r="6" spans="1:19" ht="15" customHeight="1" x14ac:dyDescent="0.25">
      <c r="A6" s="23">
        <v>2</v>
      </c>
      <c r="B6" s="23" t="s">
        <v>1</v>
      </c>
      <c r="C6" s="161">
        <v>387854</v>
      </c>
      <c r="D6" s="205">
        <v>1948127.18</v>
      </c>
      <c r="E6" s="32">
        <v>628552.06000000006</v>
      </c>
      <c r="F6" s="48">
        <f t="shared" ref="F6:F8" si="0">E6/D6</f>
        <v>0.32264426391299572</v>
      </c>
      <c r="G6" s="32">
        <v>414924.81</v>
      </c>
      <c r="H6" s="48">
        <f t="shared" ref="H6:H8" si="1">G6/D6</f>
        <v>0.21298651045975345</v>
      </c>
      <c r="I6" s="32">
        <v>246427.82</v>
      </c>
      <c r="J6" s="153">
        <f t="shared" ref="J6:J8" si="2">I6/D6</f>
        <v>0.12649472915828833</v>
      </c>
      <c r="K6" s="560">
        <v>57687.81</v>
      </c>
      <c r="L6" s="280">
        <v>0.13010775785172277</v>
      </c>
      <c r="M6" s="210">
        <f>+G6/K6-1</f>
        <v>6.1925907743767707</v>
      </c>
      <c r="N6" s="560">
        <v>26171</v>
      </c>
      <c r="O6" s="280">
        <v>5.9025470558466971E-2</v>
      </c>
      <c r="P6" s="210">
        <f>+I6/N6-1</f>
        <v>8.4160643460318685</v>
      </c>
    </row>
    <row r="7" spans="1:19" ht="15" customHeight="1" x14ac:dyDescent="0.25">
      <c r="A7" s="23">
        <v>3</v>
      </c>
      <c r="B7" s="23" t="s">
        <v>2</v>
      </c>
      <c r="C7" s="161"/>
      <c r="D7" s="205"/>
      <c r="E7" s="32"/>
      <c r="F7" s="417" t="s">
        <v>129</v>
      </c>
      <c r="G7" s="32"/>
      <c r="H7" s="417" t="s">
        <v>129</v>
      </c>
      <c r="I7" s="32"/>
      <c r="J7" s="348" t="s">
        <v>129</v>
      </c>
      <c r="K7" s="560"/>
      <c r="L7" s="418" t="s">
        <v>129</v>
      </c>
      <c r="M7" s="212" t="s">
        <v>129</v>
      </c>
      <c r="N7" s="560"/>
      <c r="O7" s="418" t="s">
        <v>129</v>
      </c>
      <c r="P7" s="212" t="s">
        <v>129</v>
      </c>
    </row>
    <row r="8" spans="1:19" ht="15" customHeight="1" x14ac:dyDescent="0.25">
      <c r="A8" s="24">
        <v>4</v>
      </c>
      <c r="B8" s="24" t="s">
        <v>3</v>
      </c>
      <c r="C8" s="161">
        <v>38538634.689999998</v>
      </c>
      <c r="D8" s="206">
        <v>44801856.890000001</v>
      </c>
      <c r="E8" s="34">
        <v>25145713.059999999</v>
      </c>
      <c r="F8" s="390">
        <f t="shared" si="0"/>
        <v>0.56126497439021661</v>
      </c>
      <c r="G8" s="34">
        <v>19947208.940000001</v>
      </c>
      <c r="H8" s="78">
        <f t="shared" si="1"/>
        <v>0.44523174539339949</v>
      </c>
      <c r="I8" s="34">
        <v>18520712.899999999</v>
      </c>
      <c r="J8" s="172">
        <f t="shared" si="2"/>
        <v>0.41339163565191234</v>
      </c>
      <c r="K8" s="563">
        <v>29964482.27</v>
      </c>
      <c r="L8" s="390">
        <v>0.50801832544990277</v>
      </c>
      <c r="M8" s="516">
        <f>+G8/K8-1</f>
        <v>-0.33430490270906987</v>
      </c>
      <c r="N8" s="563">
        <v>28927312.09</v>
      </c>
      <c r="O8" s="390">
        <v>0.49043412515228241</v>
      </c>
      <c r="P8" s="516">
        <f>+I8/N8-1</f>
        <v>-0.35974995387136233</v>
      </c>
    </row>
    <row r="9" spans="1:19" ht="15" customHeight="1" x14ac:dyDescent="0.25">
      <c r="A9" s="9"/>
      <c r="B9" s="2" t="s">
        <v>4</v>
      </c>
      <c r="C9" s="162">
        <f>SUM(C5:C8)</f>
        <v>39407700.859999999</v>
      </c>
      <c r="D9" s="84">
        <f t="shared" ref="D9:I9" si="3">SUM(D5:D8)</f>
        <v>47238130.020000003</v>
      </c>
      <c r="E9" s="84">
        <f t="shared" si="3"/>
        <v>26054394.73</v>
      </c>
      <c r="F9" s="90">
        <f>E9/D9</f>
        <v>0.55155432103194835</v>
      </c>
      <c r="G9" s="84">
        <f t="shared" si="3"/>
        <v>20639312.16</v>
      </c>
      <c r="H9" s="90">
        <f>G9/D9</f>
        <v>0.43692060103271629</v>
      </c>
      <c r="I9" s="84">
        <f t="shared" si="3"/>
        <v>19044319.129999999</v>
      </c>
      <c r="J9" s="170">
        <f>I9/D9</f>
        <v>0.40315565247686319</v>
      </c>
      <c r="K9" s="562">
        <f>SUM(K5:K8)</f>
        <v>31009944.210000001</v>
      </c>
      <c r="L9" s="90">
        <v>0.50437932692702958</v>
      </c>
      <c r="M9" s="213">
        <f t="shared" ref="M9:M10" si="4">+G9/K9-1</f>
        <v>-0.33442923920694145</v>
      </c>
      <c r="N9" s="562">
        <f>SUM(N5:N8)</f>
        <v>29941257.219999999</v>
      </c>
      <c r="O9" s="90">
        <v>0.48699704397090443</v>
      </c>
      <c r="P9" s="213">
        <f>+I9/N9-1</f>
        <v>-0.36394390555922018</v>
      </c>
    </row>
    <row r="10" spans="1:19" ht="15" customHeight="1" x14ac:dyDescent="0.25">
      <c r="A10" s="21">
        <v>6</v>
      </c>
      <c r="B10" s="21" t="s">
        <v>5</v>
      </c>
      <c r="C10" s="176">
        <v>37637.5</v>
      </c>
      <c r="D10" s="204">
        <v>0</v>
      </c>
      <c r="E10" s="180">
        <v>0</v>
      </c>
      <c r="F10" s="48" t="s">
        <v>129</v>
      </c>
      <c r="G10" s="136">
        <v>0</v>
      </c>
      <c r="H10" s="48" t="s">
        <v>129</v>
      </c>
      <c r="I10" s="56">
        <v>0</v>
      </c>
      <c r="J10" s="153" t="s">
        <v>129</v>
      </c>
      <c r="K10" s="559">
        <v>3426.66</v>
      </c>
      <c r="L10" s="48">
        <v>0.27864823898307289</v>
      </c>
      <c r="M10" s="210">
        <f t="shared" si="4"/>
        <v>-1</v>
      </c>
      <c r="N10" s="559">
        <v>3426.66</v>
      </c>
      <c r="O10" s="48">
        <v>0.27864823898307289</v>
      </c>
      <c r="P10" s="210">
        <f>+I10/N10-1</f>
        <v>-1</v>
      </c>
    </row>
    <row r="11" spans="1:19" ht="15" customHeight="1" x14ac:dyDescent="0.25">
      <c r="A11" s="24">
        <v>7</v>
      </c>
      <c r="B11" s="24" t="s">
        <v>6</v>
      </c>
      <c r="C11" s="161"/>
      <c r="D11" s="206">
        <v>450000</v>
      </c>
      <c r="E11" s="34">
        <v>0</v>
      </c>
      <c r="F11" s="49" t="s">
        <v>129</v>
      </c>
      <c r="G11" s="137">
        <v>0</v>
      </c>
      <c r="H11" s="49" t="s">
        <v>129</v>
      </c>
      <c r="I11" s="137">
        <v>0</v>
      </c>
      <c r="J11" s="172" t="s">
        <v>129</v>
      </c>
      <c r="K11" s="563"/>
      <c r="L11" s="517" t="s">
        <v>129</v>
      </c>
      <c r="M11" s="553" t="s">
        <v>129</v>
      </c>
      <c r="N11" s="563"/>
      <c r="O11" s="517" t="s">
        <v>129</v>
      </c>
      <c r="P11" s="496" t="s">
        <v>129</v>
      </c>
    </row>
    <row r="12" spans="1:19" ht="15" customHeight="1" x14ac:dyDescent="0.25">
      <c r="A12" s="9"/>
      <c r="B12" s="2" t="s">
        <v>7</v>
      </c>
      <c r="C12" s="162">
        <f>SUM(C10:C11)</f>
        <v>37637.5</v>
      </c>
      <c r="D12" s="152">
        <f t="shared" ref="D12:I12" si="5">SUM(D10:D11)</f>
        <v>450000</v>
      </c>
      <c r="E12" s="84">
        <f t="shared" si="5"/>
        <v>0</v>
      </c>
      <c r="F12" s="90" t="s">
        <v>129</v>
      </c>
      <c r="G12" s="84">
        <f t="shared" si="5"/>
        <v>0</v>
      </c>
      <c r="H12" s="90" t="s">
        <v>129</v>
      </c>
      <c r="I12" s="84">
        <f t="shared" si="5"/>
        <v>0</v>
      </c>
      <c r="J12" s="170" t="s">
        <v>129</v>
      </c>
      <c r="K12" s="152">
        <f>SUM(K10:K11)</f>
        <v>3426.66</v>
      </c>
      <c r="L12" s="90">
        <v>0.27864823898307289</v>
      </c>
      <c r="M12" s="623">
        <f t="shared" ref="M12" si="6">+G12/K12-1</f>
        <v>-1</v>
      </c>
      <c r="N12" s="562">
        <f>SUM(N10:N11)</f>
        <v>3426.66</v>
      </c>
      <c r="O12" s="90">
        <v>0.27864823898307289</v>
      </c>
      <c r="P12" s="213">
        <f>+I12/N12-1</f>
        <v>-1</v>
      </c>
      <c r="S12" s="485"/>
    </row>
    <row r="13" spans="1:19" ht="15" customHeight="1" x14ac:dyDescent="0.25">
      <c r="A13" s="21">
        <v>8</v>
      </c>
      <c r="B13" s="21" t="s">
        <v>8</v>
      </c>
      <c r="C13" s="159"/>
      <c r="D13" s="204"/>
      <c r="E13" s="30"/>
      <c r="F13" s="48" t="s">
        <v>129</v>
      </c>
      <c r="G13" s="30"/>
      <c r="H13" s="48" t="s">
        <v>129</v>
      </c>
      <c r="I13" s="30"/>
      <c r="J13" s="153" t="s">
        <v>129</v>
      </c>
      <c r="K13" s="559"/>
      <c r="L13" s="417" t="s">
        <v>129</v>
      </c>
      <c r="M13" s="224" t="s">
        <v>129</v>
      </c>
      <c r="N13" s="559"/>
      <c r="O13" s="417" t="s">
        <v>129</v>
      </c>
      <c r="P13" s="224" t="s">
        <v>129</v>
      </c>
      <c r="S13" s="485"/>
    </row>
    <row r="14" spans="1:19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563"/>
      <c r="L14" s="28" t="s">
        <v>129</v>
      </c>
      <c r="M14" s="215" t="s">
        <v>129</v>
      </c>
      <c r="N14" s="563"/>
      <c r="O14" s="28" t="s">
        <v>129</v>
      </c>
      <c r="P14" s="215" t="s">
        <v>129</v>
      </c>
      <c r="S14" s="485"/>
    </row>
    <row r="15" spans="1:19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7">SUM(D13:D14)</f>
        <v>0</v>
      </c>
      <c r="E15" s="333">
        <f>E13+E14</f>
        <v>0</v>
      </c>
      <c r="F15" s="90" t="s">
        <v>129</v>
      </c>
      <c r="G15" s="99">
        <f t="shared" si="7"/>
        <v>0</v>
      </c>
      <c r="H15" s="90" t="s">
        <v>129</v>
      </c>
      <c r="I15" s="84">
        <f t="shared" si="7"/>
        <v>0</v>
      </c>
      <c r="J15" s="170" t="s">
        <v>129</v>
      </c>
      <c r="K15" s="562">
        <v>0</v>
      </c>
      <c r="L15" s="510" t="s">
        <v>129</v>
      </c>
      <c r="M15" s="635" t="s">
        <v>129</v>
      </c>
      <c r="N15" s="562">
        <f>SUM(N13:N14)</f>
        <v>0</v>
      </c>
      <c r="O15" s="510" t="s">
        <v>129</v>
      </c>
      <c r="P15" s="635" t="s">
        <v>129</v>
      </c>
    </row>
    <row r="16" spans="1:19" s="6" customFormat="1" ht="19.5" customHeight="1" thickBot="1" x14ac:dyDescent="0.3">
      <c r="A16" s="5"/>
      <c r="B16" s="4" t="s">
        <v>11</v>
      </c>
      <c r="C16" s="163">
        <f>+C9+C12+C15</f>
        <v>39445338.359999999</v>
      </c>
      <c r="D16" s="154">
        <f t="shared" ref="D16:I16" si="8">+D9+D12+D15</f>
        <v>47688130.020000003</v>
      </c>
      <c r="E16" s="155">
        <f t="shared" si="8"/>
        <v>26054394.73</v>
      </c>
      <c r="F16" s="181">
        <f>E16/D16</f>
        <v>0.54634968322458866</v>
      </c>
      <c r="G16" s="155">
        <f t="shared" si="8"/>
        <v>20639312.16</v>
      </c>
      <c r="H16" s="181">
        <f>G16/D16</f>
        <v>0.43279768259615226</v>
      </c>
      <c r="I16" s="155">
        <f t="shared" si="8"/>
        <v>19044319.129999999</v>
      </c>
      <c r="J16" s="173">
        <f>I16/D16</f>
        <v>0.39935135057744914</v>
      </c>
      <c r="K16" s="570">
        <f>K9+K12+K15</f>
        <v>31013370.870000001</v>
      </c>
      <c r="L16" s="265">
        <v>0.50433418547532216</v>
      </c>
      <c r="M16" s="601">
        <f>+G16/K16-1</f>
        <v>-0.33450277796262007</v>
      </c>
      <c r="N16" s="570">
        <f>N9+N12+N15</f>
        <v>29944683.879999999</v>
      </c>
      <c r="O16" s="265">
        <v>0.48695537860879451</v>
      </c>
      <c r="P16" s="601">
        <f>+I16/N16-1</f>
        <v>-0.36401669136605364</v>
      </c>
      <c r="S16" s="484"/>
    </row>
    <row r="17" spans="2:16" x14ac:dyDescent="0.25">
      <c r="P17" s="518"/>
    </row>
    <row r="25" spans="2:16" x14ac:dyDescent="0.25">
      <c r="B25" s="340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2017
Execució Pressupostària a Juliol
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8" sqref="O18"/>
    </sheetView>
  </sheetViews>
  <sheetFormatPr defaultRowHeight="13.2" x14ac:dyDescent="0.25"/>
  <sheetData>
    <row r="1" spans="1:1" ht="13.8" x14ac:dyDescent="0.25">
      <c r="A1" s="7" t="s">
        <v>528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127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13806991.970000001</v>
      </c>
      <c r="D5" s="204">
        <v>12329268.039999999</v>
      </c>
      <c r="E5" s="30">
        <v>732951.78</v>
      </c>
      <c r="F5" s="48">
        <f>E5/D5</f>
        <v>5.9448117894920882E-2</v>
      </c>
      <c r="G5" s="30">
        <v>732951.78</v>
      </c>
      <c r="H5" s="48">
        <f>G5/D5</f>
        <v>5.9448117894920882E-2</v>
      </c>
      <c r="I5" s="30">
        <v>732951.78</v>
      </c>
      <c r="J5" s="153">
        <f>I5/D5</f>
        <v>5.9448117894920882E-2</v>
      </c>
      <c r="K5" s="572">
        <v>10277721.59</v>
      </c>
      <c r="L5" s="48">
        <v>0.18583837863256122</v>
      </c>
      <c r="M5" s="210">
        <f>+G5/K5-1</f>
        <v>-0.92868538288552727</v>
      </c>
      <c r="N5" s="572">
        <v>10277721.59</v>
      </c>
      <c r="O5" s="48">
        <v>0.18583837863256122</v>
      </c>
      <c r="P5" s="210">
        <f>+I5/N5-1</f>
        <v>-0.92868538288552727</v>
      </c>
    </row>
    <row r="6" spans="1:16" ht="15" customHeight="1" x14ac:dyDescent="0.25">
      <c r="A6" s="23">
        <v>2</v>
      </c>
      <c r="B6" s="23" t="s">
        <v>1</v>
      </c>
      <c r="C6" s="159">
        <v>2915040</v>
      </c>
      <c r="D6" s="204">
        <v>2915040</v>
      </c>
      <c r="E6" s="30">
        <v>1689964.77</v>
      </c>
      <c r="F6" s="48">
        <f t="shared" ref="F6:F17" si="0">E6/D6</f>
        <v>0.5797398217520171</v>
      </c>
      <c r="G6" s="30">
        <v>1689964.77</v>
      </c>
      <c r="H6" s="280">
        <f t="shared" ref="H6:H17" si="1">G6/D6</f>
        <v>0.5797398217520171</v>
      </c>
      <c r="I6" s="30">
        <v>1121562.01</v>
      </c>
      <c r="J6" s="178">
        <f t="shared" ref="J6:J17" si="2">I6/D6</f>
        <v>0.38475012692793237</v>
      </c>
      <c r="K6" s="573">
        <v>782406.1</v>
      </c>
      <c r="L6" s="412">
        <v>0.17431297662525322</v>
      </c>
      <c r="M6" s="210">
        <f t="shared" ref="M6:M17" si="3">+G6/K6-1</f>
        <v>1.1599585816112632</v>
      </c>
      <c r="N6" s="573">
        <v>702105.25</v>
      </c>
      <c r="O6" s="412">
        <v>0.15642267619298669</v>
      </c>
      <c r="P6" s="210">
        <f>+I6/N6-1</f>
        <v>0.59742718061145395</v>
      </c>
    </row>
    <row r="7" spans="1:16" ht="15" customHeight="1" x14ac:dyDescent="0.25">
      <c r="A7" s="23">
        <v>3</v>
      </c>
      <c r="B7" s="23" t="s">
        <v>2</v>
      </c>
      <c r="C7" s="159">
        <v>22100000</v>
      </c>
      <c r="D7" s="204">
        <v>22100000</v>
      </c>
      <c r="E7" s="30">
        <v>10767786.26</v>
      </c>
      <c r="F7" s="48">
        <f t="shared" si="0"/>
        <v>0.48723014751131222</v>
      </c>
      <c r="G7" s="30">
        <v>10767786.26</v>
      </c>
      <c r="H7" s="280">
        <f t="shared" si="1"/>
        <v>0.48723014751131222</v>
      </c>
      <c r="I7" s="30">
        <v>10767786.26</v>
      </c>
      <c r="J7" s="178">
        <f t="shared" si="2"/>
        <v>0.48723014751131222</v>
      </c>
      <c r="K7" s="573">
        <v>11907706.460000001</v>
      </c>
      <c r="L7" s="130">
        <v>0.47915686821441339</v>
      </c>
      <c r="M7" s="212">
        <f t="shared" si="3"/>
        <v>-9.5729618783364057E-2</v>
      </c>
      <c r="N7" s="573">
        <v>11907706.460000001</v>
      </c>
      <c r="O7" s="130">
        <v>0.47915686821441339</v>
      </c>
      <c r="P7" s="212">
        <f t="shared" ref="P7:P17" si="4">+I7/N7-1</f>
        <v>-9.5729618783364057E-2</v>
      </c>
    </row>
    <row r="8" spans="1:16" ht="15" customHeight="1" x14ac:dyDescent="0.25">
      <c r="A8" s="235">
        <v>4</v>
      </c>
      <c r="B8" s="554" t="s">
        <v>3</v>
      </c>
      <c r="C8" s="159">
        <v>246750409.25999999</v>
      </c>
      <c r="D8" s="204">
        <v>247635639.62</v>
      </c>
      <c r="E8" s="30">
        <v>210044144.38999999</v>
      </c>
      <c r="F8" s="48">
        <f t="shared" si="0"/>
        <v>0.84819836398474535</v>
      </c>
      <c r="G8" s="30">
        <v>210044144.38999999</v>
      </c>
      <c r="H8" s="48">
        <f t="shared" si="1"/>
        <v>0.84819836398474535</v>
      </c>
      <c r="I8" s="30">
        <v>145950942.63</v>
      </c>
      <c r="J8" s="178">
        <f t="shared" si="2"/>
        <v>0.58937777637323752</v>
      </c>
      <c r="K8" s="629">
        <v>196203541.16999999</v>
      </c>
      <c r="L8" s="414">
        <v>0.61882606601399126</v>
      </c>
      <c r="M8" s="443">
        <f t="shared" si="3"/>
        <v>7.0542066353470378E-2</v>
      </c>
      <c r="N8" s="629">
        <v>161673363.53</v>
      </c>
      <c r="O8" s="414">
        <v>0.50991786863741551</v>
      </c>
      <c r="P8" s="443">
        <f t="shared" si="4"/>
        <v>-9.7248059647639828E-2</v>
      </c>
    </row>
    <row r="9" spans="1:16" ht="15" customHeight="1" x14ac:dyDescent="0.25">
      <c r="A9" s="55">
        <v>5</v>
      </c>
      <c r="B9" s="55" t="s">
        <v>453</v>
      </c>
      <c r="C9" s="176">
        <v>13197818.9</v>
      </c>
      <c r="D9" s="512">
        <v>6908292.3700000001</v>
      </c>
      <c r="E9" s="180">
        <v>0</v>
      </c>
      <c r="F9" s="390">
        <f t="shared" si="0"/>
        <v>0</v>
      </c>
      <c r="G9" s="34">
        <v>0</v>
      </c>
      <c r="H9" s="78">
        <f t="shared" si="1"/>
        <v>0</v>
      </c>
      <c r="I9" s="34">
        <v>0</v>
      </c>
      <c r="J9" s="392">
        <f t="shared" si="2"/>
        <v>0</v>
      </c>
      <c r="K9" s="561">
        <v>0</v>
      </c>
      <c r="L9" s="78">
        <v>0</v>
      </c>
      <c r="M9" s="496" t="s">
        <v>129</v>
      </c>
      <c r="N9" s="561">
        <v>0</v>
      </c>
      <c r="O9" s="78">
        <v>0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298770260.13</v>
      </c>
      <c r="D10" s="152">
        <f t="shared" ref="D10:E10" si="5">SUM(D5:D9)</f>
        <v>291888240.03000003</v>
      </c>
      <c r="E10" s="84">
        <f t="shared" si="5"/>
        <v>223234847.19999999</v>
      </c>
      <c r="F10" s="90">
        <f t="shared" si="0"/>
        <v>0.76479561895695458</v>
      </c>
      <c r="G10" s="84">
        <f>SUM(G5:G9)</f>
        <v>223234847.19999999</v>
      </c>
      <c r="H10" s="90">
        <f t="shared" si="1"/>
        <v>0.76479561895695458</v>
      </c>
      <c r="I10" s="84">
        <f>SUM(I5:I9)</f>
        <v>158573242.68000001</v>
      </c>
      <c r="J10" s="170">
        <f t="shared" si="2"/>
        <v>0.54326698007327046</v>
      </c>
      <c r="K10" s="562">
        <f>SUM(K5:K9)</f>
        <v>219171375.31999999</v>
      </c>
      <c r="L10" s="90">
        <v>0.5361306613663942</v>
      </c>
      <c r="M10" s="213">
        <f t="shared" si="3"/>
        <v>1.8540157783228484E-2</v>
      </c>
      <c r="N10" s="562">
        <f>SUM(N5:N9)</f>
        <v>184560896.83000001</v>
      </c>
      <c r="O10" s="90">
        <v>0.45146751274144786</v>
      </c>
      <c r="P10" s="213">
        <f t="shared" si="4"/>
        <v>-0.1408080183633772</v>
      </c>
    </row>
    <row r="11" spans="1:16" ht="15" customHeight="1" x14ac:dyDescent="0.25">
      <c r="A11" s="21">
        <v>6</v>
      </c>
      <c r="B11" s="21" t="s">
        <v>5</v>
      </c>
      <c r="C11" s="159">
        <v>359896663.13999999</v>
      </c>
      <c r="D11" s="204">
        <v>324259615.64999998</v>
      </c>
      <c r="E11" s="30">
        <v>187379097.90000001</v>
      </c>
      <c r="F11" s="48">
        <f t="shared" si="0"/>
        <v>0.5778675137339756</v>
      </c>
      <c r="G11" s="30">
        <v>187379097.90000001</v>
      </c>
      <c r="H11" s="48">
        <f t="shared" si="1"/>
        <v>0.5778675137339756</v>
      </c>
      <c r="I11" s="30">
        <v>115260374.64</v>
      </c>
      <c r="J11" s="153">
        <f t="shared" si="2"/>
        <v>0.35545707537139004</v>
      </c>
      <c r="K11" s="559">
        <v>170954148.19</v>
      </c>
      <c r="L11" s="48">
        <v>0.63067515386738215</v>
      </c>
      <c r="M11" s="224">
        <f t="shared" si="3"/>
        <v>9.6078099794017158E-2</v>
      </c>
      <c r="N11" s="559">
        <v>116745692.12</v>
      </c>
      <c r="O11" s="48">
        <v>0.43069213657982447</v>
      </c>
      <c r="P11" s="224">
        <f t="shared" si="4"/>
        <v>-1.2722674841597392E-2</v>
      </c>
    </row>
    <row r="12" spans="1:16" ht="15" customHeight="1" x14ac:dyDescent="0.25">
      <c r="A12" s="24">
        <v>7</v>
      </c>
      <c r="B12" s="24" t="s">
        <v>6</v>
      </c>
      <c r="C12" s="161">
        <v>6607320.6799999997</v>
      </c>
      <c r="D12" s="206">
        <v>19058881.140000001</v>
      </c>
      <c r="E12" s="34">
        <v>15333173.33</v>
      </c>
      <c r="F12" s="390">
        <f t="shared" si="0"/>
        <v>0.80451592186171739</v>
      </c>
      <c r="G12" s="34">
        <v>15333173.33</v>
      </c>
      <c r="H12" s="390">
        <f t="shared" si="1"/>
        <v>0.80451592186171739</v>
      </c>
      <c r="I12" s="180">
        <v>460109.35</v>
      </c>
      <c r="J12" s="392">
        <f t="shared" si="2"/>
        <v>2.4141466994845845E-2</v>
      </c>
      <c r="K12" s="563">
        <v>1312173.43</v>
      </c>
      <c r="L12" s="390">
        <v>0.21229555317574716</v>
      </c>
      <c r="M12" s="224">
        <f t="shared" si="3"/>
        <v>10.685325262225437</v>
      </c>
      <c r="N12" s="563">
        <v>250864.56</v>
      </c>
      <c r="O12" s="390">
        <v>4.0587188644255978E-2</v>
      </c>
      <c r="P12" s="224">
        <f t="shared" si="4"/>
        <v>0.83409466048133685</v>
      </c>
    </row>
    <row r="13" spans="1:16" ht="15" customHeight="1" x14ac:dyDescent="0.25">
      <c r="A13" s="9"/>
      <c r="B13" s="2" t="s">
        <v>7</v>
      </c>
      <c r="C13" s="162">
        <f>SUM(C11:C12)</f>
        <v>366503983.81999999</v>
      </c>
      <c r="D13" s="152">
        <f t="shared" ref="D13:I13" si="6">SUM(D11:D12)</f>
        <v>343318496.78999996</v>
      </c>
      <c r="E13" s="84">
        <f t="shared" si="6"/>
        <v>202712271.23000002</v>
      </c>
      <c r="F13" s="90">
        <f t="shared" si="0"/>
        <v>0.59044960619757825</v>
      </c>
      <c r="G13" s="84">
        <f t="shared" si="6"/>
        <v>202712271.23000002</v>
      </c>
      <c r="H13" s="90">
        <f t="shared" si="1"/>
        <v>0.59044960619757825</v>
      </c>
      <c r="I13" s="84">
        <f t="shared" si="6"/>
        <v>115720483.98999999</v>
      </c>
      <c r="J13" s="170">
        <f t="shared" si="2"/>
        <v>0.33706451901653162</v>
      </c>
      <c r="K13" s="562">
        <f t="shared" ref="K13" si="7">SUM(K11:K12)</f>
        <v>172266321.62</v>
      </c>
      <c r="L13" s="90">
        <v>0.62134786825495847</v>
      </c>
      <c r="M13" s="213">
        <f t="shared" si="3"/>
        <v>0.1767376775894729</v>
      </c>
      <c r="N13" s="562">
        <f t="shared" ref="N13" si="8">SUM(N11:N12)</f>
        <v>116996556.68000001</v>
      </c>
      <c r="O13" s="90">
        <v>0.42199520139895136</v>
      </c>
      <c r="P13" s="213">
        <f t="shared" si="4"/>
        <v>-1.090692517977454E-2</v>
      </c>
    </row>
    <row r="14" spans="1:16" ht="15" customHeight="1" x14ac:dyDescent="0.25">
      <c r="A14" s="21">
        <v>8</v>
      </c>
      <c r="B14" s="21" t="s">
        <v>8</v>
      </c>
      <c r="C14" s="159">
        <v>27955077.109999999</v>
      </c>
      <c r="D14" s="204">
        <v>27955077.109999999</v>
      </c>
      <c r="E14" s="30">
        <v>22955077.109999999</v>
      </c>
      <c r="F14" s="48">
        <f t="shared" si="0"/>
        <v>0.82114161301270683</v>
      </c>
      <c r="G14" s="30">
        <v>22955077.109999999</v>
      </c>
      <c r="H14" s="48">
        <f t="shared" si="1"/>
        <v>0.82114161301270683</v>
      </c>
      <c r="I14" s="30">
        <v>13783857.18</v>
      </c>
      <c r="J14" s="153">
        <f t="shared" si="2"/>
        <v>0.49307169233560377</v>
      </c>
      <c r="K14" s="559">
        <v>19326730.16</v>
      </c>
      <c r="L14" s="48">
        <v>0.72798328163937009</v>
      </c>
      <c r="M14" s="224">
        <f t="shared" si="3"/>
        <v>0.18773723852726465</v>
      </c>
      <c r="N14" s="559">
        <v>12243436.67</v>
      </c>
      <c r="O14" s="48">
        <v>0.46117564284192408</v>
      </c>
      <c r="P14" s="224">
        <f t="shared" si="4"/>
        <v>0.12581602302680928</v>
      </c>
    </row>
    <row r="15" spans="1:16" ht="15" customHeight="1" x14ac:dyDescent="0.25">
      <c r="A15" s="24">
        <v>9</v>
      </c>
      <c r="B15" s="24" t="s">
        <v>9</v>
      </c>
      <c r="C15" s="176">
        <v>127725000</v>
      </c>
      <c r="D15" s="206">
        <v>127725000</v>
      </c>
      <c r="E15" s="34">
        <v>41464382.770000003</v>
      </c>
      <c r="F15" s="390">
        <f t="shared" si="0"/>
        <v>0.32463795474652579</v>
      </c>
      <c r="G15" s="34">
        <v>41464382.770000003</v>
      </c>
      <c r="H15" s="390">
        <f t="shared" si="1"/>
        <v>0.32463795474652579</v>
      </c>
      <c r="I15" s="34">
        <v>41464382.770000003</v>
      </c>
      <c r="J15" s="392">
        <f t="shared" si="2"/>
        <v>0.32463795474652579</v>
      </c>
      <c r="K15" s="563">
        <v>150984573.02000001</v>
      </c>
      <c r="L15" s="390">
        <v>0.95736340334984382</v>
      </c>
      <c r="M15" s="516">
        <f t="shared" si="3"/>
        <v>-0.72537338126255146</v>
      </c>
      <c r="N15" s="563">
        <v>150984573.02000001</v>
      </c>
      <c r="O15" s="390">
        <v>0.95736340334984382</v>
      </c>
      <c r="P15" s="516">
        <f t="shared" si="4"/>
        <v>-0.72537338126255146</v>
      </c>
    </row>
    <row r="16" spans="1:16" ht="15" customHeight="1" thickBot="1" x14ac:dyDescent="0.3">
      <c r="A16" s="9"/>
      <c r="B16" s="2" t="s">
        <v>10</v>
      </c>
      <c r="C16" s="515">
        <f>SUM(C14:C15)</f>
        <v>155680077.11000001</v>
      </c>
      <c r="D16" s="152">
        <f t="shared" ref="D16:I16" si="9">SUM(D14:D15)</f>
        <v>155680077.11000001</v>
      </c>
      <c r="E16" s="84">
        <f t="shared" si="9"/>
        <v>64419459.880000003</v>
      </c>
      <c r="F16" s="90">
        <f t="shared" si="0"/>
        <v>0.41379385902078319</v>
      </c>
      <c r="G16" s="84">
        <f t="shared" si="9"/>
        <v>64419459.880000003</v>
      </c>
      <c r="H16" s="90">
        <f t="shared" si="1"/>
        <v>0.41379385902078319</v>
      </c>
      <c r="I16" s="84">
        <f t="shared" si="9"/>
        <v>55248239.950000003</v>
      </c>
      <c r="J16" s="170">
        <f t="shared" si="2"/>
        <v>0.35488317436381311</v>
      </c>
      <c r="K16" s="562">
        <f t="shared" ref="K16" si="10">SUM(K14:K15)</f>
        <v>170311303.18000001</v>
      </c>
      <c r="L16" s="90">
        <v>0.92431361855025052</v>
      </c>
      <c r="M16" s="635">
        <f t="shared" si="3"/>
        <v>-0.62175464178137463</v>
      </c>
      <c r="N16" s="562">
        <f t="shared" ref="N16" si="11">SUM(N14:N15)</f>
        <v>163228009.69</v>
      </c>
      <c r="O16" s="90">
        <v>0.88587116338286975</v>
      </c>
      <c r="P16" s="635">
        <f t="shared" si="4"/>
        <v>-0.66152720936237253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820954321.06000006</v>
      </c>
      <c r="D17" s="154">
        <f t="shared" ref="D17:I17" si="12">+D10+D13+D16</f>
        <v>790886813.92999995</v>
      </c>
      <c r="E17" s="155">
        <f t="shared" si="12"/>
        <v>490366578.31</v>
      </c>
      <c r="F17" s="181">
        <f t="shared" si="0"/>
        <v>0.62002118340210632</v>
      </c>
      <c r="G17" s="155">
        <f t="shared" si="12"/>
        <v>490366578.31</v>
      </c>
      <c r="H17" s="181">
        <f t="shared" si="1"/>
        <v>0.62002118340210632</v>
      </c>
      <c r="I17" s="155">
        <f t="shared" si="12"/>
        <v>329541966.62</v>
      </c>
      <c r="J17" s="173">
        <f t="shared" si="2"/>
        <v>0.41667399280874495</v>
      </c>
      <c r="K17" s="570">
        <f t="shared" ref="K17" si="13">+K10+K13+K16</f>
        <v>561749000.12</v>
      </c>
      <c r="L17" s="181">
        <v>0.64546192939140234</v>
      </c>
      <c r="M17" s="601">
        <f t="shared" si="3"/>
        <v>-0.12707173808008809</v>
      </c>
      <c r="N17" s="570">
        <f t="shared" ref="N17" si="14">+N10+N13+N16</f>
        <v>464785463.19999999</v>
      </c>
      <c r="O17" s="181">
        <v>0.53404869748955985</v>
      </c>
      <c r="P17" s="601">
        <f t="shared" si="4"/>
        <v>-0.29098047871132293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8"/>
  <sheetViews>
    <sheetView zoomScaleNormal="100" workbookViewId="0">
      <selection activeCell="J18" sqref="J18"/>
    </sheetView>
  </sheetViews>
  <sheetFormatPr defaultColWidth="11.44140625" defaultRowHeight="13.2" x14ac:dyDescent="0.25"/>
  <cols>
    <col min="1" max="1" width="2.6640625" customWidth="1"/>
    <col min="2" max="2" width="35.33203125" customWidth="1"/>
    <col min="3" max="3" width="13.33203125" bestFit="1" customWidth="1"/>
    <col min="4" max="4" width="11.5546875" bestFit="1" customWidth="1"/>
    <col min="5" max="5" width="10.88671875" customWidth="1"/>
    <col min="6" max="6" width="9.6640625" style="97" bestFit="1" customWidth="1"/>
    <col min="7" max="7" width="11.109375" bestFit="1" customWidth="1"/>
    <col min="8" max="8" width="7.6640625" style="97" bestFit="1" customWidth="1"/>
    <col min="9" max="9" width="11.33203125" customWidth="1"/>
    <col min="10" max="10" width="10.5546875" style="97" bestFit="1" customWidth="1"/>
    <col min="11" max="11" width="7.109375" style="97" bestFit="1" customWidth="1"/>
    <col min="12" max="12" width="24.5546875" style="60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228</v>
      </c>
      <c r="E1" t="s">
        <v>148</v>
      </c>
    </row>
    <row r="2" spans="1:17" x14ac:dyDescent="0.25">
      <c r="A2" s="8" t="s">
        <v>291</v>
      </c>
      <c r="C2" s="164" t="s">
        <v>765</v>
      </c>
      <c r="D2" s="749" t="s">
        <v>781</v>
      </c>
      <c r="E2" s="750"/>
      <c r="F2" s="750"/>
      <c r="G2" s="750"/>
      <c r="H2" s="751"/>
      <c r="I2" s="746" t="s">
        <v>782</v>
      </c>
      <c r="J2" s="747"/>
      <c r="K2" s="197"/>
    </row>
    <row r="3" spans="1:17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  <c r="M3" s="339"/>
      <c r="O3" s="339"/>
    </row>
    <row r="4" spans="1:17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  <c r="M4" s="339"/>
      <c r="O4" s="339"/>
    </row>
    <row r="5" spans="1:17" s="287" customFormat="1" ht="15" customHeight="1" x14ac:dyDescent="0.25">
      <c r="A5" s="281"/>
      <c r="B5" s="281" t="s">
        <v>151</v>
      </c>
      <c r="C5" s="282">
        <v>668207000</v>
      </c>
      <c r="D5" s="368">
        <v>668207000</v>
      </c>
      <c r="E5" s="284">
        <v>399394091.18000001</v>
      </c>
      <c r="F5" s="372">
        <f>+E5/D5</f>
        <v>0.59771012752036423</v>
      </c>
      <c r="G5" s="284">
        <v>376984127.23000002</v>
      </c>
      <c r="H5" s="364">
        <f>G5/E5</f>
        <v>0.94389009641131572</v>
      </c>
      <c r="I5" s="284">
        <v>379769801.45000005</v>
      </c>
      <c r="J5" s="372">
        <v>0.60918045295670997</v>
      </c>
      <c r="K5" s="285">
        <f>+E5/I5-1</f>
        <v>5.1674171182312101E-2</v>
      </c>
      <c r="L5" s="286" t="s">
        <v>164</v>
      </c>
      <c r="M5" s="339"/>
      <c r="N5"/>
      <c r="O5" s="340"/>
    </row>
    <row r="6" spans="1:17" s="287" customFormat="1" ht="15" customHeight="1" x14ac:dyDescent="0.25">
      <c r="A6" s="288"/>
      <c r="B6" s="288" t="s">
        <v>153</v>
      </c>
      <c r="C6" s="291">
        <v>57140714</v>
      </c>
      <c r="D6" s="292">
        <v>57140714</v>
      </c>
      <c r="E6" s="132">
        <v>60455869.869999997</v>
      </c>
      <c r="F6" s="327">
        <f t="shared" ref="F6:F68" si="0">+E6/D6</f>
        <v>1.0580174036677246</v>
      </c>
      <c r="G6" s="132">
        <v>47764032.719999999</v>
      </c>
      <c r="H6" s="364">
        <f t="shared" ref="H6:H14" si="1">G6/E6</f>
        <v>0.79006443580595864</v>
      </c>
      <c r="I6" s="132">
        <v>60637276.450000003</v>
      </c>
      <c r="J6" s="327">
        <v>1.0344127678266803</v>
      </c>
      <c r="K6" s="293">
        <f t="shared" ref="K6:K68" si="2">+E6/I6-1</f>
        <v>-2.9916676773830142E-3</v>
      </c>
      <c r="L6" s="289">
        <v>115</v>
      </c>
      <c r="M6" s="339"/>
      <c r="N6"/>
      <c r="O6" s="339"/>
    </row>
    <row r="7" spans="1:17" s="287" customFormat="1" ht="15" customHeight="1" x14ac:dyDescent="0.25">
      <c r="A7" s="288"/>
      <c r="B7" s="288" t="s">
        <v>152</v>
      </c>
      <c r="C7" s="291">
        <v>172677000</v>
      </c>
      <c r="D7" s="292">
        <v>172677000</v>
      </c>
      <c r="E7" s="132">
        <v>134536450.75</v>
      </c>
      <c r="F7" s="327">
        <f t="shared" si="0"/>
        <v>0.77912200669458009</v>
      </c>
      <c r="G7" s="132">
        <v>127397290.59</v>
      </c>
      <c r="H7" s="364">
        <f t="shared" si="1"/>
        <v>0.94693512337956487</v>
      </c>
      <c r="I7" s="132">
        <v>93620511.959999993</v>
      </c>
      <c r="J7" s="327">
        <v>0.77491443011571504</v>
      </c>
      <c r="K7" s="293">
        <f t="shared" si="2"/>
        <v>0.4370403230381994</v>
      </c>
      <c r="L7" s="289">
        <v>116</v>
      </c>
      <c r="M7" s="339"/>
      <c r="N7" s="455"/>
      <c r="O7" s="456"/>
    </row>
    <row r="8" spans="1:17" s="287" customFormat="1" ht="15" customHeight="1" x14ac:dyDescent="0.25">
      <c r="A8" s="288"/>
      <c r="B8" s="288" t="s">
        <v>154</v>
      </c>
      <c r="C8" s="291">
        <v>90475310</v>
      </c>
      <c r="D8" s="292">
        <v>90475310</v>
      </c>
      <c r="E8" s="132">
        <v>9726130.8800000008</v>
      </c>
      <c r="F8" s="327">
        <f t="shared" si="0"/>
        <v>0.10750038745377055</v>
      </c>
      <c r="G8" s="132">
        <v>7491204.0800000001</v>
      </c>
      <c r="H8" s="364">
        <f t="shared" si="1"/>
        <v>0.77021419641846312</v>
      </c>
      <c r="I8" s="132">
        <v>11544231.050000001</v>
      </c>
      <c r="J8" s="327">
        <v>0.12872978615381855</v>
      </c>
      <c r="K8" s="293">
        <f t="shared" si="2"/>
        <v>-0.15748993260144428</v>
      </c>
      <c r="L8" s="289">
        <v>130</v>
      </c>
      <c r="M8" s="339"/>
      <c r="N8" s="455"/>
      <c r="O8" s="456"/>
    </row>
    <row r="9" spans="1:17" s="287" customFormat="1" ht="15" customHeight="1" x14ac:dyDescent="0.25">
      <c r="A9" s="290"/>
      <c r="B9" s="290" t="s">
        <v>357</v>
      </c>
      <c r="C9" s="291">
        <v>10</v>
      </c>
      <c r="D9" s="292">
        <v>10</v>
      </c>
      <c r="E9" s="132">
        <v>-2119.69</v>
      </c>
      <c r="F9" s="327">
        <v>0</v>
      </c>
      <c r="G9" s="132">
        <v>-2119.69</v>
      </c>
      <c r="H9" s="364">
        <f t="shared" si="1"/>
        <v>1</v>
      </c>
      <c r="I9" s="399">
        <v>0</v>
      </c>
      <c r="J9" s="327" t="s">
        <v>129</v>
      </c>
      <c r="K9" s="293" t="s">
        <v>129</v>
      </c>
      <c r="L9" s="289">
        <v>180</v>
      </c>
      <c r="M9" s="339"/>
      <c r="N9" s="455"/>
      <c r="O9" s="456"/>
    </row>
    <row r="10" spans="1:17" s="287" customFormat="1" ht="15" customHeight="1" x14ac:dyDescent="0.25">
      <c r="A10" s="290"/>
      <c r="B10" s="290" t="s">
        <v>155</v>
      </c>
      <c r="C10" s="291">
        <v>22174400.02</v>
      </c>
      <c r="D10" s="292">
        <v>22174400.02</v>
      </c>
      <c r="E10" s="294">
        <v>18032357.920000002</v>
      </c>
      <c r="F10" s="373">
        <f t="shared" si="0"/>
        <v>0.81320612524965186</v>
      </c>
      <c r="G10" s="294">
        <v>17621388.129999999</v>
      </c>
      <c r="H10" s="538">
        <f t="shared" si="1"/>
        <v>0.97720931495352648</v>
      </c>
      <c r="I10" s="294">
        <v>13323285.68</v>
      </c>
      <c r="J10" s="373">
        <v>0.79461356712590203</v>
      </c>
      <c r="K10" s="295">
        <f t="shared" si="2"/>
        <v>0.35344676629346305</v>
      </c>
      <c r="L10" s="289">
        <v>290</v>
      </c>
      <c r="M10" s="339"/>
      <c r="N10" s="455"/>
      <c r="O10" s="456"/>
    </row>
    <row r="11" spans="1:17" ht="15" customHeight="1" x14ac:dyDescent="0.25">
      <c r="A11" s="9"/>
      <c r="B11" s="2" t="s">
        <v>156</v>
      </c>
      <c r="C11" s="162">
        <f>SUM(C5:C10)</f>
        <v>1010674434.02</v>
      </c>
      <c r="D11" s="152">
        <f>SUM(D5:D10)</f>
        <v>1010674434.02</v>
      </c>
      <c r="E11" s="84">
        <f>SUM(E5:E10)</f>
        <v>622142780.90999985</v>
      </c>
      <c r="F11" s="90">
        <f>+E11/D11</f>
        <v>0.61557189928650002</v>
      </c>
      <c r="G11" s="84">
        <f>SUM(G5:G10)</f>
        <v>577255923.06000006</v>
      </c>
      <c r="H11" s="170">
        <f t="shared" si="1"/>
        <v>0.92785119553369344</v>
      </c>
      <c r="I11" s="84">
        <f>SUM(I5:I10)</f>
        <v>558895106.58999991</v>
      </c>
      <c r="J11" s="43">
        <v>0.61464998861804288</v>
      </c>
      <c r="K11" s="144">
        <f>+E11/I11-1</f>
        <v>0.11316555391922201</v>
      </c>
      <c r="M11" s="339"/>
      <c r="N11" s="455"/>
      <c r="O11" s="456"/>
      <c r="P11" s="287"/>
      <c r="Q11" s="287"/>
    </row>
    <row r="12" spans="1:17" s="287" customFormat="1" ht="15" customHeight="1" x14ac:dyDescent="0.25">
      <c r="A12" s="281"/>
      <c r="B12" s="281" t="s">
        <v>157</v>
      </c>
      <c r="C12" s="282">
        <v>90056137.610000014</v>
      </c>
      <c r="D12" s="368">
        <v>90056137.609999999</v>
      </c>
      <c r="E12" s="326">
        <v>53316972.170000002</v>
      </c>
      <c r="F12" s="649">
        <f t="shared" si="0"/>
        <v>0.59204151527013282</v>
      </c>
      <c r="G12" s="326">
        <v>44267384.280000001</v>
      </c>
      <c r="H12" s="355">
        <f t="shared" si="1"/>
        <v>0.83026815811772681</v>
      </c>
      <c r="I12" s="284">
        <v>44964987.479999997</v>
      </c>
      <c r="J12" s="372">
        <v>0.49835357056883584</v>
      </c>
      <c r="K12" s="285">
        <f t="shared" si="2"/>
        <v>0.18574417915083119</v>
      </c>
      <c r="L12" s="286" t="s">
        <v>165</v>
      </c>
      <c r="M12" s="339"/>
      <c r="N12" s="455"/>
      <c r="O12" s="456"/>
    </row>
    <row r="13" spans="1:17" s="287" customFormat="1" ht="15" customHeight="1" x14ac:dyDescent="0.25">
      <c r="A13" s="290"/>
      <c r="B13" s="290" t="s">
        <v>158</v>
      </c>
      <c r="C13" s="291">
        <v>1007970486.3199999</v>
      </c>
      <c r="D13" s="292">
        <v>1007970486.3200001</v>
      </c>
      <c r="E13" s="650">
        <v>567698399.32000005</v>
      </c>
      <c r="F13" s="648">
        <f t="shared" si="0"/>
        <v>0.56320934692503788</v>
      </c>
      <c r="G13" s="650">
        <v>479318838.72000003</v>
      </c>
      <c r="H13" s="365">
        <f t="shared" si="1"/>
        <v>0.84431951771246361</v>
      </c>
      <c r="I13" s="294">
        <v>486381239.10000002</v>
      </c>
      <c r="J13" s="373">
        <v>0.51937833044709547</v>
      </c>
      <c r="K13" s="295">
        <f t="shared" si="2"/>
        <v>0.16718811023728897</v>
      </c>
      <c r="L13" s="286" t="s">
        <v>186</v>
      </c>
      <c r="M13" s="339"/>
      <c r="N13" s="339"/>
      <c r="O13" s="339"/>
    </row>
    <row r="14" spans="1:17" ht="15" customHeight="1" x14ac:dyDescent="0.25">
      <c r="A14" s="9"/>
      <c r="B14" s="2" t="s">
        <v>159</v>
      </c>
      <c r="C14" s="162">
        <f>SUM(C12:C13)</f>
        <v>1098026623.9299998</v>
      </c>
      <c r="D14" s="152">
        <f>SUM(D12:D13)</f>
        <v>1098026623.9300001</v>
      </c>
      <c r="E14" s="84">
        <f>SUM(E12:E13)</f>
        <v>621015371.49000001</v>
      </c>
      <c r="F14" s="90">
        <f>+E14/D14</f>
        <v>0.56557405618025358</v>
      </c>
      <c r="G14" s="84">
        <f>SUM(G12:G13)</f>
        <v>523586223</v>
      </c>
      <c r="H14" s="171">
        <f t="shared" si="1"/>
        <v>0.84311314508006685</v>
      </c>
      <c r="I14" s="84">
        <f>SUM(I12:I13)</f>
        <v>531346226.58000004</v>
      </c>
      <c r="J14" s="43">
        <v>0.51800000000000002</v>
      </c>
      <c r="K14" s="144">
        <f t="shared" si="2"/>
        <v>0.16875841104048805</v>
      </c>
      <c r="M14" s="339"/>
      <c r="N14" s="339"/>
      <c r="O14" s="339"/>
      <c r="P14" s="287"/>
      <c r="Q14" s="287"/>
    </row>
    <row r="15" spans="1:17" s="287" customFormat="1" ht="15" customHeight="1" x14ac:dyDescent="0.25">
      <c r="A15" s="281"/>
      <c r="B15" s="281" t="s">
        <v>160</v>
      </c>
      <c r="C15" s="497">
        <v>15839417</v>
      </c>
      <c r="D15" s="284">
        <v>15839417</v>
      </c>
      <c r="E15" s="284">
        <v>0</v>
      </c>
      <c r="F15" s="374">
        <f t="shared" si="0"/>
        <v>0</v>
      </c>
      <c r="G15" s="284">
        <v>0</v>
      </c>
      <c r="H15" s="652" t="s">
        <v>129</v>
      </c>
      <c r="I15" s="284">
        <v>0</v>
      </c>
      <c r="J15" s="335" t="s">
        <v>129</v>
      </c>
      <c r="K15" s="285" t="s">
        <v>129</v>
      </c>
      <c r="L15" s="289">
        <v>32600</v>
      </c>
      <c r="M15" s="339"/>
      <c r="N15" s="454"/>
      <c r="O15" s="456"/>
    </row>
    <row r="16" spans="1:17" s="287" customFormat="1" ht="15" customHeight="1" x14ac:dyDescent="0.25">
      <c r="A16" s="281"/>
      <c r="B16" s="281" t="s">
        <v>166</v>
      </c>
      <c r="C16" s="291">
        <v>39009503.990000002</v>
      </c>
      <c r="D16" s="284">
        <v>39009503.990000002</v>
      </c>
      <c r="E16" s="284">
        <v>0</v>
      </c>
      <c r="F16" s="374">
        <f t="shared" si="0"/>
        <v>0</v>
      </c>
      <c r="G16" s="284">
        <v>0</v>
      </c>
      <c r="H16" s="355" t="s">
        <v>129</v>
      </c>
      <c r="I16" s="284">
        <v>0</v>
      </c>
      <c r="J16" s="335" t="s">
        <v>129</v>
      </c>
      <c r="K16" s="295" t="s">
        <v>129</v>
      </c>
      <c r="L16" s="289">
        <v>33000</v>
      </c>
      <c r="M16" s="339"/>
      <c r="N16" s="454"/>
      <c r="O16" s="456"/>
    </row>
    <row r="17" spans="1:17" s="287" customFormat="1" ht="15" customHeight="1" x14ac:dyDescent="0.25">
      <c r="A17" s="318"/>
      <c r="B17" s="281" t="s">
        <v>161</v>
      </c>
      <c r="C17" s="291">
        <v>11864168</v>
      </c>
      <c r="D17" s="325">
        <v>11864168</v>
      </c>
      <c r="E17" s="284">
        <v>0</v>
      </c>
      <c r="F17" s="374">
        <f t="shared" si="0"/>
        <v>0</v>
      </c>
      <c r="G17" s="284">
        <v>0</v>
      </c>
      <c r="H17" s="445" t="s">
        <v>129</v>
      </c>
      <c r="I17" s="297">
        <v>0</v>
      </c>
      <c r="J17" s="335" t="s">
        <v>129</v>
      </c>
      <c r="K17" s="295" t="s">
        <v>129</v>
      </c>
      <c r="L17" s="289">
        <v>30903</v>
      </c>
      <c r="M17" s="339"/>
      <c r="N17" s="454"/>
      <c r="O17" s="456"/>
    </row>
    <row r="18" spans="1:17" s="287" customFormat="1" ht="15" customHeight="1" x14ac:dyDescent="0.25">
      <c r="A18" s="281"/>
      <c r="B18" s="344" t="s">
        <v>162</v>
      </c>
      <c r="C18" s="486">
        <v>15107000</v>
      </c>
      <c r="D18" s="368">
        <v>15107000</v>
      </c>
      <c r="E18" s="341">
        <v>8898140.3300000001</v>
      </c>
      <c r="F18" s="375">
        <f t="shared" si="0"/>
        <v>0.5890077665982657</v>
      </c>
      <c r="G18" s="341">
        <v>7494505.2999999998</v>
      </c>
      <c r="H18" s="355">
        <f t="shared" ref="H18:H23" si="3">+G18/E18</f>
        <v>0.84225523784248968</v>
      </c>
      <c r="I18" s="341">
        <v>7551599.7000000002</v>
      </c>
      <c r="J18" s="401">
        <v>0.48719998064516129</v>
      </c>
      <c r="K18" s="384">
        <f t="shared" si="2"/>
        <v>0.17831197143566802</v>
      </c>
      <c r="L18" s="289">
        <v>301</v>
      </c>
      <c r="M18" s="339"/>
      <c r="N18" s="454"/>
      <c r="O18" s="456"/>
    </row>
    <row r="19" spans="1:17" s="287" customFormat="1" ht="15" customHeight="1" x14ac:dyDescent="0.25">
      <c r="A19" s="281"/>
      <c r="B19" s="343" t="s">
        <v>167</v>
      </c>
      <c r="C19" s="291">
        <v>9977000</v>
      </c>
      <c r="D19" s="292">
        <v>9977000</v>
      </c>
      <c r="E19" s="284">
        <v>3360157.66</v>
      </c>
      <c r="F19" s="374">
        <f t="shared" si="0"/>
        <v>0.33679038388293076</v>
      </c>
      <c r="G19" s="284">
        <v>3335401.41</v>
      </c>
      <c r="H19" s="355">
        <f t="shared" si="3"/>
        <v>0.99263241415880465</v>
      </c>
      <c r="I19" s="284">
        <v>5607516.4500000002</v>
      </c>
      <c r="J19" s="335">
        <v>0.92411279663810153</v>
      </c>
      <c r="K19" s="385">
        <f t="shared" si="2"/>
        <v>-0.40077613860588857</v>
      </c>
      <c r="L19" s="289">
        <v>321</v>
      </c>
      <c r="M19" s="339"/>
      <c r="N19" s="455"/>
      <c r="O19" s="456"/>
    </row>
    <row r="20" spans="1:17" s="287" customFormat="1" ht="15" customHeight="1" x14ac:dyDescent="0.25">
      <c r="A20" s="281"/>
      <c r="B20" s="343" t="s">
        <v>168</v>
      </c>
      <c r="C20" s="291">
        <v>15905000.01</v>
      </c>
      <c r="D20" s="292">
        <v>15905000.01</v>
      </c>
      <c r="E20" s="326">
        <v>16721736.25</v>
      </c>
      <c r="F20" s="374">
        <f t="shared" si="0"/>
        <v>1.0513509110019799</v>
      </c>
      <c r="G20" s="326">
        <v>15964112.49</v>
      </c>
      <c r="H20" s="355">
        <f t="shared" si="3"/>
        <v>0.95469227903890663</v>
      </c>
      <c r="I20" s="284">
        <v>15987040.99</v>
      </c>
      <c r="J20" s="335">
        <v>0.95405149969919945</v>
      </c>
      <c r="K20" s="385">
        <f t="shared" si="2"/>
        <v>4.5955675003245267E-2</v>
      </c>
      <c r="L20" s="289">
        <v>331</v>
      </c>
      <c r="M20" s="444"/>
      <c r="N20" s="455"/>
      <c r="O20" s="456"/>
      <c r="P20" s="444"/>
      <c r="Q20" s="444"/>
    </row>
    <row r="21" spans="1:17" s="287" customFormat="1" ht="15" customHeight="1" x14ac:dyDescent="0.25">
      <c r="A21" s="281"/>
      <c r="B21" s="343" t="s">
        <v>169</v>
      </c>
      <c r="C21" s="291">
        <v>33625000</v>
      </c>
      <c r="D21" s="292">
        <v>33625000</v>
      </c>
      <c r="E21" s="651">
        <v>13515654.18</v>
      </c>
      <c r="F21" s="374">
        <f t="shared" si="0"/>
        <v>0.40195254066914499</v>
      </c>
      <c r="G21" s="651">
        <v>12436695.939999999</v>
      </c>
      <c r="H21" s="355">
        <f t="shared" si="3"/>
        <v>0.92016973609782016</v>
      </c>
      <c r="I21" s="284">
        <v>12545436.85</v>
      </c>
      <c r="J21" s="335">
        <v>0.41053165515887297</v>
      </c>
      <c r="K21" s="385">
        <f t="shared" si="2"/>
        <v>7.7336273068880912E-2</v>
      </c>
      <c r="L21" s="313" t="s">
        <v>170</v>
      </c>
      <c r="M21" s="339"/>
      <c r="N21" s="339"/>
      <c r="O21" s="339"/>
    </row>
    <row r="22" spans="1:17" s="287" customFormat="1" ht="15" customHeight="1" x14ac:dyDescent="0.25">
      <c r="A22" s="281"/>
      <c r="B22" s="343" t="s">
        <v>171</v>
      </c>
      <c r="C22" s="291">
        <v>8349000</v>
      </c>
      <c r="D22" s="292">
        <v>8349000</v>
      </c>
      <c r="E22" s="651">
        <v>7177275.3399999999</v>
      </c>
      <c r="F22" s="374">
        <f t="shared" si="0"/>
        <v>0.85965688585459332</v>
      </c>
      <c r="G22" s="326">
        <v>6502364.1200000001</v>
      </c>
      <c r="H22" s="355">
        <f t="shared" si="3"/>
        <v>0.90596553872768104</v>
      </c>
      <c r="I22" s="284">
        <v>6748238.9100000001</v>
      </c>
      <c r="J22" s="335">
        <v>0.79139661286665486</v>
      </c>
      <c r="K22" s="385">
        <f t="shared" si="2"/>
        <v>6.3577540114091668E-2</v>
      </c>
      <c r="L22" s="313">
        <v>335</v>
      </c>
      <c r="M22" s="339"/>
      <c r="N22" s="339"/>
      <c r="O22" s="339"/>
    </row>
    <row r="23" spans="1:17" s="287" customFormat="1" ht="15" customHeight="1" x14ac:dyDescent="0.25">
      <c r="A23" s="318"/>
      <c r="B23" s="459" t="s">
        <v>172</v>
      </c>
      <c r="C23" s="492">
        <v>3208129.9999999963</v>
      </c>
      <c r="D23" s="324">
        <v>3208130</v>
      </c>
      <c r="E23" s="653">
        <v>4509951.7699999996</v>
      </c>
      <c r="F23" s="380">
        <f t="shared" si="0"/>
        <v>1.4057883471056347</v>
      </c>
      <c r="G23" s="653">
        <v>3190646.19</v>
      </c>
      <c r="H23" s="445">
        <f t="shared" si="3"/>
        <v>0.70746791822121868</v>
      </c>
      <c r="I23" s="324">
        <v>2591975.6299999952</v>
      </c>
      <c r="J23" s="402">
        <v>0.85554561099126325</v>
      </c>
      <c r="K23" s="386">
        <f t="shared" si="2"/>
        <v>0.73996688772880481</v>
      </c>
      <c r="L23" s="317" t="s">
        <v>173</v>
      </c>
      <c r="M23" s="339"/>
      <c r="N23" s="339"/>
      <c r="O23" s="339"/>
    </row>
    <row r="24" spans="1:17" s="287" customFormat="1" ht="15" customHeight="1" x14ac:dyDescent="0.25">
      <c r="A24" s="281"/>
      <c r="B24" s="281" t="s">
        <v>174</v>
      </c>
      <c r="C24" s="497">
        <v>18467000</v>
      </c>
      <c r="D24" s="368">
        <v>18467000</v>
      </c>
      <c r="E24" s="284">
        <v>644507.24</v>
      </c>
      <c r="F24" s="374">
        <f t="shared" si="0"/>
        <v>3.4900484106785076E-2</v>
      </c>
      <c r="G24" s="284">
        <v>430470.22</v>
      </c>
      <c r="H24" s="355">
        <f>+G24/E24</f>
        <v>0.66790594935752778</v>
      </c>
      <c r="I24" s="284">
        <v>2099559.66</v>
      </c>
      <c r="J24" s="335">
        <v>0.11905640260844912</v>
      </c>
      <c r="K24" s="285">
        <f t="shared" si="2"/>
        <v>-0.69302742271205575</v>
      </c>
      <c r="L24" s="313">
        <v>34920</v>
      </c>
      <c r="M24" s="339"/>
      <c r="N24" s="339"/>
      <c r="O24" s="339"/>
    </row>
    <row r="25" spans="1:17" s="287" customFormat="1" ht="15" customHeight="1" x14ac:dyDescent="0.25">
      <c r="A25" s="281"/>
      <c r="B25" s="281" t="s">
        <v>175</v>
      </c>
      <c r="C25" s="291">
        <v>5620000</v>
      </c>
      <c r="D25" s="292">
        <v>5620000</v>
      </c>
      <c r="E25" s="284">
        <v>3186142.06</v>
      </c>
      <c r="F25" s="374">
        <f t="shared" si="0"/>
        <v>0.5669291921708185</v>
      </c>
      <c r="G25" s="284">
        <v>320394.68</v>
      </c>
      <c r="H25" s="355">
        <f>+G25/E25</f>
        <v>0.10055881814635723</v>
      </c>
      <c r="I25" s="284">
        <v>3249416.93</v>
      </c>
      <c r="J25" s="335">
        <v>0.51915911966767858</v>
      </c>
      <c r="K25" s="285">
        <f t="shared" si="2"/>
        <v>-1.9472684288624031E-2</v>
      </c>
      <c r="L25" s="313">
        <v>34921</v>
      </c>
      <c r="M25" s="339"/>
      <c r="N25" s="339"/>
      <c r="O25" s="339"/>
    </row>
    <row r="26" spans="1:17" s="287" customFormat="1" ht="15" customHeight="1" x14ac:dyDescent="0.25">
      <c r="A26" s="281"/>
      <c r="B26" s="281" t="s">
        <v>176</v>
      </c>
      <c r="C26" s="291">
        <v>2989289.9700000007</v>
      </c>
      <c r="D26" s="292">
        <v>2989289.97</v>
      </c>
      <c r="E26" s="284">
        <v>1726127.23</v>
      </c>
      <c r="F26" s="380">
        <f t="shared" si="0"/>
        <v>0.57743719991138898</v>
      </c>
      <c r="G26" s="284">
        <v>1613992.69</v>
      </c>
      <c r="H26" s="355">
        <f t="shared" ref="H26:H68" si="4">+G26/E26</f>
        <v>0.9350369207720568</v>
      </c>
      <c r="I26" s="324">
        <v>1619777.5600000005</v>
      </c>
      <c r="J26" s="335">
        <v>0.4181837897831242</v>
      </c>
      <c r="K26" s="285">
        <f t="shared" si="2"/>
        <v>6.5656959712418361E-2</v>
      </c>
      <c r="L26" s="345" t="s">
        <v>351</v>
      </c>
      <c r="M26" s="339"/>
      <c r="N26" s="339"/>
      <c r="O26" s="339"/>
    </row>
    <row r="27" spans="1:17" s="287" customFormat="1" ht="15" customHeight="1" x14ac:dyDescent="0.25">
      <c r="A27" s="299"/>
      <c r="B27" s="299" t="s">
        <v>506</v>
      </c>
      <c r="C27" s="487">
        <v>10</v>
      </c>
      <c r="D27" s="301">
        <v>10</v>
      </c>
      <c r="E27" s="302">
        <v>0</v>
      </c>
      <c r="F27" s="361">
        <f t="shared" si="0"/>
        <v>0</v>
      </c>
      <c r="G27" s="302">
        <v>0</v>
      </c>
      <c r="H27" s="303" t="s">
        <v>129</v>
      </c>
      <c r="I27" s="301">
        <v>0</v>
      </c>
      <c r="J27" s="403" t="s">
        <v>129</v>
      </c>
      <c r="K27" s="304" t="s">
        <v>129</v>
      </c>
      <c r="L27" s="313">
        <v>35</v>
      </c>
      <c r="M27" s="339"/>
      <c r="N27" s="339"/>
      <c r="O27" s="339"/>
    </row>
    <row r="28" spans="1:17" s="287" customFormat="1" ht="15" customHeight="1" x14ac:dyDescent="0.25">
      <c r="A28" s="281"/>
      <c r="B28" s="281" t="s">
        <v>177</v>
      </c>
      <c r="C28" s="486">
        <v>9100000</v>
      </c>
      <c r="D28" s="292">
        <v>9100000</v>
      </c>
      <c r="E28" s="284">
        <v>5038027.1500000004</v>
      </c>
      <c r="F28" s="374">
        <f t="shared" si="0"/>
        <v>0.55362935714285721</v>
      </c>
      <c r="G28" s="284">
        <v>1896941.32</v>
      </c>
      <c r="H28" s="355">
        <f>+G28/E28</f>
        <v>0.37652463226602501</v>
      </c>
      <c r="I28" s="284">
        <v>7132161.0300000003</v>
      </c>
      <c r="J28" s="335">
        <v>1.1692067262295083</v>
      </c>
      <c r="K28" s="285">
        <f t="shared" si="2"/>
        <v>-0.29361842381172365</v>
      </c>
      <c r="L28" s="313">
        <v>36500</v>
      </c>
      <c r="M28" s="339"/>
      <c r="N28" s="339"/>
      <c r="O28" s="339"/>
    </row>
    <row r="29" spans="1:17" s="287" customFormat="1" ht="15" customHeight="1" x14ac:dyDescent="0.25">
      <c r="A29" s="296"/>
      <c r="B29" s="296" t="s">
        <v>178</v>
      </c>
      <c r="C29" s="492">
        <v>420149.99000000022</v>
      </c>
      <c r="D29" s="324">
        <v>420149.99</v>
      </c>
      <c r="E29" s="325">
        <v>186166.83</v>
      </c>
      <c r="F29" s="347">
        <f t="shared" si="0"/>
        <v>0.44309611907880803</v>
      </c>
      <c r="G29" s="297">
        <v>108494.85</v>
      </c>
      <c r="H29" s="366">
        <f t="shared" si="4"/>
        <v>0.58278292647514063</v>
      </c>
      <c r="I29" s="297">
        <v>171314.20999999996</v>
      </c>
      <c r="J29" s="402">
        <v>0.4388845877952553</v>
      </c>
      <c r="K29" s="298">
        <f t="shared" si="2"/>
        <v>8.6698120371917931E-2</v>
      </c>
      <c r="L29" s="317" t="s">
        <v>180</v>
      </c>
      <c r="N29"/>
    </row>
    <row r="30" spans="1:17" s="287" customFormat="1" ht="15" customHeight="1" x14ac:dyDescent="0.25">
      <c r="A30" s="281"/>
      <c r="B30" s="281" t="s">
        <v>179</v>
      </c>
      <c r="C30" s="321">
        <v>1127180.06</v>
      </c>
      <c r="D30" s="187">
        <v>1127180.06</v>
      </c>
      <c r="E30" s="310">
        <v>674514.25</v>
      </c>
      <c r="F30" s="374">
        <f t="shared" si="0"/>
        <v>0.59840860740563484</v>
      </c>
      <c r="G30" s="125">
        <v>672011.13</v>
      </c>
      <c r="H30" s="355">
        <f t="shared" si="4"/>
        <v>0.99628900353105954</v>
      </c>
      <c r="I30" s="284">
        <v>1206815.6599999999</v>
      </c>
      <c r="J30" s="401">
        <v>1.3866280692392274</v>
      </c>
      <c r="K30" s="387">
        <f t="shared" si="2"/>
        <v>-0.44107930286552621</v>
      </c>
      <c r="L30" s="289">
        <v>38</v>
      </c>
      <c r="N30"/>
    </row>
    <row r="31" spans="1:17" s="287" customFormat="1" ht="15" customHeight="1" x14ac:dyDescent="0.25">
      <c r="A31" s="281"/>
      <c r="B31" s="281" t="s">
        <v>181</v>
      </c>
      <c r="C31" s="282">
        <v>54686190</v>
      </c>
      <c r="D31" s="725">
        <v>54686190</v>
      </c>
      <c r="E31" s="319">
        <v>41082928.270000003</v>
      </c>
      <c r="F31" s="347">
        <f t="shared" si="0"/>
        <v>0.75124868399133315</v>
      </c>
      <c r="G31" s="369">
        <v>20348730.609999999</v>
      </c>
      <c r="H31" s="728">
        <f t="shared" si="4"/>
        <v>0.49530867118981042</v>
      </c>
      <c r="I31" s="284">
        <v>49206822.759999998</v>
      </c>
      <c r="J31" s="335">
        <v>0.95434651573230345</v>
      </c>
      <c r="K31" s="285">
        <f t="shared" si="2"/>
        <v>-0.16509691206081833</v>
      </c>
      <c r="L31" s="289">
        <v>391</v>
      </c>
      <c r="N31"/>
    </row>
    <row r="32" spans="1:17" s="287" customFormat="1" ht="15" customHeight="1" x14ac:dyDescent="0.25">
      <c r="A32" s="281"/>
      <c r="B32" s="281" t="s">
        <v>182</v>
      </c>
      <c r="C32" s="291">
        <v>12205000</v>
      </c>
      <c r="D32" s="729">
        <v>12205000</v>
      </c>
      <c r="E32" s="730">
        <v>7235437.8300000001</v>
      </c>
      <c r="F32" s="361">
        <f t="shared" si="0"/>
        <v>0.59282571323228184</v>
      </c>
      <c r="G32" s="730">
        <v>7235437.8300000001</v>
      </c>
      <c r="H32" s="731">
        <f t="shared" si="4"/>
        <v>1</v>
      </c>
      <c r="I32" s="284">
        <v>6495455.3899999997</v>
      </c>
      <c r="J32" s="335">
        <v>0.60659837411281281</v>
      </c>
      <c r="K32" s="285">
        <f t="shared" si="2"/>
        <v>0.11392310401195749</v>
      </c>
      <c r="L32" s="289">
        <v>392</v>
      </c>
    </row>
    <row r="33" spans="1:18" s="287" customFormat="1" ht="15" customHeight="1" x14ac:dyDescent="0.25">
      <c r="A33" s="281"/>
      <c r="B33" s="305" t="s">
        <v>183</v>
      </c>
      <c r="C33" s="291">
        <v>8093000</v>
      </c>
      <c r="D33" s="729">
        <v>8093000</v>
      </c>
      <c r="E33" s="730">
        <v>5731393.6399999997</v>
      </c>
      <c r="F33" s="732">
        <f t="shared" si="0"/>
        <v>0.70819147905597424</v>
      </c>
      <c r="G33" s="730">
        <v>5255746.2699999996</v>
      </c>
      <c r="H33" s="731">
        <f t="shared" si="4"/>
        <v>0.91701017241593619</v>
      </c>
      <c r="I33" s="125">
        <v>1410241.83</v>
      </c>
      <c r="J33" s="335">
        <v>0.19687865838335894</v>
      </c>
      <c r="K33" s="285">
        <f t="shared" si="2"/>
        <v>3.0641211443855694</v>
      </c>
      <c r="L33" s="289">
        <v>393</v>
      </c>
      <c r="N33"/>
    </row>
    <row r="34" spans="1:18" s="287" customFormat="1" ht="15" customHeight="1" x14ac:dyDescent="0.25">
      <c r="A34" s="281"/>
      <c r="B34" s="307" t="s">
        <v>361</v>
      </c>
      <c r="C34" s="291">
        <v>10</v>
      </c>
      <c r="D34" s="729">
        <v>10</v>
      </c>
      <c r="E34" s="730">
        <v>0</v>
      </c>
      <c r="F34" s="732">
        <f t="shared" si="0"/>
        <v>0</v>
      </c>
      <c r="G34" s="730">
        <v>0</v>
      </c>
      <c r="H34" s="731" t="s">
        <v>129</v>
      </c>
      <c r="I34" s="125">
        <v>0</v>
      </c>
      <c r="J34" s="335" t="s">
        <v>129</v>
      </c>
      <c r="K34" s="285" t="s">
        <v>129</v>
      </c>
      <c r="L34" s="289">
        <v>396</v>
      </c>
      <c r="N34" s="6"/>
    </row>
    <row r="35" spans="1:18" s="287" customFormat="1" ht="15" customHeight="1" x14ac:dyDescent="0.25">
      <c r="A35" s="309"/>
      <c r="B35" s="233" t="s">
        <v>415</v>
      </c>
      <c r="C35" s="291">
        <v>4478472.4000000004</v>
      </c>
      <c r="D35" s="729">
        <v>4478472.4000000004</v>
      </c>
      <c r="E35" s="730">
        <v>3106590.66</v>
      </c>
      <c r="F35" s="732">
        <f t="shared" si="0"/>
        <v>0.69367194492479178</v>
      </c>
      <c r="G35" s="730">
        <v>0</v>
      </c>
      <c r="H35" s="733" t="s">
        <v>129</v>
      </c>
      <c r="I35" s="310">
        <v>2113708.9500000002</v>
      </c>
      <c r="J35" s="335">
        <v>211370.89500000002</v>
      </c>
      <c r="K35" s="285">
        <f t="shared" si="2"/>
        <v>0.4697343548647035</v>
      </c>
      <c r="L35" s="289">
        <v>397</v>
      </c>
      <c r="N35"/>
    </row>
    <row r="36" spans="1:18" s="287" customFormat="1" ht="15" customHeight="1" x14ac:dyDescent="0.25">
      <c r="A36" s="309"/>
      <c r="B36" s="713" t="s">
        <v>774</v>
      </c>
      <c r="C36" s="291">
        <v>0</v>
      </c>
      <c r="D36" s="725">
        <v>0</v>
      </c>
      <c r="E36" s="369">
        <v>10824.85</v>
      </c>
      <c r="F36" s="726" t="s">
        <v>129</v>
      </c>
      <c r="G36" s="369">
        <v>10824.85</v>
      </c>
      <c r="H36" s="727">
        <f t="shared" si="4"/>
        <v>1</v>
      </c>
      <c r="I36" s="311">
        <v>0</v>
      </c>
      <c r="J36" s="404" t="s">
        <v>129</v>
      </c>
      <c r="K36" s="312" t="s">
        <v>129</v>
      </c>
      <c r="L36" s="289">
        <v>398</v>
      </c>
      <c r="N36"/>
    </row>
    <row r="37" spans="1:18" s="287" customFormat="1" ht="15" customHeight="1" x14ac:dyDescent="0.25">
      <c r="A37" s="309"/>
      <c r="B37" s="247" t="s">
        <v>184</v>
      </c>
      <c r="C37" s="291">
        <v>10046099.98</v>
      </c>
      <c r="D37" s="539">
        <v>10046099.98</v>
      </c>
      <c r="E37" s="311">
        <v>7808794.8499999996</v>
      </c>
      <c r="F37" s="376">
        <f t="shared" si="0"/>
        <v>0.77729615129711249</v>
      </c>
      <c r="G37" s="311">
        <v>7193436.9900000002</v>
      </c>
      <c r="H37" s="367">
        <f t="shared" si="4"/>
        <v>0.92119682078726917</v>
      </c>
      <c r="I37" s="311">
        <v>1798147.76</v>
      </c>
      <c r="J37" s="404">
        <v>0.15309519240276639</v>
      </c>
      <c r="K37" s="312">
        <f t="shared" si="2"/>
        <v>3.3426880836533694</v>
      </c>
      <c r="L37" s="289">
        <v>399</v>
      </c>
      <c r="N37"/>
    </row>
    <row r="38" spans="1:18" ht="15" customHeight="1" thickBot="1" x14ac:dyDescent="0.3">
      <c r="A38" s="9"/>
      <c r="B38" s="2" t="s">
        <v>185</v>
      </c>
      <c r="C38" s="166">
        <f>SUM(C15:C37)</f>
        <v>280116621.40000004</v>
      </c>
      <c r="D38" s="169">
        <f>SUM(D15:D37)</f>
        <v>280116621.40000004</v>
      </c>
      <c r="E38" s="174">
        <f>SUM(E15:E37)</f>
        <v>130614370.38999999</v>
      </c>
      <c r="F38" s="377">
        <f>+E38/D38</f>
        <v>0.46628568393121411</v>
      </c>
      <c r="G38" s="174">
        <f>SUM(G15:G37)</f>
        <v>94010206.889999971</v>
      </c>
      <c r="H38" s="175">
        <f t="shared" si="4"/>
        <v>0.71975393373099716</v>
      </c>
      <c r="I38" s="152">
        <f>SUM(I15:I37)</f>
        <v>127535230.27000001</v>
      </c>
      <c r="J38" s="43">
        <v>0.49027191291068895</v>
      </c>
      <c r="K38" s="182">
        <f>+E38/I38-1</f>
        <v>2.414344737121854E-2</v>
      </c>
      <c r="L38" s="695" t="s">
        <v>148</v>
      </c>
    </row>
    <row r="39" spans="1:18" ht="14.4" thickBot="1" x14ac:dyDescent="0.3">
      <c r="A39" s="7" t="s">
        <v>228</v>
      </c>
    </row>
    <row r="40" spans="1:18" x14ac:dyDescent="0.25">
      <c r="A40" s="8" t="s">
        <v>290</v>
      </c>
      <c r="C40" s="164" t="s">
        <v>765</v>
      </c>
      <c r="D40" s="752" t="s">
        <v>781</v>
      </c>
      <c r="E40" s="750"/>
      <c r="F40" s="750"/>
      <c r="G40" s="750"/>
      <c r="H40" s="751"/>
      <c r="I40" s="748" t="s">
        <v>782</v>
      </c>
      <c r="J40" s="747"/>
      <c r="K40" s="197"/>
    </row>
    <row r="41" spans="1:18" x14ac:dyDescent="0.25">
      <c r="C41" s="157">
        <v>1</v>
      </c>
      <c r="D41" s="148">
        <v>2</v>
      </c>
      <c r="E41" s="87">
        <v>3</v>
      </c>
      <c r="F41" s="88" t="s">
        <v>36</v>
      </c>
      <c r="G41" s="87">
        <v>4</v>
      </c>
      <c r="H41" s="149" t="s">
        <v>46</v>
      </c>
      <c r="I41" s="87" t="s">
        <v>47</v>
      </c>
      <c r="J41" s="16" t="s">
        <v>48</v>
      </c>
      <c r="K41" s="139" t="s">
        <v>360</v>
      </c>
    </row>
    <row r="42" spans="1:18" ht="26.4" x14ac:dyDescent="0.25">
      <c r="A42" s="1"/>
      <c r="B42" s="2" t="s">
        <v>150</v>
      </c>
      <c r="C42" s="158" t="s">
        <v>44</v>
      </c>
      <c r="D42" s="112" t="s">
        <v>45</v>
      </c>
      <c r="E42" s="89" t="s">
        <v>133</v>
      </c>
      <c r="F42" s="89" t="s">
        <v>18</v>
      </c>
      <c r="G42" s="89" t="s">
        <v>413</v>
      </c>
      <c r="H42" s="113" t="s">
        <v>18</v>
      </c>
      <c r="I42" s="89" t="s">
        <v>133</v>
      </c>
      <c r="J42" s="12" t="s">
        <v>18</v>
      </c>
      <c r="K42" s="140" t="s">
        <v>764</v>
      </c>
      <c r="L42" s="58" t="s">
        <v>163</v>
      </c>
    </row>
    <row r="43" spans="1:18" s="287" customFormat="1" ht="15" customHeight="1" x14ac:dyDescent="0.25">
      <c r="A43" s="296"/>
      <c r="B43" s="296" t="s">
        <v>187</v>
      </c>
      <c r="C43" s="475">
        <v>11438669.410000086</v>
      </c>
      <c r="D43" s="297">
        <v>11444895.810000001</v>
      </c>
      <c r="E43" s="297">
        <v>3467954.5</v>
      </c>
      <c r="F43" s="347">
        <f t="shared" ref="F43:F59" si="5">+E43/D43</f>
        <v>0.30301319973309565</v>
      </c>
      <c r="G43" s="369">
        <v>3087714.67</v>
      </c>
      <c r="H43" s="463">
        <f t="shared" ref="H43:H44" si="6">G43/E43</f>
        <v>0.89035616528417538</v>
      </c>
      <c r="I43" s="297">
        <v>4923546.7599999905</v>
      </c>
      <c r="J43" s="402">
        <v>0.81536361581326156</v>
      </c>
      <c r="K43" s="501">
        <f t="shared" ref="K43:K44" si="7">+E43/I43-1</f>
        <v>-0.29563896332325956</v>
      </c>
      <c r="L43" s="286" t="s">
        <v>188</v>
      </c>
      <c r="N43"/>
      <c r="O43"/>
      <c r="P43"/>
      <c r="Q43"/>
      <c r="R43"/>
    </row>
    <row r="44" spans="1:18" s="287" customFormat="1" ht="15" customHeight="1" x14ac:dyDescent="0.25">
      <c r="A44" s="296"/>
      <c r="B44" s="296" t="s">
        <v>189</v>
      </c>
      <c r="C44" s="300">
        <v>170</v>
      </c>
      <c r="D44" s="297">
        <v>83631.41</v>
      </c>
      <c r="E44" s="297">
        <v>121895.22</v>
      </c>
      <c r="F44" s="347">
        <f t="shared" si="5"/>
        <v>1.4575291747442736</v>
      </c>
      <c r="G44" s="297">
        <v>98433.81</v>
      </c>
      <c r="H44" s="463">
        <f t="shared" si="6"/>
        <v>0.80752805565304364</v>
      </c>
      <c r="I44" s="297">
        <v>150000</v>
      </c>
      <c r="J44" s="402">
        <v>0.99893446989877466</v>
      </c>
      <c r="K44" s="501">
        <f t="shared" si="7"/>
        <v>-0.18736520000000001</v>
      </c>
      <c r="L44" s="286" t="s">
        <v>201</v>
      </c>
      <c r="N44"/>
      <c r="O44"/>
      <c r="P44"/>
      <c r="Q44"/>
      <c r="R44"/>
    </row>
    <row r="45" spans="1:18" s="287" customFormat="1" ht="15" customHeight="1" x14ac:dyDescent="0.25">
      <c r="A45" s="281"/>
      <c r="B45" s="281" t="s">
        <v>190</v>
      </c>
      <c r="C45" s="370">
        <v>3179057</v>
      </c>
      <c r="D45" s="284">
        <v>3179057</v>
      </c>
      <c r="E45" s="284">
        <v>0</v>
      </c>
      <c r="F45" s="374">
        <f t="shared" si="5"/>
        <v>0</v>
      </c>
      <c r="G45" s="284">
        <v>0</v>
      </c>
      <c r="H45" s="314" t="s">
        <v>129</v>
      </c>
      <c r="I45" s="284">
        <v>0</v>
      </c>
      <c r="J45" s="335">
        <v>0</v>
      </c>
      <c r="K45" s="500" t="s">
        <v>129</v>
      </c>
      <c r="L45" s="289">
        <v>45010</v>
      </c>
      <c r="M45" s="326"/>
      <c r="N45"/>
      <c r="O45"/>
      <c r="P45"/>
      <c r="Q45"/>
      <c r="R45"/>
    </row>
    <row r="46" spans="1:18" s="287" customFormat="1" ht="15" customHeight="1" x14ac:dyDescent="0.25">
      <c r="A46" s="281"/>
      <c r="B46" s="281" t="s">
        <v>191</v>
      </c>
      <c r="C46" s="306">
        <v>1171005</v>
      </c>
      <c r="D46" s="284">
        <v>1171005</v>
      </c>
      <c r="E46" s="284">
        <v>0</v>
      </c>
      <c r="F46" s="374">
        <f t="shared" si="5"/>
        <v>0</v>
      </c>
      <c r="G46" s="284">
        <v>0</v>
      </c>
      <c r="H46" s="704" t="s">
        <v>129</v>
      </c>
      <c r="I46" s="284">
        <v>0</v>
      </c>
      <c r="J46" s="335">
        <v>0</v>
      </c>
      <c r="K46" s="388" t="s">
        <v>129</v>
      </c>
      <c r="L46" s="289">
        <v>45030</v>
      </c>
      <c r="M46" s="326"/>
      <c r="N46"/>
      <c r="O46"/>
      <c r="P46"/>
      <c r="Q46"/>
      <c r="R46"/>
    </row>
    <row r="47" spans="1:18" s="287" customFormat="1" ht="15" customHeight="1" x14ac:dyDescent="0.25">
      <c r="A47" s="281"/>
      <c r="B47" s="305" t="s">
        <v>192</v>
      </c>
      <c r="C47" s="306">
        <v>1502250</v>
      </c>
      <c r="D47" s="284">
        <v>1502250</v>
      </c>
      <c r="E47" s="125">
        <v>0</v>
      </c>
      <c r="F47" s="374">
        <f t="shared" si="5"/>
        <v>0</v>
      </c>
      <c r="G47" s="125">
        <v>0</v>
      </c>
      <c r="H47" s="314" t="s">
        <v>129</v>
      </c>
      <c r="I47" s="125">
        <v>0</v>
      </c>
      <c r="J47" s="328">
        <v>0</v>
      </c>
      <c r="K47" s="388" t="s">
        <v>129</v>
      </c>
      <c r="L47" s="313">
        <v>45043</v>
      </c>
      <c r="M47" s="311"/>
      <c r="N47"/>
      <c r="O47"/>
      <c r="P47"/>
      <c r="Q47"/>
      <c r="R47"/>
    </row>
    <row r="48" spans="1:18" s="287" customFormat="1" ht="15" customHeight="1" x14ac:dyDescent="0.25">
      <c r="A48" s="281"/>
      <c r="B48" s="305" t="s">
        <v>193</v>
      </c>
      <c r="C48" s="306">
        <v>55432683.120000005</v>
      </c>
      <c r="D48" s="284">
        <v>55432683.119999997</v>
      </c>
      <c r="E48" s="125">
        <v>32477776.91</v>
      </c>
      <c r="F48" s="316">
        <f t="shared" si="5"/>
        <v>0.58589581239812083</v>
      </c>
      <c r="G48" s="125">
        <v>32477776.91</v>
      </c>
      <c r="H48" s="314">
        <f t="shared" ref="H48" si="8">G48/E48</f>
        <v>1</v>
      </c>
      <c r="I48" s="125">
        <v>16190979.76</v>
      </c>
      <c r="J48" s="328">
        <v>0.35981972411475427</v>
      </c>
      <c r="K48" s="388">
        <f t="shared" ref="K48" si="9">+E48/I48-1</f>
        <v>1.0059179488468462</v>
      </c>
      <c r="L48" s="315" t="s">
        <v>427</v>
      </c>
      <c r="M48" s="311"/>
      <c r="N48"/>
      <c r="O48"/>
      <c r="P48"/>
      <c r="Q48"/>
      <c r="R48"/>
    </row>
    <row r="49" spans="1:18" s="287" customFormat="1" ht="15" customHeight="1" x14ac:dyDescent="0.25">
      <c r="A49" s="281"/>
      <c r="B49" s="305" t="s">
        <v>417</v>
      </c>
      <c r="C49" s="306">
        <v>0</v>
      </c>
      <c r="D49" s="284">
        <v>0</v>
      </c>
      <c r="E49" s="125">
        <v>0</v>
      </c>
      <c r="F49" s="316" t="s">
        <v>129</v>
      </c>
      <c r="G49" s="125">
        <v>0</v>
      </c>
      <c r="H49" s="704" t="s">
        <v>129</v>
      </c>
      <c r="I49" s="125">
        <v>0</v>
      </c>
      <c r="J49" s="328" t="s">
        <v>129</v>
      </c>
      <c r="K49" s="498" t="s">
        <v>129</v>
      </c>
      <c r="L49" s="317">
        <v>45050</v>
      </c>
      <c r="M49" s="311"/>
      <c r="N49"/>
      <c r="O49"/>
      <c r="P49"/>
      <c r="Q49"/>
      <c r="R49"/>
    </row>
    <row r="50" spans="1:18" s="287" customFormat="1" ht="15" customHeight="1" x14ac:dyDescent="0.25">
      <c r="A50" s="281"/>
      <c r="B50" s="305" t="s">
        <v>202</v>
      </c>
      <c r="C50" s="306">
        <v>20</v>
      </c>
      <c r="D50" s="125">
        <v>20</v>
      </c>
      <c r="E50" s="125">
        <v>0</v>
      </c>
      <c r="F50" s="316" t="s">
        <v>129</v>
      </c>
      <c r="G50" s="125">
        <v>0</v>
      </c>
      <c r="H50" s="704" t="s">
        <v>129</v>
      </c>
      <c r="I50" s="125">
        <v>0</v>
      </c>
      <c r="J50" s="328" t="s">
        <v>129</v>
      </c>
      <c r="K50" s="498" t="s">
        <v>129</v>
      </c>
      <c r="L50" s="317">
        <v>45051</v>
      </c>
      <c r="M50" s="311"/>
      <c r="N50"/>
      <c r="O50"/>
      <c r="P50"/>
      <c r="Q50"/>
      <c r="R50"/>
    </row>
    <row r="51" spans="1:18" s="287" customFormat="1" ht="15" customHeight="1" x14ac:dyDescent="0.25">
      <c r="A51" s="281"/>
      <c r="B51" s="305" t="s">
        <v>194</v>
      </c>
      <c r="C51" s="306">
        <v>428254.71999999997</v>
      </c>
      <c r="D51" s="125">
        <v>608265.06000000006</v>
      </c>
      <c r="E51" s="125">
        <v>0</v>
      </c>
      <c r="F51" s="316">
        <f t="shared" si="5"/>
        <v>0</v>
      </c>
      <c r="G51" s="125">
        <v>0</v>
      </c>
      <c r="H51" s="314" t="s">
        <v>129</v>
      </c>
      <c r="I51" s="125">
        <v>0</v>
      </c>
      <c r="J51" s="328">
        <v>0</v>
      </c>
      <c r="K51" s="388" t="s">
        <v>129</v>
      </c>
      <c r="L51" s="313">
        <v>45070</v>
      </c>
      <c r="M51" s="311"/>
      <c r="N51"/>
      <c r="O51"/>
      <c r="P51"/>
      <c r="Q51"/>
      <c r="R51"/>
    </row>
    <row r="52" spans="1:18" s="287" customFormat="1" ht="15" customHeight="1" x14ac:dyDescent="0.25">
      <c r="A52" s="318"/>
      <c r="B52" s="400" t="s">
        <v>195</v>
      </c>
      <c r="C52" s="306">
        <v>716307</v>
      </c>
      <c r="D52" s="125">
        <v>3457005.56</v>
      </c>
      <c r="E52" s="319">
        <v>4236652.78</v>
      </c>
      <c r="F52" s="378">
        <f t="shared" si="5"/>
        <v>1.2255267474895239</v>
      </c>
      <c r="G52" s="319">
        <v>4236652.78</v>
      </c>
      <c r="H52" s="371">
        <f t="shared" ref="H52" si="10">G52/E52</f>
        <v>1</v>
      </c>
      <c r="I52" s="319">
        <v>2644697.1899999995</v>
      </c>
      <c r="J52" s="328">
        <v>2.1321324266946542</v>
      </c>
      <c r="K52" s="501">
        <f t="shared" ref="K52:K53" si="11">+E52/I52-1</f>
        <v>0.60194248174022569</v>
      </c>
      <c r="L52" s="317" t="s">
        <v>203</v>
      </c>
      <c r="M52" s="339"/>
      <c r="N52"/>
      <c r="O52"/>
      <c r="P52"/>
      <c r="Q52"/>
      <c r="R52"/>
    </row>
    <row r="53" spans="1:18" s="287" customFormat="1" ht="15" customHeight="1" x14ac:dyDescent="0.25">
      <c r="A53" s="299"/>
      <c r="B53" s="299" t="s">
        <v>196</v>
      </c>
      <c r="C53" s="300">
        <v>70</v>
      </c>
      <c r="D53" s="301">
        <v>70</v>
      </c>
      <c r="E53" s="125">
        <v>0</v>
      </c>
      <c r="F53" s="378" t="s">
        <v>129</v>
      </c>
      <c r="G53" s="125">
        <v>0</v>
      </c>
      <c r="H53" s="499" t="s">
        <v>129</v>
      </c>
      <c r="I53" s="302">
        <v>37291</v>
      </c>
      <c r="J53" s="403">
        <v>532.7285714285714</v>
      </c>
      <c r="K53" s="501">
        <f t="shared" si="11"/>
        <v>-1</v>
      </c>
      <c r="L53" s="289">
        <v>461</v>
      </c>
      <c r="M53" s="339"/>
      <c r="N53"/>
      <c r="O53"/>
      <c r="P53"/>
      <c r="Q53"/>
      <c r="R53"/>
    </row>
    <row r="54" spans="1:18" s="287" customFormat="1" ht="15" customHeight="1" x14ac:dyDescent="0.25">
      <c r="A54" s="309"/>
      <c r="B54" s="320" t="s">
        <v>408</v>
      </c>
      <c r="C54" s="321">
        <v>10</v>
      </c>
      <c r="D54" s="322">
        <v>10</v>
      </c>
      <c r="E54" s="323">
        <v>0</v>
      </c>
      <c r="F54" s="379" t="s">
        <v>129</v>
      </c>
      <c r="G54" s="323">
        <v>0</v>
      </c>
      <c r="H54" s="705" t="s">
        <v>129</v>
      </c>
      <c r="I54" s="323">
        <v>0</v>
      </c>
      <c r="J54" s="336" t="s">
        <v>129</v>
      </c>
      <c r="K54" s="703" t="s">
        <v>129</v>
      </c>
      <c r="L54" s="289">
        <v>462</v>
      </c>
      <c r="N54"/>
      <c r="O54"/>
      <c r="P54"/>
      <c r="Q54"/>
      <c r="R54"/>
    </row>
    <row r="55" spans="1:18" s="287" customFormat="1" ht="15" customHeight="1" x14ac:dyDescent="0.25">
      <c r="A55" s="281"/>
      <c r="B55" s="281" t="s">
        <v>418</v>
      </c>
      <c r="C55" s="282">
        <v>0</v>
      </c>
      <c r="D55" s="283">
        <v>0</v>
      </c>
      <c r="E55" s="284">
        <v>0</v>
      </c>
      <c r="F55" s="374" t="s">
        <v>129</v>
      </c>
      <c r="G55" s="284">
        <v>0</v>
      </c>
      <c r="H55" s="706" t="s">
        <v>129</v>
      </c>
      <c r="I55" s="284">
        <v>0</v>
      </c>
      <c r="J55" s="335" t="s">
        <v>129</v>
      </c>
      <c r="K55" s="498" t="s">
        <v>129</v>
      </c>
      <c r="L55" s="289">
        <v>46403</v>
      </c>
      <c r="N55"/>
      <c r="O55"/>
      <c r="P55"/>
      <c r="Q55"/>
      <c r="R55"/>
    </row>
    <row r="56" spans="1:18" s="287" customFormat="1" ht="15" customHeight="1" x14ac:dyDescent="0.25">
      <c r="A56" s="281"/>
      <c r="B56" s="281" t="s">
        <v>199</v>
      </c>
      <c r="C56" s="306">
        <v>0</v>
      </c>
      <c r="D56" s="125">
        <v>0</v>
      </c>
      <c r="E56" s="284">
        <v>0</v>
      </c>
      <c r="F56" s="374" t="s">
        <v>129</v>
      </c>
      <c r="G56" s="284">
        <v>0</v>
      </c>
      <c r="H56" s="355" t="s">
        <v>129</v>
      </c>
      <c r="I56" s="284">
        <v>4036234.07</v>
      </c>
      <c r="J56" s="335">
        <v>7.1974816658978327E-2</v>
      </c>
      <c r="K56" s="388">
        <f t="shared" ref="K56:K58" si="12">+E56/I56-1</f>
        <v>-1</v>
      </c>
      <c r="L56" s="289">
        <v>46401</v>
      </c>
      <c r="N56"/>
      <c r="O56"/>
      <c r="P56"/>
      <c r="Q56"/>
      <c r="R56"/>
    </row>
    <row r="57" spans="1:18" s="287" customFormat="1" ht="15" customHeight="1" x14ac:dyDescent="0.25">
      <c r="A57" s="318"/>
      <c r="B57" s="318" t="s">
        <v>200</v>
      </c>
      <c r="C57" s="306">
        <v>448000</v>
      </c>
      <c r="D57" s="125">
        <v>448000</v>
      </c>
      <c r="E57" s="325">
        <v>0</v>
      </c>
      <c r="F57" s="380">
        <f t="shared" si="5"/>
        <v>0</v>
      </c>
      <c r="G57" s="325">
        <v>0</v>
      </c>
      <c r="H57" s="371" t="s">
        <v>129</v>
      </c>
      <c r="I57" s="325">
        <v>396571.94</v>
      </c>
      <c r="J57" s="405">
        <v>0.88520522321428574</v>
      </c>
      <c r="K57" s="388">
        <f t="shared" si="12"/>
        <v>-1</v>
      </c>
      <c r="L57" s="289">
        <v>46402</v>
      </c>
      <c r="N57"/>
    </row>
    <row r="58" spans="1:18" s="287" customFormat="1" ht="15" customHeight="1" x14ac:dyDescent="0.25">
      <c r="A58" s="299"/>
      <c r="B58" s="299" t="s">
        <v>197</v>
      </c>
      <c r="C58" s="300">
        <v>1039935.91</v>
      </c>
      <c r="D58" s="301">
        <v>1094802.58</v>
      </c>
      <c r="E58" s="302">
        <v>1994728.88</v>
      </c>
      <c r="F58" s="361">
        <f t="shared" si="5"/>
        <v>1.821998702268312</v>
      </c>
      <c r="G58" s="302">
        <v>1994728.88</v>
      </c>
      <c r="H58" s="371">
        <f t="shared" ref="H58" si="13">G58/E58</f>
        <v>1</v>
      </c>
      <c r="I58" s="302">
        <v>773596.15</v>
      </c>
      <c r="J58" s="403">
        <v>1.2483446763934329</v>
      </c>
      <c r="K58" s="388">
        <f t="shared" si="12"/>
        <v>1.5785144871778378</v>
      </c>
      <c r="L58" s="289">
        <v>49</v>
      </c>
      <c r="N58"/>
    </row>
    <row r="59" spans="1:18" s="287" customFormat="1" ht="15" customHeight="1" x14ac:dyDescent="0.25">
      <c r="A59" s="309"/>
      <c r="B59" s="309" t="s">
        <v>198</v>
      </c>
      <c r="C59" s="393">
        <v>400</v>
      </c>
      <c r="D59" s="393">
        <v>538785.98</v>
      </c>
      <c r="E59" s="326">
        <v>532597.56000000006</v>
      </c>
      <c r="F59" s="381">
        <f t="shared" si="5"/>
        <v>0.98851414062407506</v>
      </c>
      <c r="G59" s="326">
        <v>472676.79</v>
      </c>
      <c r="H59" s="356">
        <f t="shared" ref="H59" si="14">G59/E59</f>
        <v>0.88749334488126441</v>
      </c>
      <c r="I59" s="326">
        <v>84628.33</v>
      </c>
      <c r="J59" s="404">
        <v>0.37775679633061154</v>
      </c>
      <c r="K59" s="541">
        <f t="shared" ref="K59" si="15">+E59/I59-1</f>
        <v>5.2933719713008642</v>
      </c>
      <c r="L59" s="289" t="s">
        <v>759</v>
      </c>
      <c r="N59"/>
    </row>
    <row r="60" spans="1:18" ht="15" customHeight="1" x14ac:dyDescent="0.25">
      <c r="A60" s="9"/>
      <c r="B60" s="2" t="s">
        <v>204</v>
      </c>
      <c r="C60" s="162">
        <f>SUM(C43:C59)</f>
        <v>75356832.160000086</v>
      </c>
      <c r="D60" s="152">
        <f>SUM(D43:D59)</f>
        <v>78960481.520000011</v>
      </c>
      <c r="E60" s="84">
        <f>SUM(E43:E59)</f>
        <v>42831605.850000009</v>
      </c>
      <c r="F60" s="90">
        <f t="shared" si="0"/>
        <v>0.54244357462727899</v>
      </c>
      <c r="G60" s="84">
        <f>SUM(G43:G59)</f>
        <v>42367983.840000004</v>
      </c>
      <c r="H60" s="170">
        <f t="shared" si="4"/>
        <v>0.98917570329668125</v>
      </c>
      <c r="I60" s="84">
        <f>SUM(I43:I59)</f>
        <v>29237545.199999984</v>
      </c>
      <c r="J60" s="43">
        <v>0.25</v>
      </c>
      <c r="K60" s="144">
        <f t="shared" si="2"/>
        <v>0.46495218928297821</v>
      </c>
      <c r="M60" s="46"/>
      <c r="N60" s="46"/>
      <c r="O60" s="46"/>
      <c r="P60" s="46"/>
    </row>
    <row r="61" spans="1:18" s="287" customFormat="1" ht="15" customHeight="1" x14ac:dyDescent="0.25">
      <c r="A61" s="281"/>
      <c r="B61" s="281" t="s">
        <v>206</v>
      </c>
      <c r="C61" s="282">
        <v>3700000</v>
      </c>
      <c r="D61" s="283">
        <v>3700000</v>
      </c>
      <c r="E61" s="284">
        <v>1132937.8999999999</v>
      </c>
      <c r="F61" s="374">
        <f t="shared" ref="F61:F66" si="16">+E61/D61</f>
        <v>0.30619943243243242</v>
      </c>
      <c r="G61" s="284">
        <v>1132937.8999999999</v>
      </c>
      <c r="H61" s="355">
        <f t="shared" ref="H61:H66" si="17">+G61/E61</f>
        <v>1</v>
      </c>
      <c r="I61" s="284">
        <v>410234.44</v>
      </c>
      <c r="J61" s="335">
        <v>0.11087417297297297</v>
      </c>
      <c r="K61" s="285">
        <f t="shared" si="2"/>
        <v>1.7616840263338198</v>
      </c>
      <c r="L61" s="289" t="s">
        <v>207</v>
      </c>
      <c r="N61"/>
    </row>
    <row r="62" spans="1:18" s="287" customFormat="1" ht="15" customHeight="1" x14ac:dyDescent="0.25">
      <c r="A62" s="281"/>
      <c r="B62" s="281" t="s">
        <v>208</v>
      </c>
      <c r="C62" s="282">
        <v>1443010</v>
      </c>
      <c r="D62" s="283">
        <v>1443010</v>
      </c>
      <c r="E62" s="284">
        <v>925778.21</v>
      </c>
      <c r="F62" s="374">
        <f t="shared" si="16"/>
        <v>0.64156049507626423</v>
      </c>
      <c r="G62" s="284">
        <v>553212.79</v>
      </c>
      <c r="H62" s="355">
        <f t="shared" si="17"/>
        <v>0.59756514467973931</v>
      </c>
      <c r="I62" s="284">
        <v>931551.36</v>
      </c>
      <c r="J62" s="335">
        <v>0.4608127269309536</v>
      </c>
      <c r="K62" s="285">
        <f t="shared" si="2"/>
        <v>-6.1973501922641949E-3</v>
      </c>
      <c r="L62" s="289">
        <v>54</v>
      </c>
      <c r="N62"/>
    </row>
    <row r="63" spans="1:18" s="287" customFormat="1" ht="15" customHeight="1" x14ac:dyDescent="0.25">
      <c r="A63" s="281"/>
      <c r="B63" s="281" t="s">
        <v>209</v>
      </c>
      <c r="C63" s="282">
        <v>3599000</v>
      </c>
      <c r="D63" s="283">
        <v>3599000</v>
      </c>
      <c r="E63" s="284">
        <v>2657771.84</v>
      </c>
      <c r="F63" s="374">
        <f t="shared" si="16"/>
        <v>0.73847508752431223</v>
      </c>
      <c r="G63" s="284">
        <v>2554242.75</v>
      </c>
      <c r="H63" s="355">
        <f t="shared" si="17"/>
        <v>0.9610466600473877</v>
      </c>
      <c r="I63" s="284">
        <v>3308823.42</v>
      </c>
      <c r="J63" s="335">
        <v>1.0827301767015707</v>
      </c>
      <c r="K63" s="285">
        <f t="shared" si="2"/>
        <v>-0.19676226179516099</v>
      </c>
      <c r="L63" s="289">
        <v>55000</v>
      </c>
      <c r="N63"/>
    </row>
    <row r="64" spans="1:18" s="287" customFormat="1" ht="15" customHeight="1" x14ac:dyDescent="0.25">
      <c r="A64" s="281"/>
      <c r="B64" s="281" t="s">
        <v>210</v>
      </c>
      <c r="C64" s="282">
        <v>30755019.989999995</v>
      </c>
      <c r="D64" s="283">
        <v>30755019.989999998</v>
      </c>
      <c r="E64" s="284">
        <v>7477031.5999999996</v>
      </c>
      <c r="F64" s="374">
        <f t="shared" si="16"/>
        <v>0.24311581011591468</v>
      </c>
      <c r="G64" s="284">
        <v>3322917.33</v>
      </c>
      <c r="H64" s="355">
        <f t="shared" si="17"/>
        <v>0.44441664924888108</v>
      </c>
      <c r="I64" s="284">
        <v>6643047.6600000001</v>
      </c>
      <c r="J64" s="335">
        <v>0.21644211466110633</v>
      </c>
      <c r="K64" s="285">
        <f t="shared" si="2"/>
        <v>0.12554236890722525</v>
      </c>
      <c r="L64" s="289" t="s">
        <v>416</v>
      </c>
      <c r="N64"/>
    </row>
    <row r="65" spans="1:14" s="287" customFormat="1" ht="15" customHeight="1" x14ac:dyDescent="0.25">
      <c r="A65" s="281"/>
      <c r="B65" s="281" t="s">
        <v>211</v>
      </c>
      <c r="C65" s="282">
        <v>2600060</v>
      </c>
      <c r="D65" s="283">
        <v>2600060</v>
      </c>
      <c r="E65" s="284">
        <v>1982890.67</v>
      </c>
      <c r="F65" s="374">
        <f t="shared" si="16"/>
        <v>0.76263265847711204</v>
      </c>
      <c r="G65" s="284">
        <v>1721286.05</v>
      </c>
      <c r="H65" s="355">
        <f t="shared" si="17"/>
        <v>0.86806906504835191</v>
      </c>
      <c r="I65" s="284">
        <v>1710440.53</v>
      </c>
      <c r="J65" s="335">
        <v>0.6415659667521868</v>
      </c>
      <c r="K65" s="285">
        <f t="shared" si="2"/>
        <v>0.15928653187375064</v>
      </c>
      <c r="L65" s="289" t="s">
        <v>212</v>
      </c>
      <c r="N65"/>
    </row>
    <row r="66" spans="1:14" s="287" customFormat="1" ht="15" customHeight="1" x14ac:dyDescent="0.25">
      <c r="A66" s="281"/>
      <c r="B66" s="309" t="s">
        <v>213</v>
      </c>
      <c r="C66" s="497">
        <v>20.009999999999998</v>
      </c>
      <c r="D66" s="292">
        <v>20.010000000000002</v>
      </c>
      <c r="E66" s="294">
        <v>1242215.24</v>
      </c>
      <c r="F66" s="374">
        <f t="shared" si="16"/>
        <v>62079.722138930527</v>
      </c>
      <c r="G66" s="294">
        <v>1242215.24</v>
      </c>
      <c r="H66" s="355">
        <f t="shared" si="17"/>
        <v>1</v>
      </c>
      <c r="I66" s="292">
        <v>0</v>
      </c>
      <c r="J66" s="540" t="s">
        <v>129</v>
      </c>
      <c r="K66" s="312" t="s">
        <v>129</v>
      </c>
      <c r="L66" s="286" t="s">
        <v>214</v>
      </c>
    </row>
    <row r="67" spans="1:14" ht="15" customHeight="1" thickBot="1" x14ac:dyDescent="0.3">
      <c r="A67" s="9"/>
      <c r="B67" s="536" t="s">
        <v>42</v>
      </c>
      <c r="C67" s="515">
        <f>SUM(C61:C66)</f>
        <v>42097109.999999993</v>
      </c>
      <c r="D67" s="152">
        <f>SUM(D61:D66)</f>
        <v>42097109.999999993</v>
      </c>
      <c r="E67" s="84">
        <f>SUM(E61:E66)</f>
        <v>15418625.459999999</v>
      </c>
      <c r="F67" s="90">
        <f t="shared" si="0"/>
        <v>0.36626327698029632</v>
      </c>
      <c r="G67" s="84">
        <f>SUM(G61:G66)</f>
        <v>10526812.060000001</v>
      </c>
      <c r="H67" s="170">
        <f t="shared" si="4"/>
        <v>0.68273349575222131</v>
      </c>
      <c r="I67" s="84">
        <f>SUM(I61:I66)</f>
        <v>13004097.409999998</v>
      </c>
      <c r="J67" s="43">
        <v>0.30862473679934854</v>
      </c>
      <c r="K67" s="231">
        <f>+E67/I67-1</f>
        <v>0.18567440506430355</v>
      </c>
    </row>
    <row r="68" spans="1:14" s="6" customFormat="1" ht="19.5" customHeight="1" thickBot="1" x14ac:dyDescent="0.3">
      <c r="A68" s="5"/>
      <c r="B68" s="4" t="s">
        <v>205</v>
      </c>
      <c r="C68" s="163">
        <f>+C11+C14+C38+C60+C67</f>
        <v>2506271621.5100002</v>
      </c>
      <c r="D68" s="154">
        <f>+D11+D14+D38+D60+D67</f>
        <v>2509875270.8699999</v>
      </c>
      <c r="E68" s="155">
        <f>+E11+E14+E38+E60+E67</f>
        <v>1432022754.0999999</v>
      </c>
      <c r="F68" s="181">
        <f t="shared" si="0"/>
        <v>0.57055534620396364</v>
      </c>
      <c r="G68" s="155">
        <f>+G11+G14+G38+G60+G67</f>
        <v>1247747148.8499997</v>
      </c>
      <c r="H68" s="173">
        <f t="shared" si="4"/>
        <v>0.87131796284493113</v>
      </c>
      <c r="I68" s="147">
        <f>+I11+I14+I38+I60+I67</f>
        <v>1260018206.0500002</v>
      </c>
      <c r="J68" s="183">
        <v>0.53501156818572326</v>
      </c>
      <c r="K68" s="146">
        <f t="shared" si="2"/>
        <v>0.13650957361101357</v>
      </c>
      <c r="L68" s="14"/>
    </row>
    <row r="69" spans="1:14" x14ac:dyDescent="0.25">
      <c r="D69" s="46"/>
      <c r="F69" s="382"/>
    </row>
    <row r="72" spans="1:14" x14ac:dyDescent="0.25">
      <c r="B72" s="254"/>
    </row>
    <row r="73" spans="1:14" x14ac:dyDescent="0.25">
      <c r="E73" s="46"/>
    </row>
    <row r="74" spans="1:14" x14ac:dyDescent="0.25">
      <c r="E74" s="46"/>
    </row>
    <row r="75" spans="1:14" x14ac:dyDescent="0.25">
      <c r="E75" s="254"/>
    </row>
    <row r="76" spans="1:14" x14ac:dyDescent="0.25">
      <c r="E76" s="46"/>
    </row>
    <row r="77" spans="1:14" x14ac:dyDescent="0.25">
      <c r="E77" s="46"/>
    </row>
    <row r="78" spans="1:14" x14ac:dyDescent="0.25">
      <c r="C78" s="46"/>
    </row>
    <row r="80" spans="1:14" x14ac:dyDescent="0.25">
      <c r="C80" s="254"/>
      <c r="E80" s="46"/>
    </row>
    <row r="81" spans="5:5" x14ac:dyDescent="0.25">
      <c r="E81" s="46"/>
    </row>
    <row r="82" spans="5:5" x14ac:dyDescent="0.25">
      <c r="E82" s="46"/>
    </row>
    <row r="83" spans="5:5" x14ac:dyDescent="0.25">
      <c r="E83" s="254"/>
    </row>
    <row r="137" spans="12:15" x14ac:dyDescent="0.25">
      <c r="L137" s="681"/>
      <c r="O137" s="682">
        <v>0.58699999999999997</v>
      </c>
    </row>
    <row r="138" spans="12:15" x14ac:dyDescent="0.25">
      <c r="L138" s="681"/>
      <c r="O138" s="682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9" fitToWidth="0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5"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127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33203125" style="97" bestFit="1" customWidth="1"/>
  </cols>
  <sheetData>
    <row r="1" spans="1:16" ht="14.4" thickBot="1" x14ac:dyDescent="0.3">
      <c r="A1" s="7" t="s">
        <v>529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13414557.82</v>
      </c>
      <c r="D5" s="204">
        <v>15005045.85</v>
      </c>
      <c r="E5" s="180">
        <v>9851566.3000000007</v>
      </c>
      <c r="F5" s="48">
        <f>E5/D5</f>
        <v>0.65655022973488619</v>
      </c>
      <c r="G5" s="30">
        <v>9785088.1799999997</v>
      </c>
      <c r="H5" s="48">
        <f>G5/D5</f>
        <v>0.65211984540520418</v>
      </c>
      <c r="I5" s="180">
        <v>9785088.1799999997</v>
      </c>
      <c r="J5" s="153">
        <f>I5/D5</f>
        <v>0.65211984540520418</v>
      </c>
      <c r="K5" s="180">
        <v>8407206.8499999996</v>
      </c>
      <c r="L5" s="48">
        <v>0.67132457224870778</v>
      </c>
      <c r="M5" s="210">
        <f>+G5/K5-1</f>
        <v>0.16389287840586442</v>
      </c>
      <c r="N5" s="180">
        <v>8407206.8499999996</v>
      </c>
      <c r="O5" s="48">
        <v>0.67132457224870778</v>
      </c>
      <c r="P5" s="210">
        <f>+I5/N5-1</f>
        <v>0.16389287840586442</v>
      </c>
    </row>
    <row r="6" spans="1:16" ht="15" customHeight="1" x14ac:dyDescent="0.25">
      <c r="A6" s="23">
        <v>2</v>
      </c>
      <c r="B6" s="23" t="s">
        <v>1</v>
      </c>
      <c r="C6" s="159">
        <v>22125531.309999999</v>
      </c>
      <c r="D6" s="204">
        <v>23181323.420000002</v>
      </c>
      <c r="E6" s="34">
        <v>20080122.559999999</v>
      </c>
      <c r="F6" s="48">
        <f>E6/D6</f>
        <v>0.86621985277491098</v>
      </c>
      <c r="G6" s="34">
        <v>18069559.219999999</v>
      </c>
      <c r="H6" s="48">
        <f>G6/D6</f>
        <v>0.77948781838789416</v>
      </c>
      <c r="I6" s="34">
        <v>8585909.2699999996</v>
      </c>
      <c r="J6" s="153">
        <f>I6/D6</f>
        <v>0.37038046165183086</v>
      </c>
      <c r="K6" s="34">
        <v>7927102.1100000003</v>
      </c>
      <c r="L6" s="280">
        <v>0.64318753459902944</v>
      </c>
      <c r="M6" s="210">
        <f>+G6/K6-1</f>
        <v>1.279465934620085</v>
      </c>
      <c r="N6" s="34">
        <v>3763848.86</v>
      </c>
      <c r="O6" s="280">
        <v>0.30539037283408565</v>
      </c>
      <c r="P6" s="210">
        <f>+I6/N6-1</f>
        <v>1.281151446129003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4"/>
      <c r="F7" s="26" t="s">
        <v>129</v>
      </c>
      <c r="G7" s="34"/>
      <c r="H7" s="26" t="s">
        <v>129</v>
      </c>
      <c r="I7" s="34"/>
      <c r="J7" s="230" t="s">
        <v>129</v>
      </c>
      <c r="K7" s="34"/>
      <c r="L7" s="280" t="s">
        <v>129</v>
      </c>
      <c r="M7" s="224" t="s">
        <v>129</v>
      </c>
      <c r="N7" s="34"/>
      <c r="O7" s="280" t="s">
        <v>129</v>
      </c>
      <c r="P7" s="224" t="s">
        <v>129</v>
      </c>
    </row>
    <row r="8" spans="1:16" ht="15" customHeight="1" x14ac:dyDescent="0.25">
      <c r="A8" s="24">
        <v>4</v>
      </c>
      <c r="B8" s="24" t="s">
        <v>3</v>
      </c>
      <c r="C8" s="161">
        <v>37118559.759999998</v>
      </c>
      <c r="D8" s="206">
        <v>35732109.759999998</v>
      </c>
      <c r="E8" s="34">
        <v>33177814.449999999</v>
      </c>
      <c r="F8" s="390">
        <f>E8/D8</f>
        <v>0.92851540737011329</v>
      </c>
      <c r="G8" s="34">
        <v>31786450.16</v>
      </c>
      <c r="H8" s="390">
        <f>G8/D8</f>
        <v>0.8895766405481903</v>
      </c>
      <c r="I8" s="34">
        <v>13682463.439999999</v>
      </c>
      <c r="J8" s="392">
        <f>I8/D8</f>
        <v>0.38291787224152979</v>
      </c>
      <c r="K8" s="34">
        <v>139290830.84999999</v>
      </c>
      <c r="L8" s="390">
        <v>0.97824686407111971</v>
      </c>
      <c r="M8" s="516">
        <f>+G8/K8-1</f>
        <v>-0.77179797143840501</v>
      </c>
      <c r="N8" s="34">
        <v>92020337.829999998</v>
      </c>
      <c r="O8" s="390">
        <v>0.64626369419751739</v>
      </c>
      <c r="P8" s="516">
        <f>+I8/N8-1</f>
        <v>-0.85131044111925314</v>
      </c>
    </row>
    <row r="9" spans="1:16" ht="15" customHeight="1" x14ac:dyDescent="0.25">
      <c r="A9" s="9"/>
      <c r="B9" s="2" t="s">
        <v>4</v>
      </c>
      <c r="C9" s="162">
        <f>SUM(C5:C8)</f>
        <v>72658648.889999986</v>
      </c>
      <c r="D9" s="152">
        <f>SUM(D5:D8)</f>
        <v>73918479.030000001</v>
      </c>
      <c r="E9" s="84">
        <f>SUM(E5:E8)</f>
        <v>63109503.310000002</v>
      </c>
      <c r="F9" s="90">
        <f>E9/D9</f>
        <v>0.85377167033411028</v>
      </c>
      <c r="G9" s="84">
        <f t="shared" ref="G9:I9" si="0">SUM(G5:G8)</f>
        <v>59641097.560000002</v>
      </c>
      <c r="H9" s="90">
        <f>G9/D9</f>
        <v>0.80684963141347255</v>
      </c>
      <c r="I9" s="84">
        <f t="shared" si="0"/>
        <v>32053460.890000001</v>
      </c>
      <c r="J9" s="170">
        <f>I9/D9</f>
        <v>0.43363258160372892</v>
      </c>
      <c r="K9" s="84">
        <f t="shared" ref="K9" si="1">SUM(K5:K8)</f>
        <v>155625139.81</v>
      </c>
      <c r="L9" s="90">
        <v>0.93057063393053663</v>
      </c>
      <c r="M9" s="213">
        <f>+G9/K9-1</f>
        <v>-0.61676437603323753</v>
      </c>
      <c r="N9" s="84">
        <f t="shared" ref="N9" si="2">SUM(N5:N8)</f>
        <v>104191393.53999999</v>
      </c>
      <c r="O9" s="90">
        <v>0.62301920663330779</v>
      </c>
      <c r="P9" s="213">
        <f>+I9/N9-1</f>
        <v>-0.69235980246588791</v>
      </c>
    </row>
    <row r="10" spans="1:16" ht="15" customHeight="1" x14ac:dyDescent="0.25">
      <c r="A10" s="21">
        <v>6</v>
      </c>
      <c r="B10" s="21" t="s">
        <v>5</v>
      </c>
      <c r="C10" s="159">
        <v>271731.53000000003</v>
      </c>
      <c r="D10" s="204">
        <v>244628.71</v>
      </c>
      <c r="E10" s="30">
        <v>219204.38</v>
      </c>
      <c r="F10" s="390">
        <f>E10/D10</f>
        <v>0.89606972133401686</v>
      </c>
      <c r="G10" s="136">
        <v>219204.38</v>
      </c>
      <c r="H10" s="48">
        <f>G10/D10</f>
        <v>0.89606972133401686</v>
      </c>
      <c r="I10" s="136">
        <v>149473.29</v>
      </c>
      <c r="J10" s="513">
        <f>I10/D10</f>
        <v>0.61102104491333009</v>
      </c>
      <c r="K10" s="136">
        <v>92207.47</v>
      </c>
      <c r="L10" s="48">
        <v>7.9519973876786415E-2</v>
      </c>
      <c r="M10" s="224">
        <f>+G10/K10-1</f>
        <v>1.3772952451683143</v>
      </c>
      <c r="N10" s="136">
        <v>0</v>
      </c>
      <c r="O10" s="417">
        <v>0</v>
      </c>
      <c r="P10" s="224" t="s">
        <v>129</v>
      </c>
    </row>
    <row r="11" spans="1:16" ht="15" customHeight="1" x14ac:dyDescent="0.25">
      <c r="A11" s="24">
        <v>7</v>
      </c>
      <c r="B11" s="24" t="s">
        <v>6</v>
      </c>
      <c r="C11" s="176">
        <v>3899248.15</v>
      </c>
      <c r="D11" s="512">
        <v>484839</v>
      </c>
      <c r="E11" s="180">
        <v>450000</v>
      </c>
      <c r="F11" s="390">
        <f>E11/D11</f>
        <v>0.92814315680050496</v>
      </c>
      <c r="G11" s="180">
        <v>288925.90000000002</v>
      </c>
      <c r="H11" s="390">
        <f>G11/D11</f>
        <v>0.59592132646094897</v>
      </c>
      <c r="I11" s="137">
        <v>138925.9</v>
      </c>
      <c r="J11" s="392">
        <f>I11/D11</f>
        <v>0.28654027419411393</v>
      </c>
      <c r="K11" s="180">
        <v>4376793</v>
      </c>
      <c r="L11" s="390">
        <v>1</v>
      </c>
      <c r="M11" s="496">
        <f>+G11/K11-1</f>
        <v>-0.93398684836134582</v>
      </c>
      <c r="N11" s="137">
        <v>3000000</v>
      </c>
      <c r="O11" s="390">
        <v>0.68543337553318151</v>
      </c>
      <c r="P11" s="496">
        <f>+I11/N11-1</f>
        <v>-0.95369136666666665</v>
      </c>
    </row>
    <row r="12" spans="1:16" ht="15" customHeight="1" x14ac:dyDescent="0.25">
      <c r="A12" s="9"/>
      <c r="B12" s="2" t="s">
        <v>7</v>
      </c>
      <c r="C12" s="162">
        <f>SUM(C10:C11)</f>
        <v>4170979.6799999997</v>
      </c>
      <c r="D12" s="152">
        <f t="shared" ref="D12:I12" si="3">SUM(D10:D11)</f>
        <v>729467.71</v>
      </c>
      <c r="E12" s="84">
        <f t="shared" si="3"/>
        <v>669204.38</v>
      </c>
      <c r="F12" s="90">
        <f>E12/D12</f>
        <v>0.91738725487931472</v>
      </c>
      <c r="G12" s="84">
        <f t="shared" si="3"/>
        <v>508130.28</v>
      </c>
      <c r="H12" s="90">
        <f>G12/D12</f>
        <v>0.69657679570217035</v>
      </c>
      <c r="I12" s="84">
        <f t="shared" si="3"/>
        <v>288399.19</v>
      </c>
      <c r="J12" s="170">
        <f>I12/D12</f>
        <v>0.39535566282981877</v>
      </c>
      <c r="K12" s="152">
        <f t="shared" ref="K12" si="4">SUM(K10:K11)</f>
        <v>4469000.47</v>
      </c>
      <c r="L12" s="90">
        <v>0.80721147774909052</v>
      </c>
      <c r="M12" s="225">
        <f>+G12/K12-1</f>
        <v>-0.88629889761457104</v>
      </c>
      <c r="N12" s="84">
        <f t="shared" ref="N12" si="5">SUM(N10:N11)</f>
        <v>3000000</v>
      </c>
      <c r="O12" s="90">
        <v>0.54187383722679971</v>
      </c>
      <c r="P12" s="225">
        <f>+I12/N12-1</f>
        <v>-0.90386693666666662</v>
      </c>
    </row>
    <row r="13" spans="1:16" ht="15" customHeight="1" x14ac:dyDescent="0.25">
      <c r="A13" s="21">
        <v>8</v>
      </c>
      <c r="B13" s="21" t="s">
        <v>8</v>
      </c>
      <c r="C13" s="159"/>
      <c r="D13" s="204"/>
      <c r="E13" s="30"/>
      <c r="F13" s="27" t="s">
        <v>129</v>
      </c>
      <c r="G13" s="30"/>
      <c r="H13" s="27" t="s">
        <v>129</v>
      </c>
      <c r="I13" s="30"/>
      <c r="J13" s="226" t="s">
        <v>129</v>
      </c>
      <c r="K13" s="30"/>
      <c r="L13" s="86" t="s">
        <v>129</v>
      </c>
      <c r="M13" s="214" t="s">
        <v>129</v>
      </c>
      <c r="N13" s="30"/>
      <c r="O13" s="86" t="s">
        <v>129</v>
      </c>
      <c r="P13" s="214" t="s">
        <v>129</v>
      </c>
    </row>
    <row r="14" spans="1:16" ht="15" customHeight="1" x14ac:dyDescent="0.25">
      <c r="A14" s="24">
        <v>9</v>
      </c>
      <c r="B14" s="24" t="s">
        <v>9</v>
      </c>
      <c r="C14" s="161"/>
      <c r="D14" s="206"/>
      <c r="E14" s="34"/>
      <c r="F14" s="28" t="s">
        <v>129</v>
      </c>
      <c r="G14" s="34"/>
      <c r="H14" s="28" t="s">
        <v>129</v>
      </c>
      <c r="I14" s="34"/>
      <c r="J14" s="227" t="s">
        <v>129</v>
      </c>
      <c r="K14" s="34"/>
      <c r="L14" s="49" t="s">
        <v>129</v>
      </c>
      <c r="M14" s="215" t="s">
        <v>129</v>
      </c>
      <c r="N14" s="34"/>
      <c r="O14" s="49" t="s">
        <v>129</v>
      </c>
      <c r="P14" s="215" t="s">
        <v>129</v>
      </c>
    </row>
    <row r="15" spans="1:16" ht="15" customHeight="1" thickBot="1" x14ac:dyDescent="0.3">
      <c r="A15" s="9"/>
      <c r="B15" s="2" t="s">
        <v>10</v>
      </c>
      <c r="C15" s="162">
        <f>SUM(C13:C14)</f>
        <v>0</v>
      </c>
      <c r="D15" s="152">
        <f t="shared" ref="D15:I15" si="6">SUM(D13:D14)</f>
        <v>0</v>
      </c>
      <c r="E15" s="84">
        <f t="shared" si="6"/>
        <v>0</v>
      </c>
      <c r="F15" s="228" t="s">
        <v>129</v>
      </c>
      <c r="G15" s="84">
        <f t="shared" si="6"/>
        <v>0</v>
      </c>
      <c r="H15" s="228" t="s">
        <v>129</v>
      </c>
      <c r="I15" s="84">
        <f t="shared" si="6"/>
        <v>0</v>
      </c>
      <c r="J15" s="229" t="s">
        <v>129</v>
      </c>
      <c r="K15" s="84">
        <f t="shared" ref="K15" si="7">SUM(K13:K14)</f>
        <v>0</v>
      </c>
      <c r="L15" s="58" t="s">
        <v>129</v>
      </c>
      <c r="M15" s="636" t="s">
        <v>129</v>
      </c>
      <c r="N15" s="84">
        <f t="shared" ref="N15" si="8">SUM(N13:N14)</f>
        <v>0</v>
      </c>
      <c r="O15" s="58" t="s">
        <v>129</v>
      </c>
      <c r="P15" s="636" t="s">
        <v>129</v>
      </c>
    </row>
    <row r="16" spans="1:16" s="6" customFormat="1" ht="19.5" customHeight="1" thickBot="1" x14ac:dyDescent="0.3">
      <c r="A16" s="5"/>
      <c r="B16" s="4" t="s">
        <v>11</v>
      </c>
      <c r="C16" s="163">
        <f>+C9+C12+C15</f>
        <v>76829628.569999993</v>
      </c>
      <c r="D16" s="154">
        <f t="shared" ref="D16:I16" si="9">+D9+D12+D15</f>
        <v>74647946.739999995</v>
      </c>
      <c r="E16" s="155">
        <f t="shared" si="9"/>
        <v>63778707.690000005</v>
      </c>
      <c r="F16" s="181">
        <f>E16/D16</f>
        <v>0.85439332862218265</v>
      </c>
      <c r="G16" s="155">
        <f t="shared" si="9"/>
        <v>60149227.840000004</v>
      </c>
      <c r="H16" s="181">
        <f>G16/D16</f>
        <v>0.80577203348272575</v>
      </c>
      <c r="I16" s="155">
        <f t="shared" si="9"/>
        <v>32341860.080000002</v>
      </c>
      <c r="J16" s="173">
        <f>I16/D16</f>
        <v>0.43325853546444115</v>
      </c>
      <c r="K16" s="155">
        <f t="shared" ref="K16" si="10">+K9+K12+K15</f>
        <v>160094140.28</v>
      </c>
      <c r="L16" s="181">
        <v>0.92661769944114525</v>
      </c>
      <c r="M16" s="601">
        <f>+G16/K16-1</f>
        <v>-0.6242883859783952</v>
      </c>
      <c r="N16" s="155">
        <f t="shared" ref="N16" si="11">+N9+N12+N15</f>
        <v>107191393.53999999</v>
      </c>
      <c r="O16" s="181">
        <v>0.6204189754116417</v>
      </c>
      <c r="P16" s="601">
        <f>+I16/N16-1</f>
        <v>-0.69827932064404807</v>
      </c>
    </row>
    <row r="21" spans="10:14" x14ac:dyDescent="0.25">
      <c r="J21" s="97" t="s">
        <v>148</v>
      </c>
    </row>
    <row r="24" spans="10:14" x14ac:dyDescent="0.25">
      <c r="N24" s="684"/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zoomScaleNormal="100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46" bestFit="1" customWidth="1"/>
    <col min="5" max="5" width="11" style="46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33203125" style="97" bestFit="1" customWidth="1"/>
  </cols>
  <sheetData>
    <row r="1" spans="1:13" ht="13.8" x14ac:dyDescent="0.25">
      <c r="A1" s="7" t="s">
        <v>538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46" customFormat="1" x14ac:dyDescent="0.25">
      <c r="A20"/>
      <c r="B20"/>
      <c r="C20"/>
      <c r="F20" s="97"/>
      <c r="H20" s="97"/>
      <c r="J20" s="97" t="s">
        <v>148</v>
      </c>
      <c r="L20" s="97"/>
      <c r="M20" s="9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D138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442" bestFit="1" customWidth="1"/>
    <col min="16" max="16" width="9" style="97" bestFit="1" customWidth="1"/>
  </cols>
  <sheetData>
    <row r="1" spans="1:16384" ht="14.4" thickBot="1" x14ac:dyDescent="0.3">
      <c r="A1" s="7" t="s">
        <v>128</v>
      </c>
    </row>
    <row r="2" spans="1:16384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384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217" t="s">
        <v>543</v>
      </c>
      <c r="L3" s="637" t="s">
        <v>544</v>
      </c>
      <c r="M3" s="88" t="s">
        <v>545</v>
      </c>
      <c r="N3" s="217" t="s">
        <v>39</v>
      </c>
      <c r="O3" s="637" t="s">
        <v>40</v>
      </c>
      <c r="P3" s="605" t="s">
        <v>362</v>
      </c>
    </row>
    <row r="4" spans="1:16384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112" t="s">
        <v>16</v>
      </c>
      <c r="L4" s="89" t="s">
        <v>18</v>
      </c>
      <c r="M4" s="89" t="s">
        <v>764</v>
      </c>
      <c r="N4" s="625" t="s">
        <v>17</v>
      </c>
      <c r="O4" s="638" t="s">
        <v>18</v>
      </c>
      <c r="P4" s="581" t="s">
        <v>764</v>
      </c>
    </row>
    <row r="5" spans="1:16384" ht="15" customHeight="1" x14ac:dyDescent="0.25">
      <c r="A5" s="21">
        <v>1</v>
      </c>
      <c r="B5" s="21" t="s">
        <v>0</v>
      </c>
      <c r="C5" s="159">
        <v>43095322.840000004</v>
      </c>
      <c r="D5" s="204">
        <v>43784111.530000001</v>
      </c>
      <c r="E5" s="30">
        <v>27435074.210000001</v>
      </c>
      <c r="F5" s="48">
        <f>E5/D5</f>
        <v>0.62659885632718693</v>
      </c>
      <c r="G5" s="30">
        <v>27435074.210000001</v>
      </c>
      <c r="H5" s="48">
        <f>G5/D5</f>
        <v>0.62659885632718693</v>
      </c>
      <c r="I5" s="30">
        <v>27433331.809999999</v>
      </c>
      <c r="J5" s="153">
        <f>I5/D5</f>
        <v>0.62655906106952119</v>
      </c>
      <c r="K5" s="30">
        <v>30153014.09</v>
      </c>
      <c r="L5" s="48">
        <v>0.63842743365690036</v>
      </c>
      <c r="M5" s="210">
        <f>+G5/K5-1</f>
        <v>-9.0138248597223414E-2</v>
      </c>
      <c r="N5" s="683">
        <v>30153014.09</v>
      </c>
      <c r="O5" s="48">
        <v>0.63842743365690036</v>
      </c>
      <c r="P5" s="210">
        <f>+I5/N5-1</f>
        <v>-9.0196033865216907E-2</v>
      </c>
    </row>
    <row r="6" spans="1:16384" ht="15" customHeight="1" x14ac:dyDescent="0.25">
      <c r="A6" s="23">
        <v>2</v>
      </c>
      <c r="B6" s="23" t="s">
        <v>1</v>
      </c>
      <c r="C6" s="160">
        <v>175815344.53999999</v>
      </c>
      <c r="D6" s="205">
        <v>182154745.68000001</v>
      </c>
      <c r="E6" s="32">
        <v>170557669.19</v>
      </c>
      <c r="F6" s="48">
        <f>E6/D6</f>
        <v>0.93633393164308132</v>
      </c>
      <c r="G6" s="32">
        <v>164737242.74000001</v>
      </c>
      <c r="H6" s="48">
        <f>G6/D6</f>
        <v>0.90438073477043435</v>
      </c>
      <c r="I6" s="32">
        <v>70809196.150000006</v>
      </c>
      <c r="J6" s="153">
        <f>I6/D6</f>
        <v>0.38873099839185044</v>
      </c>
      <c r="K6" s="32">
        <v>158155268.58000001</v>
      </c>
      <c r="L6" s="280">
        <v>0.91540627165102306</v>
      </c>
      <c r="M6" s="210">
        <f>+G6/K6-1</f>
        <v>4.1617166592655241E-2</v>
      </c>
      <c r="N6" s="32">
        <v>66074358.090000004</v>
      </c>
      <c r="O6" s="280">
        <v>0.38243987907558274</v>
      </c>
      <c r="P6" s="210">
        <f>+I6/N6-1</f>
        <v>7.1659236606592014E-2</v>
      </c>
    </row>
    <row r="7" spans="1:16384" ht="15" customHeight="1" x14ac:dyDescent="0.25">
      <c r="A7" s="23">
        <v>3</v>
      </c>
      <c r="B7" s="23" t="s">
        <v>2</v>
      </c>
      <c r="C7" s="160"/>
      <c r="D7" s="205"/>
      <c r="E7" s="32"/>
      <c r="F7" s="26" t="s">
        <v>129</v>
      </c>
      <c r="G7" s="32"/>
      <c r="H7" s="26" t="s">
        <v>129</v>
      </c>
      <c r="I7" s="32"/>
      <c r="J7" s="230" t="s">
        <v>129</v>
      </c>
      <c r="K7" s="32"/>
      <c r="L7" s="280" t="s">
        <v>129</v>
      </c>
      <c r="M7" s="212" t="s">
        <v>129</v>
      </c>
      <c r="N7" s="32"/>
      <c r="O7" s="280" t="s">
        <v>129</v>
      </c>
      <c r="P7" s="212" t="s">
        <v>129</v>
      </c>
    </row>
    <row r="8" spans="1:16384" ht="15" customHeight="1" x14ac:dyDescent="0.25">
      <c r="A8" s="24">
        <v>4</v>
      </c>
      <c r="B8" s="24" t="s">
        <v>3</v>
      </c>
      <c r="C8" s="161">
        <v>108768371</v>
      </c>
      <c r="D8" s="206">
        <v>108166461.43000001</v>
      </c>
      <c r="E8" s="34">
        <v>106196130.83</v>
      </c>
      <c r="F8" s="390">
        <f>E8/D8</f>
        <v>0.98178427422001679</v>
      </c>
      <c r="G8" s="34">
        <v>105548762.59</v>
      </c>
      <c r="H8" s="390">
        <f>G8/D8</f>
        <v>0.97579934847277916</v>
      </c>
      <c r="I8" s="34">
        <v>75926475.709999993</v>
      </c>
      <c r="J8" s="392">
        <f>I8/D8</f>
        <v>0.7019410148600993</v>
      </c>
      <c r="K8" s="34">
        <v>104281649.84</v>
      </c>
      <c r="L8" s="390">
        <v>0.96975948445129512</v>
      </c>
      <c r="M8" s="516">
        <f>+G8/K8-1</f>
        <v>1.2150869802540987E-2</v>
      </c>
      <c r="N8" s="34">
        <v>74704580.049999997</v>
      </c>
      <c r="O8" s="390">
        <v>0.69470971303764428</v>
      </c>
      <c r="P8" s="516">
        <f>+I8/N8-1</f>
        <v>1.6356368768583929E-2</v>
      </c>
    </row>
    <row r="9" spans="1:16384" ht="15" customHeight="1" x14ac:dyDescent="0.25">
      <c r="A9" s="24">
        <v>5</v>
      </c>
      <c r="B9" s="24" t="s">
        <v>453</v>
      </c>
      <c r="C9" s="161">
        <v>450000</v>
      </c>
      <c r="D9" s="206">
        <v>0</v>
      </c>
      <c r="E9" s="34">
        <v>0</v>
      </c>
      <c r="F9" s="390" t="s">
        <v>129</v>
      </c>
      <c r="G9" s="34">
        <v>0</v>
      </c>
      <c r="H9" s="390" t="s">
        <v>129</v>
      </c>
      <c r="I9" s="34">
        <v>0</v>
      </c>
      <c r="J9" s="392" t="s">
        <v>129</v>
      </c>
      <c r="K9" s="34"/>
      <c r="L9" s="390" t="s">
        <v>129</v>
      </c>
      <c r="M9" s="516" t="s">
        <v>129</v>
      </c>
      <c r="N9" s="34"/>
      <c r="O9" s="390" t="s">
        <v>129</v>
      </c>
      <c r="P9" s="516" t="s">
        <v>129</v>
      </c>
      <c r="Q9" s="24"/>
      <c r="R9" s="24"/>
      <c r="S9" s="161"/>
      <c r="T9" s="206"/>
      <c r="U9" s="34"/>
      <c r="V9" s="390"/>
      <c r="W9" s="34"/>
      <c r="X9" s="390"/>
      <c r="Y9" s="34"/>
      <c r="Z9" s="392"/>
      <c r="AA9" s="34"/>
      <c r="AB9" s="390"/>
      <c r="AC9" s="516"/>
      <c r="AD9" s="34"/>
      <c r="AE9" s="390"/>
      <c r="AF9" s="516"/>
      <c r="AG9" s="24"/>
      <c r="AH9" s="24"/>
      <c r="AI9" s="161"/>
      <c r="AJ9" s="206"/>
      <c r="AK9" s="34"/>
      <c r="AL9" s="390"/>
      <c r="AM9" s="34"/>
      <c r="AN9" s="390"/>
      <c r="AO9" s="34"/>
      <c r="AP9" s="392"/>
      <c r="AQ9" s="34"/>
      <c r="AR9" s="390"/>
      <c r="AS9" s="516"/>
      <c r="AT9" s="34"/>
      <c r="AU9" s="390"/>
      <c r="AV9" s="516"/>
      <c r="AW9" s="24"/>
      <c r="AX9" s="24"/>
      <c r="AY9" s="161"/>
      <c r="AZ9" s="206"/>
      <c r="BA9" s="34"/>
      <c r="BB9" s="390"/>
      <c r="BC9" s="34"/>
      <c r="BD9" s="390"/>
      <c r="BE9" s="34"/>
      <c r="BF9" s="392"/>
      <c r="BG9" s="34"/>
      <c r="BH9" s="390"/>
      <c r="BI9" s="516"/>
      <c r="BJ9" s="34"/>
      <c r="BK9" s="390"/>
      <c r="BL9" s="516"/>
      <c r="BM9" s="24"/>
      <c r="BN9" s="24"/>
      <c r="BO9" s="161"/>
      <c r="BP9" s="206"/>
      <c r="BQ9" s="34"/>
      <c r="BR9" s="390"/>
      <c r="BS9" s="34"/>
      <c r="BT9" s="390"/>
      <c r="BU9" s="34"/>
      <c r="BV9" s="392"/>
      <c r="BW9" s="34"/>
      <c r="BX9" s="390"/>
      <c r="BY9" s="516"/>
      <c r="BZ9" s="34"/>
      <c r="CA9" s="390"/>
      <c r="CB9" s="516"/>
      <c r="CC9" s="24"/>
      <c r="CD9" s="24"/>
      <c r="CE9" s="161"/>
      <c r="CF9" s="206"/>
      <c r="CG9" s="34"/>
      <c r="CH9" s="390"/>
      <c r="CI9" s="34"/>
      <c r="CJ9" s="390"/>
      <c r="CK9" s="34"/>
      <c r="CL9" s="392"/>
      <c r="CM9" s="34"/>
      <c r="CN9" s="390"/>
      <c r="CO9" s="516"/>
      <c r="CP9" s="34"/>
      <c r="CQ9" s="390"/>
      <c r="CR9" s="516"/>
      <c r="CS9" s="24"/>
      <c r="CT9" s="24"/>
      <c r="CU9" s="161"/>
      <c r="CV9" s="206"/>
      <c r="CW9" s="34"/>
      <c r="CX9" s="390"/>
      <c r="CY9" s="34"/>
      <c r="CZ9" s="390"/>
      <c r="DA9" s="34"/>
      <c r="DB9" s="392"/>
      <c r="DC9" s="34"/>
      <c r="DD9" s="390"/>
      <c r="DE9" s="516"/>
      <c r="DF9" s="34"/>
      <c r="DG9" s="390"/>
      <c r="DH9" s="516"/>
      <c r="DI9" s="24"/>
      <c r="DJ9" s="24"/>
      <c r="DK9" s="161"/>
      <c r="DL9" s="206"/>
      <c r="DM9" s="34"/>
      <c r="DN9" s="390"/>
      <c r="DO9" s="34"/>
      <c r="DP9" s="390"/>
      <c r="DQ9" s="34"/>
      <c r="DR9" s="392"/>
      <c r="DS9" s="34"/>
      <c r="DT9" s="390"/>
      <c r="DU9" s="516"/>
      <c r="DV9" s="34"/>
      <c r="DW9" s="390"/>
      <c r="DX9" s="516"/>
      <c r="DY9" s="24"/>
      <c r="DZ9" s="24"/>
      <c r="EA9" s="161"/>
      <c r="EB9" s="206"/>
      <c r="EC9" s="34"/>
      <c r="ED9" s="390"/>
      <c r="EE9" s="34"/>
      <c r="EF9" s="390"/>
      <c r="EG9" s="34"/>
      <c r="EH9" s="392"/>
      <c r="EI9" s="34"/>
      <c r="EJ9" s="390"/>
      <c r="EK9" s="516"/>
      <c r="EL9" s="34"/>
      <c r="EM9" s="390"/>
      <c r="EN9" s="516"/>
      <c r="EO9" s="24"/>
      <c r="EP9" s="24"/>
      <c r="EQ9" s="161"/>
      <c r="ER9" s="206"/>
      <c r="ES9" s="34"/>
      <c r="ET9" s="390"/>
      <c r="EU9" s="34"/>
      <c r="EV9" s="390"/>
      <c r="EW9" s="34"/>
      <c r="EX9" s="392"/>
      <c r="EY9" s="34"/>
      <c r="EZ9" s="390"/>
      <c r="FA9" s="516"/>
      <c r="FB9" s="34"/>
      <c r="FC9" s="390"/>
      <c r="FD9" s="516"/>
      <c r="FE9" s="24"/>
      <c r="FF9" s="24"/>
      <c r="FG9" s="161"/>
      <c r="FH9" s="206"/>
      <c r="FI9" s="34"/>
      <c r="FJ9" s="390"/>
      <c r="FK9" s="34"/>
      <c r="FL9" s="390"/>
      <c r="FM9" s="34"/>
      <c r="FN9" s="392"/>
      <c r="FO9" s="34"/>
      <c r="FP9" s="390"/>
      <c r="FQ9" s="516"/>
      <c r="FR9" s="34"/>
      <c r="FS9" s="390"/>
      <c r="FT9" s="516"/>
      <c r="FU9" s="24"/>
      <c r="FV9" s="24"/>
      <c r="FW9" s="161"/>
      <c r="FX9" s="206"/>
      <c r="FY9" s="34"/>
      <c r="FZ9" s="390"/>
      <c r="GA9" s="34"/>
      <c r="GB9" s="390"/>
      <c r="GC9" s="34"/>
      <c r="GD9" s="392"/>
      <c r="GE9" s="34"/>
      <c r="GF9" s="390"/>
      <c r="GG9" s="516"/>
      <c r="GH9" s="34"/>
      <c r="GI9" s="390"/>
      <c r="GJ9" s="516"/>
      <c r="GK9" s="24"/>
      <c r="GL9" s="24"/>
      <c r="GM9" s="161"/>
      <c r="GN9" s="206"/>
      <c r="GO9" s="34"/>
      <c r="GP9" s="390"/>
      <c r="GQ9" s="34"/>
      <c r="GR9" s="390"/>
      <c r="GS9" s="34"/>
      <c r="GT9" s="392"/>
      <c r="GU9" s="34"/>
      <c r="GV9" s="390"/>
      <c r="GW9" s="516"/>
      <c r="GX9" s="34"/>
      <c r="GY9" s="390"/>
      <c r="GZ9" s="516"/>
      <c r="HA9" s="24"/>
      <c r="HB9" s="24"/>
      <c r="HC9" s="161"/>
      <c r="HD9" s="206"/>
      <c r="HE9" s="34"/>
      <c r="HF9" s="390"/>
      <c r="HG9" s="34"/>
      <c r="HH9" s="390"/>
      <c r="HI9" s="34"/>
      <c r="HJ9" s="392"/>
      <c r="HK9" s="34"/>
      <c r="HL9" s="390"/>
      <c r="HM9" s="516"/>
      <c r="HN9" s="34"/>
      <c r="HO9" s="390"/>
      <c r="HP9" s="516"/>
      <c r="HQ9" s="24"/>
      <c r="HR9" s="24"/>
      <c r="HS9" s="161"/>
      <c r="HT9" s="206"/>
      <c r="HU9" s="34"/>
      <c r="HV9" s="390"/>
      <c r="HW9" s="34"/>
      <c r="HX9" s="390"/>
      <c r="HY9" s="34"/>
      <c r="HZ9" s="392"/>
      <c r="IA9" s="34"/>
      <c r="IB9" s="390"/>
      <c r="IC9" s="516"/>
      <c r="ID9" s="34"/>
      <c r="IE9" s="390"/>
      <c r="IF9" s="516"/>
      <c r="IG9" s="24"/>
      <c r="IH9" s="24"/>
      <c r="II9" s="161"/>
      <c r="IJ9" s="206"/>
      <c r="IK9" s="34"/>
      <c r="IL9" s="390"/>
      <c r="IM9" s="34"/>
      <c r="IN9" s="390"/>
      <c r="IO9" s="34"/>
      <c r="IP9" s="392"/>
      <c r="IQ9" s="34"/>
      <c r="IR9" s="390"/>
      <c r="IS9" s="516"/>
      <c r="IT9" s="34"/>
      <c r="IU9" s="390"/>
      <c r="IV9" s="516"/>
      <c r="IW9" s="24"/>
      <c r="IX9" s="24"/>
      <c r="IY9" s="161"/>
      <c r="IZ9" s="206"/>
      <c r="JA9" s="34"/>
      <c r="JB9" s="390"/>
      <c r="JC9" s="34"/>
      <c r="JD9" s="390"/>
      <c r="JE9" s="34"/>
      <c r="JF9" s="392"/>
      <c r="JG9" s="34"/>
      <c r="JH9" s="390"/>
      <c r="JI9" s="516"/>
      <c r="JJ9" s="34"/>
      <c r="JK9" s="390"/>
      <c r="JL9" s="516"/>
      <c r="JM9" s="24"/>
      <c r="JN9" s="24"/>
      <c r="JO9" s="161"/>
      <c r="JP9" s="206"/>
      <c r="JQ9" s="34"/>
      <c r="JR9" s="390"/>
      <c r="JS9" s="34"/>
      <c r="JT9" s="390"/>
      <c r="JU9" s="34"/>
      <c r="JV9" s="392"/>
      <c r="JW9" s="34"/>
      <c r="JX9" s="390"/>
      <c r="JY9" s="516"/>
      <c r="JZ9" s="34"/>
      <c r="KA9" s="390"/>
      <c r="KB9" s="516"/>
      <c r="KC9" s="24"/>
      <c r="KD9" s="24"/>
      <c r="KE9" s="161"/>
      <c r="KF9" s="206"/>
      <c r="KG9" s="34"/>
      <c r="KH9" s="390"/>
      <c r="KI9" s="34"/>
      <c r="KJ9" s="390"/>
      <c r="KK9" s="34"/>
      <c r="KL9" s="392"/>
      <c r="KM9" s="34"/>
      <c r="KN9" s="390"/>
      <c r="KO9" s="516"/>
      <c r="KP9" s="34"/>
      <c r="KQ9" s="390"/>
      <c r="KR9" s="516"/>
      <c r="KS9" s="24"/>
      <c r="KT9" s="24"/>
      <c r="KU9" s="161"/>
      <c r="KV9" s="206"/>
      <c r="KW9" s="34"/>
      <c r="KX9" s="390"/>
      <c r="KY9" s="34"/>
      <c r="KZ9" s="390"/>
      <c r="LA9" s="34"/>
      <c r="LB9" s="392"/>
      <c r="LC9" s="34"/>
      <c r="LD9" s="390"/>
      <c r="LE9" s="516"/>
      <c r="LF9" s="34"/>
      <c r="LG9" s="390"/>
      <c r="LH9" s="516"/>
      <c r="LI9" s="24"/>
      <c r="LJ9" s="24"/>
      <c r="LK9" s="161"/>
      <c r="LL9" s="206"/>
      <c r="LM9" s="34"/>
      <c r="LN9" s="390"/>
      <c r="LO9" s="34"/>
      <c r="LP9" s="390"/>
      <c r="LQ9" s="34"/>
      <c r="LR9" s="392"/>
      <c r="LS9" s="34"/>
      <c r="LT9" s="390"/>
      <c r="LU9" s="516"/>
      <c r="LV9" s="34"/>
      <c r="LW9" s="390"/>
      <c r="LX9" s="516"/>
      <c r="LY9" s="24"/>
      <c r="LZ9" s="24"/>
      <c r="MA9" s="161"/>
      <c r="MB9" s="206"/>
      <c r="MC9" s="34"/>
      <c r="MD9" s="390"/>
      <c r="ME9" s="34"/>
      <c r="MF9" s="390"/>
      <c r="MG9" s="34"/>
      <c r="MH9" s="392"/>
      <c r="MI9" s="34"/>
      <c r="MJ9" s="390"/>
      <c r="MK9" s="516"/>
      <c r="ML9" s="34"/>
      <c r="MM9" s="390"/>
      <c r="MN9" s="516"/>
      <c r="MO9" s="24"/>
      <c r="MP9" s="24"/>
      <c r="MQ9" s="161"/>
      <c r="MR9" s="206"/>
      <c r="MS9" s="34"/>
      <c r="MT9" s="390"/>
      <c r="MU9" s="34"/>
      <c r="MV9" s="390"/>
      <c r="MW9" s="34"/>
      <c r="MX9" s="392"/>
      <c r="MY9" s="34"/>
      <c r="MZ9" s="390"/>
      <c r="NA9" s="516"/>
      <c r="NB9" s="34"/>
      <c r="NC9" s="390"/>
      <c r="ND9" s="516"/>
      <c r="NE9" s="24"/>
      <c r="NF9" s="24"/>
      <c r="NG9" s="161"/>
      <c r="NH9" s="206"/>
      <c r="NI9" s="34"/>
      <c r="NJ9" s="390"/>
      <c r="NK9" s="34"/>
      <c r="NL9" s="390"/>
      <c r="NM9" s="34"/>
      <c r="NN9" s="392"/>
      <c r="NO9" s="34"/>
      <c r="NP9" s="390"/>
      <c r="NQ9" s="516"/>
      <c r="NR9" s="34"/>
      <c r="NS9" s="390"/>
      <c r="NT9" s="516"/>
      <c r="NU9" s="24"/>
      <c r="NV9" s="24"/>
      <c r="NW9" s="161"/>
      <c r="NX9" s="206"/>
      <c r="NY9" s="34"/>
      <c r="NZ9" s="390"/>
      <c r="OA9" s="34"/>
      <c r="OB9" s="390"/>
      <c r="OC9" s="34"/>
      <c r="OD9" s="392"/>
      <c r="OE9" s="34"/>
      <c r="OF9" s="390"/>
      <c r="OG9" s="516"/>
      <c r="OH9" s="34"/>
      <c r="OI9" s="390"/>
      <c r="OJ9" s="516"/>
      <c r="OK9" s="24"/>
      <c r="OL9" s="24"/>
      <c r="OM9" s="161"/>
      <c r="ON9" s="206"/>
      <c r="OO9" s="34"/>
      <c r="OP9" s="390"/>
      <c r="OQ9" s="34"/>
      <c r="OR9" s="390"/>
      <c r="OS9" s="34"/>
      <c r="OT9" s="392"/>
      <c r="OU9" s="34"/>
      <c r="OV9" s="390"/>
      <c r="OW9" s="516"/>
      <c r="OX9" s="34"/>
      <c r="OY9" s="390"/>
      <c r="OZ9" s="516"/>
      <c r="PA9" s="24"/>
      <c r="PB9" s="24"/>
      <c r="PC9" s="161"/>
      <c r="PD9" s="206"/>
      <c r="PE9" s="34"/>
      <c r="PF9" s="390"/>
      <c r="PG9" s="34"/>
      <c r="PH9" s="390"/>
      <c r="PI9" s="34"/>
      <c r="PJ9" s="392"/>
      <c r="PK9" s="34"/>
      <c r="PL9" s="390"/>
      <c r="PM9" s="516"/>
      <c r="PN9" s="34"/>
      <c r="PO9" s="390"/>
      <c r="PP9" s="516"/>
      <c r="PQ9" s="24"/>
      <c r="PR9" s="24"/>
      <c r="PS9" s="161"/>
      <c r="PT9" s="206"/>
      <c r="PU9" s="34"/>
      <c r="PV9" s="390"/>
      <c r="PW9" s="34"/>
      <c r="PX9" s="390"/>
      <c r="PY9" s="34"/>
      <c r="PZ9" s="392"/>
      <c r="QA9" s="34"/>
      <c r="QB9" s="390"/>
      <c r="QC9" s="516"/>
      <c r="QD9" s="34"/>
      <c r="QE9" s="390"/>
      <c r="QF9" s="516"/>
      <c r="QG9" s="24"/>
      <c r="QH9" s="24"/>
      <c r="QI9" s="161"/>
      <c r="QJ9" s="206"/>
      <c r="QK9" s="34"/>
      <c r="QL9" s="390"/>
      <c r="QM9" s="34"/>
      <c r="QN9" s="390"/>
      <c r="QO9" s="34"/>
      <c r="QP9" s="392"/>
      <c r="QQ9" s="34"/>
      <c r="QR9" s="390"/>
      <c r="QS9" s="516"/>
      <c r="QT9" s="34"/>
      <c r="QU9" s="390"/>
      <c r="QV9" s="516"/>
      <c r="QW9" s="24"/>
      <c r="QX9" s="24"/>
      <c r="QY9" s="161"/>
      <c r="QZ9" s="206"/>
      <c r="RA9" s="34"/>
      <c r="RB9" s="390"/>
      <c r="RC9" s="34"/>
      <c r="RD9" s="390"/>
      <c r="RE9" s="34"/>
      <c r="RF9" s="392"/>
      <c r="RG9" s="34"/>
      <c r="RH9" s="390"/>
      <c r="RI9" s="516"/>
      <c r="RJ9" s="34"/>
      <c r="RK9" s="390"/>
      <c r="RL9" s="516"/>
      <c r="RM9" s="24"/>
      <c r="RN9" s="24"/>
      <c r="RO9" s="161"/>
      <c r="RP9" s="206"/>
      <c r="RQ9" s="34"/>
      <c r="RR9" s="390"/>
      <c r="RS9" s="34"/>
      <c r="RT9" s="390"/>
      <c r="RU9" s="34"/>
      <c r="RV9" s="392"/>
      <c r="RW9" s="34"/>
      <c r="RX9" s="390"/>
      <c r="RY9" s="516"/>
      <c r="RZ9" s="34"/>
      <c r="SA9" s="390"/>
      <c r="SB9" s="516"/>
      <c r="SC9" s="24"/>
      <c r="SD9" s="24"/>
      <c r="SE9" s="161"/>
      <c r="SF9" s="206"/>
      <c r="SG9" s="34"/>
      <c r="SH9" s="390"/>
      <c r="SI9" s="34"/>
      <c r="SJ9" s="390"/>
      <c r="SK9" s="34"/>
      <c r="SL9" s="392"/>
      <c r="SM9" s="34"/>
      <c r="SN9" s="390"/>
      <c r="SO9" s="516"/>
      <c r="SP9" s="34"/>
      <c r="SQ9" s="390"/>
      <c r="SR9" s="516"/>
      <c r="SS9" s="24"/>
      <c r="ST9" s="24"/>
      <c r="SU9" s="161"/>
      <c r="SV9" s="206"/>
      <c r="SW9" s="34"/>
      <c r="SX9" s="390"/>
      <c r="SY9" s="34"/>
      <c r="SZ9" s="390"/>
      <c r="TA9" s="34"/>
      <c r="TB9" s="392"/>
      <c r="TC9" s="34"/>
      <c r="TD9" s="390"/>
      <c r="TE9" s="516"/>
      <c r="TF9" s="34"/>
      <c r="TG9" s="390"/>
      <c r="TH9" s="516"/>
      <c r="TI9" s="24"/>
      <c r="TJ9" s="24"/>
      <c r="TK9" s="161"/>
      <c r="TL9" s="206"/>
      <c r="TM9" s="34"/>
      <c r="TN9" s="390"/>
      <c r="TO9" s="34"/>
      <c r="TP9" s="390"/>
      <c r="TQ9" s="34"/>
      <c r="TR9" s="392"/>
      <c r="TS9" s="34"/>
      <c r="TT9" s="390"/>
      <c r="TU9" s="516"/>
      <c r="TV9" s="34"/>
      <c r="TW9" s="390"/>
      <c r="TX9" s="516"/>
      <c r="TY9" s="24"/>
      <c r="TZ9" s="24"/>
      <c r="UA9" s="161"/>
      <c r="UB9" s="206"/>
      <c r="UC9" s="34"/>
      <c r="UD9" s="390"/>
      <c r="UE9" s="34"/>
      <c r="UF9" s="390"/>
      <c r="UG9" s="34"/>
      <c r="UH9" s="392"/>
      <c r="UI9" s="34"/>
      <c r="UJ9" s="390"/>
      <c r="UK9" s="516"/>
      <c r="UL9" s="34"/>
      <c r="UM9" s="390"/>
      <c r="UN9" s="516"/>
      <c r="UO9" s="24"/>
      <c r="UP9" s="24"/>
      <c r="UQ9" s="161"/>
      <c r="UR9" s="206"/>
      <c r="US9" s="34"/>
      <c r="UT9" s="390"/>
      <c r="UU9" s="34"/>
      <c r="UV9" s="390"/>
      <c r="UW9" s="34"/>
      <c r="UX9" s="392"/>
      <c r="UY9" s="34"/>
      <c r="UZ9" s="390"/>
      <c r="VA9" s="516"/>
      <c r="VB9" s="34"/>
      <c r="VC9" s="390"/>
      <c r="VD9" s="516"/>
      <c r="VE9" s="24"/>
      <c r="VF9" s="24"/>
      <c r="VG9" s="161"/>
      <c r="VH9" s="206"/>
      <c r="VI9" s="34"/>
      <c r="VJ9" s="390"/>
      <c r="VK9" s="34"/>
      <c r="VL9" s="390"/>
      <c r="VM9" s="34"/>
      <c r="VN9" s="392"/>
      <c r="VO9" s="34"/>
      <c r="VP9" s="390"/>
      <c r="VQ9" s="516"/>
      <c r="VR9" s="34"/>
      <c r="VS9" s="390"/>
      <c r="VT9" s="516"/>
      <c r="VU9" s="24"/>
      <c r="VV9" s="24"/>
      <c r="VW9" s="161"/>
      <c r="VX9" s="206"/>
      <c r="VY9" s="34"/>
      <c r="VZ9" s="390"/>
      <c r="WA9" s="34"/>
      <c r="WB9" s="390"/>
      <c r="WC9" s="34"/>
      <c r="WD9" s="392"/>
      <c r="WE9" s="34"/>
      <c r="WF9" s="390"/>
      <c r="WG9" s="516"/>
      <c r="WH9" s="34"/>
      <c r="WI9" s="390"/>
      <c r="WJ9" s="516"/>
      <c r="WK9" s="24"/>
      <c r="WL9" s="24"/>
      <c r="WM9" s="161"/>
      <c r="WN9" s="206"/>
      <c r="WO9" s="34"/>
      <c r="WP9" s="390"/>
      <c r="WQ9" s="34"/>
      <c r="WR9" s="390"/>
      <c r="WS9" s="34"/>
      <c r="WT9" s="392"/>
      <c r="WU9" s="34"/>
      <c r="WV9" s="390"/>
      <c r="WW9" s="516"/>
      <c r="WX9" s="34"/>
      <c r="WY9" s="390"/>
      <c r="WZ9" s="516"/>
      <c r="XA9" s="24"/>
      <c r="XB9" s="24"/>
      <c r="XC9" s="161"/>
      <c r="XD9" s="206"/>
      <c r="XE9" s="34"/>
      <c r="XF9" s="390"/>
      <c r="XG9" s="34"/>
      <c r="XH9" s="390"/>
      <c r="XI9" s="34"/>
      <c r="XJ9" s="392"/>
      <c r="XK9" s="34"/>
      <c r="XL9" s="390"/>
      <c r="XM9" s="516"/>
      <c r="XN9" s="34"/>
      <c r="XO9" s="390"/>
      <c r="XP9" s="516"/>
      <c r="XQ9" s="24"/>
      <c r="XR9" s="24"/>
      <c r="XS9" s="161"/>
      <c r="XT9" s="206"/>
      <c r="XU9" s="34"/>
      <c r="XV9" s="390"/>
      <c r="XW9" s="34"/>
      <c r="XX9" s="390"/>
      <c r="XY9" s="34"/>
      <c r="XZ9" s="392"/>
      <c r="YA9" s="34"/>
      <c r="YB9" s="390"/>
      <c r="YC9" s="516"/>
      <c r="YD9" s="34"/>
      <c r="YE9" s="390"/>
      <c r="YF9" s="516"/>
      <c r="YG9" s="24"/>
      <c r="YH9" s="24"/>
      <c r="YI9" s="161"/>
      <c r="YJ9" s="206"/>
      <c r="YK9" s="34"/>
      <c r="YL9" s="390"/>
      <c r="YM9" s="34"/>
      <c r="YN9" s="390"/>
      <c r="YO9" s="34"/>
      <c r="YP9" s="392"/>
      <c r="YQ9" s="34"/>
      <c r="YR9" s="390"/>
      <c r="YS9" s="516"/>
      <c r="YT9" s="34"/>
      <c r="YU9" s="390"/>
      <c r="YV9" s="516"/>
      <c r="YW9" s="24"/>
      <c r="YX9" s="24"/>
      <c r="YY9" s="161"/>
      <c r="YZ9" s="206"/>
      <c r="ZA9" s="34"/>
      <c r="ZB9" s="390"/>
      <c r="ZC9" s="34"/>
      <c r="ZD9" s="390"/>
      <c r="ZE9" s="34"/>
      <c r="ZF9" s="392"/>
      <c r="ZG9" s="34"/>
      <c r="ZH9" s="390"/>
      <c r="ZI9" s="516"/>
      <c r="ZJ9" s="34"/>
      <c r="ZK9" s="390"/>
      <c r="ZL9" s="516"/>
      <c r="ZM9" s="24"/>
      <c r="ZN9" s="24"/>
      <c r="ZO9" s="161"/>
      <c r="ZP9" s="206"/>
      <c r="ZQ9" s="34"/>
      <c r="ZR9" s="390"/>
      <c r="ZS9" s="34"/>
      <c r="ZT9" s="390"/>
      <c r="ZU9" s="34"/>
      <c r="ZV9" s="392"/>
      <c r="ZW9" s="34"/>
      <c r="ZX9" s="390"/>
      <c r="ZY9" s="516"/>
      <c r="ZZ9" s="34"/>
      <c r="AAA9" s="390"/>
      <c r="AAB9" s="516"/>
      <c r="AAC9" s="24"/>
      <c r="AAD9" s="24"/>
      <c r="AAE9" s="161"/>
      <c r="AAF9" s="206"/>
      <c r="AAG9" s="34"/>
      <c r="AAH9" s="390"/>
      <c r="AAI9" s="34"/>
      <c r="AAJ9" s="390"/>
      <c r="AAK9" s="34"/>
      <c r="AAL9" s="392"/>
      <c r="AAM9" s="34"/>
      <c r="AAN9" s="390"/>
      <c r="AAO9" s="516"/>
      <c r="AAP9" s="34"/>
      <c r="AAQ9" s="390"/>
      <c r="AAR9" s="516"/>
      <c r="AAS9" s="24"/>
      <c r="AAT9" s="24"/>
      <c r="AAU9" s="161"/>
      <c r="AAV9" s="206"/>
      <c r="AAW9" s="34"/>
      <c r="AAX9" s="390"/>
      <c r="AAY9" s="34"/>
      <c r="AAZ9" s="390"/>
      <c r="ABA9" s="34"/>
      <c r="ABB9" s="392"/>
      <c r="ABC9" s="34"/>
      <c r="ABD9" s="390"/>
      <c r="ABE9" s="516"/>
      <c r="ABF9" s="34"/>
      <c r="ABG9" s="390"/>
      <c r="ABH9" s="516"/>
      <c r="ABI9" s="24"/>
      <c r="ABJ9" s="24"/>
      <c r="ABK9" s="161"/>
      <c r="ABL9" s="206"/>
      <c r="ABM9" s="34"/>
      <c r="ABN9" s="390"/>
      <c r="ABO9" s="34"/>
      <c r="ABP9" s="390"/>
      <c r="ABQ9" s="34"/>
      <c r="ABR9" s="392"/>
      <c r="ABS9" s="34"/>
      <c r="ABT9" s="390"/>
      <c r="ABU9" s="516"/>
      <c r="ABV9" s="34"/>
      <c r="ABW9" s="390"/>
      <c r="ABX9" s="516"/>
      <c r="ABY9" s="24"/>
      <c r="ABZ9" s="24"/>
      <c r="ACA9" s="161"/>
      <c r="ACB9" s="206"/>
      <c r="ACC9" s="34"/>
      <c r="ACD9" s="390"/>
      <c r="ACE9" s="34"/>
      <c r="ACF9" s="390"/>
      <c r="ACG9" s="34"/>
      <c r="ACH9" s="392"/>
      <c r="ACI9" s="34"/>
      <c r="ACJ9" s="390"/>
      <c r="ACK9" s="516"/>
      <c r="ACL9" s="34"/>
      <c r="ACM9" s="390"/>
      <c r="ACN9" s="516"/>
      <c r="ACO9" s="24"/>
      <c r="ACP9" s="24"/>
      <c r="ACQ9" s="161"/>
      <c r="ACR9" s="206"/>
      <c r="ACS9" s="34"/>
      <c r="ACT9" s="390"/>
      <c r="ACU9" s="34"/>
      <c r="ACV9" s="390"/>
      <c r="ACW9" s="34"/>
      <c r="ACX9" s="392"/>
      <c r="ACY9" s="34"/>
      <c r="ACZ9" s="390"/>
      <c r="ADA9" s="516"/>
      <c r="ADB9" s="34"/>
      <c r="ADC9" s="390"/>
      <c r="ADD9" s="516"/>
      <c r="ADE9" s="24"/>
      <c r="ADF9" s="24"/>
      <c r="ADG9" s="161"/>
      <c r="ADH9" s="206"/>
      <c r="ADI9" s="34"/>
      <c r="ADJ9" s="390"/>
      <c r="ADK9" s="34"/>
      <c r="ADL9" s="390"/>
      <c r="ADM9" s="34"/>
      <c r="ADN9" s="392"/>
      <c r="ADO9" s="34"/>
      <c r="ADP9" s="390"/>
      <c r="ADQ9" s="516"/>
      <c r="ADR9" s="34"/>
      <c r="ADS9" s="390"/>
      <c r="ADT9" s="516"/>
      <c r="ADU9" s="24"/>
      <c r="ADV9" s="24"/>
      <c r="ADW9" s="161"/>
      <c r="ADX9" s="206"/>
      <c r="ADY9" s="34"/>
      <c r="ADZ9" s="390"/>
      <c r="AEA9" s="34"/>
      <c r="AEB9" s="390"/>
      <c r="AEC9" s="34"/>
      <c r="AED9" s="392"/>
      <c r="AEE9" s="34"/>
      <c r="AEF9" s="390"/>
      <c r="AEG9" s="516"/>
      <c r="AEH9" s="34"/>
      <c r="AEI9" s="390"/>
      <c r="AEJ9" s="516"/>
      <c r="AEK9" s="24"/>
      <c r="AEL9" s="24"/>
      <c r="AEM9" s="161"/>
      <c r="AEN9" s="206"/>
      <c r="AEO9" s="34"/>
      <c r="AEP9" s="390"/>
      <c r="AEQ9" s="34"/>
      <c r="AER9" s="390"/>
      <c r="AES9" s="34"/>
      <c r="AET9" s="392"/>
      <c r="AEU9" s="34"/>
      <c r="AEV9" s="390"/>
      <c r="AEW9" s="516"/>
      <c r="AEX9" s="34"/>
      <c r="AEY9" s="390"/>
      <c r="AEZ9" s="516"/>
      <c r="AFA9" s="24"/>
      <c r="AFB9" s="24"/>
      <c r="AFC9" s="161"/>
      <c r="AFD9" s="206"/>
      <c r="AFE9" s="34"/>
      <c r="AFF9" s="390"/>
      <c r="AFG9" s="34"/>
      <c r="AFH9" s="390"/>
      <c r="AFI9" s="34"/>
      <c r="AFJ9" s="392"/>
      <c r="AFK9" s="34"/>
      <c r="AFL9" s="390"/>
      <c r="AFM9" s="516"/>
      <c r="AFN9" s="34"/>
      <c r="AFO9" s="390"/>
      <c r="AFP9" s="516"/>
      <c r="AFQ9" s="24"/>
      <c r="AFR9" s="24"/>
      <c r="AFS9" s="161"/>
      <c r="AFT9" s="206"/>
      <c r="AFU9" s="34"/>
      <c r="AFV9" s="390"/>
      <c r="AFW9" s="34"/>
      <c r="AFX9" s="390"/>
      <c r="AFY9" s="34"/>
      <c r="AFZ9" s="392"/>
      <c r="AGA9" s="34"/>
      <c r="AGB9" s="390"/>
      <c r="AGC9" s="516"/>
      <c r="AGD9" s="34"/>
      <c r="AGE9" s="390"/>
      <c r="AGF9" s="516"/>
      <c r="AGG9" s="24"/>
      <c r="AGH9" s="24"/>
      <c r="AGI9" s="161"/>
      <c r="AGJ9" s="206"/>
      <c r="AGK9" s="34"/>
      <c r="AGL9" s="390"/>
      <c r="AGM9" s="34"/>
      <c r="AGN9" s="390"/>
      <c r="AGO9" s="34"/>
      <c r="AGP9" s="392"/>
      <c r="AGQ9" s="34"/>
      <c r="AGR9" s="390"/>
      <c r="AGS9" s="516"/>
      <c r="AGT9" s="34"/>
      <c r="AGU9" s="390"/>
      <c r="AGV9" s="516"/>
      <c r="AGW9" s="24"/>
      <c r="AGX9" s="24"/>
      <c r="AGY9" s="161"/>
      <c r="AGZ9" s="206"/>
      <c r="AHA9" s="34"/>
      <c r="AHB9" s="390"/>
      <c r="AHC9" s="34"/>
      <c r="AHD9" s="390"/>
      <c r="AHE9" s="34"/>
      <c r="AHF9" s="392"/>
      <c r="AHG9" s="34"/>
      <c r="AHH9" s="390"/>
      <c r="AHI9" s="516"/>
      <c r="AHJ9" s="34"/>
      <c r="AHK9" s="390"/>
      <c r="AHL9" s="516"/>
      <c r="AHM9" s="24"/>
      <c r="AHN9" s="24"/>
      <c r="AHO9" s="161"/>
      <c r="AHP9" s="206"/>
      <c r="AHQ9" s="34"/>
      <c r="AHR9" s="390"/>
      <c r="AHS9" s="34"/>
      <c r="AHT9" s="390"/>
      <c r="AHU9" s="34"/>
      <c r="AHV9" s="392"/>
      <c r="AHW9" s="34"/>
      <c r="AHX9" s="390"/>
      <c r="AHY9" s="516"/>
      <c r="AHZ9" s="34"/>
      <c r="AIA9" s="390"/>
      <c r="AIB9" s="516"/>
      <c r="AIC9" s="24"/>
      <c r="AID9" s="24"/>
      <c r="AIE9" s="161"/>
      <c r="AIF9" s="206"/>
      <c r="AIG9" s="34"/>
      <c r="AIH9" s="390"/>
      <c r="AII9" s="34"/>
      <c r="AIJ9" s="390"/>
      <c r="AIK9" s="34"/>
      <c r="AIL9" s="392"/>
      <c r="AIM9" s="34"/>
      <c r="AIN9" s="390"/>
      <c r="AIO9" s="516"/>
      <c r="AIP9" s="34"/>
      <c r="AIQ9" s="390"/>
      <c r="AIR9" s="516"/>
      <c r="AIS9" s="24"/>
      <c r="AIT9" s="24"/>
      <c r="AIU9" s="161"/>
      <c r="AIV9" s="206"/>
      <c r="AIW9" s="34"/>
      <c r="AIX9" s="390"/>
      <c r="AIY9" s="34"/>
      <c r="AIZ9" s="390"/>
      <c r="AJA9" s="34"/>
      <c r="AJB9" s="392"/>
      <c r="AJC9" s="34"/>
      <c r="AJD9" s="390"/>
      <c r="AJE9" s="516"/>
      <c r="AJF9" s="34"/>
      <c r="AJG9" s="390"/>
      <c r="AJH9" s="516"/>
      <c r="AJI9" s="24"/>
      <c r="AJJ9" s="24"/>
      <c r="AJK9" s="161"/>
      <c r="AJL9" s="206"/>
      <c r="AJM9" s="34"/>
      <c r="AJN9" s="390"/>
      <c r="AJO9" s="34"/>
      <c r="AJP9" s="390"/>
      <c r="AJQ9" s="34"/>
      <c r="AJR9" s="392"/>
      <c r="AJS9" s="34"/>
      <c r="AJT9" s="390"/>
      <c r="AJU9" s="516"/>
      <c r="AJV9" s="34"/>
      <c r="AJW9" s="390"/>
      <c r="AJX9" s="516"/>
      <c r="AJY9" s="24"/>
      <c r="AJZ9" s="24"/>
      <c r="AKA9" s="161"/>
      <c r="AKB9" s="206"/>
      <c r="AKC9" s="34"/>
      <c r="AKD9" s="390"/>
      <c r="AKE9" s="34"/>
      <c r="AKF9" s="390"/>
      <c r="AKG9" s="34"/>
      <c r="AKH9" s="392"/>
      <c r="AKI9" s="34"/>
      <c r="AKJ9" s="390"/>
      <c r="AKK9" s="516"/>
      <c r="AKL9" s="34"/>
      <c r="AKM9" s="390"/>
      <c r="AKN9" s="516"/>
      <c r="AKO9" s="24"/>
      <c r="AKP9" s="24"/>
      <c r="AKQ9" s="161"/>
      <c r="AKR9" s="206"/>
      <c r="AKS9" s="34"/>
      <c r="AKT9" s="390"/>
      <c r="AKU9" s="34"/>
      <c r="AKV9" s="390"/>
      <c r="AKW9" s="34"/>
      <c r="AKX9" s="392"/>
      <c r="AKY9" s="34"/>
      <c r="AKZ9" s="390"/>
      <c r="ALA9" s="516"/>
      <c r="ALB9" s="34"/>
      <c r="ALC9" s="390"/>
      <c r="ALD9" s="516"/>
      <c r="ALE9" s="24"/>
      <c r="ALF9" s="24"/>
      <c r="ALG9" s="161"/>
      <c r="ALH9" s="206"/>
      <c r="ALI9" s="34"/>
      <c r="ALJ9" s="390"/>
      <c r="ALK9" s="34"/>
      <c r="ALL9" s="390"/>
      <c r="ALM9" s="34"/>
      <c r="ALN9" s="392"/>
      <c r="ALO9" s="34"/>
      <c r="ALP9" s="390"/>
      <c r="ALQ9" s="516"/>
      <c r="ALR9" s="34"/>
      <c r="ALS9" s="390"/>
      <c r="ALT9" s="516"/>
      <c r="ALU9" s="24"/>
      <c r="ALV9" s="24"/>
      <c r="ALW9" s="161"/>
      <c r="ALX9" s="206"/>
      <c r="ALY9" s="34"/>
      <c r="ALZ9" s="390"/>
      <c r="AMA9" s="34"/>
      <c r="AMB9" s="390"/>
      <c r="AMC9" s="34"/>
      <c r="AMD9" s="392"/>
      <c r="AME9" s="34"/>
      <c r="AMF9" s="390"/>
      <c r="AMG9" s="516"/>
      <c r="AMH9" s="34"/>
      <c r="AMI9" s="390"/>
      <c r="AMJ9" s="516"/>
      <c r="AMK9" s="24"/>
      <c r="AML9" s="24"/>
      <c r="AMM9" s="161"/>
      <c r="AMN9" s="206"/>
      <c r="AMO9" s="34"/>
      <c r="AMP9" s="390"/>
      <c r="AMQ9" s="34"/>
      <c r="AMR9" s="390"/>
      <c r="AMS9" s="34"/>
      <c r="AMT9" s="392"/>
      <c r="AMU9" s="34"/>
      <c r="AMV9" s="390"/>
      <c r="AMW9" s="516"/>
      <c r="AMX9" s="34"/>
      <c r="AMY9" s="390"/>
      <c r="AMZ9" s="516"/>
      <c r="ANA9" s="24"/>
      <c r="ANB9" s="24"/>
      <c r="ANC9" s="161"/>
      <c r="AND9" s="206"/>
      <c r="ANE9" s="34"/>
      <c r="ANF9" s="390"/>
      <c r="ANG9" s="34"/>
      <c r="ANH9" s="390"/>
      <c r="ANI9" s="34"/>
      <c r="ANJ9" s="392"/>
      <c r="ANK9" s="34"/>
      <c r="ANL9" s="390"/>
      <c r="ANM9" s="516"/>
      <c r="ANN9" s="34"/>
      <c r="ANO9" s="390"/>
      <c r="ANP9" s="516"/>
      <c r="ANQ9" s="24"/>
      <c r="ANR9" s="24"/>
      <c r="ANS9" s="161"/>
      <c r="ANT9" s="206"/>
      <c r="ANU9" s="34"/>
      <c r="ANV9" s="390"/>
      <c r="ANW9" s="34"/>
      <c r="ANX9" s="390"/>
      <c r="ANY9" s="34"/>
      <c r="ANZ9" s="392"/>
      <c r="AOA9" s="34"/>
      <c r="AOB9" s="390"/>
      <c r="AOC9" s="516"/>
      <c r="AOD9" s="34"/>
      <c r="AOE9" s="390"/>
      <c r="AOF9" s="516"/>
      <c r="AOG9" s="24"/>
      <c r="AOH9" s="24"/>
      <c r="AOI9" s="161"/>
      <c r="AOJ9" s="206"/>
      <c r="AOK9" s="34"/>
      <c r="AOL9" s="390"/>
      <c r="AOM9" s="34"/>
      <c r="AON9" s="390"/>
      <c r="AOO9" s="34"/>
      <c r="AOP9" s="392"/>
      <c r="AOQ9" s="34"/>
      <c r="AOR9" s="390"/>
      <c r="AOS9" s="516"/>
      <c r="AOT9" s="34"/>
      <c r="AOU9" s="390"/>
      <c r="AOV9" s="516"/>
      <c r="AOW9" s="24"/>
      <c r="AOX9" s="24"/>
      <c r="AOY9" s="161"/>
      <c r="AOZ9" s="206"/>
      <c r="APA9" s="34"/>
      <c r="APB9" s="390"/>
      <c r="APC9" s="34"/>
      <c r="APD9" s="390"/>
      <c r="APE9" s="34"/>
      <c r="APF9" s="392"/>
      <c r="APG9" s="34"/>
      <c r="APH9" s="390"/>
      <c r="API9" s="516"/>
      <c r="APJ9" s="34"/>
      <c r="APK9" s="390"/>
      <c r="APL9" s="516"/>
      <c r="APM9" s="24"/>
      <c r="APN9" s="24"/>
      <c r="APO9" s="161"/>
      <c r="APP9" s="206"/>
      <c r="APQ9" s="34"/>
      <c r="APR9" s="390"/>
      <c r="APS9" s="34"/>
      <c r="APT9" s="390"/>
      <c r="APU9" s="34"/>
      <c r="APV9" s="392"/>
      <c r="APW9" s="34"/>
      <c r="APX9" s="390"/>
      <c r="APY9" s="516"/>
      <c r="APZ9" s="34"/>
      <c r="AQA9" s="390"/>
      <c r="AQB9" s="516"/>
      <c r="AQC9" s="24"/>
      <c r="AQD9" s="24"/>
      <c r="AQE9" s="161"/>
      <c r="AQF9" s="206"/>
      <c r="AQG9" s="34"/>
      <c r="AQH9" s="390"/>
      <c r="AQI9" s="34"/>
      <c r="AQJ9" s="390"/>
      <c r="AQK9" s="34"/>
      <c r="AQL9" s="392"/>
      <c r="AQM9" s="34"/>
      <c r="AQN9" s="390"/>
      <c r="AQO9" s="516"/>
      <c r="AQP9" s="34"/>
      <c r="AQQ9" s="390"/>
      <c r="AQR9" s="516"/>
      <c r="AQS9" s="24"/>
      <c r="AQT9" s="24"/>
      <c r="AQU9" s="161"/>
      <c r="AQV9" s="206"/>
      <c r="AQW9" s="34"/>
      <c r="AQX9" s="390"/>
      <c r="AQY9" s="34"/>
      <c r="AQZ9" s="390"/>
      <c r="ARA9" s="34"/>
      <c r="ARB9" s="392"/>
      <c r="ARC9" s="34"/>
      <c r="ARD9" s="390"/>
      <c r="ARE9" s="516"/>
      <c r="ARF9" s="34"/>
      <c r="ARG9" s="390"/>
      <c r="ARH9" s="516"/>
      <c r="ARI9" s="24"/>
      <c r="ARJ9" s="24"/>
      <c r="ARK9" s="161"/>
      <c r="ARL9" s="206"/>
      <c r="ARM9" s="34"/>
      <c r="ARN9" s="390"/>
      <c r="ARO9" s="34"/>
      <c r="ARP9" s="390"/>
      <c r="ARQ9" s="34"/>
      <c r="ARR9" s="392"/>
      <c r="ARS9" s="34"/>
      <c r="ART9" s="390"/>
      <c r="ARU9" s="516"/>
      <c r="ARV9" s="34"/>
      <c r="ARW9" s="390"/>
      <c r="ARX9" s="516"/>
      <c r="ARY9" s="24"/>
      <c r="ARZ9" s="24"/>
      <c r="ASA9" s="161"/>
      <c r="ASB9" s="206"/>
      <c r="ASC9" s="34"/>
      <c r="ASD9" s="390"/>
      <c r="ASE9" s="34"/>
      <c r="ASF9" s="390"/>
      <c r="ASG9" s="34"/>
      <c r="ASH9" s="392"/>
      <c r="ASI9" s="34"/>
      <c r="ASJ9" s="390"/>
      <c r="ASK9" s="516"/>
      <c r="ASL9" s="34"/>
      <c r="ASM9" s="390"/>
      <c r="ASN9" s="516"/>
      <c r="ASO9" s="24"/>
      <c r="ASP9" s="24"/>
      <c r="ASQ9" s="161"/>
      <c r="ASR9" s="206"/>
      <c r="ASS9" s="34"/>
      <c r="AST9" s="390"/>
      <c r="ASU9" s="34"/>
      <c r="ASV9" s="390"/>
      <c r="ASW9" s="34"/>
      <c r="ASX9" s="392"/>
      <c r="ASY9" s="34"/>
      <c r="ASZ9" s="390"/>
      <c r="ATA9" s="516"/>
      <c r="ATB9" s="34"/>
      <c r="ATC9" s="390"/>
      <c r="ATD9" s="516"/>
      <c r="ATE9" s="24"/>
      <c r="ATF9" s="24"/>
      <c r="ATG9" s="161"/>
      <c r="ATH9" s="206"/>
      <c r="ATI9" s="34"/>
      <c r="ATJ9" s="390"/>
      <c r="ATK9" s="34"/>
      <c r="ATL9" s="390"/>
      <c r="ATM9" s="34"/>
      <c r="ATN9" s="392"/>
      <c r="ATO9" s="34"/>
      <c r="ATP9" s="390"/>
      <c r="ATQ9" s="516"/>
      <c r="ATR9" s="34"/>
      <c r="ATS9" s="390"/>
      <c r="ATT9" s="516"/>
      <c r="ATU9" s="24"/>
      <c r="ATV9" s="24"/>
      <c r="ATW9" s="161"/>
      <c r="ATX9" s="206"/>
      <c r="ATY9" s="34"/>
      <c r="ATZ9" s="390"/>
      <c r="AUA9" s="34"/>
      <c r="AUB9" s="390"/>
      <c r="AUC9" s="34"/>
      <c r="AUD9" s="392"/>
      <c r="AUE9" s="34"/>
      <c r="AUF9" s="390"/>
      <c r="AUG9" s="516"/>
      <c r="AUH9" s="34"/>
      <c r="AUI9" s="390"/>
      <c r="AUJ9" s="516"/>
      <c r="AUK9" s="24"/>
      <c r="AUL9" s="24"/>
      <c r="AUM9" s="161"/>
      <c r="AUN9" s="206"/>
      <c r="AUO9" s="34"/>
      <c r="AUP9" s="390"/>
      <c r="AUQ9" s="34"/>
      <c r="AUR9" s="390"/>
      <c r="AUS9" s="34"/>
      <c r="AUT9" s="392"/>
      <c r="AUU9" s="34"/>
      <c r="AUV9" s="390"/>
      <c r="AUW9" s="516"/>
      <c r="AUX9" s="34"/>
      <c r="AUY9" s="390"/>
      <c r="AUZ9" s="516"/>
      <c r="AVA9" s="24"/>
      <c r="AVB9" s="24"/>
      <c r="AVC9" s="161"/>
      <c r="AVD9" s="206"/>
      <c r="AVE9" s="34"/>
      <c r="AVF9" s="390"/>
      <c r="AVG9" s="34"/>
      <c r="AVH9" s="390"/>
      <c r="AVI9" s="34"/>
      <c r="AVJ9" s="392"/>
      <c r="AVK9" s="34"/>
      <c r="AVL9" s="390"/>
      <c r="AVM9" s="516"/>
      <c r="AVN9" s="34"/>
      <c r="AVO9" s="390"/>
      <c r="AVP9" s="516"/>
      <c r="AVQ9" s="24"/>
      <c r="AVR9" s="24"/>
      <c r="AVS9" s="161"/>
      <c r="AVT9" s="206"/>
      <c r="AVU9" s="34"/>
      <c r="AVV9" s="390"/>
      <c r="AVW9" s="34"/>
      <c r="AVX9" s="390"/>
      <c r="AVY9" s="34"/>
      <c r="AVZ9" s="392"/>
      <c r="AWA9" s="34"/>
      <c r="AWB9" s="390"/>
      <c r="AWC9" s="516"/>
      <c r="AWD9" s="34"/>
      <c r="AWE9" s="390"/>
      <c r="AWF9" s="516"/>
      <c r="AWG9" s="24"/>
      <c r="AWH9" s="24"/>
      <c r="AWI9" s="161"/>
      <c r="AWJ9" s="206"/>
      <c r="AWK9" s="34"/>
      <c r="AWL9" s="390"/>
      <c r="AWM9" s="34"/>
      <c r="AWN9" s="390"/>
      <c r="AWO9" s="34"/>
      <c r="AWP9" s="392"/>
      <c r="AWQ9" s="34"/>
      <c r="AWR9" s="390"/>
      <c r="AWS9" s="516"/>
      <c r="AWT9" s="34"/>
      <c r="AWU9" s="390"/>
      <c r="AWV9" s="516"/>
      <c r="AWW9" s="24"/>
      <c r="AWX9" s="24"/>
      <c r="AWY9" s="161"/>
      <c r="AWZ9" s="206"/>
      <c r="AXA9" s="34"/>
      <c r="AXB9" s="390"/>
      <c r="AXC9" s="34"/>
      <c r="AXD9" s="390"/>
      <c r="AXE9" s="34"/>
      <c r="AXF9" s="392"/>
      <c r="AXG9" s="34"/>
      <c r="AXH9" s="390"/>
      <c r="AXI9" s="516"/>
      <c r="AXJ9" s="34"/>
      <c r="AXK9" s="390"/>
      <c r="AXL9" s="516"/>
      <c r="AXM9" s="24"/>
      <c r="AXN9" s="24"/>
      <c r="AXO9" s="161"/>
      <c r="AXP9" s="206"/>
      <c r="AXQ9" s="34"/>
      <c r="AXR9" s="390"/>
      <c r="AXS9" s="34"/>
      <c r="AXT9" s="390"/>
      <c r="AXU9" s="34"/>
      <c r="AXV9" s="392"/>
      <c r="AXW9" s="34"/>
      <c r="AXX9" s="390"/>
      <c r="AXY9" s="516"/>
      <c r="AXZ9" s="34"/>
      <c r="AYA9" s="390"/>
      <c r="AYB9" s="516"/>
      <c r="AYC9" s="24"/>
      <c r="AYD9" s="24"/>
      <c r="AYE9" s="161"/>
      <c r="AYF9" s="206"/>
      <c r="AYG9" s="34"/>
      <c r="AYH9" s="390"/>
      <c r="AYI9" s="34"/>
      <c r="AYJ9" s="390"/>
      <c r="AYK9" s="34"/>
      <c r="AYL9" s="392"/>
      <c r="AYM9" s="34"/>
      <c r="AYN9" s="390"/>
      <c r="AYO9" s="516"/>
      <c r="AYP9" s="34"/>
      <c r="AYQ9" s="390"/>
      <c r="AYR9" s="516"/>
      <c r="AYS9" s="24"/>
      <c r="AYT9" s="24"/>
      <c r="AYU9" s="161"/>
      <c r="AYV9" s="206"/>
      <c r="AYW9" s="34"/>
      <c r="AYX9" s="390"/>
      <c r="AYY9" s="34"/>
      <c r="AYZ9" s="390"/>
      <c r="AZA9" s="34"/>
      <c r="AZB9" s="392"/>
      <c r="AZC9" s="34"/>
      <c r="AZD9" s="390"/>
      <c r="AZE9" s="516"/>
      <c r="AZF9" s="34"/>
      <c r="AZG9" s="390"/>
      <c r="AZH9" s="516"/>
      <c r="AZI9" s="24"/>
      <c r="AZJ9" s="24"/>
      <c r="AZK9" s="161"/>
      <c r="AZL9" s="206"/>
      <c r="AZM9" s="34"/>
      <c r="AZN9" s="390"/>
      <c r="AZO9" s="34"/>
      <c r="AZP9" s="390"/>
      <c r="AZQ9" s="34"/>
      <c r="AZR9" s="392"/>
      <c r="AZS9" s="34"/>
      <c r="AZT9" s="390"/>
      <c r="AZU9" s="516"/>
      <c r="AZV9" s="34"/>
      <c r="AZW9" s="390"/>
      <c r="AZX9" s="516"/>
      <c r="AZY9" s="24"/>
      <c r="AZZ9" s="24"/>
      <c r="BAA9" s="161"/>
      <c r="BAB9" s="206"/>
      <c r="BAC9" s="34"/>
      <c r="BAD9" s="390"/>
      <c r="BAE9" s="34"/>
      <c r="BAF9" s="390"/>
      <c r="BAG9" s="34"/>
      <c r="BAH9" s="392"/>
      <c r="BAI9" s="34"/>
      <c r="BAJ9" s="390"/>
      <c r="BAK9" s="516"/>
      <c r="BAL9" s="34"/>
      <c r="BAM9" s="390"/>
      <c r="BAN9" s="516"/>
      <c r="BAO9" s="24"/>
      <c r="BAP9" s="24"/>
      <c r="BAQ9" s="161"/>
      <c r="BAR9" s="206"/>
      <c r="BAS9" s="34"/>
      <c r="BAT9" s="390"/>
      <c r="BAU9" s="34"/>
      <c r="BAV9" s="390"/>
      <c r="BAW9" s="34"/>
      <c r="BAX9" s="392"/>
      <c r="BAY9" s="34"/>
      <c r="BAZ9" s="390"/>
      <c r="BBA9" s="516"/>
      <c r="BBB9" s="34"/>
      <c r="BBC9" s="390"/>
      <c r="BBD9" s="516"/>
      <c r="BBE9" s="24"/>
      <c r="BBF9" s="24"/>
      <c r="BBG9" s="161"/>
      <c r="BBH9" s="206"/>
      <c r="BBI9" s="34"/>
      <c r="BBJ9" s="390"/>
      <c r="BBK9" s="34"/>
      <c r="BBL9" s="390"/>
      <c r="BBM9" s="34"/>
      <c r="BBN9" s="392"/>
      <c r="BBO9" s="34"/>
      <c r="BBP9" s="390"/>
      <c r="BBQ9" s="516"/>
      <c r="BBR9" s="34"/>
      <c r="BBS9" s="390"/>
      <c r="BBT9" s="516"/>
      <c r="BBU9" s="24"/>
      <c r="BBV9" s="24"/>
      <c r="BBW9" s="161"/>
      <c r="BBX9" s="206"/>
      <c r="BBY9" s="34"/>
      <c r="BBZ9" s="390"/>
      <c r="BCA9" s="34"/>
      <c r="BCB9" s="390"/>
      <c r="BCC9" s="34"/>
      <c r="BCD9" s="392"/>
      <c r="BCE9" s="34"/>
      <c r="BCF9" s="390"/>
      <c r="BCG9" s="516"/>
      <c r="BCH9" s="34"/>
      <c r="BCI9" s="390"/>
      <c r="BCJ9" s="516"/>
      <c r="BCK9" s="24"/>
      <c r="BCL9" s="24"/>
      <c r="BCM9" s="161"/>
      <c r="BCN9" s="206"/>
      <c r="BCO9" s="34"/>
      <c r="BCP9" s="390"/>
      <c r="BCQ9" s="34"/>
      <c r="BCR9" s="390"/>
      <c r="BCS9" s="34"/>
      <c r="BCT9" s="392"/>
      <c r="BCU9" s="34"/>
      <c r="BCV9" s="390"/>
      <c r="BCW9" s="516"/>
      <c r="BCX9" s="34"/>
      <c r="BCY9" s="390"/>
      <c r="BCZ9" s="516"/>
      <c r="BDA9" s="24"/>
      <c r="BDB9" s="24"/>
      <c r="BDC9" s="161"/>
      <c r="BDD9" s="206"/>
      <c r="BDE9" s="34"/>
      <c r="BDF9" s="390"/>
      <c r="BDG9" s="34"/>
      <c r="BDH9" s="390"/>
      <c r="BDI9" s="34"/>
      <c r="BDJ9" s="392"/>
      <c r="BDK9" s="34"/>
      <c r="BDL9" s="390"/>
      <c r="BDM9" s="516"/>
      <c r="BDN9" s="34"/>
      <c r="BDO9" s="390"/>
      <c r="BDP9" s="516"/>
      <c r="BDQ9" s="24"/>
      <c r="BDR9" s="24"/>
      <c r="BDS9" s="161"/>
      <c r="BDT9" s="206"/>
      <c r="BDU9" s="34"/>
      <c r="BDV9" s="390"/>
      <c r="BDW9" s="34"/>
      <c r="BDX9" s="390"/>
      <c r="BDY9" s="34"/>
      <c r="BDZ9" s="392"/>
      <c r="BEA9" s="34"/>
      <c r="BEB9" s="390"/>
      <c r="BEC9" s="516"/>
      <c r="BED9" s="34"/>
      <c r="BEE9" s="390"/>
      <c r="BEF9" s="516"/>
      <c r="BEG9" s="24"/>
      <c r="BEH9" s="24"/>
      <c r="BEI9" s="161"/>
      <c r="BEJ9" s="206"/>
      <c r="BEK9" s="34"/>
      <c r="BEL9" s="390"/>
      <c r="BEM9" s="34"/>
      <c r="BEN9" s="390"/>
      <c r="BEO9" s="34"/>
      <c r="BEP9" s="392"/>
      <c r="BEQ9" s="34"/>
      <c r="BER9" s="390"/>
      <c r="BES9" s="516"/>
      <c r="BET9" s="34"/>
      <c r="BEU9" s="390"/>
      <c r="BEV9" s="516"/>
      <c r="BEW9" s="24"/>
      <c r="BEX9" s="24"/>
      <c r="BEY9" s="161"/>
      <c r="BEZ9" s="206"/>
      <c r="BFA9" s="34"/>
      <c r="BFB9" s="390"/>
      <c r="BFC9" s="34"/>
      <c r="BFD9" s="390"/>
      <c r="BFE9" s="34"/>
      <c r="BFF9" s="392"/>
      <c r="BFG9" s="34"/>
      <c r="BFH9" s="390"/>
      <c r="BFI9" s="516"/>
      <c r="BFJ9" s="34"/>
      <c r="BFK9" s="390"/>
      <c r="BFL9" s="516"/>
      <c r="BFM9" s="24"/>
      <c r="BFN9" s="24"/>
      <c r="BFO9" s="161"/>
      <c r="BFP9" s="206"/>
      <c r="BFQ9" s="34"/>
      <c r="BFR9" s="390"/>
      <c r="BFS9" s="34"/>
      <c r="BFT9" s="390"/>
      <c r="BFU9" s="34"/>
      <c r="BFV9" s="392"/>
      <c r="BFW9" s="34"/>
      <c r="BFX9" s="390"/>
      <c r="BFY9" s="516"/>
      <c r="BFZ9" s="34"/>
      <c r="BGA9" s="390"/>
      <c r="BGB9" s="516"/>
      <c r="BGC9" s="24"/>
      <c r="BGD9" s="24"/>
      <c r="BGE9" s="161"/>
      <c r="BGF9" s="206"/>
      <c r="BGG9" s="34"/>
      <c r="BGH9" s="390"/>
      <c r="BGI9" s="34"/>
      <c r="BGJ9" s="390"/>
      <c r="BGK9" s="34"/>
      <c r="BGL9" s="392"/>
      <c r="BGM9" s="34"/>
      <c r="BGN9" s="390"/>
      <c r="BGO9" s="516"/>
      <c r="BGP9" s="34"/>
      <c r="BGQ9" s="390"/>
      <c r="BGR9" s="516"/>
      <c r="BGS9" s="24"/>
      <c r="BGT9" s="24"/>
      <c r="BGU9" s="161"/>
      <c r="BGV9" s="206"/>
      <c r="BGW9" s="34"/>
      <c r="BGX9" s="390"/>
      <c r="BGY9" s="34"/>
      <c r="BGZ9" s="390"/>
      <c r="BHA9" s="34"/>
      <c r="BHB9" s="392"/>
      <c r="BHC9" s="34"/>
      <c r="BHD9" s="390"/>
      <c r="BHE9" s="516"/>
      <c r="BHF9" s="34"/>
      <c r="BHG9" s="390"/>
      <c r="BHH9" s="516"/>
      <c r="BHI9" s="24"/>
      <c r="BHJ9" s="24"/>
      <c r="BHK9" s="161"/>
      <c r="BHL9" s="206"/>
      <c r="BHM9" s="34"/>
      <c r="BHN9" s="390"/>
      <c r="BHO9" s="34"/>
      <c r="BHP9" s="390"/>
      <c r="BHQ9" s="34"/>
      <c r="BHR9" s="392"/>
      <c r="BHS9" s="34"/>
      <c r="BHT9" s="390"/>
      <c r="BHU9" s="516"/>
      <c r="BHV9" s="34"/>
      <c r="BHW9" s="390"/>
      <c r="BHX9" s="516"/>
      <c r="BHY9" s="24"/>
      <c r="BHZ9" s="24"/>
      <c r="BIA9" s="161"/>
      <c r="BIB9" s="206"/>
      <c r="BIC9" s="34"/>
      <c r="BID9" s="390"/>
      <c r="BIE9" s="34"/>
      <c r="BIF9" s="390"/>
      <c r="BIG9" s="34"/>
      <c r="BIH9" s="392"/>
      <c r="BII9" s="34"/>
      <c r="BIJ9" s="390"/>
      <c r="BIK9" s="516"/>
      <c r="BIL9" s="34"/>
      <c r="BIM9" s="390"/>
      <c r="BIN9" s="516"/>
      <c r="BIO9" s="24"/>
      <c r="BIP9" s="24"/>
      <c r="BIQ9" s="161"/>
      <c r="BIR9" s="206"/>
      <c r="BIS9" s="34"/>
      <c r="BIT9" s="390"/>
      <c r="BIU9" s="34"/>
      <c r="BIV9" s="390"/>
      <c r="BIW9" s="34"/>
      <c r="BIX9" s="392"/>
      <c r="BIY9" s="34"/>
      <c r="BIZ9" s="390"/>
      <c r="BJA9" s="516"/>
      <c r="BJB9" s="34"/>
      <c r="BJC9" s="390"/>
      <c r="BJD9" s="516"/>
      <c r="BJE9" s="24"/>
      <c r="BJF9" s="24"/>
      <c r="BJG9" s="161"/>
      <c r="BJH9" s="206"/>
      <c r="BJI9" s="34"/>
      <c r="BJJ9" s="390"/>
      <c r="BJK9" s="34"/>
      <c r="BJL9" s="390"/>
      <c r="BJM9" s="34"/>
      <c r="BJN9" s="392"/>
      <c r="BJO9" s="34"/>
      <c r="BJP9" s="390"/>
      <c r="BJQ9" s="516"/>
      <c r="BJR9" s="34"/>
      <c r="BJS9" s="390"/>
      <c r="BJT9" s="516"/>
      <c r="BJU9" s="24"/>
      <c r="BJV9" s="24"/>
      <c r="BJW9" s="161"/>
      <c r="BJX9" s="206"/>
      <c r="BJY9" s="34"/>
      <c r="BJZ9" s="390"/>
      <c r="BKA9" s="34"/>
      <c r="BKB9" s="390"/>
      <c r="BKC9" s="34"/>
      <c r="BKD9" s="392"/>
      <c r="BKE9" s="34"/>
      <c r="BKF9" s="390"/>
      <c r="BKG9" s="516"/>
      <c r="BKH9" s="34"/>
      <c r="BKI9" s="390"/>
      <c r="BKJ9" s="516"/>
      <c r="BKK9" s="24"/>
      <c r="BKL9" s="24"/>
      <c r="BKM9" s="161"/>
      <c r="BKN9" s="206"/>
      <c r="BKO9" s="34"/>
      <c r="BKP9" s="390"/>
      <c r="BKQ9" s="34"/>
      <c r="BKR9" s="390"/>
      <c r="BKS9" s="34"/>
      <c r="BKT9" s="392"/>
      <c r="BKU9" s="34"/>
      <c r="BKV9" s="390"/>
      <c r="BKW9" s="516"/>
      <c r="BKX9" s="34"/>
      <c r="BKY9" s="390"/>
      <c r="BKZ9" s="516"/>
      <c r="BLA9" s="24"/>
      <c r="BLB9" s="24"/>
      <c r="BLC9" s="161"/>
      <c r="BLD9" s="206"/>
      <c r="BLE9" s="34"/>
      <c r="BLF9" s="390"/>
      <c r="BLG9" s="34"/>
      <c r="BLH9" s="390"/>
      <c r="BLI9" s="34"/>
      <c r="BLJ9" s="392"/>
      <c r="BLK9" s="34"/>
      <c r="BLL9" s="390"/>
      <c r="BLM9" s="516"/>
      <c r="BLN9" s="34"/>
      <c r="BLO9" s="390"/>
      <c r="BLP9" s="516"/>
      <c r="BLQ9" s="24"/>
      <c r="BLR9" s="24"/>
      <c r="BLS9" s="161"/>
      <c r="BLT9" s="206"/>
      <c r="BLU9" s="34"/>
      <c r="BLV9" s="390"/>
      <c r="BLW9" s="34"/>
      <c r="BLX9" s="390"/>
      <c r="BLY9" s="34"/>
      <c r="BLZ9" s="392"/>
      <c r="BMA9" s="34"/>
      <c r="BMB9" s="390"/>
      <c r="BMC9" s="516"/>
      <c r="BMD9" s="34"/>
      <c r="BME9" s="390"/>
      <c r="BMF9" s="516"/>
      <c r="BMG9" s="24"/>
      <c r="BMH9" s="24"/>
      <c r="BMI9" s="161"/>
      <c r="BMJ9" s="206"/>
      <c r="BMK9" s="34"/>
      <c r="BML9" s="390"/>
      <c r="BMM9" s="34"/>
      <c r="BMN9" s="390"/>
      <c r="BMO9" s="34"/>
      <c r="BMP9" s="392"/>
      <c r="BMQ9" s="34"/>
      <c r="BMR9" s="390"/>
      <c r="BMS9" s="516"/>
      <c r="BMT9" s="34"/>
      <c r="BMU9" s="390"/>
      <c r="BMV9" s="516"/>
      <c r="BMW9" s="24"/>
      <c r="BMX9" s="24"/>
      <c r="BMY9" s="161"/>
      <c r="BMZ9" s="206"/>
      <c r="BNA9" s="34"/>
      <c r="BNB9" s="390"/>
      <c r="BNC9" s="34"/>
      <c r="BND9" s="390"/>
      <c r="BNE9" s="34"/>
      <c r="BNF9" s="392"/>
      <c r="BNG9" s="34"/>
      <c r="BNH9" s="390"/>
      <c r="BNI9" s="516"/>
      <c r="BNJ9" s="34"/>
      <c r="BNK9" s="390"/>
      <c r="BNL9" s="516"/>
      <c r="BNM9" s="24"/>
      <c r="BNN9" s="24"/>
      <c r="BNO9" s="161"/>
      <c r="BNP9" s="206"/>
      <c r="BNQ9" s="34"/>
      <c r="BNR9" s="390"/>
      <c r="BNS9" s="34"/>
      <c r="BNT9" s="390"/>
      <c r="BNU9" s="34"/>
      <c r="BNV9" s="392"/>
      <c r="BNW9" s="34"/>
      <c r="BNX9" s="390"/>
      <c r="BNY9" s="516"/>
      <c r="BNZ9" s="34"/>
      <c r="BOA9" s="390"/>
      <c r="BOB9" s="516"/>
      <c r="BOC9" s="24"/>
      <c r="BOD9" s="24"/>
      <c r="BOE9" s="161"/>
      <c r="BOF9" s="206"/>
      <c r="BOG9" s="34"/>
      <c r="BOH9" s="390"/>
      <c r="BOI9" s="34"/>
      <c r="BOJ9" s="390"/>
      <c r="BOK9" s="34"/>
      <c r="BOL9" s="392"/>
      <c r="BOM9" s="34"/>
      <c r="BON9" s="390"/>
      <c r="BOO9" s="516"/>
      <c r="BOP9" s="34"/>
      <c r="BOQ9" s="390"/>
      <c r="BOR9" s="516"/>
      <c r="BOS9" s="24"/>
      <c r="BOT9" s="24"/>
      <c r="BOU9" s="161"/>
      <c r="BOV9" s="206"/>
      <c r="BOW9" s="34"/>
      <c r="BOX9" s="390"/>
      <c r="BOY9" s="34"/>
      <c r="BOZ9" s="390"/>
      <c r="BPA9" s="34"/>
      <c r="BPB9" s="392"/>
      <c r="BPC9" s="34"/>
      <c r="BPD9" s="390"/>
      <c r="BPE9" s="516"/>
      <c r="BPF9" s="34"/>
      <c r="BPG9" s="390"/>
      <c r="BPH9" s="516"/>
      <c r="BPI9" s="24"/>
      <c r="BPJ9" s="24"/>
      <c r="BPK9" s="161"/>
      <c r="BPL9" s="206"/>
      <c r="BPM9" s="34"/>
      <c r="BPN9" s="390"/>
      <c r="BPO9" s="34"/>
      <c r="BPP9" s="390"/>
      <c r="BPQ9" s="34"/>
      <c r="BPR9" s="392"/>
      <c r="BPS9" s="34"/>
      <c r="BPT9" s="390"/>
      <c r="BPU9" s="516"/>
      <c r="BPV9" s="34"/>
      <c r="BPW9" s="390"/>
      <c r="BPX9" s="516"/>
      <c r="BPY9" s="24"/>
      <c r="BPZ9" s="24"/>
      <c r="BQA9" s="161"/>
      <c r="BQB9" s="206"/>
      <c r="BQC9" s="34"/>
      <c r="BQD9" s="390"/>
      <c r="BQE9" s="34"/>
      <c r="BQF9" s="390"/>
      <c r="BQG9" s="34"/>
      <c r="BQH9" s="392"/>
      <c r="BQI9" s="34"/>
      <c r="BQJ9" s="390"/>
      <c r="BQK9" s="516"/>
      <c r="BQL9" s="34"/>
      <c r="BQM9" s="390"/>
      <c r="BQN9" s="516"/>
      <c r="BQO9" s="24"/>
      <c r="BQP9" s="24"/>
      <c r="BQQ9" s="161"/>
      <c r="BQR9" s="206"/>
      <c r="BQS9" s="34"/>
      <c r="BQT9" s="390"/>
      <c r="BQU9" s="34"/>
      <c r="BQV9" s="390"/>
      <c r="BQW9" s="34"/>
      <c r="BQX9" s="392"/>
      <c r="BQY9" s="34"/>
      <c r="BQZ9" s="390"/>
      <c r="BRA9" s="516"/>
      <c r="BRB9" s="34"/>
      <c r="BRC9" s="390"/>
      <c r="BRD9" s="516"/>
      <c r="BRE9" s="24"/>
      <c r="BRF9" s="24"/>
      <c r="BRG9" s="161"/>
      <c r="BRH9" s="206"/>
      <c r="BRI9" s="34"/>
      <c r="BRJ9" s="390"/>
      <c r="BRK9" s="34"/>
      <c r="BRL9" s="390"/>
      <c r="BRM9" s="34"/>
      <c r="BRN9" s="392"/>
      <c r="BRO9" s="34"/>
      <c r="BRP9" s="390"/>
      <c r="BRQ9" s="516"/>
      <c r="BRR9" s="34"/>
      <c r="BRS9" s="390"/>
      <c r="BRT9" s="516"/>
      <c r="BRU9" s="24"/>
      <c r="BRV9" s="24"/>
      <c r="BRW9" s="161"/>
      <c r="BRX9" s="206"/>
      <c r="BRY9" s="34"/>
      <c r="BRZ9" s="390"/>
      <c r="BSA9" s="34"/>
      <c r="BSB9" s="390"/>
      <c r="BSC9" s="34"/>
      <c r="BSD9" s="392"/>
      <c r="BSE9" s="34"/>
      <c r="BSF9" s="390"/>
      <c r="BSG9" s="516"/>
      <c r="BSH9" s="34"/>
      <c r="BSI9" s="390"/>
      <c r="BSJ9" s="516"/>
      <c r="BSK9" s="24"/>
      <c r="BSL9" s="24"/>
      <c r="BSM9" s="161"/>
      <c r="BSN9" s="206"/>
      <c r="BSO9" s="34"/>
      <c r="BSP9" s="390"/>
      <c r="BSQ9" s="34"/>
      <c r="BSR9" s="390"/>
      <c r="BSS9" s="34"/>
      <c r="BST9" s="392"/>
      <c r="BSU9" s="34"/>
      <c r="BSV9" s="390"/>
      <c r="BSW9" s="516"/>
      <c r="BSX9" s="34"/>
      <c r="BSY9" s="390"/>
      <c r="BSZ9" s="516"/>
      <c r="BTA9" s="24"/>
      <c r="BTB9" s="24"/>
      <c r="BTC9" s="161"/>
      <c r="BTD9" s="206"/>
      <c r="BTE9" s="34"/>
      <c r="BTF9" s="390"/>
      <c r="BTG9" s="34"/>
      <c r="BTH9" s="390"/>
      <c r="BTI9" s="34"/>
      <c r="BTJ9" s="392"/>
      <c r="BTK9" s="34"/>
      <c r="BTL9" s="390"/>
      <c r="BTM9" s="516"/>
      <c r="BTN9" s="34"/>
      <c r="BTO9" s="390"/>
      <c r="BTP9" s="516"/>
      <c r="BTQ9" s="24"/>
      <c r="BTR9" s="24"/>
      <c r="BTS9" s="161"/>
      <c r="BTT9" s="206"/>
      <c r="BTU9" s="34"/>
      <c r="BTV9" s="390"/>
      <c r="BTW9" s="34"/>
      <c r="BTX9" s="390"/>
      <c r="BTY9" s="34"/>
      <c r="BTZ9" s="392"/>
      <c r="BUA9" s="34"/>
      <c r="BUB9" s="390"/>
      <c r="BUC9" s="516"/>
      <c r="BUD9" s="34"/>
      <c r="BUE9" s="390"/>
      <c r="BUF9" s="516"/>
      <c r="BUG9" s="24"/>
      <c r="BUH9" s="24"/>
      <c r="BUI9" s="161"/>
      <c r="BUJ9" s="206"/>
      <c r="BUK9" s="34"/>
      <c r="BUL9" s="390"/>
      <c r="BUM9" s="34"/>
      <c r="BUN9" s="390"/>
      <c r="BUO9" s="34"/>
      <c r="BUP9" s="392"/>
      <c r="BUQ9" s="34"/>
      <c r="BUR9" s="390"/>
      <c r="BUS9" s="516"/>
      <c r="BUT9" s="34"/>
      <c r="BUU9" s="390"/>
      <c r="BUV9" s="516"/>
      <c r="BUW9" s="24"/>
      <c r="BUX9" s="24"/>
      <c r="BUY9" s="161"/>
      <c r="BUZ9" s="206"/>
      <c r="BVA9" s="34"/>
      <c r="BVB9" s="390"/>
      <c r="BVC9" s="34"/>
      <c r="BVD9" s="390"/>
      <c r="BVE9" s="34"/>
      <c r="BVF9" s="392"/>
      <c r="BVG9" s="34"/>
      <c r="BVH9" s="390"/>
      <c r="BVI9" s="516"/>
      <c r="BVJ9" s="34"/>
      <c r="BVK9" s="390"/>
      <c r="BVL9" s="516"/>
      <c r="BVM9" s="24"/>
      <c r="BVN9" s="24"/>
      <c r="BVO9" s="161"/>
      <c r="BVP9" s="206"/>
      <c r="BVQ9" s="34"/>
      <c r="BVR9" s="390"/>
      <c r="BVS9" s="34"/>
      <c r="BVT9" s="390"/>
      <c r="BVU9" s="34"/>
      <c r="BVV9" s="392"/>
      <c r="BVW9" s="34"/>
      <c r="BVX9" s="390"/>
      <c r="BVY9" s="516"/>
      <c r="BVZ9" s="34"/>
      <c r="BWA9" s="390"/>
      <c r="BWB9" s="516"/>
      <c r="BWC9" s="24"/>
      <c r="BWD9" s="24"/>
      <c r="BWE9" s="161"/>
      <c r="BWF9" s="206"/>
      <c r="BWG9" s="34"/>
      <c r="BWH9" s="390"/>
      <c r="BWI9" s="34"/>
      <c r="BWJ9" s="390"/>
      <c r="BWK9" s="34"/>
      <c r="BWL9" s="392"/>
      <c r="BWM9" s="34"/>
      <c r="BWN9" s="390"/>
      <c r="BWO9" s="516"/>
      <c r="BWP9" s="34"/>
      <c r="BWQ9" s="390"/>
      <c r="BWR9" s="516"/>
      <c r="BWS9" s="24"/>
      <c r="BWT9" s="24"/>
      <c r="BWU9" s="161"/>
      <c r="BWV9" s="206"/>
      <c r="BWW9" s="34"/>
      <c r="BWX9" s="390"/>
      <c r="BWY9" s="34"/>
      <c r="BWZ9" s="390"/>
      <c r="BXA9" s="34"/>
      <c r="BXB9" s="392"/>
      <c r="BXC9" s="34"/>
      <c r="BXD9" s="390"/>
      <c r="BXE9" s="516"/>
      <c r="BXF9" s="34"/>
      <c r="BXG9" s="390"/>
      <c r="BXH9" s="516"/>
      <c r="BXI9" s="24"/>
      <c r="BXJ9" s="24"/>
      <c r="BXK9" s="161"/>
      <c r="BXL9" s="206"/>
      <c r="BXM9" s="34"/>
      <c r="BXN9" s="390"/>
      <c r="BXO9" s="34"/>
      <c r="BXP9" s="390"/>
      <c r="BXQ9" s="34"/>
      <c r="BXR9" s="392"/>
      <c r="BXS9" s="34"/>
      <c r="BXT9" s="390"/>
      <c r="BXU9" s="516"/>
      <c r="BXV9" s="34"/>
      <c r="BXW9" s="390"/>
      <c r="BXX9" s="516"/>
      <c r="BXY9" s="24"/>
      <c r="BXZ9" s="24"/>
      <c r="BYA9" s="161"/>
      <c r="BYB9" s="206"/>
      <c r="BYC9" s="34"/>
      <c r="BYD9" s="390"/>
      <c r="BYE9" s="34"/>
      <c r="BYF9" s="390"/>
      <c r="BYG9" s="34"/>
      <c r="BYH9" s="392"/>
      <c r="BYI9" s="34"/>
      <c r="BYJ9" s="390"/>
      <c r="BYK9" s="516"/>
      <c r="BYL9" s="34"/>
      <c r="BYM9" s="390"/>
      <c r="BYN9" s="516"/>
      <c r="BYO9" s="24"/>
      <c r="BYP9" s="24"/>
      <c r="BYQ9" s="161"/>
      <c r="BYR9" s="206"/>
      <c r="BYS9" s="34"/>
      <c r="BYT9" s="390"/>
      <c r="BYU9" s="34"/>
      <c r="BYV9" s="390"/>
      <c r="BYW9" s="34"/>
      <c r="BYX9" s="392"/>
      <c r="BYY9" s="34"/>
      <c r="BYZ9" s="390"/>
      <c r="BZA9" s="516"/>
      <c r="BZB9" s="34"/>
      <c r="BZC9" s="390"/>
      <c r="BZD9" s="516"/>
      <c r="BZE9" s="24"/>
      <c r="BZF9" s="24"/>
      <c r="BZG9" s="161"/>
      <c r="BZH9" s="206"/>
      <c r="BZI9" s="34"/>
      <c r="BZJ9" s="390"/>
      <c r="BZK9" s="34"/>
      <c r="BZL9" s="390"/>
      <c r="BZM9" s="34"/>
      <c r="BZN9" s="392"/>
      <c r="BZO9" s="34"/>
      <c r="BZP9" s="390"/>
      <c r="BZQ9" s="516"/>
      <c r="BZR9" s="34"/>
      <c r="BZS9" s="390"/>
      <c r="BZT9" s="516"/>
      <c r="BZU9" s="24"/>
      <c r="BZV9" s="24"/>
      <c r="BZW9" s="161"/>
      <c r="BZX9" s="206"/>
      <c r="BZY9" s="34"/>
      <c r="BZZ9" s="390"/>
      <c r="CAA9" s="34"/>
      <c r="CAB9" s="390"/>
      <c r="CAC9" s="34"/>
      <c r="CAD9" s="392"/>
      <c r="CAE9" s="34"/>
      <c r="CAF9" s="390"/>
      <c r="CAG9" s="516"/>
      <c r="CAH9" s="34"/>
      <c r="CAI9" s="390"/>
      <c r="CAJ9" s="516"/>
      <c r="CAK9" s="24"/>
      <c r="CAL9" s="24"/>
      <c r="CAM9" s="161"/>
      <c r="CAN9" s="206"/>
      <c r="CAO9" s="34"/>
      <c r="CAP9" s="390"/>
      <c r="CAQ9" s="34"/>
      <c r="CAR9" s="390"/>
      <c r="CAS9" s="34"/>
      <c r="CAT9" s="392"/>
      <c r="CAU9" s="34"/>
      <c r="CAV9" s="390"/>
      <c r="CAW9" s="516"/>
      <c r="CAX9" s="34"/>
      <c r="CAY9" s="390"/>
      <c r="CAZ9" s="516"/>
      <c r="CBA9" s="24"/>
      <c r="CBB9" s="24"/>
      <c r="CBC9" s="161"/>
      <c r="CBD9" s="206"/>
      <c r="CBE9" s="34"/>
      <c r="CBF9" s="390"/>
      <c r="CBG9" s="34"/>
      <c r="CBH9" s="390"/>
      <c r="CBI9" s="34"/>
      <c r="CBJ9" s="392"/>
      <c r="CBK9" s="34"/>
      <c r="CBL9" s="390"/>
      <c r="CBM9" s="516"/>
      <c r="CBN9" s="34"/>
      <c r="CBO9" s="390"/>
      <c r="CBP9" s="516"/>
      <c r="CBQ9" s="24"/>
      <c r="CBR9" s="24"/>
      <c r="CBS9" s="161"/>
      <c r="CBT9" s="206"/>
      <c r="CBU9" s="34"/>
      <c r="CBV9" s="390"/>
      <c r="CBW9" s="34"/>
      <c r="CBX9" s="390"/>
      <c r="CBY9" s="34"/>
      <c r="CBZ9" s="392"/>
      <c r="CCA9" s="34"/>
      <c r="CCB9" s="390"/>
      <c r="CCC9" s="516"/>
      <c r="CCD9" s="34"/>
      <c r="CCE9" s="390"/>
      <c r="CCF9" s="516"/>
      <c r="CCG9" s="24"/>
      <c r="CCH9" s="24"/>
      <c r="CCI9" s="161"/>
      <c r="CCJ9" s="206"/>
      <c r="CCK9" s="34"/>
      <c r="CCL9" s="390"/>
      <c r="CCM9" s="34"/>
      <c r="CCN9" s="390"/>
      <c r="CCO9" s="34"/>
      <c r="CCP9" s="392"/>
      <c r="CCQ9" s="34"/>
      <c r="CCR9" s="390"/>
      <c r="CCS9" s="516"/>
      <c r="CCT9" s="34"/>
      <c r="CCU9" s="390"/>
      <c r="CCV9" s="516"/>
      <c r="CCW9" s="24"/>
      <c r="CCX9" s="24"/>
      <c r="CCY9" s="161"/>
      <c r="CCZ9" s="206"/>
      <c r="CDA9" s="34"/>
      <c r="CDB9" s="390"/>
      <c r="CDC9" s="34"/>
      <c r="CDD9" s="390"/>
      <c r="CDE9" s="34"/>
      <c r="CDF9" s="392"/>
      <c r="CDG9" s="34"/>
      <c r="CDH9" s="390"/>
      <c r="CDI9" s="516"/>
      <c r="CDJ9" s="34"/>
      <c r="CDK9" s="390"/>
      <c r="CDL9" s="516"/>
      <c r="CDM9" s="24"/>
      <c r="CDN9" s="24"/>
      <c r="CDO9" s="161"/>
      <c r="CDP9" s="206"/>
      <c r="CDQ9" s="34"/>
      <c r="CDR9" s="390"/>
      <c r="CDS9" s="34"/>
      <c r="CDT9" s="390"/>
      <c r="CDU9" s="34"/>
      <c r="CDV9" s="392"/>
      <c r="CDW9" s="34"/>
      <c r="CDX9" s="390"/>
      <c r="CDY9" s="516"/>
      <c r="CDZ9" s="34"/>
      <c r="CEA9" s="390"/>
      <c r="CEB9" s="516"/>
      <c r="CEC9" s="24"/>
      <c r="CED9" s="24"/>
      <c r="CEE9" s="161"/>
      <c r="CEF9" s="206"/>
      <c r="CEG9" s="34"/>
      <c r="CEH9" s="390"/>
      <c r="CEI9" s="34"/>
      <c r="CEJ9" s="390"/>
      <c r="CEK9" s="34"/>
      <c r="CEL9" s="392"/>
      <c r="CEM9" s="34"/>
      <c r="CEN9" s="390"/>
      <c r="CEO9" s="516"/>
      <c r="CEP9" s="34"/>
      <c r="CEQ9" s="390"/>
      <c r="CER9" s="516"/>
      <c r="CES9" s="24"/>
      <c r="CET9" s="24"/>
      <c r="CEU9" s="161"/>
      <c r="CEV9" s="206"/>
      <c r="CEW9" s="34"/>
      <c r="CEX9" s="390"/>
      <c r="CEY9" s="34"/>
      <c r="CEZ9" s="390"/>
      <c r="CFA9" s="34"/>
      <c r="CFB9" s="392"/>
      <c r="CFC9" s="34"/>
      <c r="CFD9" s="390"/>
      <c r="CFE9" s="516"/>
      <c r="CFF9" s="34"/>
      <c r="CFG9" s="390"/>
      <c r="CFH9" s="516"/>
      <c r="CFI9" s="24"/>
      <c r="CFJ9" s="24"/>
      <c r="CFK9" s="161"/>
      <c r="CFL9" s="206"/>
      <c r="CFM9" s="34"/>
      <c r="CFN9" s="390"/>
      <c r="CFO9" s="34"/>
      <c r="CFP9" s="390"/>
      <c r="CFQ9" s="34"/>
      <c r="CFR9" s="392"/>
      <c r="CFS9" s="34"/>
      <c r="CFT9" s="390"/>
      <c r="CFU9" s="516"/>
      <c r="CFV9" s="34"/>
      <c r="CFW9" s="390"/>
      <c r="CFX9" s="516"/>
      <c r="CFY9" s="24"/>
      <c r="CFZ9" s="24"/>
      <c r="CGA9" s="161"/>
      <c r="CGB9" s="206"/>
      <c r="CGC9" s="34"/>
      <c r="CGD9" s="390"/>
      <c r="CGE9" s="34"/>
      <c r="CGF9" s="390"/>
      <c r="CGG9" s="34"/>
      <c r="CGH9" s="392"/>
      <c r="CGI9" s="34"/>
      <c r="CGJ9" s="390"/>
      <c r="CGK9" s="516"/>
      <c r="CGL9" s="34"/>
      <c r="CGM9" s="390"/>
      <c r="CGN9" s="516"/>
      <c r="CGO9" s="24"/>
      <c r="CGP9" s="24"/>
      <c r="CGQ9" s="161"/>
      <c r="CGR9" s="206"/>
      <c r="CGS9" s="34"/>
      <c r="CGT9" s="390"/>
      <c r="CGU9" s="34"/>
      <c r="CGV9" s="390"/>
      <c r="CGW9" s="34"/>
      <c r="CGX9" s="392"/>
      <c r="CGY9" s="34"/>
      <c r="CGZ9" s="390"/>
      <c r="CHA9" s="516"/>
      <c r="CHB9" s="34"/>
      <c r="CHC9" s="390"/>
      <c r="CHD9" s="516"/>
      <c r="CHE9" s="24"/>
      <c r="CHF9" s="24"/>
      <c r="CHG9" s="161"/>
      <c r="CHH9" s="206"/>
      <c r="CHI9" s="34"/>
      <c r="CHJ9" s="390"/>
      <c r="CHK9" s="34"/>
      <c r="CHL9" s="390"/>
      <c r="CHM9" s="34"/>
      <c r="CHN9" s="392"/>
      <c r="CHO9" s="34"/>
      <c r="CHP9" s="390"/>
      <c r="CHQ9" s="516"/>
      <c r="CHR9" s="34"/>
      <c r="CHS9" s="390"/>
      <c r="CHT9" s="516"/>
      <c r="CHU9" s="24"/>
      <c r="CHV9" s="24"/>
      <c r="CHW9" s="161"/>
      <c r="CHX9" s="206"/>
      <c r="CHY9" s="34"/>
      <c r="CHZ9" s="390"/>
      <c r="CIA9" s="34"/>
      <c r="CIB9" s="390"/>
      <c r="CIC9" s="34"/>
      <c r="CID9" s="392"/>
      <c r="CIE9" s="34"/>
      <c r="CIF9" s="390"/>
      <c r="CIG9" s="516"/>
      <c r="CIH9" s="34"/>
      <c r="CII9" s="390"/>
      <c r="CIJ9" s="516"/>
      <c r="CIK9" s="24"/>
      <c r="CIL9" s="24"/>
      <c r="CIM9" s="161"/>
      <c r="CIN9" s="206"/>
      <c r="CIO9" s="34"/>
      <c r="CIP9" s="390"/>
      <c r="CIQ9" s="34"/>
      <c r="CIR9" s="390"/>
      <c r="CIS9" s="34"/>
      <c r="CIT9" s="392"/>
      <c r="CIU9" s="34"/>
      <c r="CIV9" s="390"/>
      <c r="CIW9" s="516"/>
      <c r="CIX9" s="34"/>
      <c r="CIY9" s="390"/>
      <c r="CIZ9" s="516"/>
      <c r="CJA9" s="24"/>
      <c r="CJB9" s="24"/>
      <c r="CJC9" s="161"/>
      <c r="CJD9" s="206"/>
      <c r="CJE9" s="34"/>
      <c r="CJF9" s="390"/>
      <c r="CJG9" s="34"/>
      <c r="CJH9" s="390"/>
      <c r="CJI9" s="34"/>
      <c r="CJJ9" s="392"/>
      <c r="CJK9" s="34"/>
      <c r="CJL9" s="390"/>
      <c r="CJM9" s="516"/>
      <c r="CJN9" s="34"/>
      <c r="CJO9" s="390"/>
      <c r="CJP9" s="516"/>
      <c r="CJQ9" s="24"/>
      <c r="CJR9" s="24"/>
      <c r="CJS9" s="161"/>
      <c r="CJT9" s="206"/>
      <c r="CJU9" s="34"/>
      <c r="CJV9" s="390"/>
      <c r="CJW9" s="34"/>
      <c r="CJX9" s="390"/>
      <c r="CJY9" s="34"/>
      <c r="CJZ9" s="392"/>
      <c r="CKA9" s="34"/>
      <c r="CKB9" s="390"/>
      <c r="CKC9" s="516"/>
      <c r="CKD9" s="34"/>
      <c r="CKE9" s="390"/>
      <c r="CKF9" s="516"/>
      <c r="CKG9" s="24"/>
      <c r="CKH9" s="24"/>
      <c r="CKI9" s="161"/>
      <c r="CKJ9" s="206"/>
      <c r="CKK9" s="34"/>
      <c r="CKL9" s="390"/>
      <c r="CKM9" s="34"/>
      <c r="CKN9" s="390"/>
      <c r="CKO9" s="34"/>
      <c r="CKP9" s="392"/>
      <c r="CKQ9" s="34"/>
      <c r="CKR9" s="390"/>
      <c r="CKS9" s="516"/>
      <c r="CKT9" s="34"/>
      <c r="CKU9" s="390"/>
      <c r="CKV9" s="516"/>
      <c r="CKW9" s="24"/>
      <c r="CKX9" s="24"/>
      <c r="CKY9" s="161"/>
      <c r="CKZ9" s="206"/>
      <c r="CLA9" s="34"/>
      <c r="CLB9" s="390"/>
      <c r="CLC9" s="34"/>
      <c r="CLD9" s="390"/>
      <c r="CLE9" s="34"/>
      <c r="CLF9" s="392"/>
      <c r="CLG9" s="34"/>
      <c r="CLH9" s="390"/>
      <c r="CLI9" s="516"/>
      <c r="CLJ9" s="34"/>
      <c r="CLK9" s="390"/>
      <c r="CLL9" s="516"/>
      <c r="CLM9" s="24"/>
      <c r="CLN9" s="24"/>
      <c r="CLO9" s="161"/>
      <c r="CLP9" s="206"/>
      <c r="CLQ9" s="34"/>
      <c r="CLR9" s="390"/>
      <c r="CLS9" s="34"/>
      <c r="CLT9" s="390"/>
      <c r="CLU9" s="34"/>
      <c r="CLV9" s="392"/>
      <c r="CLW9" s="34"/>
      <c r="CLX9" s="390"/>
      <c r="CLY9" s="516"/>
      <c r="CLZ9" s="34"/>
      <c r="CMA9" s="390"/>
      <c r="CMB9" s="516"/>
      <c r="CMC9" s="24"/>
      <c r="CMD9" s="24"/>
      <c r="CME9" s="161"/>
      <c r="CMF9" s="206"/>
      <c r="CMG9" s="34"/>
      <c r="CMH9" s="390"/>
      <c r="CMI9" s="34"/>
      <c r="CMJ9" s="390"/>
      <c r="CMK9" s="34"/>
      <c r="CML9" s="392"/>
      <c r="CMM9" s="34"/>
      <c r="CMN9" s="390"/>
      <c r="CMO9" s="516"/>
      <c r="CMP9" s="34"/>
      <c r="CMQ9" s="390"/>
      <c r="CMR9" s="516"/>
      <c r="CMS9" s="24"/>
      <c r="CMT9" s="24"/>
      <c r="CMU9" s="161"/>
      <c r="CMV9" s="206"/>
      <c r="CMW9" s="34"/>
      <c r="CMX9" s="390"/>
      <c r="CMY9" s="34"/>
      <c r="CMZ9" s="390"/>
      <c r="CNA9" s="34"/>
      <c r="CNB9" s="392"/>
      <c r="CNC9" s="34"/>
      <c r="CND9" s="390"/>
      <c r="CNE9" s="516"/>
      <c r="CNF9" s="34"/>
      <c r="CNG9" s="390"/>
      <c r="CNH9" s="516"/>
      <c r="CNI9" s="24"/>
      <c r="CNJ9" s="24"/>
      <c r="CNK9" s="161"/>
      <c r="CNL9" s="206"/>
      <c r="CNM9" s="34"/>
      <c r="CNN9" s="390"/>
      <c r="CNO9" s="34"/>
      <c r="CNP9" s="390"/>
      <c r="CNQ9" s="34"/>
      <c r="CNR9" s="392"/>
      <c r="CNS9" s="34"/>
      <c r="CNT9" s="390"/>
      <c r="CNU9" s="516"/>
      <c r="CNV9" s="34"/>
      <c r="CNW9" s="390"/>
      <c r="CNX9" s="516"/>
      <c r="CNY9" s="24"/>
      <c r="CNZ9" s="24"/>
      <c r="COA9" s="161"/>
      <c r="COB9" s="206"/>
      <c r="COC9" s="34"/>
      <c r="COD9" s="390"/>
      <c r="COE9" s="34"/>
      <c r="COF9" s="390"/>
      <c r="COG9" s="34"/>
      <c r="COH9" s="392"/>
      <c r="COI9" s="34"/>
      <c r="COJ9" s="390"/>
      <c r="COK9" s="516"/>
      <c r="COL9" s="34"/>
      <c r="COM9" s="390"/>
      <c r="CON9" s="516"/>
      <c r="COO9" s="24"/>
      <c r="COP9" s="24"/>
      <c r="COQ9" s="161"/>
      <c r="COR9" s="206"/>
      <c r="COS9" s="34"/>
      <c r="COT9" s="390"/>
      <c r="COU9" s="34"/>
      <c r="COV9" s="390"/>
      <c r="COW9" s="34"/>
      <c r="COX9" s="392"/>
      <c r="COY9" s="34"/>
      <c r="COZ9" s="390"/>
      <c r="CPA9" s="516"/>
      <c r="CPB9" s="34"/>
      <c r="CPC9" s="390"/>
      <c r="CPD9" s="516"/>
      <c r="CPE9" s="24"/>
      <c r="CPF9" s="24"/>
      <c r="CPG9" s="161"/>
      <c r="CPH9" s="206"/>
      <c r="CPI9" s="34"/>
      <c r="CPJ9" s="390"/>
      <c r="CPK9" s="34"/>
      <c r="CPL9" s="390"/>
      <c r="CPM9" s="34"/>
      <c r="CPN9" s="392"/>
      <c r="CPO9" s="34"/>
      <c r="CPP9" s="390"/>
      <c r="CPQ9" s="516"/>
      <c r="CPR9" s="34"/>
      <c r="CPS9" s="390"/>
      <c r="CPT9" s="516"/>
      <c r="CPU9" s="24"/>
      <c r="CPV9" s="24"/>
      <c r="CPW9" s="161"/>
      <c r="CPX9" s="206"/>
      <c r="CPY9" s="34"/>
      <c r="CPZ9" s="390"/>
      <c r="CQA9" s="34"/>
      <c r="CQB9" s="390"/>
      <c r="CQC9" s="34"/>
      <c r="CQD9" s="392"/>
      <c r="CQE9" s="34"/>
      <c r="CQF9" s="390"/>
      <c r="CQG9" s="516"/>
      <c r="CQH9" s="34"/>
      <c r="CQI9" s="390"/>
      <c r="CQJ9" s="516"/>
      <c r="CQK9" s="24"/>
      <c r="CQL9" s="24"/>
      <c r="CQM9" s="161"/>
      <c r="CQN9" s="206"/>
      <c r="CQO9" s="34"/>
      <c r="CQP9" s="390"/>
      <c r="CQQ9" s="34"/>
      <c r="CQR9" s="390"/>
      <c r="CQS9" s="34"/>
      <c r="CQT9" s="392"/>
      <c r="CQU9" s="34"/>
      <c r="CQV9" s="390"/>
      <c r="CQW9" s="516"/>
      <c r="CQX9" s="34"/>
      <c r="CQY9" s="390"/>
      <c r="CQZ9" s="516"/>
      <c r="CRA9" s="24"/>
      <c r="CRB9" s="24"/>
      <c r="CRC9" s="161"/>
      <c r="CRD9" s="206"/>
      <c r="CRE9" s="34"/>
      <c r="CRF9" s="390"/>
      <c r="CRG9" s="34"/>
      <c r="CRH9" s="390"/>
      <c r="CRI9" s="34"/>
      <c r="CRJ9" s="392"/>
      <c r="CRK9" s="34"/>
      <c r="CRL9" s="390"/>
      <c r="CRM9" s="516"/>
      <c r="CRN9" s="34"/>
      <c r="CRO9" s="390"/>
      <c r="CRP9" s="516"/>
      <c r="CRQ9" s="24"/>
      <c r="CRR9" s="24"/>
      <c r="CRS9" s="161"/>
      <c r="CRT9" s="206"/>
      <c r="CRU9" s="34"/>
      <c r="CRV9" s="390"/>
      <c r="CRW9" s="34"/>
      <c r="CRX9" s="390"/>
      <c r="CRY9" s="34"/>
      <c r="CRZ9" s="392"/>
      <c r="CSA9" s="34"/>
      <c r="CSB9" s="390"/>
      <c r="CSC9" s="516"/>
      <c r="CSD9" s="34"/>
      <c r="CSE9" s="390"/>
      <c r="CSF9" s="516"/>
      <c r="CSG9" s="24"/>
      <c r="CSH9" s="24"/>
      <c r="CSI9" s="161"/>
      <c r="CSJ9" s="206"/>
      <c r="CSK9" s="34"/>
      <c r="CSL9" s="390"/>
      <c r="CSM9" s="34"/>
      <c r="CSN9" s="390"/>
      <c r="CSO9" s="34"/>
      <c r="CSP9" s="392"/>
      <c r="CSQ9" s="34"/>
      <c r="CSR9" s="390"/>
      <c r="CSS9" s="516"/>
      <c r="CST9" s="34"/>
      <c r="CSU9" s="390"/>
      <c r="CSV9" s="516"/>
      <c r="CSW9" s="24"/>
      <c r="CSX9" s="24"/>
      <c r="CSY9" s="161"/>
      <c r="CSZ9" s="206"/>
      <c r="CTA9" s="34"/>
      <c r="CTB9" s="390"/>
      <c r="CTC9" s="34"/>
      <c r="CTD9" s="390"/>
      <c r="CTE9" s="34"/>
      <c r="CTF9" s="392"/>
      <c r="CTG9" s="34"/>
      <c r="CTH9" s="390"/>
      <c r="CTI9" s="516"/>
      <c r="CTJ9" s="34"/>
      <c r="CTK9" s="390"/>
      <c r="CTL9" s="516"/>
      <c r="CTM9" s="24"/>
      <c r="CTN9" s="24"/>
      <c r="CTO9" s="161"/>
      <c r="CTP9" s="206"/>
      <c r="CTQ9" s="34"/>
      <c r="CTR9" s="390"/>
      <c r="CTS9" s="34"/>
      <c r="CTT9" s="390"/>
      <c r="CTU9" s="34"/>
      <c r="CTV9" s="392"/>
      <c r="CTW9" s="34"/>
      <c r="CTX9" s="390"/>
      <c r="CTY9" s="516"/>
      <c r="CTZ9" s="34"/>
      <c r="CUA9" s="390"/>
      <c r="CUB9" s="516"/>
      <c r="CUC9" s="24"/>
      <c r="CUD9" s="24"/>
      <c r="CUE9" s="161"/>
      <c r="CUF9" s="206"/>
      <c r="CUG9" s="34"/>
      <c r="CUH9" s="390"/>
      <c r="CUI9" s="34"/>
      <c r="CUJ9" s="390"/>
      <c r="CUK9" s="34"/>
      <c r="CUL9" s="392"/>
      <c r="CUM9" s="34"/>
      <c r="CUN9" s="390"/>
      <c r="CUO9" s="516"/>
      <c r="CUP9" s="34"/>
      <c r="CUQ9" s="390"/>
      <c r="CUR9" s="516"/>
      <c r="CUS9" s="24"/>
      <c r="CUT9" s="24"/>
      <c r="CUU9" s="161"/>
      <c r="CUV9" s="206"/>
      <c r="CUW9" s="34"/>
      <c r="CUX9" s="390"/>
      <c r="CUY9" s="34"/>
      <c r="CUZ9" s="390"/>
      <c r="CVA9" s="34"/>
      <c r="CVB9" s="392"/>
      <c r="CVC9" s="34"/>
      <c r="CVD9" s="390"/>
      <c r="CVE9" s="516"/>
      <c r="CVF9" s="34"/>
      <c r="CVG9" s="390"/>
      <c r="CVH9" s="516"/>
      <c r="CVI9" s="24"/>
      <c r="CVJ9" s="24"/>
      <c r="CVK9" s="161"/>
      <c r="CVL9" s="206"/>
      <c r="CVM9" s="34"/>
      <c r="CVN9" s="390"/>
      <c r="CVO9" s="34"/>
      <c r="CVP9" s="390"/>
      <c r="CVQ9" s="34"/>
      <c r="CVR9" s="392"/>
      <c r="CVS9" s="34"/>
      <c r="CVT9" s="390"/>
      <c r="CVU9" s="516"/>
      <c r="CVV9" s="34"/>
      <c r="CVW9" s="390"/>
      <c r="CVX9" s="516"/>
      <c r="CVY9" s="24"/>
      <c r="CVZ9" s="24"/>
      <c r="CWA9" s="161"/>
      <c r="CWB9" s="206"/>
      <c r="CWC9" s="34"/>
      <c r="CWD9" s="390"/>
      <c r="CWE9" s="34"/>
      <c r="CWF9" s="390"/>
      <c r="CWG9" s="34"/>
      <c r="CWH9" s="392"/>
      <c r="CWI9" s="34"/>
      <c r="CWJ9" s="390"/>
      <c r="CWK9" s="516"/>
      <c r="CWL9" s="34"/>
      <c r="CWM9" s="390"/>
      <c r="CWN9" s="516"/>
      <c r="CWO9" s="24"/>
      <c r="CWP9" s="24"/>
      <c r="CWQ9" s="161"/>
      <c r="CWR9" s="206"/>
      <c r="CWS9" s="34"/>
      <c r="CWT9" s="390"/>
      <c r="CWU9" s="34"/>
      <c r="CWV9" s="390"/>
      <c r="CWW9" s="34"/>
      <c r="CWX9" s="392"/>
      <c r="CWY9" s="34"/>
      <c r="CWZ9" s="390"/>
      <c r="CXA9" s="516"/>
      <c r="CXB9" s="34"/>
      <c r="CXC9" s="390"/>
      <c r="CXD9" s="516"/>
      <c r="CXE9" s="24"/>
      <c r="CXF9" s="24"/>
      <c r="CXG9" s="161"/>
      <c r="CXH9" s="206"/>
      <c r="CXI9" s="34"/>
      <c r="CXJ9" s="390"/>
      <c r="CXK9" s="34"/>
      <c r="CXL9" s="390"/>
      <c r="CXM9" s="34"/>
      <c r="CXN9" s="392"/>
      <c r="CXO9" s="34"/>
      <c r="CXP9" s="390"/>
      <c r="CXQ9" s="516"/>
      <c r="CXR9" s="34"/>
      <c r="CXS9" s="390"/>
      <c r="CXT9" s="516"/>
      <c r="CXU9" s="24"/>
      <c r="CXV9" s="24"/>
      <c r="CXW9" s="161"/>
      <c r="CXX9" s="206"/>
      <c r="CXY9" s="34"/>
      <c r="CXZ9" s="390"/>
      <c r="CYA9" s="34"/>
      <c r="CYB9" s="390"/>
      <c r="CYC9" s="34"/>
      <c r="CYD9" s="392"/>
      <c r="CYE9" s="34"/>
      <c r="CYF9" s="390"/>
      <c r="CYG9" s="516"/>
      <c r="CYH9" s="34"/>
      <c r="CYI9" s="390"/>
      <c r="CYJ9" s="516"/>
      <c r="CYK9" s="24"/>
      <c r="CYL9" s="24"/>
      <c r="CYM9" s="161"/>
      <c r="CYN9" s="206"/>
      <c r="CYO9" s="34"/>
      <c r="CYP9" s="390"/>
      <c r="CYQ9" s="34"/>
      <c r="CYR9" s="390"/>
      <c r="CYS9" s="34"/>
      <c r="CYT9" s="392"/>
      <c r="CYU9" s="34"/>
      <c r="CYV9" s="390"/>
      <c r="CYW9" s="516"/>
      <c r="CYX9" s="34"/>
      <c r="CYY9" s="390"/>
      <c r="CYZ9" s="516"/>
      <c r="CZA9" s="24"/>
      <c r="CZB9" s="24"/>
      <c r="CZC9" s="161"/>
      <c r="CZD9" s="206"/>
      <c r="CZE9" s="34"/>
      <c r="CZF9" s="390"/>
      <c r="CZG9" s="34"/>
      <c r="CZH9" s="390"/>
      <c r="CZI9" s="34"/>
      <c r="CZJ9" s="392"/>
      <c r="CZK9" s="34"/>
      <c r="CZL9" s="390"/>
      <c r="CZM9" s="516"/>
      <c r="CZN9" s="34"/>
      <c r="CZO9" s="390"/>
      <c r="CZP9" s="516"/>
      <c r="CZQ9" s="24"/>
      <c r="CZR9" s="24"/>
      <c r="CZS9" s="161"/>
      <c r="CZT9" s="206"/>
      <c r="CZU9" s="34"/>
      <c r="CZV9" s="390"/>
      <c r="CZW9" s="34"/>
      <c r="CZX9" s="390"/>
      <c r="CZY9" s="34"/>
      <c r="CZZ9" s="392"/>
      <c r="DAA9" s="34"/>
      <c r="DAB9" s="390"/>
      <c r="DAC9" s="516"/>
      <c r="DAD9" s="34"/>
      <c r="DAE9" s="390"/>
      <c r="DAF9" s="516"/>
      <c r="DAG9" s="24"/>
      <c r="DAH9" s="24"/>
      <c r="DAI9" s="161"/>
      <c r="DAJ9" s="206"/>
      <c r="DAK9" s="34"/>
      <c r="DAL9" s="390"/>
      <c r="DAM9" s="34"/>
      <c r="DAN9" s="390"/>
      <c r="DAO9" s="34"/>
      <c r="DAP9" s="392"/>
      <c r="DAQ9" s="34"/>
      <c r="DAR9" s="390"/>
      <c r="DAS9" s="516"/>
      <c r="DAT9" s="34"/>
      <c r="DAU9" s="390"/>
      <c r="DAV9" s="516"/>
      <c r="DAW9" s="24"/>
      <c r="DAX9" s="24"/>
      <c r="DAY9" s="161"/>
      <c r="DAZ9" s="206"/>
      <c r="DBA9" s="34"/>
      <c r="DBB9" s="390"/>
      <c r="DBC9" s="34"/>
      <c r="DBD9" s="390"/>
      <c r="DBE9" s="34"/>
      <c r="DBF9" s="392"/>
      <c r="DBG9" s="34"/>
      <c r="DBH9" s="390"/>
      <c r="DBI9" s="516"/>
      <c r="DBJ9" s="34"/>
      <c r="DBK9" s="390"/>
      <c r="DBL9" s="516"/>
      <c r="DBM9" s="24"/>
      <c r="DBN9" s="24"/>
      <c r="DBO9" s="161"/>
      <c r="DBP9" s="206"/>
      <c r="DBQ9" s="34"/>
      <c r="DBR9" s="390"/>
      <c r="DBS9" s="34"/>
      <c r="DBT9" s="390"/>
      <c r="DBU9" s="34"/>
      <c r="DBV9" s="392"/>
      <c r="DBW9" s="34"/>
      <c r="DBX9" s="390"/>
      <c r="DBY9" s="516"/>
      <c r="DBZ9" s="34"/>
      <c r="DCA9" s="390"/>
      <c r="DCB9" s="516"/>
      <c r="DCC9" s="24"/>
      <c r="DCD9" s="24"/>
      <c r="DCE9" s="161"/>
      <c r="DCF9" s="206"/>
      <c r="DCG9" s="34"/>
      <c r="DCH9" s="390"/>
      <c r="DCI9" s="34"/>
      <c r="DCJ9" s="390"/>
      <c r="DCK9" s="34"/>
      <c r="DCL9" s="392"/>
      <c r="DCM9" s="34"/>
      <c r="DCN9" s="390"/>
      <c r="DCO9" s="516"/>
      <c r="DCP9" s="34"/>
      <c r="DCQ9" s="390"/>
      <c r="DCR9" s="516"/>
      <c r="DCS9" s="24"/>
      <c r="DCT9" s="24"/>
      <c r="DCU9" s="161"/>
      <c r="DCV9" s="206"/>
      <c r="DCW9" s="34"/>
      <c r="DCX9" s="390"/>
      <c r="DCY9" s="34"/>
      <c r="DCZ9" s="390"/>
      <c r="DDA9" s="34"/>
      <c r="DDB9" s="392"/>
      <c r="DDC9" s="34"/>
      <c r="DDD9" s="390"/>
      <c r="DDE9" s="516"/>
      <c r="DDF9" s="34"/>
      <c r="DDG9" s="390"/>
      <c r="DDH9" s="516"/>
      <c r="DDI9" s="24"/>
      <c r="DDJ9" s="24"/>
      <c r="DDK9" s="161"/>
      <c r="DDL9" s="206"/>
      <c r="DDM9" s="34"/>
      <c r="DDN9" s="390"/>
      <c r="DDO9" s="34"/>
      <c r="DDP9" s="390"/>
      <c r="DDQ9" s="34"/>
      <c r="DDR9" s="392"/>
      <c r="DDS9" s="34"/>
      <c r="DDT9" s="390"/>
      <c r="DDU9" s="516"/>
      <c r="DDV9" s="34"/>
      <c r="DDW9" s="390"/>
      <c r="DDX9" s="516"/>
      <c r="DDY9" s="24"/>
      <c r="DDZ9" s="24"/>
      <c r="DEA9" s="161"/>
      <c r="DEB9" s="206"/>
      <c r="DEC9" s="34"/>
      <c r="DED9" s="390"/>
      <c r="DEE9" s="34"/>
      <c r="DEF9" s="390"/>
      <c r="DEG9" s="34"/>
      <c r="DEH9" s="392"/>
      <c r="DEI9" s="34"/>
      <c r="DEJ9" s="390"/>
      <c r="DEK9" s="516"/>
      <c r="DEL9" s="34"/>
      <c r="DEM9" s="390"/>
      <c r="DEN9" s="516"/>
      <c r="DEO9" s="24"/>
      <c r="DEP9" s="24"/>
      <c r="DEQ9" s="161"/>
      <c r="DER9" s="206"/>
      <c r="DES9" s="34"/>
      <c r="DET9" s="390"/>
      <c r="DEU9" s="34"/>
      <c r="DEV9" s="390"/>
      <c r="DEW9" s="34"/>
      <c r="DEX9" s="392"/>
      <c r="DEY9" s="34"/>
      <c r="DEZ9" s="390"/>
      <c r="DFA9" s="516"/>
      <c r="DFB9" s="34"/>
      <c r="DFC9" s="390"/>
      <c r="DFD9" s="516"/>
      <c r="DFE9" s="24"/>
      <c r="DFF9" s="24"/>
      <c r="DFG9" s="161"/>
      <c r="DFH9" s="206"/>
      <c r="DFI9" s="34"/>
      <c r="DFJ9" s="390"/>
      <c r="DFK9" s="34"/>
      <c r="DFL9" s="390"/>
      <c r="DFM9" s="34"/>
      <c r="DFN9" s="392"/>
      <c r="DFO9" s="34"/>
      <c r="DFP9" s="390"/>
      <c r="DFQ9" s="516"/>
      <c r="DFR9" s="34"/>
      <c r="DFS9" s="390"/>
      <c r="DFT9" s="516"/>
      <c r="DFU9" s="24"/>
      <c r="DFV9" s="24"/>
      <c r="DFW9" s="161"/>
      <c r="DFX9" s="206"/>
      <c r="DFY9" s="34"/>
      <c r="DFZ9" s="390"/>
      <c r="DGA9" s="34"/>
      <c r="DGB9" s="390"/>
      <c r="DGC9" s="34"/>
      <c r="DGD9" s="392"/>
      <c r="DGE9" s="34"/>
      <c r="DGF9" s="390"/>
      <c r="DGG9" s="516"/>
      <c r="DGH9" s="34"/>
      <c r="DGI9" s="390"/>
      <c r="DGJ9" s="516"/>
      <c r="DGK9" s="24"/>
      <c r="DGL9" s="24"/>
      <c r="DGM9" s="161"/>
      <c r="DGN9" s="206"/>
      <c r="DGO9" s="34"/>
      <c r="DGP9" s="390"/>
      <c r="DGQ9" s="34"/>
      <c r="DGR9" s="390"/>
      <c r="DGS9" s="34"/>
      <c r="DGT9" s="392"/>
      <c r="DGU9" s="34"/>
      <c r="DGV9" s="390"/>
      <c r="DGW9" s="516"/>
      <c r="DGX9" s="34"/>
      <c r="DGY9" s="390"/>
      <c r="DGZ9" s="516"/>
      <c r="DHA9" s="24"/>
      <c r="DHB9" s="24"/>
      <c r="DHC9" s="161"/>
      <c r="DHD9" s="206"/>
      <c r="DHE9" s="34"/>
      <c r="DHF9" s="390"/>
      <c r="DHG9" s="34"/>
      <c r="DHH9" s="390"/>
      <c r="DHI9" s="34"/>
      <c r="DHJ9" s="392"/>
      <c r="DHK9" s="34"/>
      <c r="DHL9" s="390"/>
      <c r="DHM9" s="516"/>
      <c r="DHN9" s="34"/>
      <c r="DHO9" s="390"/>
      <c r="DHP9" s="516"/>
      <c r="DHQ9" s="24"/>
      <c r="DHR9" s="24"/>
      <c r="DHS9" s="161"/>
      <c r="DHT9" s="206"/>
      <c r="DHU9" s="34"/>
      <c r="DHV9" s="390"/>
      <c r="DHW9" s="34"/>
      <c r="DHX9" s="390"/>
      <c r="DHY9" s="34"/>
      <c r="DHZ9" s="392"/>
      <c r="DIA9" s="34"/>
      <c r="DIB9" s="390"/>
      <c r="DIC9" s="516"/>
      <c r="DID9" s="34"/>
      <c r="DIE9" s="390"/>
      <c r="DIF9" s="516"/>
      <c r="DIG9" s="24"/>
      <c r="DIH9" s="24"/>
      <c r="DII9" s="161"/>
      <c r="DIJ9" s="206"/>
      <c r="DIK9" s="34"/>
      <c r="DIL9" s="390"/>
      <c r="DIM9" s="34"/>
      <c r="DIN9" s="390"/>
      <c r="DIO9" s="34"/>
      <c r="DIP9" s="392"/>
      <c r="DIQ9" s="34"/>
      <c r="DIR9" s="390"/>
      <c r="DIS9" s="516"/>
      <c r="DIT9" s="34"/>
      <c r="DIU9" s="390"/>
      <c r="DIV9" s="516"/>
      <c r="DIW9" s="24"/>
      <c r="DIX9" s="24"/>
      <c r="DIY9" s="161"/>
      <c r="DIZ9" s="206"/>
      <c r="DJA9" s="34"/>
      <c r="DJB9" s="390"/>
      <c r="DJC9" s="34"/>
      <c r="DJD9" s="390"/>
      <c r="DJE9" s="34"/>
      <c r="DJF9" s="392"/>
      <c r="DJG9" s="34"/>
      <c r="DJH9" s="390"/>
      <c r="DJI9" s="516"/>
      <c r="DJJ9" s="34"/>
      <c r="DJK9" s="390"/>
      <c r="DJL9" s="516"/>
      <c r="DJM9" s="24"/>
      <c r="DJN9" s="24"/>
      <c r="DJO9" s="161"/>
      <c r="DJP9" s="206"/>
      <c r="DJQ9" s="34"/>
      <c r="DJR9" s="390"/>
      <c r="DJS9" s="34"/>
      <c r="DJT9" s="390"/>
      <c r="DJU9" s="34"/>
      <c r="DJV9" s="392"/>
      <c r="DJW9" s="34"/>
      <c r="DJX9" s="390"/>
      <c r="DJY9" s="516"/>
      <c r="DJZ9" s="34"/>
      <c r="DKA9" s="390"/>
      <c r="DKB9" s="516"/>
      <c r="DKC9" s="24"/>
      <c r="DKD9" s="24"/>
      <c r="DKE9" s="161"/>
      <c r="DKF9" s="206"/>
      <c r="DKG9" s="34"/>
      <c r="DKH9" s="390"/>
      <c r="DKI9" s="34"/>
      <c r="DKJ9" s="390"/>
      <c r="DKK9" s="34"/>
      <c r="DKL9" s="392"/>
      <c r="DKM9" s="34"/>
      <c r="DKN9" s="390"/>
      <c r="DKO9" s="516"/>
      <c r="DKP9" s="34"/>
      <c r="DKQ9" s="390"/>
      <c r="DKR9" s="516"/>
      <c r="DKS9" s="24"/>
      <c r="DKT9" s="24"/>
      <c r="DKU9" s="161"/>
      <c r="DKV9" s="206"/>
      <c r="DKW9" s="34"/>
      <c r="DKX9" s="390"/>
      <c r="DKY9" s="34"/>
      <c r="DKZ9" s="390"/>
      <c r="DLA9" s="34"/>
      <c r="DLB9" s="392"/>
      <c r="DLC9" s="34"/>
      <c r="DLD9" s="390"/>
      <c r="DLE9" s="516"/>
      <c r="DLF9" s="34"/>
      <c r="DLG9" s="390"/>
      <c r="DLH9" s="516"/>
      <c r="DLI9" s="24"/>
      <c r="DLJ9" s="24"/>
      <c r="DLK9" s="161"/>
      <c r="DLL9" s="206"/>
      <c r="DLM9" s="34"/>
      <c r="DLN9" s="390"/>
      <c r="DLO9" s="34"/>
      <c r="DLP9" s="390"/>
      <c r="DLQ9" s="34"/>
      <c r="DLR9" s="392"/>
      <c r="DLS9" s="34"/>
      <c r="DLT9" s="390"/>
      <c r="DLU9" s="516"/>
      <c r="DLV9" s="34"/>
      <c r="DLW9" s="390"/>
      <c r="DLX9" s="516"/>
      <c r="DLY9" s="24"/>
      <c r="DLZ9" s="24"/>
      <c r="DMA9" s="161"/>
      <c r="DMB9" s="206"/>
      <c r="DMC9" s="34"/>
      <c r="DMD9" s="390"/>
      <c r="DME9" s="34"/>
      <c r="DMF9" s="390"/>
      <c r="DMG9" s="34"/>
      <c r="DMH9" s="392"/>
      <c r="DMI9" s="34"/>
      <c r="DMJ9" s="390"/>
      <c r="DMK9" s="516"/>
      <c r="DML9" s="34"/>
      <c r="DMM9" s="390"/>
      <c r="DMN9" s="516"/>
      <c r="DMO9" s="24"/>
      <c r="DMP9" s="24"/>
      <c r="DMQ9" s="161"/>
      <c r="DMR9" s="206"/>
      <c r="DMS9" s="34"/>
      <c r="DMT9" s="390"/>
      <c r="DMU9" s="34"/>
      <c r="DMV9" s="390"/>
      <c r="DMW9" s="34"/>
      <c r="DMX9" s="392"/>
      <c r="DMY9" s="34"/>
      <c r="DMZ9" s="390"/>
      <c r="DNA9" s="516"/>
      <c r="DNB9" s="34"/>
      <c r="DNC9" s="390"/>
      <c r="DND9" s="516"/>
      <c r="DNE9" s="24"/>
      <c r="DNF9" s="24"/>
      <c r="DNG9" s="161"/>
      <c r="DNH9" s="206"/>
      <c r="DNI9" s="34"/>
      <c r="DNJ9" s="390"/>
      <c r="DNK9" s="34"/>
      <c r="DNL9" s="390"/>
      <c r="DNM9" s="34"/>
      <c r="DNN9" s="392"/>
      <c r="DNO9" s="34"/>
      <c r="DNP9" s="390"/>
      <c r="DNQ9" s="516"/>
      <c r="DNR9" s="34"/>
      <c r="DNS9" s="390"/>
      <c r="DNT9" s="516"/>
      <c r="DNU9" s="24"/>
      <c r="DNV9" s="24"/>
      <c r="DNW9" s="161"/>
      <c r="DNX9" s="206"/>
      <c r="DNY9" s="34"/>
      <c r="DNZ9" s="390"/>
      <c r="DOA9" s="34"/>
      <c r="DOB9" s="390"/>
      <c r="DOC9" s="34"/>
      <c r="DOD9" s="392"/>
      <c r="DOE9" s="34"/>
      <c r="DOF9" s="390"/>
      <c r="DOG9" s="516"/>
      <c r="DOH9" s="34"/>
      <c r="DOI9" s="390"/>
      <c r="DOJ9" s="516"/>
      <c r="DOK9" s="24"/>
      <c r="DOL9" s="24"/>
      <c r="DOM9" s="161"/>
      <c r="DON9" s="206"/>
      <c r="DOO9" s="34"/>
      <c r="DOP9" s="390"/>
      <c r="DOQ9" s="34"/>
      <c r="DOR9" s="390"/>
      <c r="DOS9" s="34"/>
      <c r="DOT9" s="392"/>
      <c r="DOU9" s="34"/>
      <c r="DOV9" s="390"/>
      <c r="DOW9" s="516"/>
      <c r="DOX9" s="34"/>
      <c r="DOY9" s="390"/>
      <c r="DOZ9" s="516"/>
      <c r="DPA9" s="24"/>
      <c r="DPB9" s="24"/>
      <c r="DPC9" s="161"/>
      <c r="DPD9" s="206"/>
      <c r="DPE9" s="34"/>
      <c r="DPF9" s="390"/>
      <c r="DPG9" s="34"/>
      <c r="DPH9" s="390"/>
      <c r="DPI9" s="34"/>
      <c r="DPJ9" s="392"/>
      <c r="DPK9" s="34"/>
      <c r="DPL9" s="390"/>
      <c r="DPM9" s="516"/>
      <c r="DPN9" s="34"/>
      <c r="DPO9" s="390"/>
      <c r="DPP9" s="516"/>
      <c r="DPQ9" s="24"/>
      <c r="DPR9" s="24"/>
      <c r="DPS9" s="161"/>
      <c r="DPT9" s="206"/>
      <c r="DPU9" s="34"/>
      <c r="DPV9" s="390"/>
      <c r="DPW9" s="34"/>
      <c r="DPX9" s="390"/>
      <c r="DPY9" s="34"/>
      <c r="DPZ9" s="392"/>
      <c r="DQA9" s="34"/>
      <c r="DQB9" s="390"/>
      <c r="DQC9" s="516"/>
      <c r="DQD9" s="34"/>
      <c r="DQE9" s="390"/>
      <c r="DQF9" s="516"/>
      <c r="DQG9" s="24"/>
      <c r="DQH9" s="24"/>
      <c r="DQI9" s="161"/>
      <c r="DQJ9" s="206"/>
      <c r="DQK9" s="34"/>
      <c r="DQL9" s="390"/>
      <c r="DQM9" s="34"/>
      <c r="DQN9" s="390"/>
      <c r="DQO9" s="34"/>
      <c r="DQP9" s="392"/>
      <c r="DQQ9" s="34"/>
      <c r="DQR9" s="390"/>
      <c r="DQS9" s="516"/>
      <c r="DQT9" s="34"/>
      <c r="DQU9" s="390"/>
      <c r="DQV9" s="516"/>
      <c r="DQW9" s="24"/>
      <c r="DQX9" s="24"/>
      <c r="DQY9" s="161"/>
      <c r="DQZ9" s="206"/>
      <c r="DRA9" s="34"/>
      <c r="DRB9" s="390"/>
      <c r="DRC9" s="34"/>
      <c r="DRD9" s="390"/>
      <c r="DRE9" s="34"/>
      <c r="DRF9" s="392"/>
      <c r="DRG9" s="34"/>
      <c r="DRH9" s="390"/>
      <c r="DRI9" s="516"/>
      <c r="DRJ9" s="34"/>
      <c r="DRK9" s="390"/>
      <c r="DRL9" s="516"/>
      <c r="DRM9" s="24"/>
      <c r="DRN9" s="24"/>
      <c r="DRO9" s="161"/>
      <c r="DRP9" s="206"/>
      <c r="DRQ9" s="34"/>
      <c r="DRR9" s="390"/>
      <c r="DRS9" s="34"/>
      <c r="DRT9" s="390"/>
      <c r="DRU9" s="34"/>
      <c r="DRV9" s="392"/>
      <c r="DRW9" s="34"/>
      <c r="DRX9" s="390"/>
      <c r="DRY9" s="516"/>
      <c r="DRZ9" s="34"/>
      <c r="DSA9" s="390"/>
      <c r="DSB9" s="516"/>
      <c r="DSC9" s="24"/>
      <c r="DSD9" s="24"/>
      <c r="DSE9" s="161"/>
      <c r="DSF9" s="206"/>
      <c r="DSG9" s="34"/>
      <c r="DSH9" s="390"/>
      <c r="DSI9" s="34"/>
      <c r="DSJ9" s="390"/>
      <c r="DSK9" s="34"/>
      <c r="DSL9" s="392"/>
      <c r="DSM9" s="34"/>
      <c r="DSN9" s="390"/>
      <c r="DSO9" s="516"/>
      <c r="DSP9" s="34"/>
      <c r="DSQ9" s="390"/>
      <c r="DSR9" s="516"/>
      <c r="DSS9" s="24"/>
      <c r="DST9" s="24"/>
      <c r="DSU9" s="161"/>
      <c r="DSV9" s="206"/>
      <c r="DSW9" s="34"/>
      <c r="DSX9" s="390"/>
      <c r="DSY9" s="34"/>
      <c r="DSZ9" s="390"/>
      <c r="DTA9" s="34"/>
      <c r="DTB9" s="392"/>
      <c r="DTC9" s="34"/>
      <c r="DTD9" s="390"/>
      <c r="DTE9" s="516"/>
      <c r="DTF9" s="34"/>
      <c r="DTG9" s="390"/>
      <c r="DTH9" s="516"/>
      <c r="DTI9" s="24"/>
      <c r="DTJ9" s="24"/>
      <c r="DTK9" s="161"/>
      <c r="DTL9" s="206"/>
      <c r="DTM9" s="34"/>
      <c r="DTN9" s="390"/>
      <c r="DTO9" s="34"/>
      <c r="DTP9" s="390"/>
      <c r="DTQ9" s="34"/>
      <c r="DTR9" s="392"/>
      <c r="DTS9" s="34"/>
      <c r="DTT9" s="390"/>
      <c r="DTU9" s="516"/>
      <c r="DTV9" s="34"/>
      <c r="DTW9" s="390"/>
      <c r="DTX9" s="516"/>
      <c r="DTY9" s="24"/>
      <c r="DTZ9" s="24"/>
      <c r="DUA9" s="161"/>
      <c r="DUB9" s="206"/>
      <c r="DUC9" s="34"/>
      <c r="DUD9" s="390"/>
      <c r="DUE9" s="34"/>
      <c r="DUF9" s="390"/>
      <c r="DUG9" s="34"/>
      <c r="DUH9" s="392"/>
      <c r="DUI9" s="34"/>
      <c r="DUJ9" s="390"/>
      <c r="DUK9" s="516"/>
      <c r="DUL9" s="34"/>
      <c r="DUM9" s="390"/>
      <c r="DUN9" s="516"/>
      <c r="DUO9" s="24"/>
      <c r="DUP9" s="24"/>
      <c r="DUQ9" s="161"/>
      <c r="DUR9" s="206"/>
      <c r="DUS9" s="34"/>
      <c r="DUT9" s="390"/>
      <c r="DUU9" s="34"/>
      <c r="DUV9" s="390"/>
      <c r="DUW9" s="34"/>
      <c r="DUX9" s="392"/>
      <c r="DUY9" s="34"/>
      <c r="DUZ9" s="390"/>
      <c r="DVA9" s="516"/>
      <c r="DVB9" s="34"/>
      <c r="DVC9" s="390"/>
      <c r="DVD9" s="516"/>
      <c r="DVE9" s="24"/>
      <c r="DVF9" s="24"/>
      <c r="DVG9" s="161"/>
      <c r="DVH9" s="206"/>
      <c r="DVI9" s="34"/>
      <c r="DVJ9" s="390"/>
      <c r="DVK9" s="34"/>
      <c r="DVL9" s="390"/>
      <c r="DVM9" s="34"/>
      <c r="DVN9" s="392"/>
      <c r="DVO9" s="34"/>
      <c r="DVP9" s="390"/>
      <c r="DVQ9" s="516"/>
      <c r="DVR9" s="34"/>
      <c r="DVS9" s="390"/>
      <c r="DVT9" s="516"/>
      <c r="DVU9" s="24"/>
      <c r="DVV9" s="24"/>
      <c r="DVW9" s="161"/>
      <c r="DVX9" s="206"/>
      <c r="DVY9" s="34"/>
      <c r="DVZ9" s="390"/>
      <c r="DWA9" s="34"/>
      <c r="DWB9" s="390"/>
      <c r="DWC9" s="34"/>
      <c r="DWD9" s="392"/>
      <c r="DWE9" s="34"/>
      <c r="DWF9" s="390"/>
      <c r="DWG9" s="516"/>
      <c r="DWH9" s="34"/>
      <c r="DWI9" s="390"/>
      <c r="DWJ9" s="516"/>
      <c r="DWK9" s="24"/>
      <c r="DWL9" s="24"/>
      <c r="DWM9" s="161"/>
      <c r="DWN9" s="206"/>
      <c r="DWO9" s="34"/>
      <c r="DWP9" s="390"/>
      <c r="DWQ9" s="34"/>
      <c r="DWR9" s="390"/>
      <c r="DWS9" s="34"/>
      <c r="DWT9" s="392"/>
      <c r="DWU9" s="34"/>
      <c r="DWV9" s="390"/>
      <c r="DWW9" s="516"/>
      <c r="DWX9" s="34"/>
      <c r="DWY9" s="390"/>
      <c r="DWZ9" s="516"/>
      <c r="DXA9" s="24"/>
      <c r="DXB9" s="24"/>
      <c r="DXC9" s="161"/>
      <c r="DXD9" s="206"/>
      <c r="DXE9" s="34"/>
      <c r="DXF9" s="390"/>
      <c r="DXG9" s="34"/>
      <c r="DXH9" s="390"/>
      <c r="DXI9" s="34"/>
      <c r="DXJ9" s="392"/>
      <c r="DXK9" s="34"/>
      <c r="DXL9" s="390"/>
      <c r="DXM9" s="516"/>
      <c r="DXN9" s="34"/>
      <c r="DXO9" s="390"/>
      <c r="DXP9" s="516"/>
      <c r="DXQ9" s="24"/>
      <c r="DXR9" s="24"/>
      <c r="DXS9" s="161"/>
      <c r="DXT9" s="206"/>
      <c r="DXU9" s="34"/>
      <c r="DXV9" s="390"/>
      <c r="DXW9" s="34"/>
      <c r="DXX9" s="390"/>
      <c r="DXY9" s="34"/>
      <c r="DXZ9" s="392"/>
      <c r="DYA9" s="34"/>
      <c r="DYB9" s="390"/>
      <c r="DYC9" s="516"/>
      <c r="DYD9" s="34"/>
      <c r="DYE9" s="390"/>
      <c r="DYF9" s="516"/>
      <c r="DYG9" s="24"/>
      <c r="DYH9" s="24"/>
      <c r="DYI9" s="161"/>
      <c r="DYJ9" s="206"/>
      <c r="DYK9" s="34"/>
      <c r="DYL9" s="390"/>
      <c r="DYM9" s="34"/>
      <c r="DYN9" s="390"/>
      <c r="DYO9" s="34"/>
      <c r="DYP9" s="392"/>
      <c r="DYQ9" s="34"/>
      <c r="DYR9" s="390"/>
      <c r="DYS9" s="516"/>
      <c r="DYT9" s="34"/>
      <c r="DYU9" s="390"/>
      <c r="DYV9" s="516"/>
      <c r="DYW9" s="24"/>
      <c r="DYX9" s="24"/>
      <c r="DYY9" s="161"/>
      <c r="DYZ9" s="206"/>
      <c r="DZA9" s="34"/>
      <c r="DZB9" s="390"/>
      <c r="DZC9" s="34"/>
      <c r="DZD9" s="390"/>
      <c r="DZE9" s="34"/>
      <c r="DZF9" s="392"/>
      <c r="DZG9" s="34"/>
      <c r="DZH9" s="390"/>
      <c r="DZI9" s="516"/>
      <c r="DZJ9" s="34"/>
      <c r="DZK9" s="390"/>
      <c r="DZL9" s="516"/>
      <c r="DZM9" s="24"/>
      <c r="DZN9" s="24"/>
      <c r="DZO9" s="161"/>
      <c r="DZP9" s="206"/>
      <c r="DZQ9" s="34"/>
      <c r="DZR9" s="390"/>
      <c r="DZS9" s="34"/>
      <c r="DZT9" s="390"/>
      <c r="DZU9" s="34"/>
      <c r="DZV9" s="392"/>
      <c r="DZW9" s="34"/>
      <c r="DZX9" s="390"/>
      <c r="DZY9" s="516"/>
      <c r="DZZ9" s="34"/>
      <c r="EAA9" s="390"/>
      <c r="EAB9" s="516"/>
      <c r="EAC9" s="24"/>
      <c r="EAD9" s="24"/>
      <c r="EAE9" s="161"/>
      <c r="EAF9" s="206"/>
      <c r="EAG9" s="34"/>
      <c r="EAH9" s="390"/>
      <c r="EAI9" s="34"/>
      <c r="EAJ9" s="390"/>
      <c r="EAK9" s="34"/>
      <c r="EAL9" s="392"/>
      <c r="EAM9" s="34"/>
      <c r="EAN9" s="390"/>
      <c r="EAO9" s="516"/>
      <c r="EAP9" s="34"/>
      <c r="EAQ9" s="390"/>
      <c r="EAR9" s="516"/>
      <c r="EAS9" s="24"/>
      <c r="EAT9" s="24"/>
      <c r="EAU9" s="161"/>
      <c r="EAV9" s="206"/>
      <c r="EAW9" s="34"/>
      <c r="EAX9" s="390"/>
      <c r="EAY9" s="34"/>
      <c r="EAZ9" s="390"/>
      <c r="EBA9" s="34"/>
      <c r="EBB9" s="392"/>
      <c r="EBC9" s="34"/>
      <c r="EBD9" s="390"/>
      <c r="EBE9" s="516"/>
      <c r="EBF9" s="34"/>
      <c r="EBG9" s="390"/>
      <c r="EBH9" s="516"/>
      <c r="EBI9" s="24"/>
      <c r="EBJ9" s="24"/>
      <c r="EBK9" s="161"/>
      <c r="EBL9" s="206"/>
      <c r="EBM9" s="34"/>
      <c r="EBN9" s="390"/>
      <c r="EBO9" s="34"/>
      <c r="EBP9" s="390"/>
      <c r="EBQ9" s="34"/>
      <c r="EBR9" s="392"/>
      <c r="EBS9" s="34"/>
      <c r="EBT9" s="390"/>
      <c r="EBU9" s="516"/>
      <c r="EBV9" s="34"/>
      <c r="EBW9" s="390"/>
      <c r="EBX9" s="516"/>
      <c r="EBY9" s="24"/>
      <c r="EBZ9" s="24"/>
      <c r="ECA9" s="161"/>
      <c r="ECB9" s="206"/>
      <c r="ECC9" s="34"/>
      <c r="ECD9" s="390"/>
      <c r="ECE9" s="34"/>
      <c r="ECF9" s="390"/>
      <c r="ECG9" s="34"/>
      <c r="ECH9" s="392"/>
      <c r="ECI9" s="34"/>
      <c r="ECJ9" s="390"/>
      <c r="ECK9" s="516"/>
      <c r="ECL9" s="34"/>
      <c r="ECM9" s="390"/>
      <c r="ECN9" s="516"/>
      <c r="ECO9" s="24"/>
      <c r="ECP9" s="24"/>
      <c r="ECQ9" s="161"/>
      <c r="ECR9" s="206"/>
      <c r="ECS9" s="34"/>
      <c r="ECT9" s="390"/>
      <c r="ECU9" s="34"/>
      <c r="ECV9" s="390"/>
      <c r="ECW9" s="34"/>
      <c r="ECX9" s="392"/>
      <c r="ECY9" s="34"/>
      <c r="ECZ9" s="390"/>
      <c r="EDA9" s="516"/>
      <c r="EDB9" s="34"/>
      <c r="EDC9" s="390"/>
      <c r="EDD9" s="516"/>
      <c r="EDE9" s="24"/>
      <c r="EDF9" s="24"/>
      <c r="EDG9" s="161"/>
      <c r="EDH9" s="206"/>
      <c r="EDI9" s="34"/>
      <c r="EDJ9" s="390"/>
      <c r="EDK9" s="34"/>
      <c r="EDL9" s="390"/>
      <c r="EDM9" s="34"/>
      <c r="EDN9" s="392"/>
      <c r="EDO9" s="34"/>
      <c r="EDP9" s="390"/>
      <c r="EDQ9" s="516"/>
      <c r="EDR9" s="34"/>
      <c r="EDS9" s="390"/>
      <c r="EDT9" s="516"/>
      <c r="EDU9" s="24"/>
      <c r="EDV9" s="24"/>
      <c r="EDW9" s="161"/>
      <c r="EDX9" s="206"/>
      <c r="EDY9" s="34"/>
      <c r="EDZ9" s="390"/>
      <c r="EEA9" s="34"/>
      <c r="EEB9" s="390"/>
      <c r="EEC9" s="34"/>
      <c r="EED9" s="392"/>
      <c r="EEE9" s="34"/>
      <c r="EEF9" s="390"/>
      <c r="EEG9" s="516"/>
      <c r="EEH9" s="34"/>
      <c r="EEI9" s="390"/>
      <c r="EEJ9" s="516"/>
      <c r="EEK9" s="24"/>
      <c r="EEL9" s="24"/>
      <c r="EEM9" s="161"/>
      <c r="EEN9" s="206"/>
      <c r="EEO9" s="34"/>
      <c r="EEP9" s="390"/>
      <c r="EEQ9" s="34"/>
      <c r="EER9" s="390"/>
      <c r="EES9" s="34"/>
      <c r="EET9" s="392"/>
      <c r="EEU9" s="34"/>
      <c r="EEV9" s="390"/>
      <c r="EEW9" s="516"/>
      <c r="EEX9" s="34"/>
      <c r="EEY9" s="390"/>
      <c r="EEZ9" s="516"/>
      <c r="EFA9" s="24"/>
      <c r="EFB9" s="24"/>
      <c r="EFC9" s="161"/>
      <c r="EFD9" s="206"/>
      <c r="EFE9" s="34"/>
      <c r="EFF9" s="390"/>
      <c r="EFG9" s="34"/>
      <c r="EFH9" s="390"/>
      <c r="EFI9" s="34"/>
      <c r="EFJ9" s="392"/>
      <c r="EFK9" s="34"/>
      <c r="EFL9" s="390"/>
      <c r="EFM9" s="516"/>
      <c r="EFN9" s="34"/>
      <c r="EFO9" s="390"/>
      <c r="EFP9" s="516"/>
      <c r="EFQ9" s="24"/>
      <c r="EFR9" s="24"/>
      <c r="EFS9" s="161"/>
      <c r="EFT9" s="206"/>
      <c r="EFU9" s="34"/>
      <c r="EFV9" s="390"/>
      <c r="EFW9" s="34"/>
      <c r="EFX9" s="390"/>
      <c r="EFY9" s="34"/>
      <c r="EFZ9" s="392"/>
      <c r="EGA9" s="34"/>
      <c r="EGB9" s="390"/>
      <c r="EGC9" s="516"/>
      <c r="EGD9" s="34"/>
      <c r="EGE9" s="390"/>
      <c r="EGF9" s="516"/>
      <c r="EGG9" s="24"/>
      <c r="EGH9" s="24"/>
      <c r="EGI9" s="161"/>
      <c r="EGJ9" s="206"/>
      <c r="EGK9" s="34"/>
      <c r="EGL9" s="390"/>
      <c r="EGM9" s="34"/>
      <c r="EGN9" s="390"/>
      <c r="EGO9" s="34"/>
      <c r="EGP9" s="392"/>
      <c r="EGQ9" s="34"/>
      <c r="EGR9" s="390"/>
      <c r="EGS9" s="516"/>
      <c r="EGT9" s="34"/>
      <c r="EGU9" s="390"/>
      <c r="EGV9" s="516"/>
      <c r="EGW9" s="24"/>
      <c r="EGX9" s="24"/>
      <c r="EGY9" s="161"/>
      <c r="EGZ9" s="206"/>
      <c r="EHA9" s="34"/>
      <c r="EHB9" s="390"/>
      <c r="EHC9" s="34"/>
      <c r="EHD9" s="390"/>
      <c r="EHE9" s="34"/>
      <c r="EHF9" s="392"/>
      <c r="EHG9" s="34"/>
      <c r="EHH9" s="390"/>
      <c r="EHI9" s="516"/>
      <c r="EHJ9" s="34"/>
      <c r="EHK9" s="390"/>
      <c r="EHL9" s="516"/>
      <c r="EHM9" s="24"/>
      <c r="EHN9" s="24"/>
      <c r="EHO9" s="161"/>
      <c r="EHP9" s="206"/>
      <c r="EHQ9" s="34"/>
      <c r="EHR9" s="390"/>
      <c r="EHS9" s="34"/>
      <c r="EHT9" s="390"/>
      <c r="EHU9" s="34"/>
      <c r="EHV9" s="392"/>
      <c r="EHW9" s="34"/>
      <c r="EHX9" s="390"/>
      <c r="EHY9" s="516"/>
      <c r="EHZ9" s="34"/>
      <c r="EIA9" s="390"/>
      <c r="EIB9" s="516"/>
      <c r="EIC9" s="24"/>
      <c r="EID9" s="24"/>
      <c r="EIE9" s="161"/>
      <c r="EIF9" s="206"/>
      <c r="EIG9" s="34"/>
      <c r="EIH9" s="390"/>
      <c r="EII9" s="34"/>
      <c r="EIJ9" s="390"/>
      <c r="EIK9" s="34"/>
      <c r="EIL9" s="392"/>
      <c r="EIM9" s="34"/>
      <c r="EIN9" s="390"/>
      <c r="EIO9" s="516"/>
      <c r="EIP9" s="34"/>
      <c r="EIQ9" s="390"/>
      <c r="EIR9" s="516"/>
      <c r="EIS9" s="24"/>
      <c r="EIT9" s="24"/>
      <c r="EIU9" s="161"/>
      <c r="EIV9" s="206"/>
      <c r="EIW9" s="34"/>
      <c r="EIX9" s="390"/>
      <c r="EIY9" s="34"/>
      <c r="EIZ9" s="390"/>
      <c r="EJA9" s="34"/>
      <c r="EJB9" s="392"/>
      <c r="EJC9" s="34"/>
      <c r="EJD9" s="390"/>
      <c r="EJE9" s="516"/>
      <c r="EJF9" s="34"/>
      <c r="EJG9" s="390"/>
      <c r="EJH9" s="516"/>
      <c r="EJI9" s="24"/>
      <c r="EJJ9" s="24"/>
      <c r="EJK9" s="161"/>
      <c r="EJL9" s="206"/>
      <c r="EJM9" s="34"/>
      <c r="EJN9" s="390"/>
      <c r="EJO9" s="34"/>
      <c r="EJP9" s="390"/>
      <c r="EJQ9" s="34"/>
      <c r="EJR9" s="392"/>
      <c r="EJS9" s="34"/>
      <c r="EJT9" s="390"/>
      <c r="EJU9" s="516"/>
      <c r="EJV9" s="34"/>
      <c r="EJW9" s="390"/>
      <c r="EJX9" s="516"/>
      <c r="EJY9" s="24"/>
      <c r="EJZ9" s="24"/>
      <c r="EKA9" s="161"/>
      <c r="EKB9" s="206"/>
      <c r="EKC9" s="34"/>
      <c r="EKD9" s="390"/>
      <c r="EKE9" s="34"/>
      <c r="EKF9" s="390"/>
      <c r="EKG9" s="34"/>
      <c r="EKH9" s="392"/>
      <c r="EKI9" s="34"/>
      <c r="EKJ9" s="390"/>
      <c r="EKK9" s="516"/>
      <c r="EKL9" s="34"/>
      <c r="EKM9" s="390"/>
      <c r="EKN9" s="516"/>
      <c r="EKO9" s="24"/>
      <c r="EKP9" s="24"/>
      <c r="EKQ9" s="161"/>
      <c r="EKR9" s="206"/>
      <c r="EKS9" s="34"/>
      <c r="EKT9" s="390"/>
      <c r="EKU9" s="34"/>
      <c r="EKV9" s="390"/>
      <c r="EKW9" s="34"/>
      <c r="EKX9" s="392"/>
      <c r="EKY9" s="34"/>
      <c r="EKZ9" s="390"/>
      <c r="ELA9" s="516"/>
      <c r="ELB9" s="34"/>
      <c r="ELC9" s="390"/>
      <c r="ELD9" s="516"/>
      <c r="ELE9" s="24"/>
      <c r="ELF9" s="24"/>
      <c r="ELG9" s="161"/>
      <c r="ELH9" s="206"/>
      <c r="ELI9" s="34"/>
      <c r="ELJ9" s="390"/>
      <c r="ELK9" s="34"/>
      <c r="ELL9" s="390"/>
      <c r="ELM9" s="34"/>
      <c r="ELN9" s="392"/>
      <c r="ELO9" s="34"/>
      <c r="ELP9" s="390"/>
      <c r="ELQ9" s="516"/>
      <c r="ELR9" s="34"/>
      <c r="ELS9" s="390"/>
      <c r="ELT9" s="516"/>
      <c r="ELU9" s="24"/>
      <c r="ELV9" s="24"/>
      <c r="ELW9" s="161"/>
      <c r="ELX9" s="206"/>
      <c r="ELY9" s="34"/>
      <c r="ELZ9" s="390"/>
      <c r="EMA9" s="34"/>
      <c r="EMB9" s="390"/>
      <c r="EMC9" s="34"/>
      <c r="EMD9" s="392"/>
      <c r="EME9" s="34"/>
      <c r="EMF9" s="390"/>
      <c r="EMG9" s="516"/>
      <c r="EMH9" s="34"/>
      <c r="EMI9" s="390"/>
      <c r="EMJ9" s="516"/>
      <c r="EMK9" s="24"/>
      <c r="EML9" s="24"/>
      <c r="EMM9" s="161"/>
      <c r="EMN9" s="206"/>
      <c r="EMO9" s="34"/>
      <c r="EMP9" s="390"/>
      <c r="EMQ9" s="34"/>
      <c r="EMR9" s="390"/>
      <c r="EMS9" s="34"/>
      <c r="EMT9" s="392"/>
      <c r="EMU9" s="34"/>
      <c r="EMV9" s="390"/>
      <c r="EMW9" s="516"/>
      <c r="EMX9" s="34"/>
      <c r="EMY9" s="390"/>
      <c r="EMZ9" s="516"/>
      <c r="ENA9" s="24"/>
      <c r="ENB9" s="24"/>
      <c r="ENC9" s="161"/>
      <c r="END9" s="206"/>
      <c r="ENE9" s="34"/>
      <c r="ENF9" s="390"/>
      <c r="ENG9" s="34"/>
      <c r="ENH9" s="390"/>
      <c r="ENI9" s="34"/>
      <c r="ENJ9" s="392"/>
      <c r="ENK9" s="34"/>
      <c r="ENL9" s="390"/>
      <c r="ENM9" s="516"/>
      <c r="ENN9" s="34"/>
      <c r="ENO9" s="390"/>
      <c r="ENP9" s="516"/>
      <c r="ENQ9" s="24"/>
      <c r="ENR9" s="24"/>
      <c r="ENS9" s="161"/>
      <c r="ENT9" s="206"/>
      <c r="ENU9" s="34"/>
      <c r="ENV9" s="390"/>
      <c r="ENW9" s="34"/>
      <c r="ENX9" s="390"/>
      <c r="ENY9" s="34"/>
      <c r="ENZ9" s="392"/>
      <c r="EOA9" s="34"/>
      <c r="EOB9" s="390"/>
      <c r="EOC9" s="516"/>
      <c r="EOD9" s="34"/>
      <c r="EOE9" s="390"/>
      <c r="EOF9" s="516"/>
      <c r="EOG9" s="24"/>
      <c r="EOH9" s="24"/>
      <c r="EOI9" s="161"/>
      <c r="EOJ9" s="206"/>
      <c r="EOK9" s="34"/>
      <c r="EOL9" s="390"/>
      <c r="EOM9" s="34"/>
      <c r="EON9" s="390"/>
      <c r="EOO9" s="34"/>
      <c r="EOP9" s="392"/>
      <c r="EOQ9" s="34"/>
      <c r="EOR9" s="390"/>
      <c r="EOS9" s="516"/>
      <c r="EOT9" s="34"/>
      <c r="EOU9" s="390"/>
      <c r="EOV9" s="516"/>
      <c r="EOW9" s="24"/>
      <c r="EOX9" s="24"/>
      <c r="EOY9" s="161"/>
      <c r="EOZ9" s="206"/>
      <c r="EPA9" s="34"/>
      <c r="EPB9" s="390"/>
      <c r="EPC9" s="34"/>
      <c r="EPD9" s="390"/>
      <c r="EPE9" s="34"/>
      <c r="EPF9" s="392"/>
      <c r="EPG9" s="34"/>
      <c r="EPH9" s="390"/>
      <c r="EPI9" s="516"/>
      <c r="EPJ9" s="34"/>
      <c r="EPK9" s="390"/>
      <c r="EPL9" s="516"/>
      <c r="EPM9" s="24"/>
      <c r="EPN9" s="24"/>
      <c r="EPO9" s="161"/>
      <c r="EPP9" s="206"/>
      <c r="EPQ9" s="34"/>
      <c r="EPR9" s="390"/>
      <c r="EPS9" s="34"/>
      <c r="EPT9" s="390"/>
      <c r="EPU9" s="34"/>
      <c r="EPV9" s="392"/>
      <c r="EPW9" s="34"/>
      <c r="EPX9" s="390"/>
      <c r="EPY9" s="516"/>
      <c r="EPZ9" s="34"/>
      <c r="EQA9" s="390"/>
      <c r="EQB9" s="516"/>
      <c r="EQC9" s="24"/>
      <c r="EQD9" s="24"/>
      <c r="EQE9" s="161"/>
      <c r="EQF9" s="206"/>
      <c r="EQG9" s="34"/>
      <c r="EQH9" s="390"/>
      <c r="EQI9" s="34"/>
      <c r="EQJ9" s="390"/>
      <c r="EQK9" s="34"/>
      <c r="EQL9" s="392"/>
      <c r="EQM9" s="34"/>
      <c r="EQN9" s="390"/>
      <c r="EQO9" s="516"/>
      <c r="EQP9" s="34"/>
      <c r="EQQ9" s="390"/>
      <c r="EQR9" s="516"/>
      <c r="EQS9" s="24"/>
      <c r="EQT9" s="24"/>
      <c r="EQU9" s="161"/>
      <c r="EQV9" s="206"/>
      <c r="EQW9" s="34"/>
      <c r="EQX9" s="390"/>
      <c r="EQY9" s="34"/>
      <c r="EQZ9" s="390"/>
      <c r="ERA9" s="34"/>
      <c r="ERB9" s="392"/>
      <c r="ERC9" s="34"/>
      <c r="ERD9" s="390"/>
      <c r="ERE9" s="516"/>
      <c r="ERF9" s="34"/>
      <c r="ERG9" s="390"/>
      <c r="ERH9" s="516"/>
      <c r="ERI9" s="24"/>
      <c r="ERJ9" s="24"/>
      <c r="ERK9" s="161"/>
      <c r="ERL9" s="206"/>
      <c r="ERM9" s="34"/>
      <c r="ERN9" s="390"/>
      <c r="ERO9" s="34"/>
      <c r="ERP9" s="390"/>
      <c r="ERQ9" s="34"/>
      <c r="ERR9" s="392"/>
      <c r="ERS9" s="34"/>
      <c r="ERT9" s="390"/>
      <c r="ERU9" s="516"/>
      <c r="ERV9" s="34"/>
      <c r="ERW9" s="390"/>
      <c r="ERX9" s="516"/>
      <c r="ERY9" s="24"/>
      <c r="ERZ9" s="24"/>
      <c r="ESA9" s="161"/>
      <c r="ESB9" s="206"/>
      <c r="ESC9" s="34"/>
      <c r="ESD9" s="390"/>
      <c r="ESE9" s="34"/>
      <c r="ESF9" s="390"/>
      <c r="ESG9" s="34"/>
      <c r="ESH9" s="392"/>
      <c r="ESI9" s="34"/>
      <c r="ESJ9" s="390"/>
      <c r="ESK9" s="516"/>
      <c r="ESL9" s="34"/>
      <c r="ESM9" s="390"/>
      <c r="ESN9" s="516"/>
      <c r="ESO9" s="24"/>
      <c r="ESP9" s="24"/>
      <c r="ESQ9" s="161"/>
      <c r="ESR9" s="206"/>
      <c r="ESS9" s="34"/>
      <c r="EST9" s="390"/>
      <c r="ESU9" s="34"/>
      <c r="ESV9" s="390"/>
      <c r="ESW9" s="34"/>
      <c r="ESX9" s="392"/>
      <c r="ESY9" s="34"/>
      <c r="ESZ9" s="390"/>
      <c r="ETA9" s="516"/>
      <c r="ETB9" s="34"/>
      <c r="ETC9" s="390"/>
      <c r="ETD9" s="516"/>
      <c r="ETE9" s="24"/>
      <c r="ETF9" s="24"/>
      <c r="ETG9" s="161"/>
      <c r="ETH9" s="206"/>
      <c r="ETI9" s="34"/>
      <c r="ETJ9" s="390"/>
      <c r="ETK9" s="34"/>
      <c r="ETL9" s="390"/>
      <c r="ETM9" s="34"/>
      <c r="ETN9" s="392"/>
      <c r="ETO9" s="34"/>
      <c r="ETP9" s="390"/>
      <c r="ETQ9" s="516"/>
      <c r="ETR9" s="34"/>
      <c r="ETS9" s="390"/>
      <c r="ETT9" s="516"/>
      <c r="ETU9" s="24"/>
      <c r="ETV9" s="24"/>
      <c r="ETW9" s="161"/>
      <c r="ETX9" s="206"/>
      <c r="ETY9" s="34"/>
      <c r="ETZ9" s="390"/>
      <c r="EUA9" s="34"/>
      <c r="EUB9" s="390"/>
      <c r="EUC9" s="34"/>
      <c r="EUD9" s="392"/>
      <c r="EUE9" s="34"/>
      <c r="EUF9" s="390"/>
      <c r="EUG9" s="516"/>
      <c r="EUH9" s="34"/>
      <c r="EUI9" s="390"/>
      <c r="EUJ9" s="516"/>
      <c r="EUK9" s="24"/>
      <c r="EUL9" s="24"/>
      <c r="EUM9" s="161"/>
      <c r="EUN9" s="206"/>
      <c r="EUO9" s="34"/>
      <c r="EUP9" s="390"/>
      <c r="EUQ9" s="34"/>
      <c r="EUR9" s="390"/>
      <c r="EUS9" s="34"/>
      <c r="EUT9" s="392"/>
      <c r="EUU9" s="34"/>
      <c r="EUV9" s="390"/>
      <c r="EUW9" s="516"/>
      <c r="EUX9" s="34"/>
      <c r="EUY9" s="390"/>
      <c r="EUZ9" s="516"/>
      <c r="EVA9" s="24"/>
      <c r="EVB9" s="24"/>
      <c r="EVC9" s="161"/>
      <c r="EVD9" s="206"/>
      <c r="EVE9" s="34"/>
      <c r="EVF9" s="390"/>
      <c r="EVG9" s="34"/>
      <c r="EVH9" s="390"/>
      <c r="EVI9" s="34"/>
      <c r="EVJ9" s="392"/>
      <c r="EVK9" s="34"/>
      <c r="EVL9" s="390"/>
      <c r="EVM9" s="516"/>
      <c r="EVN9" s="34"/>
      <c r="EVO9" s="390"/>
      <c r="EVP9" s="516"/>
      <c r="EVQ9" s="24"/>
      <c r="EVR9" s="24"/>
      <c r="EVS9" s="161"/>
      <c r="EVT9" s="206"/>
      <c r="EVU9" s="34"/>
      <c r="EVV9" s="390"/>
      <c r="EVW9" s="34"/>
      <c r="EVX9" s="390"/>
      <c r="EVY9" s="34"/>
      <c r="EVZ9" s="392"/>
      <c r="EWA9" s="34"/>
      <c r="EWB9" s="390"/>
      <c r="EWC9" s="516"/>
      <c r="EWD9" s="34"/>
      <c r="EWE9" s="390"/>
      <c r="EWF9" s="516"/>
      <c r="EWG9" s="24"/>
      <c r="EWH9" s="24"/>
      <c r="EWI9" s="161"/>
      <c r="EWJ9" s="206"/>
      <c r="EWK9" s="34"/>
      <c r="EWL9" s="390"/>
      <c r="EWM9" s="34"/>
      <c r="EWN9" s="390"/>
      <c r="EWO9" s="34"/>
      <c r="EWP9" s="392"/>
      <c r="EWQ9" s="34"/>
      <c r="EWR9" s="390"/>
      <c r="EWS9" s="516"/>
      <c r="EWT9" s="34"/>
      <c r="EWU9" s="390"/>
      <c r="EWV9" s="516"/>
      <c r="EWW9" s="24"/>
      <c r="EWX9" s="24"/>
      <c r="EWY9" s="161"/>
      <c r="EWZ9" s="206"/>
      <c r="EXA9" s="34"/>
      <c r="EXB9" s="390"/>
      <c r="EXC9" s="34"/>
      <c r="EXD9" s="390"/>
      <c r="EXE9" s="34"/>
      <c r="EXF9" s="392"/>
      <c r="EXG9" s="34"/>
      <c r="EXH9" s="390"/>
      <c r="EXI9" s="516"/>
      <c r="EXJ9" s="34"/>
      <c r="EXK9" s="390"/>
      <c r="EXL9" s="516"/>
      <c r="EXM9" s="24"/>
      <c r="EXN9" s="24"/>
      <c r="EXO9" s="161"/>
      <c r="EXP9" s="206"/>
      <c r="EXQ9" s="34"/>
      <c r="EXR9" s="390"/>
      <c r="EXS9" s="34"/>
      <c r="EXT9" s="390"/>
      <c r="EXU9" s="34"/>
      <c r="EXV9" s="392"/>
      <c r="EXW9" s="34"/>
      <c r="EXX9" s="390"/>
      <c r="EXY9" s="516"/>
      <c r="EXZ9" s="34"/>
      <c r="EYA9" s="390"/>
      <c r="EYB9" s="516"/>
      <c r="EYC9" s="24"/>
      <c r="EYD9" s="24"/>
      <c r="EYE9" s="161"/>
      <c r="EYF9" s="206"/>
      <c r="EYG9" s="34"/>
      <c r="EYH9" s="390"/>
      <c r="EYI9" s="34"/>
      <c r="EYJ9" s="390"/>
      <c r="EYK9" s="34"/>
      <c r="EYL9" s="392"/>
      <c r="EYM9" s="34"/>
      <c r="EYN9" s="390"/>
      <c r="EYO9" s="516"/>
      <c r="EYP9" s="34"/>
      <c r="EYQ9" s="390"/>
      <c r="EYR9" s="516"/>
      <c r="EYS9" s="24"/>
      <c r="EYT9" s="24"/>
      <c r="EYU9" s="161"/>
      <c r="EYV9" s="206"/>
      <c r="EYW9" s="34"/>
      <c r="EYX9" s="390"/>
      <c r="EYY9" s="34"/>
      <c r="EYZ9" s="390"/>
      <c r="EZA9" s="34"/>
      <c r="EZB9" s="392"/>
      <c r="EZC9" s="34"/>
      <c r="EZD9" s="390"/>
      <c r="EZE9" s="516"/>
      <c r="EZF9" s="34"/>
      <c r="EZG9" s="390"/>
      <c r="EZH9" s="516"/>
      <c r="EZI9" s="24"/>
      <c r="EZJ9" s="24"/>
      <c r="EZK9" s="161"/>
      <c r="EZL9" s="206"/>
      <c r="EZM9" s="34"/>
      <c r="EZN9" s="390"/>
      <c r="EZO9" s="34"/>
      <c r="EZP9" s="390"/>
      <c r="EZQ9" s="34"/>
      <c r="EZR9" s="392"/>
      <c r="EZS9" s="34"/>
      <c r="EZT9" s="390"/>
      <c r="EZU9" s="516"/>
      <c r="EZV9" s="34"/>
      <c r="EZW9" s="390"/>
      <c r="EZX9" s="516"/>
      <c r="EZY9" s="24"/>
      <c r="EZZ9" s="24"/>
      <c r="FAA9" s="161"/>
      <c r="FAB9" s="206"/>
      <c r="FAC9" s="34"/>
      <c r="FAD9" s="390"/>
      <c r="FAE9" s="34"/>
      <c r="FAF9" s="390"/>
      <c r="FAG9" s="34"/>
      <c r="FAH9" s="392"/>
      <c r="FAI9" s="34"/>
      <c r="FAJ9" s="390"/>
      <c r="FAK9" s="516"/>
      <c r="FAL9" s="34"/>
      <c r="FAM9" s="390"/>
      <c r="FAN9" s="516"/>
      <c r="FAO9" s="24"/>
      <c r="FAP9" s="24"/>
      <c r="FAQ9" s="161"/>
      <c r="FAR9" s="206"/>
      <c r="FAS9" s="34"/>
      <c r="FAT9" s="390"/>
      <c r="FAU9" s="34"/>
      <c r="FAV9" s="390"/>
      <c r="FAW9" s="34"/>
      <c r="FAX9" s="392"/>
      <c r="FAY9" s="34"/>
      <c r="FAZ9" s="390"/>
      <c r="FBA9" s="516"/>
      <c r="FBB9" s="34"/>
      <c r="FBC9" s="390"/>
      <c r="FBD9" s="516"/>
      <c r="FBE9" s="24"/>
      <c r="FBF9" s="24"/>
      <c r="FBG9" s="161"/>
      <c r="FBH9" s="206"/>
      <c r="FBI9" s="34"/>
      <c r="FBJ9" s="390"/>
      <c r="FBK9" s="34"/>
      <c r="FBL9" s="390"/>
      <c r="FBM9" s="34"/>
      <c r="FBN9" s="392"/>
      <c r="FBO9" s="34"/>
      <c r="FBP9" s="390"/>
      <c r="FBQ9" s="516"/>
      <c r="FBR9" s="34"/>
      <c r="FBS9" s="390"/>
      <c r="FBT9" s="516"/>
      <c r="FBU9" s="24"/>
      <c r="FBV9" s="24"/>
      <c r="FBW9" s="161"/>
      <c r="FBX9" s="206"/>
      <c r="FBY9" s="34"/>
      <c r="FBZ9" s="390"/>
      <c r="FCA9" s="34"/>
      <c r="FCB9" s="390"/>
      <c r="FCC9" s="34"/>
      <c r="FCD9" s="392"/>
      <c r="FCE9" s="34"/>
      <c r="FCF9" s="390"/>
      <c r="FCG9" s="516"/>
      <c r="FCH9" s="34"/>
      <c r="FCI9" s="390"/>
      <c r="FCJ9" s="516"/>
      <c r="FCK9" s="24"/>
      <c r="FCL9" s="24"/>
      <c r="FCM9" s="161"/>
      <c r="FCN9" s="206"/>
      <c r="FCO9" s="34"/>
      <c r="FCP9" s="390"/>
      <c r="FCQ9" s="34"/>
      <c r="FCR9" s="390"/>
      <c r="FCS9" s="34"/>
      <c r="FCT9" s="392"/>
      <c r="FCU9" s="34"/>
      <c r="FCV9" s="390"/>
      <c r="FCW9" s="516"/>
      <c r="FCX9" s="34"/>
      <c r="FCY9" s="390"/>
      <c r="FCZ9" s="516"/>
      <c r="FDA9" s="24"/>
      <c r="FDB9" s="24"/>
      <c r="FDC9" s="161"/>
      <c r="FDD9" s="206"/>
      <c r="FDE9" s="34"/>
      <c r="FDF9" s="390"/>
      <c r="FDG9" s="34"/>
      <c r="FDH9" s="390"/>
      <c r="FDI9" s="34"/>
      <c r="FDJ9" s="392"/>
      <c r="FDK9" s="34"/>
      <c r="FDL9" s="390"/>
      <c r="FDM9" s="516"/>
      <c r="FDN9" s="34"/>
      <c r="FDO9" s="390"/>
      <c r="FDP9" s="516"/>
      <c r="FDQ9" s="24"/>
      <c r="FDR9" s="24"/>
      <c r="FDS9" s="161"/>
      <c r="FDT9" s="206"/>
      <c r="FDU9" s="34"/>
      <c r="FDV9" s="390"/>
      <c r="FDW9" s="34"/>
      <c r="FDX9" s="390"/>
      <c r="FDY9" s="34"/>
      <c r="FDZ9" s="392"/>
      <c r="FEA9" s="34"/>
      <c r="FEB9" s="390"/>
      <c r="FEC9" s="516"/>
      <c r="FED9" s="34"/>
      <c r="FEE9" s="390"/>
      <c r="FEF9" s="516"/>
      <c r="FEG9" s="24"/>
      <c r="FEH9" s="24"/>
      <c r="FEI9" s="161"/>
      <c r="FEJ9" s="206"/>
      <c r="FEK9" s="34"/>
      <c r="FEL9" s="390"/>
      <c r="FEM9" s="34"/>
      <c r="FEN9" s="390"/>
      <c r="FEO9" s="34"/>
      <c r="FEP9" s="392"/>
      <c r="FEQ9" s="34"/>
      <c r="FER9" s="390"/>
      <c r="FES9" s="516"/>
      <c r="FET9" s="34"/>
      <c r="FEU9" s="390"/>
      <c r="FEV9" s="516"/>
      <c r="FEW9" s="24"/>
      <c r="FEX9" s="24"/>
      <c r="FEY9" s="161"/>
      <c r="FEZ9" s="206"/>
      <c r="FFA9" s="34"/>
      <c r="FFB9" s="390"/>
      <c r="FFC9" s="34"/>
      <c r="FFD9" s="390"/>
      <c r="FFE9" s="34"/>
      <c r="FFF9" s="392"/>
      <c r="FFG9" s="34"/>
      <c r="FFH9" s="390"/>
      <c r="FFI9" s="516"/>
      <c r="FFJ9" s="34"/>
      <c r="FFK9" s="390"/>
      <c r="FFL9" s="516"/>
      <c r="FFM9" s="24"/>
      <c r="FFN9" s="24"/>
      <c r="FFO9" s="161"/>
      <c r="FFP9" s="206"/>
      <c r="FFQ9" s="34"/>
      <c r="FFR9" s="390"/>
      <c r="FFS9" s="34"/>
      <c r="FFT9" s="390"/>
      <c r="FFU9" s="34"/>
      <c r="FFV9" s="392"/>
      <c r="FFW9" s="34"/>
      <c r="FFX9" s="390"/>
      <c r="FFY9" s="516"/>
      <c r="FFZ9" s="34"/>
      <c r="FGA9" s="390"/>
      <c r="FGB9" s="516"/>
      <c r="FGC9" s="24"/>
      <c r="FGD9" s="24"/>
      <c r="FGE9" s="161"/>
      <c r="FGF9" s="206"/>
      <c r="FGG9" s="34"/>
      <c r="FGH9" s="390"/>
      <c r="FGI9" s="34"/>
      <c r="FGJ9" s="390"/>
      <c r="FGK9" s="34"/>
      <c r="FGL9" s="392"/>
      <c r="FGM9" s="34"/>
      <c r="FGN9" s="390"/>
      <c r="FGO9" s="516"/>
      <c r="FGP9" s="34"/>
      <c r="FGQ9" s="390"/>
      <c r="FGR9" s="516"/>
      <c r="FGS9" s="24"/>
      <c r="FGT9" s="24"/>
      <c r="FGU9" s="161"/>
      <c r="FGV9" s="206"/>
      <c r="FGW9" s="34"/>
      <c r="FGX9" s="390"/>
      <c r="FGY9" s="34"/>
      <c r="FGZ9" s="390"/>
      <c r="FHA9" s="34"/>
      <c r="FHB9" s="392"/>
      <c r="FHC9" s="34"/>
      <c r="FHD9" s="390"/>
      <c r="FHE9" s="516"/>
      <c r="FHF9" s="34"/>
      <c r="FHG9" s="390"/>
      <c r="FHH9" s="516"/>
      <c r="FHI9" s="24"/>
      <c r="FHJ9" s="24"/>
      <c r="FHK9" s="161"/>
      <c r="FHL9" s="206"/>
      <c r="FHM9" s="34"/>
      <c r="FHN9" s="390"/>
      <c r="FHO9" s="34"/>
      <c r="FHP9" s="390"/>
      <c r="FHQ9" s="34"/>
      <c r="FHR9" s="392"/>
      <c r="FHS9" s="34"/>
      <c r="FHT9" s="390"/>
      <c r="FHU9" s="516"/>
      <c r="FHV9" s="34"/>
      <c r="FHW9" s="390"/>
      <c r="FHX9" s="516"/>
      <c r="FHY9" s="24"/>
      <c r="FHZ9" s="24"/>
      <c r="FIA9" s="161"/>
      <c r="FIB9" s="206"/>
      <c r="FIC9" s="34"/>
      <c r="FID9" s="390"/>
      <c r="FIE9" s="34"/>
      <c r="FIF9" s="390"/>
      <c r="FIG9" s="34"/>
      <c r="FIH9" s="392"/>
      <c r="FII9" s="34"/>
      <c r="FIJ9" s="390"/>
      <c r="FIK9" s="516"/>
      <c r="FIL9" s="34"/>
      <c r="FIM9" s="390"/>
      <c r="FIN9" s="516"/>
      <c r="FIO9" s="24"/>
      <c r="FIP9" s="24"/>
      <c r="FIQ9" s="161"/>
      <c r="FIR9" s="206"/>
      <c r="FIS9" s="34"/>
      <c r="FIT9" s="390"/>
      <c r="FIU9" s="34"/>
      <c r="FIV9" s="390"/>
      <c r="FIW9" s="34"/>
      <c r="FIX9" s="392"/>
      <c r="FIY9" s="34"/>
      <c r="FIZ9" s="390"/>
      <c r="FJA9" s="516"/>
      <c r="FJB9" s="34"/>
      <c r="FJC9" s="390"/>
      <c r="FJD9" s="516"/>
      <c r="FJE9" s="24"/>
      <c r="FJF9" s="24"/>
      <c r="FJG9" s="161"/>
      <c r="FJH9" s="206"/>
      <c r="FJI9" s="34"/>
      <c r="FJJ9" s="390"/>
      <c r="FJK9" s="34"/>
      <c r="FJL9" s="390"/>
      <c r="FJM9" s="34"/>
      <c r="FJN9" s="392"/>
      <c r="FJO9" s="34"/>
      <c r="FJP9" s="390"/>
      <c r="FJQ9" s="516"/>
      <c r="FJR9" s="34"/>
      <c r="FJS9" s="390"/>
      <c r="FJT9" s="516"/>
      <c r="FJU9" s="24"/>
      <c r="FJV9" s="24"/>
      <c r="FJW9" s="161"/>
      <c r="FJX9" s="206"/>
      <c r="FJY9" s="34"/>
      <c r="FJZ9" s="390"/>
      <c r="FKA9" s="34"/>
      <c r="FKB9" s="390"/>
      <c r="FKC9" s="34"/>
      <c r="FKD9" s="392"/>
      <c r="FKE9" s="34"/>
      <c r="FKF9" s="390"/>
      <c r="FKG9" s="516"/>
      <c r="FKH9" s="34"/>
      <c r="FKI9" s="390"/>
      <c r="FKJ9" s="516"/>
      <c r="FKK9" s="24"/>
      <c r="FKL9" s="24"/>
      <c r="FKM9" s="161"/>
      <c r="FKN9" s="206"/>
      <c r="FKO9" s="34"/>
      <c r="FKP9" s="390"/>
      <c r="FKQ9" s="34"/>
      <c r="FKR9" s="390"/>
      <c r="FKS9" s="34"/>
      <c r="FKT9" s="392"/>
      <c r="FKU9" s="34"/>
      <c r="FKV9" s="390"/>
      <c r="FKW9" s="516"/>
      <c r="FKX9" s="34"/>
      <c r="FKY9" s="390"/>
      <c r="FKZ9" s="516"/>
      <c r="FLA9" s="24"/>
      <c r="FLB9" s="24"/>
      <c r="FLC9" s="161"/>
      <c r="FLD9" s="206"/>
      <c r="FLE9" s="34"/>
      <c r="FLF9" s="390"/>
      <c r="FLG9" s="34"/>
      <c r="FLH9" s="390"/>
      <c r="FLI9" s="34"/>
      <c r="FLJ9" s="392"/>
      <c r="FLK9" s="34"/>
      <c r="FLL9" s="390"/>
      <c r="FLM9" s="516"/>
      <c r="FLN9" s="34"/>
      <c r="FLO9" s="390"/>
      <c r="FLP9" s="516"/>
      <c r="FLQ9" s="24"/>
      <c r="FLR9" s="24"/>
      <c r="FLS9" s="161"/>
      <c r="FLT9" s="206"/>
      <c r="FLU9" s="34"/>
      <c r="FLV9" s="390"/>
      <c r="FLW9" s="34"/>
      <c r="FLX9" s="390"/>
      <c r="FLY9" s="34"/>
      <c r="FLZ9" s="392"/>
      <c r="FMA9" s="34"/>
      <c r="FMB9" s="390"/>
      <c r="FMC9" s="516"/>
      <c r="FMD9" s="34"/>
      <c r="FME9" s="390"/>
      <c r="FMF9" s="516"/>
      <c r="FMG9" s="24"/>
      <c r="FMH9" s="24"/>
      <c r="FMI9" s="161"/>
      <c r="FMJ9" s="206"/>
      <c r="FMK9" s="34"/>
      <c r="FML9" s="390"/>
      <c r="FMM9" s="34"/>
      <c r="FMN9" s="390"/>
      <c r="FMO9" s="34"/>
      <c r="FMP9" s="392"/>
      <c r="FMQ9" s="34"/>
      <c r="FMR9" s="390"/>
      <c r="FMS9" s="516"/>
      <c r="FMT9" s="34"/>
      <c r="FMU9" s="390"/>
      <c r="FMV9" s="516"/>
      <c r="FMW9" s="24"/>
      <c r="FMX9" s="24"/>
      <c r="FMY9" s="161"/>
      <c r="FMZ9" s="206"/>
      <c r="FNA9" s="34"/>
      <c r="FNB9" s="390"/>
      <c r="FNC9" s="34"/>
      <c r="FND9" s="390"/>
      <c r="FNE9" s="34"/>
      <c r="FNF9" s="392"/>
      <c r="FNG9" s="34"/>
      <c r="FNH9" s="390"/>
      <c r="FNI9" s="516"/>
      <c r="FNJ9" s="34"/>
      <c r="FNK9" s="390"/>
      <c r="FNL9" s="516"/>
      <c r="FNM9" s="24"/>
      <c r="FNN9" s="24"/>
      <c r="FNO9" s="161"/>
      <c r="FNP9" s="206"/>
      <c r="FNQ9" s="34"/>
      <c r="FNR9" s="390"/>
      <c r="FNS9" s="34"/>
      <c r="FNT9" s="390"/>
      <c r="FNU9" s="34"/>
      <c r="FNV9" s="392"/>
      <c r="FNW9" s="34"/>
      <c r="FNX9" s="390"/>
      <c r="FNY9" s="516"/>
      <c r="FNZ9" s="34"/>
      <c r="FOA9" s="390"/>
      <c r="FOB9" s="516"/>
      <c r="FOC9" s="24"/>
      <c r="FOD9" s="24"/>
      <c r="FOE9" s="161"/>
      <c r="FOF9" s="206"/>
      <c r="FOG9" s="34"/>
      <c r="FOH9" s="390"/>
      <c r="FOI9" s="34"/>
      <c r="FOJ9" s="390"/>
      <c r="FOK9" s="34"/>
      <c r="FOL9" s="392"/>
      <c r="FOM9" s="34"/>
      <c r="FON9" s="390"/>
      <c r="FOO9" s="516"/>
      <c r="FOP9" s="34"/>
      <c r="FOQ9" s="390"/>
      <c r="FOR9" s="516"/>
      <c r="FOS9" s="24"/>
      <c r="FOT9" s="24"/>
      <c r="FOU9" s="161"/>
      <c r="FOV9" s="206"/>
      <c r="FOW9" s="34"/>
      <c r="FOX9" s="390"/>
      <c r="FOY9" s="34"/>
      <c r="FOZ9" s="390"/>
      <c r="FPA9" s="34"/>
      <c r="FPB9" s="392"/>
      <c r="FPC9" s="34"/>
      <c r="FPD9" s="390"/>
      <c r="FPE9" s="516"/>
      <c r="FPF9" s="34"/>
      <c r="FPG9" s="390"/>
      <c r="FPH9" s="516"/>
      <c r="FPI9" s="24"/>
      <c r="FPJ9" s="24"/>
      <c r="FPK9" s="161"/>
      <c r="FPL9" s="206"/>
      <c r="FPM9" s="34"/>
      <c r="FPN9" s="390"/>
      <c r="FPO9" s="34"/>
      <c r="FPP9" s="390"/>
      <c r="FPQ9" s="34"/>
      <c r="FPR9" s="392"/>
      <c r="FPS9" s="34"/>
      <c r="FPT9" s="390"/>
      <c r="FPU9" s="516"/>
      <c r="FPV9" s="34"/>
      <c r="FPW9" s="390"/>
      <c r="FPX9" s="516"/>
      <c r="FPY9" s="24"/>
      <c r="FPZ9" s="24"/>
      <c r="FQA9" s="161"/>
      <c r="FQB9" s="206"/>
      <c r="FQC9" s="34"/>
      <c r="FQD9" s="390"/>
      <c r="FQE9" s="34"/>
      <c r="FQF9" s="390"/>
      <c r="FQG9" s="34"/>
      <c r="FQH9" s="392"/>
      <c r="FQI9" s="34"/>
      <c r="FQJ9" s="390"/>
      <c r="FQK9" s="516"/>
      <c r="FQL9" s="34"/>
      <c r="FQM9" s="390"/>
      <c r="FQN9" s="516"/>
      <c r="FQO9" s="24"/>
      <c r="FQP9" s="24"/>
      <c r="FQQ9" s="161"/>
      <c r="FQR9" s="206"/>
      <c r="FQS9" s="34"/>
      <c r="FQT9" s="390"/>
      <c r="FQU9" s="34"/>
      <c r="FQV9" s="390"/>
      <c r="FQW9" s="34"/>
      <c r="FQX9" s="392"/>
      <c r="FQY9" s="34"/>
      <c r="FQZ9" s="390"/>
      <c r="FRA9" s="516"/>
      <c r="FRB9" s="34"/>
      <c r="FRC9" s="390"/>
      <c r="FRD9" s="516"/>
      <c r="FRE9" s="24"/>
      <c r="FRF9" s="24"/>
      <c r="FRG9" s="161"/>
      <c r="FRH9" s="206"/>
      <c r="FRI9" s="34"/>
      <c r="FRJ9" s="390"/>
      <c r="FRK9" s="34"/>
      <c r="FRL9" s="390"/>
      <c r="FRM9" s="34"/>
      <c r="FRN9" s="392"/>
      <c r="FRO9" s="34"/>
      <c r="FRP9" s="390"/>
      <c r="FRQ9" s="516"/>
      <c r="FRR9" s="34"/>
      <c r="FRS9" s="390"/>
      <c r="FRT9" s="516"/>
      <c r="FRU9" s="24"/>
      <c r="FRV9" s="24"/>
      <c r="FRW9" s="161"/>
      <c r="FRX9" s="206"/>
      <c r="FRY9" s="34"/>
      <c r="FRZ9" s="390"/>
      <c r="FSA9" s="34"/>
      <c r="FSB9" s="390"/>
      <c r="FSC9" s="34"/>
      <c r="FSD9" s="392"/>
      <c r="FSE9" s="34"/>
      <c r="FSF9" s="390"/>
      <c r="FSG9" s="516"/>
      <c r="FSH9" s="34"/>
      <c r="FSI9" s="390"/>
      <c r="FSJ9" s="516"/>
      <c r="FSK9" s="24"/>
      <c r="FSL9" s="24"/>
      <c r="FSM9" s="161"/>
      <c r="FSN9" s="206"/>
      <c r="FSO9" s="34"/>
      <c r="FSP9" s="390"/>
      <c r="FSQ9" s="34"/>
      <c r="FSR9" s="390"/>
      <c r="FSS9" s="34"/>
      <c r="FST9" s="392"/>
      <c r="FSU9" s="34"/>
      <c r="FSV9" s="390"/>
      <c r="FSW9" s="516"/>
      <c r="FSX9" s="34"/>
      <c r="FSY9" s="390"/>
      <c r="FSZ9" s="516"/>
      <c r="FTA9" s="24"/>
      <c r="FTB9" s="24"/>
      <c r="FTC9" s="161"/>
      <c r="FTD9" s="206"/>
      <c r="FTE9" s="34"/>
      <c r="FTF9" s="390"/>
      <c r="FTG9" s="34"/>
      <c r="FTH9" s="390"/>
      <c r="FTI9" s="34"/>
      <c r="FTJ9" s="392"/>
      <c r="FTK9" s="34"/>
      <c r="FTL9" s="390"/>
      <c r="FTM9" s="516"/>
      <c r="FTN9" s="34"/>
      <c r="FTO9" s="390"/>
      <c r="FTP9" s="516"/>
      <c r="FTQ9" s="24"/>
      <c r="FTR9" s="24"/>
      <c r="FTS9" s="161"/>
      <c r="FTT9" s="206"/>
      <c r="FTU9" s="34"/>
      <c r="FTV9" s="390"/>
      <c r="FTW9" s="34"/>
      <c r="FTX9" s="390"/>
      <c r="FTY9" s="34"/>
      <c r="FTZ9" s="392"/>
      <c r="FUA9" s="34"/>
      <c r="FUB9" s="390"/>
      <c r="FUC9" s="516"/>
      <c r="FUD9" s="34"/>
      <c r="FUE9" s="390"/>
      <c r="FUF9" s="516"/>
      <c r="FUG9" s="24"/>
      <c r="FUH9" s="24"/>
      <c r="FUI9" s="161"/>
      <c r="FUJ9" s="206"/>
      <c r="FUK9" s="34"/>
      <c r="FUL9" s="390"/>
      <c r="FUM9" s="34"/>
      <c r="FUN9" s="390"/>
      <c r="FUO9" s="34"/>
      <c r="FUP9" s="392"/>
      <c r="FUQ9" s="34"/>
      <c r="FUR9" s="390"/>
      <c r="FUS9" s="516"/>
      <c r="FUT9" s="34"/>
      <c r="FUU9" s="390"/>
      <c r="FUV9" s="516"/>
      <c r="FUW9" s="24"/>
      <c r="FUX9" s="24"/>
      <c r="FUY9" s="161"/>
      <c r="FUZ9" s="206"/>
      <c r="FVA9" s="34"/>
      <c r="FVB9" s="390"/>
      <c r="FVC9" s="34"/>
      <c r="FVD9" s="390"/>
      <c r="FVE9" s="34"/>
      <c r="FVF9" s="392"/>
      <c r="FVG9" s="34"/>
      <c r="FVH9" s="390"/>
      <c r="FVI9" s="516"/>
      <c r="FVJ9" s="34"/>
      <c r="FVK9" s="390"/>
      <c r="FVL9" s="516"/>
      <c r="FVM9" s="24"/>
      <c r="FVN9" s="24"/>
      <c r="FVO9" s="161"/>
      <c r="FVP9" s="206"/>
      <c r="FVQ9" s="34"/>
      <c r="FVR9" s="390"/>
      <c r="FVS9" s="34"/>
      <c r="FVT9" s="390"/>
      <c r="FVU9" s="34"/>
      <c r="FVV9" s="392"/>
      <c r="FVW9" s="34"/>
      <c r="FVX9" s="390"/>
      <c r="FVY9" s="516"/>
      <c r="FVZ9" s="34"/>
      <c r="FWA9" s="390"/>
      <c r="FWB9" s="516"/>
      <c r="FWC9" s="24"/>
      <c r="FWD9" s="24"/>
      <c r="FWE9" s="161"/>
      <c r="FWF9" s="206"/>
      <c r="FWG9" s="34"/>
      <c r="FWH9" s="390"/>
      <c r="FWI9" s="34"/>
      <c r="FWJ9" s="390"/>
      <c r="FWK9" s="34"/>
      <c r="FWL9" s="392"/>
      <c r="FWM9" s="34"/>
      <c r="FWN9" s="390"/>
      <c r="FWO9" s="516"/>
      <c r="FWP9" s="34"/>
      <c r="FWQ9" s="390"/>
      <c r="FWR9" s="516"/>
      <c r="FWS9" s="24"/>
      <c r="FWT9" s="24"/>
      <c r="FWU9" s="161"/>
      <c r="FWV9" s="206"/>
      <c r="FWW9" s="34"/>
      <c r="FWX9" s="390"/>
      <c r="FWY9" s="34"/>
      <c r="FWZ9" s="390"/>
      <c r="FXA9" s="34"/>
      <c r="FXB9" s="392"/>
      <c r="FXC9" s="34"/>
      <c r="FXD9" s="390"/>
      <c r="FXE9" s="516"/>
      <c r="FXF9" s="34"/>
      <c r="FXG9" s="390"/>
      <c r="FXH9" s="516"/>
      <c r="FXI9" s="24"/>
      <c r="FXJ9" s="24"/>
      <c r="FXK9" s="161"/>
      <c r="FXL9" s="206"/>
      <c r="FXM9" s="34"/>
      <c r="FXN9" s="390"/>
      <c r="FXO9" s="34"/>
      <c r="FXP9" s="390"/>
      <c r="FXQ9" s="34"/>
      <c r="FXR9" s="392"/>
      <c r="FXS9" s="34"/>
      <c r="FXT9" s="390"/>
      <c r="FXU9" s="516"/>
      <c r="FXV9" s="34"/>
      <c r="FXW9" s="390"/>
      <c r="FXX9" s="516"/>
      <c r="FXY9" s="24"/>
      <c r="FXZ9" s="24"/>
      <c r="FYA9" s="161"/>
      <c r="FYB9" s="206"/>
      <c r="FYC9" s="34"/>
      <c r="FYD9" s="390"/>
      <c r="FYE9" s="34"/>
      <c r="FYF9" s="390"/>
      <c r="FYG9" s="34"/>
      <c r="FYH9" s="392"/>
      <c r="FYI9" s="34"/>
      <c r="FYJ9" s="390"/>
      <c r="FYK9" s="516"/>
      <c r="FYL9" s="34"/>
      <c r="FYM9" s="390"/>
      <c r="FYN9" s="516"/>
      <c r="FYO9" s="24"/>
      <c r="FYP9" s="24"/>
      <c r="FYQ9" s="161"/>
      <c r="FYR9" s="206"/>
      <c r="FYS9" s="34"/>
      <c r="FYT9" s="390"/>
      <c r="FYU9" s="34"/>
      <c r="FYV9" s="390"/>
      <c r="FYW9" s="34"/>
      <c r="FYX9" s="392"/>
      <c r="FYY9" s="34"/>
      <c r="FYZ9" s="390"/>
      <c r="FZA9" s="516"/>
      <c r="FZB9" s="34"/>
      <c r="FZC9" s="390"/>
      <c r="FZD9" s="516"/>
      <c r="FZE9" s="24"/>
      <c r="FZF9" s="24"/>
      <c r="FZG9" s="161"/>
      <c r="FZH9" s="206"/>
      <c r="FZI9" s="34"/>
      <c r="FZJ9" s="390"/>
      <c r="FZK9" s="34"/>
      <c r="FZL9" s="390"/>
      <c r="FZM9" s="34"/>
      <c r="FZN9" s="392"/>
      <c r="FZO9" s="34"/>
      <c r="FZP9" s="390"/>
      <c r="FZQ9" s="516"/>
      <c r="FZR9" s="34"/>
      <c r="FZS9" s="390"/>
      <c r="FZT9" s="516"/>
      <c r="FZU9" s="24"/>
      <c r="FZV9" s="24"/>
      <c r="FZW9" s="161"/>
      <c r="FZX9" s="206"/>
      <c r="FZY9" s="34"/>
      <c r="FZZ9" s="390"/>
      <c r="GAA9" s="34"/>
      <c r="GAB9" s="390"/>
      <c r="GAC9" s="34"/>
      <c r="GAD9" s="392"/>
      <c r="GAE9" s="34"/>
      <c r="GAF9" s="390"/>
      <c r="GAG9" s="516"/>
      <c r="GAH9" s="34"/>
      <c r="GAI9" s="390"/>
      <c r="GAJ9" s="516"/>
      <c r="GAK9" s="24"/>
      <c r="GAL9" s="24"/>
      <c r="GAM9" s="161"/>
      <c r="GAN9" s="206"/>
      <c r="GAO9" s="34"/>
      <c r="GAP9" s="390"/>
      <c r="GAQ9" s="34"/>
      <c r="GAR9" s="390"/>
      <c r="GAS9" s="34"/>
      <c r="GAT9" s="392"/>
      <c r="GAU9" s="34"/>
      <c r="GAV9" s="390"/>
      <c r="GAW9" s="516"/>
      <c r="GAX9" s="34"/>
      <c r="GAY9" s="390"/>
      <c r="GAZ9" s="516"/>
      <c r="GBA9" s="24"/>
      <c r="GBB9" s="24"/>
      <c r="GBC9" s="161"/>
      <c r="GBD9" s="206"/>
      <c r="GBE9" s="34"/>
      <c r="GBF9" s="390"/>
      <c r="GBG9" s="34"/>
      <c r="GBH9" s="390"/>
      <c r="GBI9" s="34"/>
      <c r="GBJ9" s="392"/>
      <c r="GBK9" s="34"/>
      <c r="GBL9" s="390"/>
      <c r="GBM9" s="516"/>
      <c r="GBN9" s="34"/>
      <c r="GBO9" s="390"/>
      <c r="GBP9" s="516"/>
      <c r="GBQ9" s="24"/>
      <c r="GBR9" s="24"/>
      <c r="GBS9" s="161"/>
      <c r="GBT9" s="206"/>
      <c r="GBU9" s="34"/>
      <c r="GBV9" s="390"/>
      <c r="GBW9" s="34"/>
      <c r="GBX9" s="390"/>
      <c r="GBY9" s="34"/>
      <c r="GBZ9" s="392"/>
      <c r="GCA9" s="34"/>
      <c r="GCB9" s="390"/>
      <c r="GCC9" s="516"/>
      <c r="GCD9" s="34"/>
      <c r="GCE9" s="390"/>
      <c r="GCF9" s="516"/>
      <c r="GCG9" s="24"/>
      <c r="GCH9" s="24"/>
      <c r="GCI9" s="161"/>
      <c r="GCJ9" s="206"/>
      <c r="GCK9" s="34"/>
      <c r="GCL9" s="390"/>
      <c r="GCM9" s="34"/>
      <c r="GCN9" s="390"/>
      <c r="GCO9" s="34"/>
      <c r="GCP9" s="392"/>
      <c r="GCQ9" s="34"/>
      <c r="GCR9" s="390"/>
      <c r="GCS9" s="516"/>
      <c r="GCT9" s="34"/>
      <c r="GCU9" s="390"/>
      <c r="GCV9" s="516"/>
      <c r="GCW9" s="24"/>
      <c r="GCX9" s="24"/>
      <c r="GCY9" s="161"/>
      <c r="GCZ9" s="206"/>
      <c r="GDA9" s="34"/>
      <c r="GDB9" s="390"/>
      <c r="GDC9" s="34"/>
      <c r="GDD9" s="390"/>
      <c r="GDE9" s="34"/>
      <c r="GDF9" s="392"/>
      <c r="GDG9" s="34"/>
      <c r="GDH9" s="390"/>
      <c r="GDI9" s="516"/>
      <c r="GDJ9" s="34"/>
      <c r="GDK9" s="390"/>
      <c r="GDL9" s="516"/>
      <c r="GDM9" s="24"/>
      <c r="GDN9" s="24"/>
      <c r="GDO9" s="161"/>
      <c r="GDP9" s="206"/>
      <c r="GDQ9" s="34"/>
      <c r="GDR9" s="390"/>
      <c r="GDS9" s="34"/>
      <c r="GDT9" s="390"/>
      <c r="GDU9" s="34"/>
      <c r="GDV9" s="392"/>
      <c r="GDW9" s="34"/>
      <c r="GDX9" s="390"/>
      <c r="GDY9" s="516"/>
      <c r="GDZ9" s="34"/>
      <c r="GEA9" s="390"/>
      <c r="GEB9" s="516"/>
      <c r="GEC9" s="24"/>
      <c r="GED9" s="24"/>
      <c r="GEE9" s="161"/>
      <c r="GEF9" s="206"/>
      <c r="GEG9" s="34"/>
      <c r="GEH9" s="390"/>
      <c r="GEI9" s="34"/>
      <c r="GEJ9" s="390"/>
      <c r="GEK9" s="34"/>
      <c r="GEL9" s="392"/>
      <c r="GEM9" s="34"/>
      <c r="GEN9" s="390"/>
      <c r="GEO9" s="516"/>
      <c r="GEP9" s="34"/>
      <c r="GEQ9" s="390"/>
      <c r="GER9" s="516"/>
      <c r="GES9" s="24"/>
      <c r="GET9" s="24"/>
      <c r="GEU9" s="161"/>
      <c r="GEV9" s="206"/>
      <c r="GEW9" s="34"/>
      <c r="GEX9" s="390"/>
      <c r="GEY9" s="34"/>
      <c r="GEZ9" s="390"/>
      <c r="GFA9" s="34"/>
      <c r="GFB9" s="392"/>
      <c r="GFC9" s="34"/>
      <c r="GFD9" s="390"/>
      <c r="GFE9" s="516"/>
      <c r="GFF9" s="34"/>
      <c r="GFG9" s="390"/>
      <c r="GFH9" s="516"/>
      <c r="GFI9" s="24"/>
      <c r="GFJ9" s="24"/>
      <c r="GFK9" s="161"/>
      <c r="GFL9" s="206"/>
      <c r="GFM9" s="34"/>
      <c r="GFN9" s="390"/>
      <c r="GFO9" s="34"/>
      <c r="GFP9" s="390"/>
      <c r="GFQ9" s="34"/>
      <c r="GFR9" s="392"/>
      <c r="GFS9" s="34"/>
      <c r="GFT9" s="390"/>
      <c r="GFU9" s="516"/>
      <c r="GFV9" s="34"/>
      <c r="GFW9" s="390"/>
      <c r="GFX9" s="516"/>
      <c r="GFY9" s="24"/>
      <c r="GFZ9" s="24"/>
      <c r="GGA9" s="161"/>
      <c r="GGB9" s="206"/>
      <c r="GGC9" s="34"/>
      <c r="GGD9" s="390"/>
      <c r="GGE9" s="34"/>
      <c r="GGF9" s="390"/>
      <c r="GGG9" s="34"/>
      <c r="GGH9" s="392"/>
      <c r="GGI9" s="34"/>
      <c r="GGJ9" s="390"/>
      <c r="GGK9" s="516"/>
      <c r="GGL9" s="34"/>
      <c r="GGM9" s="390"/>
      <c r="GGN9" s="516"/>
      <c r="GGO9" s="24"/>
      <c r="GGP9" s="24"/>
      <c r="GGQ9" s="161"/>
      <c r="GGR9" s="206"/>
      <c r="GGS9" s="34"/>
      <c r="GGT9" s="390"/>
      <c r="GGU9" s="34"/>
      <c r="GGV9" s="390"/>
      <c r="GGW9" s="34"/>
      <c r="GGX9" s="392"/>
      <c r="GGY9" s="34"/>
      <c r="GGZ9" s="390"/>
      <c r="GHA9" s="516"/>
      <c r="GHB9" s="34"/>
      <c r="GHC9" s="390"/>
      <c r="GHD9" s="516"/>
      <c r="GHE9" s="24"/>
      <c r="GHF9" s="24"/>
      <c r="GHG9" s="161"/>
      <c r="GHH9" s="206"/>
      <c r="GHI9" s="34"/>
      <c r="GHJ9" s="390"/>
      <c r="GHK9" s="34"/>
      <c r="GHL9" s="390"/>
      <c r="GHM9" s="34"/>
      <c r="GHN9" s="392"/>
      <c r="GHO9" s="34"/>
      <c r="GHP9" s="390"/>
      <c r="GHQ9" s="516"/>
      <c r="GHR9" s="34"/>
      <c r="GHS9" s="390"/>
      <c r="GHT9" s="516"/>
      <c r="GHU9" s="24"/>
      <c r="GHV9" s="24"/>
      <c r="GHW9" s="161"/>
      <c r="GHX9" s="206"/>
      <c r="GHY9" s="34"/>
      <c r="GHZ9" s="390"/>
      <c r="GIA9" s="34"/>
      <c r="GIB9" s="390"/>
      <c r="GIC9" s="34"/>
      <c r="GID9" s="392"/>
      <c r="GIE9" s="34"/>
      <c r="GIF9" s="390"/>
      <c r="GIG9" s="516"/>
      <c r="GIH9" s="34"/>
      <c r="GII9" s="390"/>
      <c r="GIJ9" s="516"/>
      <c r="GIK9" s="24"/>
      <c r="GIL9" s="24"/>
      <c r="GIM9" s="161"/>
      <c r="GIN9" s="206"/>
      <c r="GIO9" s="34"/>
      <c r="GIP9" s="390"/>
      <c r="GIQ9" s="34"/>
      <c r="GIR9" s="390"/>
      <c r="GIS9" s="34"/>
      <c r="GIT9" s="392"/>
      <c r="GIU9" s="34"/>
      <c r="GIV9" s="390"/>
      <c r="GIW9" s="516"/>
      <c r="GIX9" s="34"/>
      <c r="GIY9" s="390"/>
      <c r="GIZ9" s="516"/>
      <c r="GJA9" s="24"/>
      <c r="GJB9" s="24"/>
      <c r="GJC9" s="161"/>
      <c r="GJD9" s="206"/>
      <c r="GJE9" s="34"/>
      <c r="GJF9" s="390"/>
      <c r="GJG9" s="34"/>
      <c r="GJH9" s="390"/>
      <c r="GJI9" s="34"/>
      <c r="GJJ9" s="392"/>
      <c r="GJK9" s="34"/>
      <c r="GJL9" s="390"/>
      <c r="GJM9" s="516"/>
      <c r="GJN9" s="34"/>
      <c r="GJO9" s="390"/>
      <c r="GJP9" s="516"/>
      <c r="GJQ9" s="24"/>
      <c r="GJR9" s="24"/>
      <c r="GJS9" s="161"/>
      <c r="GJT9" s="206"/>
      <c r="GJU9" s="34"/>
      <c r="GJV9" s="390"/>
      <c r="GJW9" s="34"/>
      <c r="GJX9" s="390"/>
      <c r="GJY9" s="34"/>
      <c r="GJZ9" s="392"/>
      <c r="GKA9" s="34"/>
      <c r="GKB9" s="390"/>
      <c r="GKC9" s="516"/>
      <c r="GKD9" s="34"/>
      <c r="GKE9" s="390"/>
      <c r="GKF9" s="516"/>
      <c r="GKG9" s="24"/>
      <c r="GKH9" s="24"/>
      <c r="GKI9" s="161"/>
      <c r="GKJ9" s="206"/>
      <c r="GKK9" s="34"/>
      <c r="GKL9" s="390"/>
      <c r="GKM9" s="34"/>
      <c r="GKN9" s="390"/>
      <c r="GKO9" s="34"/>
      <c r="GKP9" s="392"/>
      <c r="GKQ9" s="34"/>
      <c r="GKR9" s="390"/>
      <c r="GKS9" s="516"/>
      <c r="GKT9" s="34"/>
      <c r="GKU9" s="390"/>
      <c r="GKV9" s="516"/>
      <c r="GKW9" s="24"/>
      <c r="GKX9" s="24"/>
      <c r="GKY9" s="161"/>
      <c r="GKZ9" s="206"/>
      <c r="GLA9" s="34"/>
      <c r="GLB9" s="390"/>
      <c r="GLC9" s="34"/>
      <c r="GLD9" s="390"/>
      <c r="GLE9" s="34"/>
      <c r="GLF9" s="392"/>
      <c r="GLG9" s="34"/>
      <c r="GLH9" s="390"/>
      <c r="GLI9" s="516"/>
      <c r="GLJ9" s="34"/>
      <c r="GLK9" s="390"/>
      <c r="GLL9" s="516"/>
      <c r="GLM9" s="24"/>
      <c r="GLN9" s="24"/>
      <c r="GLO9" s="161"/>
      <c r="GLP9" s="206"/>
      <c r="GLQ9" s="34"/>
      <c r="GLR9" s="390"/>
      <c r="GLS9" s="34"/>
      <c r="GLT9" s="390"/>
      <c r="GLU9" s="34"/>
      <c r="GLV9" s="392"/>
      <c r="GLW9" s="34"/>
      <c r="GLX9" s="390"/>
      <c r="GLY9" s="516"/>
      <c r="GLZ9" s="34"/>
      <c r="GMA9" s="390"/>
      <c r="GMB9" s="516"/>
      <c r="GMC9" s="24"/>
      <c r="GMD9" s="24"/>
      <c r="GME9" s="161"/>
      <c r="GMF9" s="206"/>
      <c r="GMG9" s="34"/>
      <c r="GMH9" s="390"/>
      <c r="GMI9" s="34"/>
      <c r="GMJ9" s="390"/>
      <c r="GMK9" s="34"/>
      <c r="GML9" s="392"/>
      <c r="GMM9" s="34"/>
      <c r="GMN9" s="390"/>
      <c r="GMO9" s="516"/>
      <c r="GMP9" s="34"/>
      <c r="GMQ9" s="390"/>
      <c r="GMR9" s="516"/>
      <c r="GMS9" s="24"/>
      <c r="GMT9" s="24"/>
      <c r="GMU9" s="161"/>
      <c r="GMV9" s="206"/>
      <c r="GMW9" s="34"/>
      <c r="GMX9" s="390"/>
      <c r="GMY9" s="34"/>
      <c r="GMZ9" s="390"/>
      <c r="GNA9" s="34"/>
      <c r="GNB9" s="392"/>
      <c r="GNC9" s="34"/>
      <c r="GND9" s="390"/>
      <c r="GNE9" s="516"/>
      <c r="GNF9" s="34"/>
      <c r="GNG9" s="390"/>
      <c r="GNH9" s="516"/>
      <c r="GNI9" s="24"/>
      <c r="GNJ9" s="24"/>
      <c r="GNK9" s="161"/>
      <c r="GNL9" s="206"/>
      <c r="GNM9" s="34"/>
      <c r="GNN9" s="390"/>
      <c r="GNO9" s="34"/>
      <c r="GNP9" s="390"/>
      <c r="GNQ9" s="34"/>
      <c r="GNR9" s="392"/>
      <c r="GNS9" s="34"/>
      <c r="GNT9" s="390"/>
      <c r="GNU9" s="516"/>
      <c r="GNV9" s="34"/>
      <c r="GNW9" s="390"/>
      <c r="GNX9" s="516"/>
      <c r="GNY9" s="24"/>
      <c r="GNZ9" s="24"/>
      <c r="GOA9" s="161"/>
      <c r="GOB9" s="206"/>
      <c r="GOC9" s="34"/>
      <c r="GOD9" s="390"/>
      <c r="GOE9" s="34"/>
      <c r="GOF9" s="390"/>
      <c r="GOG9" s="34"/>
      <c r="GOH9" s="392"/>
      <c r="GOI9" s="34"/>
      <c r="GOJ9" s="390"/>
      <c r="GOK9" s="516"/>
      <c r="GOL9" s="34"/>
      <c r="GOM9" s="390"/>
      <c r="GON9" s="516"/>
      <c r="GOO9" s="24"/>
      <c r="GOP9" s="24"/>
      <c r="GOQ9" s="161"/>
      <c r="GOR9" s="206"/>
      <c r="GOS9" s="34"/>
      <c r="GOT9" s="390"/>
      <c r="GOU9" s="34"/>
      <c r="GOV9" s="390"/>
      <c r="GOW9" s="34"/>
      <c r="GOX9" s="392"/>
      <c r="GOY9" s="34"/>
      <c r="GOZ9" s="390"/>
      <c r="GPA9" s="516"/>
      <c r="GPB9" s="34"/>
      <c r="GPC9" s="390"/>
      <c r="GPD9" s="516"/>
      <c r="GPE9" s="24"/>
      <c r="GPF9" s="24"/>
      <c r="GPG9" s="161"/>
      <c r="GPH9" s="206"/>
      <c r="GPI9" s="34"/>
      <c r="GPJ9" s="390"/>
      <c r="GPK9" s="34"/>
      <c r="GPL9" s="390"/>
      <c r="GPM9" s="34"/>
      <c r="GPN9" s="392"/>
      <c r="GPO9" s="34"/>
      <c r="GPP9" s="390"/>
      <c r="GPQ9" s="516"/>
      <c r="GPR9" s="34"/>
      <c r="GPS9" s="390"/>
      <c r="GPT9" s="516"/>
      <c r="GPU9" s="24"/>
      <c r="GPV9" s="24"/>
      <c r="GPW9" s="161"/>
      <c r="GPX9" s="206"/>
      <c r="GPY9" s="34"/>
      <c r="GPZ9" s="390"/>
      <c r="GQA9" s="34"/>
      <c r="GQB9" s="390"/>
      <c r="GQC9" s="34"/>
      <c r="GQD9" s="392"/>
      <c r="GQE9" s="34"/>
      <c r="GQF9" s="390"/>
      <c r="GQG9" s="516"/>
      <c r="GQH9" s="34"/>
      <c r="GQI9" s="390"/>
      <c r="GQJ9" s="516"/>
      <c r="GQK9" s="24"/>
      <c r="GQL9" s="24"/>
      <c r="GQM9" s="161"/>
      <c r="GQN9" s="206"/>
      <c r="GQO9" s="34"/>
      <c r="GQP9" s="390"/>
      <c r="GQQ9" s="34"/>
      <c r="GQR9" s="390"/>
      <c r="GQS9" s="34"/>
      <c r="GQT9" s="392"/>
      <c r="GQU9" s="34"/>
      <c r="GQV9" s="390"/>
      <c r="GQW9" s="516"/>
      <c r="GQX9" s="34"/>
      <c r="GQY9" s="390"/>
      <c r="GQZ9" s="516"/>
      <c r="GRA9" s="24"/>
      <c r="GRB9" s="24"/>
      <c r="GRC9" s="161"/>
      <c r="GRD9" s="206"/>
      <c r="GRE9" s="34"/>
      <c r="GRF9" s="390"/>
      <c r="GRG9" s="34"/>
      <c r="GRH9" s="390"/>
      <c r="GRI9" s="34"/>
      <c r="GRJ9" s="392"/>
      <c r="GRK9" s="34"/>
      <c r="GRL9" s="390"/>
      <c r="GRM9" s="516"/>
      <c r="GRN9" s="34"/>
      <c r="GRO9" s="390"/>
      <c r="GRP9" s="516"/>
      <c r="GRQ9" s="24"/>
      <c r="GRR9" s="24"/>
      <c r="GRS9" s="161"/>
      <c r="GRT9" s="206"/>
      <c r="GRU9" s="34"/>
      <c r="GRV9" s="390"/>
      <c r="GRW9" s="34"/>
      <c r="GRX9" s="390"/>
      <c r="GRY9" s="34"/>
      <c r="GRZ9" s="392"/>
      <c r="GSA9" s="34"/>
      <c r="GSB9" s="390"/>
      <c r="GSC9" s="516"/>
      <c r="GSD9" s="34"/>
      <c r="GSE9" s="390"/>
      <c r="GSF9" s="516"/>
      <c r="GSG9" s="24"/>
      <c r="GSH9" s="24"/>
      <c r="GSI9" s="161"/>
      <c r="GSJ9" s="206"/>
      <c r="GSK9" s="34"/>
      <c r="GSL9" s="390"/>
      <c r="GSM9" s="34"/>
      <c r="GSN9" s="390"/>
      <c r="GSO9" s="34"/>
      <c r="GSP9" s="392"/>
      <c r="GSQ9" s="34"/>
      <c r="GSR9" s="390"/>
      <c r="GSS9" s="516"/>
      <c r="GST9" s="34"/>
      <c r="GSU9" s="390"/>
      <c r="GSV9" s="516"/>
      <c r="GSW9" s="24"/>
      <c r="GSX9" s="24"/>
      <c r="GSY9" s="161"/>
      <c r="GSZ9" s="206"/>
      <c r="GTA9" s="34"/>
      <c r="GTB9" s="390"/>
      <c r="GTC9" s="34"/>
      <c r="GTD9" s="390"/>
      <c r="GTE9" s="34"/>
      <c r="GTF9" s="392"/>
      <c r="GTG9" s="34"/>
      <c r="GTH9" s="390"/>
      <c r="GTI9" s="516"/>
      <c r="GTJ9" s="34"/>
      <c r="GTK9" s="390"/>
      <c r="GTL9" s="516"/>
      <c r="GTM9" s="24"/>
      <c r="GTN9" s="24"/>
      <c r="GTO9" s="161"/>
      <c r="GTP9" s="206"/>
      <c r="GTQ9" s="34"/>
      <c r="GTR9" s="390"/>
      <c r="GTS9" s="34"/>
      <c r="GTT9" s="390"/>
      <c r="GTU9" s="34"/>
      <c r="GTV9" s="392"/>
      <c r="GTW9" s="34"/>
      <c r="GTX9" s="390"/>
      <c r="GTY9" s="516"/>
      <c r="GTZ9" s="34"/>
      <c r="GUA9" s="390"/>
      <c r="GUB9" s="516"/>
      <c r="GUC9" s="24"/>
      <c r="GUD9" s="24"/>
      <c r="GUE9" s="161"/>
      <c r="GUF9" s="206"/>
      <c r="GUG9" s="34"/>
      <c r="GUH9" s="390"/>
      <c r="GUI9" s="34"/>
      <c r="GUJ9" s="390"/>
      <c r="GUK9" s="34"/>
      <c r="GUL9" s="392"/>
      <c r="GUM9" s="34"/>
      <c r="GUN9" s="390"/>
      <c r="GUO9" s="516"/>
      <c r="GUP9" s="34"/>
      <c r="GUQ9" s="390"/>
      <c r="GUR9" s="516"/>
      <c r="GUS9" s="24"/>
      <c r="GUT9" s="24"/>
      <c r="GUU9" s="161"/>
      <c r="GUV9" s="206"/>
      <c r="GUW9" s="34"/>
      <c r="GUX9" s="390"/>
      <c r="GUY9" s="34"/>
      <c r="GUZ9" s="390"/>
      <c r="GVA9" s="34"/>
      <c r="GVB9" s="392"/>
      <c r="GVC9" s="34"/>
      <c r="GVD9" s="390"/>
      <c r="GVE9" s="516"/>
      <c r="GVF9" s="34"/>
      <c r="GVG9" s="390"/>
      <c r="GVH9" s="516"/>
      <c r="GVI9" s="24"/>
      <c r="GVJ9" s="24"/>
      <c r="GVK9" s="161"/>
      <c r="GVL9" s="206"/>
      <c r="GVM9" s="34"/>
      <c r="GVN9" s="390"/>
      <c r="GVO9" s="34"/>
      <c r="GVP9" s="390"/>
      <c r="GVQ9" s="34"/>
      <c r="GVR9" s="392"/>
      <c r="GVS9" s="34"/>
      <c r="GVT9" s="390"/>
      <c r="GVU9" s="516"/>
      <c r="GVV9" s="34"/>
      <c r="GVW9" s="390"/>
      <c r="GVX9" s="516"/>
      <c r="GVY9" s="24"/>
      <c r="GVZ9" s="24"/>
      <c r="GWA9" s="161"/>
      <c r="GWB9" s="206"/>
      <c r="GWC9" s="34"/>
      <c r="GWD9" s="390"/>
      <c r="GWE9" s="34"/>
      <c r="GWF9" s="390"/>
      <c r="GWG9" s="34"/>
      <c r="GWH9" s="392"/>
      <c r="GWI9" s="34"/>
      <c r="GWJ9" s="390"/>
      <c r="GWK9" s="516"/>
      <c r="GWL9" s="34"/>
      <c r="GWM9" s="390"/>
      <c r="GWN9" s="516"/>
      <c r="GWO9" s="24"/>
      <c r="GWP9" s="24"/>
      <c r="GWQ9" s="161"/>
      <c r="GWR9" s="206"/>
      <c r="GWS9" s="34"/>
      <c r="GWT9" s="390"/>
      <c r="GWU9" s="34"/>
      <c r="GWV9" s="390"/>
      <c r="GWW9" s="34"/>
      <c r="GWX9" s="392"/>
      <c r="GWY9" s="34"/>
      <c r="GWZ9" s="390"/>
      <c r="GXA9" s="516"/>
      <c r="GXB9" s="34"/>
      <c r="GXC9" s="390"/>
      <c r="GXD9" s="516"/>
      <c r="GXE9" s="24"/>
      <c r="GXF9" s="24"/>
      <c r="GXG9" s="161"/>
      <c r="GXH9" s="206"/>
      <c r="GXI9" s="34"/>
      <c r="GXJ9" s="390"/>
      <c r="GXK9" s="34"/>
      <c r="GXL9" s="390"/>
      <c r="GXM9" s="34"/>
      <c r="GXN9" s="392"/>
      <c r="GXO9" s="34"/>
      <c r="GXP9" s="390"/>
      <c r="GXQ9" s="516"/>
      <c r="GXR9" s="34"/>
      <c r="GXS9" s="390"/>
      <c r="GXT9" s="516"/>
      <c r="GXU9" s="24"/>
      <c r="GXV9" s="24"/>
      <c r="GXW9" s="161"/>
      <c r="GXX9" s="206"/>
      <c r="GXY9" s="34"/>
      <c r="GXZ9" s="390"/>
      <c r="GYA9" s="34"/>
      <c r="GYB9" s="390"/>
      <c r="GYC9" s="34"/>
      <c r="GYD9" s="392"/>
      <c r="GYE9" s="34"/>
      <c r="GYF9" s="390"/>
      <c r="GYG9" s="516"/>
      <c r="GYH9" s="34"/>
      <c r="GYI9" s="390"/>
      <c r="GYJ9" s="516"/>
      <c r="GYK9" s="24"/>
      <c r="GYL9" s="24"/>
      <c r="GYM9" s="161"/>
      <c r="GYN9" s="206"/>
      <c r="GYO9" s="34"/>
      <c r="GYP9" s="390"/>
      <c r="GYQ9" s="34"/>
      <c r="GYR9" s="390"/>
      <c r="GYS9" s="34"/>
      <c r="GYT9" s="392"/>
      <c r="GYU9" s="34"/>
      <c r="GYV9" s="390"/>
      <c r="GYW9" s="516"/>
      <c r="GYX9" s="34"/>
      <c r="GYY9" s="390"/>
      <c r="GYZ9" s="516"/>
      <c r="GZA9" s="24"/>
      <c r="GZB9" s="24"/>
      <c r="GZC9" s="161"/>
      <c r="GZD9" s="206"/>
      <c r="GZE9" s="34"/>
      <c r="GZF9" s="390"/>
      <c r="GZG9" s="34"/>
      <c r="GZH9" s="390"/>
      <c r="GZI9" s="34"/>
      <c r="GZJ9" s="392"/>
      <c r="GZK9" s="34"/>
      <c r="GZL9" s="390"/>
      <c r="GZM9" s="516"/>
      <c r="GZN9" s="34"/>
      <c r="GZO9" s="390"/>
      <c r="GZP9" s="516"/>
      <c r="GZQ9" s="24"/>
      <c r="GZR9" s="24"/>
      <c r="GZS9" s="161"/>
      <c r="GZT9" s="206"/>
      <c r="GZU9" s="34"/>
      <c r="GZV9" s="390"/>
      <c r="GZW9" s="34"/>
      <c r="GZX9" s="390"/>
      <c r="GZY9" s="34"/>
      <c r="GZZ9" s="392"/>
      <c r="HAA9" s="34"/>
      <c r="HAB9" s="390"/>
      <c r="HAC9" s="516"/>
      <c r="HAD9" s="34"/>
      <c r="HAE9" s="390"/>
      <c r="HAF9" s="516"/>
      <c r="HAG9" s="24"/>
      <c r="HAH9" s="24"/>
      <c r="HAI9" s="161"/>
      <c r="HAJ9" s="206"/>
      <c r="HAK9" s="34"/>
      <c r="HAL9" s="390"/>
      <c r="HAM9" s="34"/>
      <c r="HAN9" s="390"/>
      <c r="HAO9" s="34"/>
      <c r="HAP9" s="392"/>
      <c r="HAQ9" s="34"/>
      <c r="HAR9" s="390"/>
      <c r="HAS9" s="516"/>
      <c r="HAT9" s="34"/>
      <c r="HAU9" s="390"/>
      <c r="HAV9" s="516"/>
      <c r="HAW9" s="24"/>
      <c r="HAX9" s="24"/>
      <c r="HAY9" s="161"/>
      <c r="HAZ9" s="206"/>
      <c r="HBA9" s="34"/>
      <c r="HBB9" s="390"/>
      <c r="HBC9" s="34"/>
      <c r="HBD9" s="390"/>
      <c r="HBE9" s="34"/>
      <c r="HBF9" s="392"/>
      <c r="HBG9" s="34"/>
      <c r="HBH9" s="390"/>
      <c r="HBI9" s="516"/>
      <c r="HBJ9" s="34"/>
      <c r="HBK9" s="390"/>
      <c r="HBL9" s="516"/>
      <c r="HBM9" s="24"/>
      <c r="HBN9" s="24"/>
      <c r="HBO9" s="161"/>
      <c r="HBP9" s="206"/>
      <c r="HBQ9" s="34"/>
      <c r="HBR9" s="390"/>
      <c r="HBS9" s="34"/>
      <c r="HBT9" s="390"/>
      <c r="HBU9" s="34"/>
      <c r="HBV9" s="392"/>
      <c r="HBW9" s="34"/>
      <c r="HBX9" s="390"/>
      <c r="HBY9" s="516"/>
      <c r="HBZ9" s="34"/>
      <c r="HCA9" s="390"/>
      <c r="HCB9" s="516"/>
      <c r="HCC9" s="24"/>
      <c r="HCD9" s="24"/>
      <c r="HCE9" s="161"/>
      <c r="HCF9" s="206"/>
      <c r="HCG9" s="34"/>
      <c r="HCH9" s="390"/>
      <c r="HCI9" s="34"/>
      <c r="HCJ9" s="390"/>
      <c r="HCK9" s="34"/>
      <c r="HCL9" s="392"/>
      <c r="HCM9" s="34"/>
      <c r="HCN9" s="390"/>
      <c r="HCO9" s="516"/>
      <c r="HCP9" s="34"/>
      <c r="HCQ9" s="390"/>
      <c r="HCR9" s="516"/>
      <c r="HCS9" s="24"/>
      <c r="HCT9" s="24"/>
      <c r="HCU9" s="161"/>
      <c r="HCV9" s="206"/>
      <c r="HCW9" s="34"/>
      <c r="HCX9" s="390"/>
      <c r="HCY9" s="34"/>
      <c r="HCZ9" s="390"/>
      <c r="HDA9" s="34"/>
      <c r="HDB9" s="392"/>
      <c r="HDC9" s="34"/>
      <c r="HDD9" s="390"/>
      <c r="HDE9" s="516"/>
      <c r="HDF9" s="34"/>
      <c r="HDG9" s="390"/>
      <c r="HDH9" s="516"/>
      <c r="HDI9" s="24"/>
      <c r="HDJ9" s="24"/>
      <c r="HDK9" s="161"/>
      <c r="HDL9" s="206"/>
      <c r="HDM9" s="34"/>
      <c r="HDN9" s="390"/>
      <c r="HDO9" s="34"/>
      <c r="HDP9" s="390"/>
      <c r="HDQ9" s="34"/>
      <c r="HDR9" s="392"/>
      <c r="HDS9" s="34"/>
      <c r="HDT9" s="390"/>
      <c r="HDU9" s="516"/>
      <c r="HDV9" s="34"/>
      <c r="HDW9" s="390"/>
      <c r="HDX9" s="516"/>
      <c r="HDY9" s="24"/>
      <c r="HDZ9" s="24"/>
      <c r="HEA9" s="161"/>
      <c r="HEB9" s="206"/>
      <c r="HEC9" s="34"/>
      <c r="HED9" s="390"/>
      <c r="HEE9" s="34"/>
      <c r="HEF9" s="390"/>
      <c r="HEG9" s="34"/>
      <c r="HEH9" s="392"/>
      <c r="HEI9" s="34"/>
      <c r="HEJ9" s="390"/>
      <c r="HEK9" s="516"/>
      <c r="HEL9" s="34"/>
      <c r="HEM9" s="390"/>
      <c r="HEN9" s="516"/>
      <c r="HEO9" s="24"/>
      <c r="HEP9" s="24"/>
      <c r="HEQ9" s="161"/>
      <c r="HER9" s="206"/>
      <c r="HES9" s="34"/>
      <c r="HET9" s="390"/>
      <c r="HEU9" s="34"/>
      <c r="HEV9" s="390"/>
      <c r="HEW9" s="34"/>
      <c r="HEX9" s="392"/>
      <c r="HEY9" s="34"/>
      <c r="HEZ9" s="390"/>
      <c r="HFA9" s="516"/>
      <c r="HFB9" s="34"/>
      <c r="HFC9" s="390"/>
      <c r="HFD9" s="516"/>
      <c r="HFE9" s="24"/>
      <c r="HFF9" s="24"/>
      <c r="HFG9" s="161"/>
      <c r="HFH9" s="206"/>
      <c r="HFI9" s="34"/>
      <c r="HFJ9" s="390"/>
      <c r="HFK9" s="34"/>
      <c r="HFL9" s="390"/>
      <c r="HFM9" s="34"/>
      <c r="HFN9" s="392"/>
      <c r="HFO9" s="34"/>
      <c r="HFP9" s="390"/>
      <c r="HFQ9" s="516"/>
      <c r="HFR9" s="34"/>
      <c r="HFS9" s="390"/>
      <c r="HFT9" s="516"/>
      <c r="HFU9" s="24"/>
      <c r="HFV9" s="24"/>
      <c r="HFW9" s="161"/>
      <c r="HFX9" s="206"/>
      <c r="HFY9" s="34"/>
      <c r="HFZ9" s="390"/>
      <c r="HGA9" s="34"/>
      <c r="HGB9" s="390"/>
      <c r="HGC9" s="34"/>
      <c r="HGD9" s="392"/>
      <c r="HGE9" s="34"/>
      <c r="HGF9" s="390"/>
      <c r="HGG9" s="516"/>
      <c r="HGH9" s="34"/>
      <c r="HGI9" s="390"/>
      <c r="HGJ9" s="516"/>
      <c r="HGK9" s="24"/>
      <c r="HGL9" s="24"/>
      <c r="HGM9" s="161"/>
      <c r="HGN9" s="206"/>
      <c r="HGO9" s="34"/>
      <c r="HGP9" s="390"/>
      <c r="HGQ9" s="34"/>
      <c r="HGR9" s="390"/>
      <c r="HGS9" s="34"/>
      <c r="HGT9" s="392"/>
      <c r="HGU9" s="34"/>
      <c r="HGV9" s="390"/>
      <c r="HGW9" s="516"/>
      <c r="HGX9" s="34"/>
      <c r="HGY9" s="390"/>
      <c r="HGZ9" s="516"/>
      <c r="HHA9" s="24"/>
      <c r="HHB9" s="24"/>
      <c r="HHC9" s="161"/>
      <c r="HHD9" s="206"/>
      <c r="HHE9" s="34"/>
      <c r="HHF9" s="390"/>
      <c r="HHG9" s="34"/>
      <c r="HHH9" s="390"/>
      <c r="HHI9" s="34"/>
      <c r="HHJ9" s="392"/>
      <c r="HHK9" s="34"/>
      <c r="HHL9" s="390"/>
      <c r="HHM9" s="516"/>
      <c r="HHN9" s="34"/>
      <c r="HHO9" s="390"/>
      <c r="HHP9" s="516"/>
      <c r="HHQ9" s="24"/>
      <c r="HHR9" s="24"/>
      <c r="HHS9" s="161"/>
      <c r="HHT9" s="206"/>
      <c r="HHU9" s="34"/>
      <c r="HHV9" s="390"/>
      <c r="HHW9" s="34"/>
      <c r="HHX9" s="390"/>
      <c r="HHY9" s="34"/>
      <c r="HHZ9" s="392"/>
      <c r="HIA9" s="34"/>
      <c r="HIB9" s="390"/>
      <c r="HIC9" s="516"/>
      <c r="HID9" s="34"/>
      <c r="HIE9" s="390"/>
      <c r="HIF9" s="516"/>
      <c r="HIG9" s="24"/>
      <c r="HIH9" s="24"/>
      <c r="HII9" s="161"/>
      <c r="HIJ9" s="206"/>
      <c r="HIK9" s="34"/>
      <c r="HIL9" s="390"/>
      <c r="HIM9" s="34"/>
      <c r="HIN9" s="390"/>
      <c r="HIO9" s="34"/>
      <c r="HIP9" s="392"/>
      <c r="HIQ9" s="34"/>
      <c r="HIR9" s="390"/>
      <c r="HIS9" s="516"/>
      <c r="HIT9" s="34"/>
      <c r="HIU9" s="390"/>
      <c r="HIV9" s="516"/>
      <c r="HIW9" s="24"/>
      <c r="HIX9" s="24"/>
      <c r="HIY9" s="161"/>
      <c r="HIZ9" s="206"/>
      <c r="HJA9" s="34"/>
      <c r="HJB9" s="390"/>
      <c r="HJC9" s="34"/>
      <c r="HJD9" s="390"/>
      <c r="HJE9" s="34"/>
      <c r="HJF9" s="392"/>
      <c r="HJG9" s="34"/>
      <c r="HJH9" s="390"/>
      <c r="HJI9" s="516"/>
      <c r="HJJ9" s="34"/>
      <c r="HJK9" s="390"/>
      <c r="HJL9" s="516"/>
      <c r="HJM9" s="24"/>
      <c r="HJN9" s="24"/>
      <c r="HJO9" s="161"/>
      <c r="HJP9" s="206"/>
      <c r="HJQ9" s="34"/>
      <c r="HJR9" s="390"/>
      <c r="HJS9" s="34"/>
      <c r="HJT9" s="390"/>
      <c r="HJU9" s="34"/>
      <c r="HJV9" s="392"/>
      <c r="HJW9" s="34"/>
      <c r="HJX9" s="390"/>
      <c r="HJY9" s="516"/>
      <c r="HJZ9" s="34"/>
      <c r="HKA9" s="390"/>
      <c r="HKB9" s="516"/>
      <c r="HKC9" s="24"/>
      <c r="HKD9" s="24"/>
      <c r="HKE9" s="161"/>
      <c r="HKF9" s="206"/>
      <c r="HKG9" s="34"/>
      <c r="HKH9" s="390"/>
      <c r="HKI9" s="34"/>
      <c r="HKJ9" s="390"/>
      <c r="HKK9" s="34"/>
      <c r="HKL9" s="392"/>
      <c r="HKM9" s="34"/>
      <c r="HKN9" s="390"/>
      <c r="HKO9" s="516"/>
      <c r="HKP9" s="34"/>
      <c r="HKQ9" s="390"/>
      <c r="HKR9" s="516"/>
      <c r="HKS9" s="24"/>
      <c r="HKT9" s="24"/>
      <c r="HKU9" s="161"/>
      <c r="HKV9" s="206"/>
      <c r="HKW9" s="34"/>
      <c r="HKX9" s="390"/>
      <c r="HKY9" s="34"/>
      <c r="HKZ9" s="390"/>
      <c r="HLA9" s="34"/>
      <c r="HLB9" s="392"/>
      <c r="HLC9" s="34"/>
      <c r="HLD9" s="390"/>
      <c r="HLE9" s="516"/>
      <c r="HLF9" s="34"/>
      <c r="HLG9" s="390"/>
      <c r="HLH9" s="516"/>
      <c r="HLI9" s="24"/>
      <c r="HLJ9" s="24"/>
      <c r="HLK9" s="161"/>
      <c r="HLL9" s="206"/>
      <c r="HLM9" s="34"/>
      <c r="HLN9" s="390"/>
      <c r="HLO9" s="34"/>
      <c r="HLP9" s="390"/>
      <c r="HLQ9" s="34"/>
      <c r="HLR9" s="392"/>
      <c r="HLS9" s="34"/>
      <c r="HLT9" s="390"/>
      <c r="HLU9" s="516"/>
      <c r="HLV9" s="34"/>
      <c r="HLW9" s="390"/>
      <c r="HLX9" s="516"/>
      <c r="HLY9" s="24"/>
      <c r="HLZ9" s="24"/>
      <c r="HMA9" s="161"/>
      <c r="HMB9" s="206"/>
      <c r="HMC9" s="34"/>
      <c r="HMD9" s="390"/>
      <c r="HME9" s="34"/>
      <c r="HMF9" s="390"/>
      <c r="HMG9" s="34"/>
      <c r="HMH9" s="392"/>
      <c r="HMI9" s="34"/>
      <c r="HMJ9" s="390"/>
      <c r="HMK9" s="516"/>
      <c r="HML9" s="34"/>
      <c r="HMM9" s="390"/>
      <c r="HMN9" s="516"/>
      <c r="HMO9" s="24"/>
      <c r="HMP9" s="24"/>
      <c r="HMQ9" s="161"/>
      <c r="HMR9" s="206"/>
      <c r="HMS9" s="34"/>
      <c r="HMT9" s="390"/>
      <c r="HMU9" s="34"/>
      <c r="HMV9" s="390"/>
      <c r="HMW9" s="34"/>
      <c r="HMX9" s="392"/>
      <c r="HMY9" s="34"/>
      <c r="HMZ9" s="390"/>
      <c r="HNA9" s="516"/>
      <c r="HNB9" s="34"/>
      <c r="HNC9" s="390"/>
      <c r="HND9" s="516"/>
      <c r="HNE9" s="24"/>
      <c r="HNF9" s="24"/>
      <c r="HNG9" s="161"/>
      <c r="HNH9" s="206"/>
      <c r="HNI9" s="34"/>
      <c r="HNJ9" s="390"/>
      <c r="HNK9" s="34"/>
      <c r="HNL9" s="390"/>
      <c r="HNM9" s="34"/>
      <c r="HNN9" s="392"/>
      <c r="HNO9" s="34"/>
      <c r="HNP9" s="390"/>
      <c r="HNQ9" s="516"/>
      <c r="HNR9" s="34"/>
      <c r="HNS9" s="390"/>
      <c r="HNT9" s="516"/>
      <c r="HNU9" s="24"/>
      <c r="HNV9" s="24"/>
      <c r="HNW9" s="161"/>
      <c r="HNX9" s="206"/>
      <c r="HNY9" s="34"/>
      <c r="HNZ9" s="390"/>
      <c r="HOA9" s="34"/>
      <c r="HOB9" s="390"/>
      <c r="HOC9" s="34"/>
      <c r="HOD9" s="392"/>
      <c r="HOE9" s="34"/>
      <c r="HOF9" s="390"/>
      <c r="HOG9" s="516"/>
      <c r="HOH9" s="34"/>
      <c r="HOI9" s="390"/>
      <c r="HOJ9" s="516"/>
      <c r="HOK9" s="24"/>
      <c r="HOL9" s="24"/>
      <c r="HOM9" s="161"/>
      <c r="HON9" s="206"/>
      <c r="HOO9" s="34"/>
      <c r="HOP9" s="390"/>
      <c r="HOQ9" s="34"/>
      <c r="HOR9" s="390"/>
      <c r="HOS9" s="34"/>
      <c r="HOT9" s="392"/>
      <c r="HOU9" s="34"/>
      <c r="HOV9" s="390"/>
      <c r="HOW9" s="516"/>
      <c r="HOX9" s="34"/>
      <c r="HOY9" s="390"/>
      <c r="HOZ9" s="516"/>
      <c r="HPA9" s="24"/>
      <c r="HPB9" s="24"/>
      <c r="HPC9" s="161"/>
      <c r="HPD9" s="206"/>
      <c r="HPE9" s="34"/>
      <c r="HPF9" s="390"/>
      <c r="HPG9" s="34"/>
      <c r="HPH9" s="390"/>
      <c r="HPI9" s="34"/>
      <c r="HPJ9" s="392"/>
      <c r="HPK9" s="34"/>
      <c r="HPL9" s="390"/>
      <c r="HPM9" s="516"/>
      <c r="HPN9" s="34"/>
      <c r="HPO9" s="390"/>
      <c r="HPP9" s="516"/>
      <c r="HPQ9" s="24"/>
      <c r="HPR9" s="24"/>
      <c r="HPS9" s="161"/>
      <c r="HPT9" s="206"/>
      <c r="HPU9" s="34"/>
      <c r="HPV9" s="390"/>
      <c r="HPW9" s="34"/>
      <c r="HPX9" s="390"/>
      <c r="HPY9" s="34"/>
      <c r="HPZ9" s="392"/>
      <c r="HQA9" s="34"/>
      <c r="HQB9" s="390"/>
      <c r="HQC9" s="516"/>
      <c r="HQD9" s="34"/>
      <c r="HQE9" s="390"/>
      <c r="HQF9" s="516"/>
      <c r="HQG9" s="24"/>
      <c r="HQH9" s="24"/>
      <c r="HQI9" s="161"/>
      <c r="HQJ9" s="206"/>
      <c r="HQK9" s="34"/>
      <c r="HQL9" s="390"/>
      <c r="HQM9" s="34"/>
      <c r="HQN9" s="390"/>
      <c r="HQO9" s="34"/>
      <c r="HQP9" s="392"/>
      <c r="HQQ9" s="34"/>
      <c r="HQR9" s="390"/>
      <c r="HQS9" s="516"/>
      <c r="HQT9" s="34"/>
      <c r="HQU9" s="390"/>
      <c r="HQV9" s="516"/>
      <c r="HQW9" s="24"/>
      <c r="HQX9" s="24"/>
      <c r="HQY9" s="161"/>
      <c r="HQZ9" s="206"/>
      <c r="HRA9" s="34"/>
      <c r="HRB9" s="390"/>
      <c r="HRC9" s="34"/>
      <c r="HRD9" s="390"/>
      <c r="HRE9" s="34"/>
      <c r="HRF9" s="392"/>
      <c r="HRG9" s="34"/>
      <c r="HRH9" s="390"/>
      <c r="HRI9" s="516"/>
      <c r="HRJ9" s="34"/>
      <c r="HRK9" s="390"/>
      <c r="HRL9" s="516"/>
      <c r="HRM9" s="24"/>
      <c r="HRN9" s="24"/>
      <c r="HRO9" s="161"/>
      <c r="HRP9" s="206"/>
      <c r="HRQ9" s="34"/>
      <c r="HRR9" s="390"/>
      <c r="HRS9" s="34"/>
      <c r="HRT9" s="390"/>
      <c r="HRU9" s="34"/>
      <c r="HRV9" s="392"/>
      <c r="HRW9" s="34"/>
      <c r="HRX9" s="390"/>
      <c r="HRY9" s="516"/>
      <c r="HRZ9" s="34"/>
      <c r="HSA9" s="390"/>
      <c r="HSB9" s="516"/>
      <c r="HSC9" s="24"/>
      <c r="HSD9" s="24"/>
      <c r="HSE9" s="161"/>
      <c r="HSF9" s="206"/>
      <c r="HSG9" s="34"/>
      <c r="HSH9" s="390"/>
      <c r="HSI9" s="34"/>
      <c r="HSJ9" s="390"/>
      <c r="HSK9" s="34"/>
      <c r="HSL9" s="392"/>
      <c r="HSM9" s="34"/>
      <c r="HSN9" s="390"/>
      <c r="HSO9" s="516"/>
      <c r="HSP9" s="34"/>
      <c r="HSQ9" s="390"/>
      <c r="HSR9" s="516"/>
      <c r="HSS9" s="24"/>
      <c r="HST9" s="24"/>
      <c r="HSU9" s="161"/>
      <c r="HSV9" s="206"/>
      <c r="HSW9" s="34"/>
      <c r="HSX9" s="390"/>
      <c r="HSY9" s="34"/>
      <c r="HSZ9" s="390"/>
      <c r="HTA9" s="34"/>
      <c r="HTB9" s="392"/>
      <c r="HTC9" s="34"/>
      <c r="HTD9" s="390"/>
      <c r="HTE9" s="516"/>
      <c r="HTF9" s="34"/>
      <c r="HTG9" s="390"/>
      <c r="HTH9" s="516"/>
      <c r="HTI9" s="24"/>
      <c r="HTJ9" s="24"/>
      <c r="HTK9" s="161"/>
      <c r="HTL9" s="206"/>
      <c r="HTM9" s="34"/>
      <c r="HTN9" s="390"/>
      <c r="HTO9" s="34"/>
      <c r="HTP9" s="390"/>
      <c r="HTQ9" s="34"/>
      <c r="HTR9" s="392"/>
      <c r="HTS9" s="34"/>
      <c r="HTT9" s="390"/>
      <c r="HTU9" s="516"/>
      <c r="HTV9" s="34"/>
      <c r="HTW9" s="390"/>
      <c r="HTX9" s="516"/>
      <c r="HTY9" s="24"/>
      <c r="HTZ9" s="24"/>
      <c r="HUA9" s="161"/>
      <c r="HUB9" s="206"/>
      <c r="HUC9" s="34"/>
      <c r="HUD9" s="390"/>
      <c r="HUE9" s="34"/>
      <c r="HUF9" s="390"/>
      <c r="HUG9" s="34"/>
      <c r="HUH9" s="392"/>
      <c r="HUI9" s="34"/>
      <c r="HUJ9" s="390"/>
      <c r="HUK9" s="516"/>
      <c r="HUL9" s="34"/>
      <c r="HUM9" s="390"/>
      <c r="HUN9" s="516"/>
      <c r="HUO9" s="24"/>
      <c r="HUP9" s="24"/>
      <c r="HUQ9" s="161"/>
      <c r="HUR9" s="206"/>
      <c r="HUS9" s="34"/>
      <c r="HUT9" s="390"/>
      <c r="HUU9" s="34"/>
      <c r="HUV9" s="390"/>
      <c r="HUW9" s="34"/>
      <c r="HUX9" s="392"/>
      <c r="HUY9" s="34"/>
      <c r="HUZ9" s="390"/>
      <c r="HVA9" s="516"/>
      <c r="HVB9" s="34"/>
      <c r="HVC9" s="390"/>
      <c r="HVD9" s="516"/>
      <c r="HVE9" s="24"/>
      <c r="HVF9" s="24"/>
      <c r="HVG9" s="161"/>
      <c r="HVH9" s="206"/>
      <c r="HVI9" s="34"/>
      <c r="HVJ9" s="390"/>
      <c r="HVK9" s="34"/>
      <c r="HVL9" s="390"/>
      <c r="HVM9" s="34"/>
      <c r="HVN9" s="392"/>
      <c r="HVO9" s="34"/>
      <c r="HVP9" s="390"/>
      <c r="HVQ9" s="516"/>
      <c r="HVR9" s="34"/>
      <c r="HVS9" s="390"/>
      <c r="HVT9" s="516"/>
      <c r="HVU9" s="24"/>
      <c r="HVV9" s="24"/>
      <c r="HVW9" s="161"/>
      <c r="HVX9" s="206"/>
      <c r="HVY9" s="34"/>
      <c r="HVZ9" s="390"/>
      <c r="HWA9" s="34"/>
      <c r="HWB9" s="390"/>
      <c r="HWC9" s="34"/>
      <c r="HWD9" s="392"/>
      <c r="HWE9" s="34"/>
      <c r="HWF9" s="390"/>
      <c r="HWG9" s="516"/>
      <c r="HWH9" s="34"/>
      <c r="HWI9" s="390"/>
      <c r="HWJ9" s="516"/>
      <c r="HWK9" s="24"/>
      <c r="HWL9" s="24"/>
      <c r="HWM9" s="161"/>
      <c r="HWN9" s="206"/>
      <c r="HWO9" s="34"/>
      <c r="HWP9" s="390"/>
      <c r="HWQ9" s="34"/>
      <c r="HWR9" s="390"/>
      <c r="HWS9" s="34"/>
      <c r="HWT9" s="392"/>
      <c r="HWU9" s="34"/>
      <c r="HWV9" s="390"/>
      <c r="HWW9" s="516"/>
      <c r="HWX9" s="34"/>
      <c r="HWY9" s="390"/>
      <c r="HWZ9" s="516"/>
      <c r="HXA9" s="24"/>
      <c r="HXB9" s="24"/>
      <c r="HXC9" s="161"/>
      <c r="HXD9" s="206"/>
      <c r="HXE9" s="34"/>
      <c r="HXF9" s="390"/>
      <c r="HXG9" s="34"/>
      <c r="HXH9" s="390"/>
      <c r="HXI9" s="34"/>
      <c r="HXJ9" s="392"/>
      <c r="HXK9" s="34"/>
      <c r="HXL9" s="390"/>
      <c r="HXM9" s="516"/>
      <c r="HXN9" s="34"/>
      <c r="HXO9" s="390"/>
      <c r="HXP9" s="516"/>
      <c r="HXQ9" s="24"/>
      <c r="HXR9" s="24"/>
      <c r="HXS9" s="161"/>
      <c r="HXT9" s="206"/>
      <c r="HXU9" s="34"/>
      <c r="HXV9" s="390"/>
      <c r="HXW9" s="34"/>
      <c r="HXX9" s="390"/>
      <c r="HXY9" s="34"/>
      <c r="HXZ9" s="392"/>
      <c r="HYA9" s="34"/>
      <c r="HYB9" s="390"/>
      <c r="HYC9" s="516"/>
      <c r="HYD9" s="34"/>
      <c r="HYE9" s="390"/>
      <c r="HYF9" s="516"/>
      <c r="HYG9" s="24"/>
      <c r="HYH9" s="24"/>
      <c r="HYI9" s="161"/>
      <c r="HYJ9" s="206"/>
      <c r="HYK9" s="34"/>
      <c r="HYL9" s="390"/>
      <c r="HYM9" s="34"/>
      <c r="HYN9" s="390"/>
      <c r="HYO9" s="34"/>
      <c r="HYP9" s="392"/>
      <c r="HYQ9" s="34"/>
      <c r="HYR9" s="390"/>
      <c r="HYS9" s="516"/>
      <c r="HYT9" s="34"/>
      <c r="HYU9" s="390"/>
      <c r="HYV9" s="516"/>
      <c r="HYW9" s="24"/>
      <c r="HYX9" s="24"/>
      <c r="HYY9" s="161"/>
      <c r="HYZ9" s="206"/>
      <c r="HZA9" s="34"/>
      <c r="HZB9" s="390"/>
      <c r="HZC9" s="34"/>
      <c r="HZD9" s="390"/>
      <c r="HZE9" s="34"/>
      <c r="HZF9" s="392"/>
      <c r="HZG9" s="34"/>
      <c r="HZH9" s="390"/>
      <c r="HZI9" s="516"/>
      <c r="HZJ9" s="34"/>
      <c r="HZK9" s="390"/>
      <c r="HZL9" s="516"/>
      <c r="HZM9" s="24"/>
      <c r="HZN9" s="24"/>
      <c r="HZO9" s="161"/>
      <c r="HZP9" s="206"/>
      <c r="HZQ9" s="34"/>
      <c r="HZR9" s="390"/>
      <c r="HZS9" s="34"/>
      <c r="HZT9" s="390"/>
      <c r="HZU9" s="34"/>
      <c r="HZV9" s="392"/>
      <c r="HZW9" s="34"/>
      <c r="HZX9" s="390"/>
      <c r="HZY9" s="516"/>
      <c r="HZZ9" s="34"/>
      <c r="IAA9" s="390"/>
      <c r="IAB9" s="516"/>
      <c r="IAC9" s="24"/>
      <c r="IAD9" s="24"/>
      <c r="IAE9" s="161"/>
      <c r="IAF9" s="206"/>
      <c r="IAG9" s="34"/>
      <c r="IAH9" s="390"/>
      <c r="IAI9" s="34"/>
      <c r="IAJ9" s="390"/>
      <c r="IAK9" s="34"/>
      <c r="IAL9" s="392"/>
      <c r="IAM9" s="34"/>
      <c r="IAN9" s="390"/>
      <c r="IAO9" s="516"/>
      <c r="IAP9" s="34"/>
      <c r="IAQ9" s="390"/>
      <c r="IAR9" s="516"/>
      <c r="IAS9" s="24"/>
      <c r="IAT9" s="24"/>
      <c r="IAU9" s="161"/>
      <c r="IAV9" s="206"/>
      <c r="IAW9" s="34"/>
      <c r="IAX9" s="390"/>
      <c r="IAY9" s="34"/>
      <c r="IAZ9" s="390"/>
      <c r="IBA9" s="34"/>
      <c r="IBB9" s="392"/>
      <c r="IBC9" s="34"/>
      <c r="IBD9" s="390"/>
      <c r="IBE9" s="516"/>
      <c r="IBF9" s="34"/>
      <c r="IBG9" s="390"/>
      <c r="IBH9" s="516"/>
      <c r="IBI9" s="24"/>
      <c r="IBJ9" s="24"/>
      <c r="IBK9" s="161"/>
      <c r="IBL9" s="206"/>
      <c r="IBM9" s="34"/>
      <c r="IBN9" s="390"/>
      <c r="IBO9" s="34"/>
      <c r="IBP9" s="390"/>
      <c r="IBQ9" s="34"/>
      <c r="IBR9" s="392"/>
      <c r="IBS9" s="34"/>
      <c r="IBT9" s="390"/>
      <c r="IBU9" s="516"/>
      <c r="IBV9" s="34"/>
      <c r="IBW9" s="390"/>
      <c r="IBX9" s="516"/>
      <c r="IBY9" s="24"/>
      <c r="IBZ9" s="24"/>
      <c r="ICA9" s="161"/>
      <c r="ICB9" s="206"/>
      <c r="ICC9" s="34"/>
      <c r="ICD9" s="390"/>
      <c r="ICE9" s="34"/>
      <c r="ICF9" s="390"/>
      <c r="ICG9" s="34"/>
      <c r="ICH9" s="392"/>
      <c r="ICI9" s="34"/>
      <c r="ICJ9" s="390"/>
      <c r="ICK9" s="516"/>
      <c r="ICL9" s="34"/>
      <c r="ICM9" s="390"/>
      <c r="ICN9" s="516"/>
      <c r="ICO9" s="24"/>
      <c r="ICP9" s="24"/>
      <c r="ICQ9" s="161"/>
      <c r="ICR9" s="206"/>
      <c r="ICS9" s="34"/>
      <c r="ICT9" s="390"/>
      <c r="ICU9" s="34"/>
      <c r="ICV9" s="390"/>
      <c r="ICW9" s="34"/>
      <c r="ICX9" s="392"/>
      <c r="ICY9" s="34"/>
      <c r="ICZ9" s="390"/>
      <c r="IDA9" s="516"/>
      <c r="IDB9" s="34"/>
      <c r="IDC9" s="390"/>
      <c r="IDD9" s="516"/>
      <c r="IDE9" s="24"/>
      <c r="IDF9" s="24"/>
      <c r="IDG9" s="161"/>
      <c r="IDH9" s="206"/>
      <c r="IDI9" s="34"/>
      <c r="IDJ9" s="390"/>
      <c r="IDK9" s="34"/>
      <c r="IDL9" s="390"/>
      <c r="IDM9" s="34"/>
      <c r="IDN9" s="392"/>
      <c r="IDO9" s="34"/>
      <c r="IDP9" s="390"/>
      <c r="IDQ9" s="516"/>
      <c r="IDR9" s="34"/>
      <c r="IDS9" s="390"/>
      <c r="IDT9" s="516"/>
      <c r="IDU9" s="24"/>
      <c r="IDV9" s="24"/>
      <c r="IDW9" s="161"/>
      <c r="IDX9" s="206"/>
      <c r="IDY9" s="34"/>
      <c r="IDZ9" s="390"/>
      <c r="IEA9" s="34"/>
      <c r="IEB9" s="390"/>
      <c r="IEC9" s="34"/>
      <c r="IED9" s="392"/>
      <c r="IEE9" s="34"/>
      <c r="IEF9" s="390"/>
      <c r="IEG9" s="516"/>
      <c r="IEH9" s="34"/>
      <c r="IEI9" s="390"/>
      <c r="IEJ9" s="516"/>
      <c r="IEK9" s="24"/>
      <c r="IEL9" s="24"/>
      <c r="IEM9" s="161"/>
      <c r="IEN9" s="206"/>
      <c r="IEO9" s="34"/>
      <c r="IEP9" s="390"/>
      <c r="IEQ9" s="34"/>
      <c r="IER9" s="390"/>
      <c r="IES9" s="34"/>
      <c r="IET9" s="392"/>
      <c r="IEU9" s="34"/>
      <c r="IEV9" s="390"/>
      <c r="IEW9" s="516"/>
      <c r="IEX9" s="34"/>
      <c r="IEY9" s="390"/>
      <c r="IEZ9" s="516"/>
      <c r="IFA9" s="24"/>
      <c r="IFB9" s="24"/>
      <c r="IFC9" s="161"/>
      <c r="IFD9" s="206"/>
      <c r="IFE9" s="34"/>
      <c r="IFF9" s="390"/>
      <c r="IFG9" s="34"/>
      <c r="IFH9" s="390"/>
      <c r="IFI9" s="34"/>
      <c r="IFJ9" s="392"/>
      <c r="IFK9" s="34"/>
      <c r="IFL9" s="390"/>
      <c r="IFM9" s="516"/>
      <c r="IFN9" s="34"/>
      <c r="IFO9" s="390"/>
      <c r="IFP9" s="516"/>
      <c r="IFQ9" s="24"/>
      <c r="IFR9" s="24"/>
      <c r="IFS9" s="161"/>
      <c r="IFT9" s="206"/>
      <c r="IFU9" s="34"/>
      <c r="IFV9" s="390"/>
      <c r="IFW9" s="34"/>
      <c r="IFX9" s="390"/>
      <c r="IFY9" s="34"/>
      <c r="IFZ9" s="392"/>
      <c r="IGA9" s="34"/>
      <c r="IGB9" s="390"/>
      <c r="IGC9" s="516"/>
      <c r="IGD9" s="34"/>
      <c r="IGE9" s="390"/>
      <c r="IGF9" s="516"/>
      <c r="IGG9" s="24"/>
      <c r="IGH9" s="24"/>
      <c r="IGI9" s="161"/>
      <c r="IGJ9" s="206"/>
      <c r="IGK9" s="34"/>
      <c r="IGL9" s="390"/>
      <c r="IGM9" s="34"/>
      <c r="IGN9" s="390"/>
      <c r="IGO9" s="34"/>
      <c r="IGP9" s="392"/>
      <c r="IGQ9" s="34"/>
      <c r="IGR9" s="390"/>
      <c r="IGS9" s="516"/>
      <c r="IGT9" s="34"/>
      <c r="IGU9" s="390"/>
      <c r="IGV9" s="516"/>
      <c r="IGW9" s="24"/>
      <c r="IGX9" s="24"/>
      <c r="IGY9" s="161"/>
      <c r="IGZ9" s="206"/>
      <c r="IHA9" s="34"/>
      <c r="IHB9" s="390"/>
      <c r="IHC9" s="34"/>
      <c r="IHD9" s="390"/>
      <c r="IHE9" s="34"/>
      <c r="IHF9" s="392"/>
      <c r="IHG9" s="34"/>
      <c r="IHH9" s="390"/>
      <c r="IHI9" s="516"/>
      <c r="IHJ9" s="34"/>
      <c r="IHK9" s="390"/>
      <c r="IHL9" s="516"/>
      <c r="IHM9" s="24"/>
      <c r="IHN9" s="24"/>
      <c r="IHO9" s="161"/>
      <c r="IHP9" s="206"/>
      <c r="IHQ9" s="34"/>
      <c r="IHR9" s="390"/>
      <c r="IHS9" s="34"/>
      <c r="IHT9" s="390"/>
      <c r="IHU9" s="34"/>
      <c r="IHV9" s="392"/>
      <c r="IHW9" s="34"/>
      <c r="IHX9" s="390"/>
      <c r="IHY9" s="516"/>
      <c r="IHZ9" s="34"/>
      <c r="IIA9" s="390"/>
      <c r="IIB9" s="516"/>
      <c r="IIC9" s="24"/>
      <c r="IID9" s="24"/>
      <c r="IIE9" s="161"/>
      <c r="IIF9" s="206"/>
      <c r="IIG9" s="34"/>
      <c r="IIH9" s="390"/>
      <c r="III9" s="34"/>
      <c r="IIJ9" s="390"/>
      <c r="IIK9" s="34"/>
      <c r="IIL9" s="392"/>
      <c r="IIM9" s="34"/>
      <c r="IIN9" s="390"/>
      <c r="IIO9" s="516"/>
      <c r="IIP9" s="34"/>
      <c r="IIQ9" s="390"/>
      <c r="IIR9" s="516"/>
      <c r="IIS9" s="24"/>
      <c r="IIT9" s="24"/>
      <c r="IIU9" s="161"/>
      <c r="IIV9" s="206"/>
      <c r="IIW9" s="34"/>
      <c r="IIX9" s="390"/>
      <c r="IIY9" s="34"/>
      <c r="IIZ9" s="390"/>
      <c r="IJA9" s="34"/>
      <c r="IJB9" s="392"/>
      <c r="IJC9" s="34"/>
      <c r="IJD9" s="390"/>
      <c r="IJE9" s="516"/>
      <c r="IJF9" s="34"/>
      <c r="IJG9" s="390"/>
      <c r="IJH9" s="516"/>
      <c r="IJI9" s="24"/>
      <c r="IJJ9" s="24"/>
      <c r="IJK9" s="161"/>
      <c r="IJL9" s="206"/>
      <c r="IJM9" s="34"/>
      <c r="IJN9" s="390"/>
      <c r="IJO9" s="34"/>
      <c r="IJP9" s="390"/>
      <c r="IJQ9" s="34"/>
      <c r="IJR9" s="392"/>
      <c r="IJS9" s="34"/>
      <c r="IJT9" s="390"/>
      <c r="IJU9" s="516"/>
      <c r="IJV9" s="34"/>
      <c r="IJW9" s="390"/>
      <c r="IJX9" s="516"/>
      <c r="IJY9" s="24"/>
      <c r="IJZ9" s="24"/>
      <c r="IKA9" s="161"/>
      <c r="IKB9" s="206"/>
      <c r="IKC9" s="34"/>
      <c r="IKD9" s="390"/>
      <c r="IKE9" s="34"/>
      <c r="IKF9" s="390"/>
      <c r="IKG9" s="34"/>
      <c r="IKH9" s="392"/>
      <c r="IKI9" s="34"/>
      <c r="IKJ9" s="390"/>
      <c r="IKK9" s="516"/>
      <c r="IKL9" s="34"/>
      <c r="IKM9" s="390"/>
      <c r="IKN9" s="516"/>
      <c r="IKO9" s="24"/>
      <c r="IKP9" s="24"/>
      <c r="IKQ9" s="161"/>
      <c r="IKR9" s="206"/>
      <c r="IKS9" s="34"/>
      <c r="IKT9" s="390"/>
      <c r="IKU9" s="34"/>
      <c r="IKV9" s="390"/>
      <c r="IKW9" s="34"/>
      <c r="IKX9" s="392"/>
      <c r="IKY9" s="34"/>
      <c r="IKZ9" s="390"/>
      <c r="ILA9" s="516"/>
      <c r="ILB9" s="34"/>
      <c r="ILC9" s="390"/>
      <c r="ILD9" s="516"/>
      <c r="ILE9" s="24"/>
      <c r="ILF9" s="24"/>
      <c r="ILG9" s="161"/>
      <c r="ILH9" s="206"/>
      <c r="ILI9" s="34"/>
      <c r="ILJ9" s="390"/>
      <c r="ILK9" s="34"/>
      <c r="ILL9" s="390"/>
      <c r="ILM9" s="34"/>
      <c r="ILN9" s="392"/>
      <c r="ILO9" s="34"/>
      <c r="ILP9" s="390"/>
      <c r="ILQ9" s="516"/>
      <c r="ILR9" s="34"/>
      <c r="ILS9" s="390"/>
      <c r="ILT9" s="516"/>
      <c r="ILU9" s="24"/>
      <c r="ILV9" s="24"/>
      <c r="ILW9" s="161"/>
      <c r="ILX9" s="206"/>
      <c r="ILY9" s="34"/>
      <c r="ILZ9" s="390"/>
      <c r="IMA9" s="34"/>
      <c r="IMB9" s="390"/>
      <c r="IMC9" s="34"/>
      <c r="IMD9" s="392"/>
      <c r="IME9" s="34"/>
      <c r="IMF9" s="390"/>
      <c r="IMG9" s="516"/>
      <c r="IMH9" s="34"/>
      <c r="IMI9" s="390"/>
      <c r="IMJ9" s="516"/>
      <c r="IMK9" s="24"/>
      <c r="IML9" s="24"/>
      <c r="IMM9" s="161"/>
      <c r="IMN9" s="206"/>
      <c r="IMO9" s="34"/>
      <c r="IMP9" s="390"/>
      <c r="IMQ9" s="34"/>
      <c r="IMR9" s="390"/>
      <c r="IMS9" s="34"/>
      <c r="IMT9" s="392"/>
      <c r="IMU9" s="34"/>
      <c r="IMV9" s="390"/>
      <c r="IMW9" s="516"/>
      <c r="IMX9" s="34"/>
      <c r="IMY9" s="390"/>
      <c r="IMZ9" s="516"/>
      <c r="INA9" s="24"/>
      <c r="INB9" s="24"/>
      <c r="INC9" s="161"/>
      <c r="IND9" s="206"/>
      <c r="INE9" s="34"/>
      <c r="INF9" s="390"/>
      <c r="ING9" s="34"/>
      <c r="INH9" s="390"/>
      <c r="INI9" s="34"/>
      <c r="INJ9" s="392"/>
      <c r="INK9" s="34"/>
      <c r="INL9" s="390"/>
      <c r="INM9" s="516"/>
      <c r="INN9" s="34"/>
      <c r="INO9" s="390"/>
      <c r="INP9" s="516"/>
      <c r="INQ9" s="24"/>
      <c r="INR9" s="24"/>
      <c r="INS9" s="161"/>
      <c r="INT9" s="206"/>
      <c r="INU9" s="34"/>
      <c r="INV9" s="390"/>
      <c r="INW9" s="34"/>
      <c r="INX9" s="390"/>
      <c r="INY9" s="34"/>
      <c r="INZ9" s="392"/>
      <c r="IOA9" s="34"/>
      <c r="IOB9" s="390"/>
      <c r="IOC9" s="516"/>
      <c r="IOD9" s="34"/>
      <c r="IOE9" s="390"/>
      <c r="IOF9" s="516"/>
      <c r="IOG9" s="24"/>
      <c r="IOH9" s="24"/>
      <c r="IOI9" s="161"/>
      <c r="IOJ9" s="206"/>
      <c r="IOK9" s="34"/>
      <c r="IOL9" s="390"/>
      <c r="IOM9" s="34"/>
      <c r="ION9" s="390"/>
      <c r="IOO9" s="34"/>
      <c r="IOP9" s="392"/>
      <c r="IOQ9" s="34"/>
      <c r="IOR9" s="390"/>
      <c r="IOS9" s="516"/>
      <c r="IOT9" s="34"/>
      <c r="IOU9" s="390"/>
      <c r="IOV9" s="516"/>
      <c r="IOW9" s="24"/>
      <c r="IOX9" s="24"/>
      <c r="IOY9" s="161"/>
      <c r="IOZ9" s="206"/>
      <c r="IPA9" s="34"/>
      <c r="IPB9" s="390"/>
      <c r="IPC9" s="34"/>
      <c r="IPD9" s="390"/>
      <c r="IPE9" s="34"/>
      <c r="IPF9" s="392"/>
      <c r="IPG9" s="34"/>
      <c r="IPH9" s="390"/>
      <c r="IPI9" s="516"/>
      <c r="IPJ9" s="34"/>
      <c r="IPK9" s="390"/>
      <c r="IPL9" s="516"/>
      <c r="IPM9" s="24"/>
      <c r="IPN9" s="24"/>
      <c r="IPO9" s="161"/>
      <c r="IPP9" s="206"/>
      <c r="IPQ9" s="34"/>
      <c r="IPR9" s="390"/>
      <c r="IPS9" s="34"/>
      <c r="IPT9" s="390"/>
      <c r="IPU9" s="34"/>
      <c r="IPV9" s="392"/>
      <c r="IPW9" s="34"/>
      <c r="IPX9" s="390"/>
      <c r="IPY9" s="516"/>
      <c r="IPZ9" s="34"/>
      <c r="IQA9" s="390"/>
      <c r="IQB9" s="516"/>
      <c r="IQC9" s="24"/>
      <c r="IQD9" s="24"/>
      <c r="IQE9" s="161"/>
      <c r="IQF9" s="206"/>
      <c r="IQG9" s="34"/>
      <c r="IQH9" s="390"/>
      <c r="IQI9" s="34"/>
      <c r="IQJ9" s="390"/>
      <c r="IQK9" s="34"/>
      <c r="IQL9" s="392"/>
      <c r="IQM9" s="34"/>
      <c r="IQN9" s="390"/>
      <c r="IQO9" s="516"/>
      <c r="IQP9" s="34"/>
      <c r="IQQ9" s="390"/>
      <c r="IQR9" s="516"/>
      <c r="IQS9" s="24"/>
      <c r="IQT9" s="24"/>
      <c r="IQU9" s="161"/>
      <c r="IQV9" s="206"/>
      <c r="IQW9" s="34"/>
      <c r="IQX9" s="390"/>
      <c r="IQY9" s="34"/>
      <c r="IQZ9" s="390"/>
      <c r="IRA9" s="34"/>
      <c r="IRB9" s="392"/>
      <c r="IRC9" s="34"/>
      <c r="IRD9" s="390"/>
      <c r="IRE9" s="516"/>
      <c r="IRF9" s="34"/>
      <c r="IRG9" s="390"/>
      <c r="IRH9" s="516"/>
      <c r="IRI9" s="24"/>
      <c r="IRJ9" s="24"/>
      <c r="IRK9" s="161"/>
      <c r="IRL9" s="206"/>
      <c r="IRM9" s="34"/>
      <c r="IRN9" s="390"/>
      <c r="IRO9" s="34"/>
      <c r="IRP9" s="390"/>
      <c r="IRQ9" s="34"/>
      <c r="IRR9" s="392"/>
      <c r="IRS9" s="34"/>
      <c r="IRT9" s="390"/>
      <c r="IRU9" s="516"/>
      <c r="IRV9" s="34"/>
      <c r="IRW9" s="390"/>
      <c r="IRX9" s="516"/>
      <c r="IRY9" s="24"/>
      <c r="IRZ9" s="24"/>
      <c r="ISA9" s="161"/>
      <c r="ISB9" s="206"/>
      <c r="ISC9" s="34"/>
      <c r="ISD9" s="390"/>
      <c r="ISE9" s="34"/>
      <c r="ISF9" s="390"/>
      <c r="ISG9" s="34"/>
      <c r="ISH9" s="392"/>
      <c r="ISI9" s="34"/>
      <c r="ISJ9" s="390"/>
      <c r="ISK9" s="516"/>
      <c r="ISL9" s="34"/>
      <c r="ISM9" s="390"/>
      <c r="ISN9" s="516"/>
      <c r="ISO9" s="24"/>
      <c r="ISP9" s="24"/>
      <c r="ISQ9" s="161"/>
      <c r="ISR9" s="206"/>
      <c r="ISS9" s="34"/>
      <c r="IST9" s="390"/>
      <c r="ISU9" s="34"/>
      <c r="ISV9" s="390"/>
      <c r="ISW9" s="34"/>
      <c r="ISX9" s="392"/>
      <c r="ISY9" s="34"/>
      <c r="ISZ9" s="390"/>
      <c r="ITA9" s="516"/>
      <c r="ITB9" s="34"/>
      <c r="ITC9" s="390"/>
      <c r="ITD9" s="516"/>
      <c r="ITE9" s="24"/>
      <c r="ITF9" s="24"/>
      <c r="ITG9" s="161"/>
      <c r="ITH9" s="206"/>
      <c r="ITI9" s="34"/>
      <c r="ITJ9" s="390"/>
      <c r="ITK9" s="34"/>
      <c r="ITL9" s="390"/>
      <c r="ITM9" s="34"/>
      <c r="ITN9" s="392"/>
      <c r="ITO9" s="34"/>
      <c r="ITP9" s="390"/>
      <c r="ITQ9" s="516"/>
      <c r="ITR9" s="34"/>
      <c r="ITS9" s="390"/>
      <c r="ITT9" s="516"/>
      <c r="ITU9" s="24"/>
      <c r="ITV9" s="24"/>
      <c r="ITW9" s="161"/>
      <c r="ITX9" s="206"/>
      <c r="ITY9" s="34"/>
      <c r="ITZ9" s="390"/>
      <c r="IUA9" s="34"/>
      <c r="IUB9" s="390"/>
      <c r="IUC9" s="34"/>
      <c r="IUD9" s="392"/>
      <c r="IUE9" s="34"/>
      <c r="IUF9" s="390"/>
      <c r="IUG9" s="516"/>
      <c r="IUH9" s="34"/>
      <c r="IUI9" s="390"/>
      <c r="IUJ9" s="516"/>
      <c r="IUK9" s="24"/>
      <c r="IUL9" s="24"/>
      <c r="IUM9" s="161"/>
      <c r="IUN9" s="206"/>
      <c r="IUO9" s="34"/>
      <c r="IUP9" s="390"/>
      <c r="IUQ9" s="34"/>
      <c r="IUR9" s="390"/>
      <c r="IUS9" s="34"/>
      <c r="IUT9" s="392"/>
      <c r="IUU9" s="34"/>
      <c r="IUV9" s="390"/>
      <c r="IUW9" s="516"/>
      <c r="IUX9" s="34"/>
      <c r="IUY9" s="390"/>
      <c r="IUZ9" s="516"/>
      <c r="IVA9" s="24"/>
      <c r="IVB9" s="24"/>
      <c r="IVC9" s="161"/>
      <c r="IVD9" s="206"/>
      <c r="IVE9" s="34"/>
      <c r="IVF9" s="390"/>
      <c r="IVG9" s="34"/>
      <c r="IVH9" s="390"/>
      <c r="IVI9" s="34"/>
      <c r="IVJ9" s="392"/>
      <c r="IVK9" s="34"/>
      <c r="IVL9" s="390"/>
      <c r="IVM9" s="516"/>
      <c r="IVN9" s="34"/>
      <c r="IVO9" s="390"/>
      <c r="IVP9" s="516"/>
      <c r="IVQ9" s="24"/>
      <c r="IVR9" s="24"/>
      <c r="IVS9" s="161"/>
      <c r="IVT9" s="206"/>
      <c r="IVU9" s="34"/>
      <c r="IVV9" s="390"/>
      <c r="IVW9" s="34"/>
      <c r="IVX9" s="390"/>
      <c r="IVY9" s="34"/>
      <c r="IVZ9" s="392"/>
      <c r="IWA9" s="34"/>
      <c r="IWB9" s="390"/>
      <c r="IWC9" s="516"/>
      <c r="IWD9" s="34"/>
      <c r="IWE9" s="390"/>
      <c r="IWF9" s="516"/>
      <c r="IWG9" s="24"/>
      <c r="IWH9" s="24"/>
      <c r="IWI9" s="161"/>
      <c r="IWJ9" s="206"/>
      <c r="IWK9" s="34"/>
      <c r="IWL9" s="390"/>
      <c r="IWM9" s="34"/>
      <c r="IWN9" s="390"/>
      <c r="IWO9" s="34"/>
      <c r="IWP9" s="392"/>
      <c r="IWQ9" s="34"/>
      <c r="IWR9" s="390"/>
      <c r="IWS9" s="516"/>
      <c r="IWT9" s="34"/>
      <c r="IWU9" s="390"/>
      <c r="IWV9" s="516"/>
      <c r="IWW9" s="24"/>
      <c r="IWX9" s="24"/>
      <c r="IWY9" s="161"/>
      <c r="IWZ9" s="206"/>
      <c r="IXA9" s="34"/>
      <c r="IXB9" s="390"/>
      <c r="IXC9" s="34"/>
      <c r="IXD9" s="390"/>
      <c r="IXE9" s="34"/>
      <c r="IXF9" s="392"/>
      <c r="IXG9" s="34"/>
      <c r="IXH9" s="390"/>
      <c r="IXI9" s="516"/>
      <c r="IXJ9" s="34"/>
      <c r="IXK9" s="390"/>
      <c r="IXL9" s="516"/>
      <c r="IXM9" s="24"/>
      <c r="IXN9" s="24"/>
      <c r="IXO9" s="161"/>
      <c r="IXP9" s="206"/>
      <c r="IXQ9" s="34"/>
      <c r="IXR9" s="390"/>
      <c r="IXS9" s="34"/>
      <c r="IXT9" s="390"/>
      <c r="IXU9" s="34"/>
      <c r="IXV9" s="392"/>
      <c r="IXW9" s="34"/>
      <c r="IXX9" s="390"/>
      <c r="IXY9" s="516"/>
      <c r="IXZ9" s="34"/>
      <c r="IYA9" s="390"/>
      <c r="IYB9" s="516"/>
      <c r="IYC9" s="24"/>
      <c r="IYD9" s="24"/>
      <c r="IYE9" s="161"/>
      <c r="IYF9" s="206"/>
      <c r="IYG9" s="34"/>
      <c r="IYH9" s="390"/>
      <c r="IYI9" s="34"/>
      <c r="IYJ9" s="390"/>
      <c r="IYK9" s="34"/>
      <c r="IYL9" s="392"/>
      <c r="IYM9" s="34"/>
      <c r="IYN9" s="390"/>
      <c r="IYO9" s="516"/>
      <c r="IYP9" s="34"/>
      <c r="IYQ9" s="390"/>
      <c r="IYR9" s="516"/>
      <c r="IYS9" s="24"/>
      <c r="IYT9" s="24"/>
      <c r="IYU9" s="161"/>
      <c r="IYV9" s="206"/>
      <c r="IYW9" s="34"/>
      <c r="IYX9" s="390"/>
      <c r="IYY9" s="34"/>
      <c r="IYZ9" s="390"/>
      <c r="IZA9" s="34"/>
      <c r="IZB9" s="392"/>
      <c r="IZC9" s="34"/>
      <c r="IZD9" s="390"/>
      <c r="IZE9" s="516"/>
      <c r="IZF9" s="34"/>
      <c r="IZG9" s="390"/>
      <c r="IZH9" s="516"/>
      <c r="IZI9" s="24"/>
      <c r="IZJ9" s="24"/>
      <c r="IZK9" s="161"/>
      <c r="IZL9" s="206"/>
      <c r="IZM9" s="34"/>
      <c r="IZN9" s="390"/>
      <c r="IZO9" s="34"/>
      <c r="IZP9" s="390"/>
      <c r="IZQ9" s="34"/>
      <c r="IZR9" s="392"/>
      <c r="IZS9" s="34"/>
      <c r="IZT9" s="390"/>
      <c r="IZU9" s="516"/>
      <c r="IZV9" s="34"/>
      <c r="IZW9" s="390"/>
      <c r="IZX9" s="516"/>
      <c r="IZY9" s="24"/>
      <c r="IZZ9" s="24"/>
      <c r="JAA9" s="161"/>
      <c r="JAB9" s="206"/>
      <c r="JAC9" s="34"/>
      <c r="JAD9" s="390"/>
      <c r="JAE9" s="34"/>
      <c r="JAF9" s="390"/>
      <c r="JAG9" s="34"/>
      <c r="JAH9" s="392"/>
      <c r="JAI9" s="34"/>
      <c r="JAJ9" s="390"/>
      <c r="JAK9" s="516"/>
      <c r="JAL9" s="34"/>
      <c r="JAM9" s="390"/>
      <c r="JAN9" s="516"/>
      <c r="JAO9" s="24"/>
      <c r="JAP9" s="24"/>
      <c r="JAQ9" s="161"/>
      <c r="JAR9" s="206"/>
      <c r="JAS9" s="34"/>
      <c r="JAT9" s="390"/>
      <c r="JAU9" s="34"/>
      <c r="JAV9" s="390"/>
      <c r="JAW9" s="34"/>
      <c r="JAX9" s="392"/>
      <c r="JAY9" s="34"/>
      <c r="JAZ9" s="390"/>
      <c r="JBA9" s="516"/>
      <c r="JBB9" s="34"/>
      <c r="JBC9" s="390"/>
      <c r="JBD9" s="516"/>
      <c r="JBE9" s="24"/>
      <c r="JBF9" s="24"/>
      <c r="JBG9" s="161"/>
      <c r="JBH9" s="206"/>
      <c r="JBI9" s="34"/>
      <c r="JBJ9" s="390"/>
      <c r="JBK9" s="34"/>
      <c r="JBL9" s="390"/>
      <c r="JBM9" s="34"/>
      <c r="JBN9" s="392"/>
      <c r="JBO9" s="34"/>
      <c r="JBP9" s="390"/>
      <c r="JBQ9" s="516"/>
      <c r="JBR9" s="34"/>
      <c r="JBS9" s="390"/>
      <c r="JBT9" s="516"/>
      <c r="JBU9" s="24"/>
      <c r="JBV9" s="24"/>
      <c r="JBW9" s="161"/>
      <c r="JBX9" s="206"/>
      <c r="JBY9" s="34"/>
      <c r="JBZ9" s="390"/>
      <c r="JCA9" s="34"/>
      <c r="JCB9" s="390"/>
      <c r="JCC9" s="34"/>
      <c r="JCD9" s="392"/>
      <c r="JCE9" s="34"/>
      <c r="JCF9" s="390"/>
      <c r="JCG9" s="516"/>
      <c r="JCH9" s="34"/>
      <c r="JCI9" s="390"/>
      <c r="JCJ9" s="516"/>
      <c r="JCK9" s="24"/>
      <c r="JCL9" s="24"/>
      <c r="JCM9" s="161"/>
      <c r="JCN9" s="206"/>
      <c r="JCO9" s="34"/>
      <c r="JCP9" s="390"/>
      <c r="JCQ9" s="34"/>
      <c r="JCR9" s="390"/>
      <c r="JCS9" s="34"/>
      <c r="JCT9" s="392"/>
      <c r="JCU9" s="34"/>
      <c r="JCV9" s="390"/>
      <c r="JCW9" s="516"/>
      <c r="JCX9" s="34"/>
      <c r="JCY9" s="390"/>
      <c r="JCZ9" s="516"/>
      <c r="JDA9" s="24"/>
      <c r="JDB9" s="24"/>
      <c r="JDC9" s="161"/>
      <c r="JDD9" s="206"/>
      <c r="JDE9" s="34"/>
      <c r="JDF9" s="390"/>
      <c r="JDG9" s="34"/>
      <c r="JDH9" s="390"/>
      <c r="JDI9" s="34"/>
      <c r="JDJ9" s="392"/>
      <c r="JDK9" s="34"/>
      <c r="JDL9" s="390"/>
      <c r="JDM9" s="516"/>
      <c r="JDN9" s="34"/>
      <c r="JDO9" s="390"/>
      <c r="JDP9" s="516"/>
      <c r="JDQ9" s="24"/>
      <c r="JDR9" s="24"/>
      <c r="JDS9" s="161"/>
      <c r="JDT9" s="206"/>
      <c r="JDU9" s="34"/>
      <c r="JDV9" s="390"/>
      <c r="JDW9" s="34"/>
      <c r="JDX9" s="390"/>
      <c r="JDY9" s="34"/>
      <c r="JDZ9" s="392"/>
      <c r="JEA9" s="34"/>
      <c r="JEB9" s="390"/>
      <c r="JEC9" s="516"/>
      <c r="JED9" s="34"/>
      <c r="JEE9" s="390"/>
      <c r="JEF9" s="516"/>
      <c r="JEG9" s="24"/>
      <c r="JEH9" s="24"/>
      <c r="JEI9" s="161"/>
      <c r="JEJ9" s="206"/>
      <c r="JEK9" s="34"/>
      <c r="JEL9" s="390"/>
      <c r="JEM9" s="34"/>
      <c r="JEN9" s="390"/>
      <c r="JEO9" s="34"/>
      <c r="JEP9" s="392"/>
      <c r="JEQ9" s="34"/>
      <c r="JER9" s="390"/>
      <c r="JES9" s="516"/>
      <c r="JET9" s="34"/>
      <c r="JEU9" s="390"/>
      <c r="JEV9" s="516"/>
      <c r="JEW9" s="24"/>
      <c r="JEX9" s="24"/>
      <c r="JEY9" s="161"/>
      <c r="JEZ9" s="206"/>
      <c r="JFA9" s="34"/>
      <c r="JFB9" s="390"/>
      <c r="JFC9" s="34"/>
      <c r="JFD9" s="390"/>
      <c r="JFE9" s="34"/>
      <c r="JFF9" s="392"/>
      <c r="JFG9" s="34"/>
      <c r="JFH9" s="390"/>
      <c r="JFI9" s="516"/>
      <c r="JFJ9" s="34"/>
      <c r="JFK9" s="390"/>
      <c r="JFL9" s="516"/>
      <c r="JFM9" s="24"/>
      <c r="JFN9" s="24"/>
      <c r="JFO9" s="161"/>
      <c r="JFP9" s="206"/>
      <c r="JFQ9" s="34"/>
      <c r="JFR9" s="390"/>
      <c r="JFS9" s="34"/>
      <c r="JFT9" s="390"/>
      <c r="JFU9" s="34"/>
      <c r="JFV9" s="392"/>
      <c r="JFW9" s="34"/>
      <c r="JFX9" s="390"/>
      <c r="JFY9" s="516"/>
      <c r="JFZ9" s="34"/>
      <c r="JGA9" s="390"/>
      <c r="JGB9" s="516"/>
      <c r="JGC9" s="24"/>
      <c r="JGD9" s="24"/>
      <c r="JGE9" s="161"/>
      <c r="JGF9" s="206"/>
      <c r="JGG9" s="34"/>
      <c r="JGH9" s="390"/>
      <c r="JGI9" s="34"/>
      <c r="JGJ9" s="390"/>
      <c r="JGK9" s="34"/>
      <c r="JGL9" s="392"/>
      <c r="JGM9" s="34"/>
      <c r="JGN9" s="390"/>
      <c r="JGO9" s="516"/>
      <c r="JGP9" s="34"/>
      <c r="JGQ9" s="390"/>
      <c r="JGR9" s="516"/>
      <c r="JGS9" s="24"/>
      <c r="JGT9" s="24"/>
      <c r="JGU9" s="161"/>
      <c r="JGV9" s="206"/>
      <c r="JGW9" s="34"/>
      <c r="JGX9" s="390"/>
      <c r="JGY9" s="34"/>
      <c r="JGZ9" s="390"/>
      <c r="JHA9" s="34"/>
      <c r="JHB9" s="392"/>
      <c r="JHC9" s="34"/>
      <c r="JHD9" s="390"/>
      <c r="JHE9" s="516"/>
      <c r="JHF9" s="34"/>
      <c r="JHG9" s="390"/>
      <c r="JHH9" s="516"/>
      <c r="JHI9" s="24"/>
      <c r="JHJ9" s="24"/>
      <c r="JHK9" s="161"/>
      <c r="JHL9" s="206"/>
      <c r="JHM9" s="34"/>
      <c r="JHN9" s="390"/>
      <c r="JHO9" s="34"/>
      <c r="JHP9" s="390"/>
      <c r="JHQ9" s="34"/>
      <c r="JHR9" s="392"/>
      <c r="JHS9" s="34"/>
      <c r="JHT9" s="390"/>
      <c r="JHU9" s="516"/>
      <c r="JHV9" s="34"/>
      <c r="JHW9" s="390"/>
      <c r="JHX9" s="516"/>
      <c r="JHY9" s="24"/>
      <c r="JHZ9" s="24"/>
      <c r="JIA9" s="161"/>
      <c r="JIB9" s="206"/>
      <c r="JIC9" s="34"/>
      <c r="JID9" s="390"/>
      <c r="JIE9" s="34"/>
      <c r="JIF9" s="390"/>
      <c r="JIG9" s="34"/>
      <c r="JIH9" s="392"/>
      <c r="JII9" s="34"/>
      <c r="JIJ9" s="390"/>
      <c r="JIK9" s="516"/>
      <c r="JIL9" s="34"/>
      <c r="JIM9" s="390"/>
      <c r="JIN9" s="516"/>
      <c r="JIO9" s="24"/>
      <c r="JIP9" s="24"/>
      <c r="JIQ9" s="161"/>
      <c r="JIR9" s="206"/>
      <c r="JIS9" s="34"/>
      <c r="JIT9" s="390"/>
      <c r="JIU9" s="34"/>
      <c r="JIV9" s="390"/>
      <c r="JIW9" s="34"/>
      <c r="JIX9" s="392"/>
      <c r="JIY9" s="34"/>
      <c r="JIZ9" s="390"/>
      <c r="JJA9" s="516"/>
      <c r="JJB9" s="34"/>
      <c r="JJC9" s="390"/>
      <c r="JJD9" s="516"/>
      <c r="JJE9" s="24"/>
      <c r="JJF9" s="24"/>
      <c r="JJG9" s="161"/>
      <c r="JJH9" s="206"/>
      <c r="JJI9" s="34"/>
      <c r="JJJ9" s="390"/>
      <c r="JJK9" s="34"/>
      <c r="JJL9" s="390"/>
      <c r="JJM9" s="34"/>
      <c r="JJN9" s="392"/>
      <c r="JJO9" s="34"/>
      <c r="JJP9" s="390"/>
      <c r="JJQ9" s="516"/>
      <c r="JJR9" s="34"/>
      <c r="JJS9" s="390"/>
      <c r="JJT9" s="516"/>
      <c r="JJU9" s="24"/>
      <c r="JJV9" s="24"/>
      <c r="JJW9" s="161"/>
      <c r="JJX9" s="206"/>
      <c r="JJY9" s="34"/>
      <c r="JJZ9" s="390"/>
      <c r="JKA9" s="34"/>
      <c r="JKB9" s="390"/>
      <c r="JKC9" s="34"/>
      <c r="JKD9" s="392"/>
      <c r="JKE9" s="34"/>
      <c r="JKF9" s="390"/>
      <c r="JKG9" s="516"/>
      <c r="JKH9" s="34"/>
      <c r="JKI9" s="390"/>
      <c r="JKJ9" s="516"/>
      <c r="JKK9" s="24"/>
      <c r="JKL9" s="24"/>
      <c r="JKM9" s="161"/>
      <c r="JKN9" s="206"/>
      <c r="JKO9" s="34"/>
      <c r="JKP9" s="390"/>
      <c r="JKQ9" s="34"/>
      <c r="JKR9" s="390"/>
      <c r="JKS9" s="34"/>
      <c r="JKT9" s="392"/>
      <c r="JKU9" s="34"/>
      <c r="JKV9" s="390"/>
      <c r="JKW9" s="516"/>
      <c r="JKX9" s="34"/>
      <c r="JKY9" s="390"/>
      <c r="JKZ9" s="516"/>
      <c r="JLA9" s="24"/>
      <c r="JLB9" s="24"/>
      <c r="JLC9" s="161"/>
      <c r="JLD9" s="206"/>
      <c r="JLE9" s="34"/>
      <c r="JLF9" s="390"/>
      <c r="JLG9" s="34"/>
      <c r="JLH9" s="390"/>
      <c r="JLI9" s="34"/>
      <c r="JLJ9" s="392"/>
      <c r="JLK9" s="34"/>
      <c r="JLL9" s="390"/>
      <c r="JLM9" s="516"/>
      <c r="JLN9" s="34"/>
      <c r="JLO9" s="390"/>
      <c r="JLP9" s="516"/>
      <c r="JLQ9" s="24"/>
      <c r="JLR9" s="24"/>
      <c r="JLS9" s="161"/>
      <c r="JLT9" s="206"/>
      <c r="JLU9" s="34"/>
      <c r="JLV9" s="390"/>
      <c r="JLW9" s="34"/>
      <c r="JLX9" s="390"/>
      <c r="JLY9" s="34"/>
      <c r="JLZ9" s="392"/>
      <c r="JMA9" s="34"/>
      <c r="JMB9" s="390"/>
      <c r="JMC9" s="516"/>
      <c r="JMD9" s="34"/>
      <c r="JME9" s="390"/>
      <c r="JMF9" s="516"/>
      <c r="JMG9" s="24"/>
      <c r="JMH9" s="24"/>
      <c r="JMI9" s="161"/>
      <c r="JMJ9" s="206"/>
      <c r="JMK9" s="34"/>
      <c r="JML9" s="390"/>
      <c r="JMM9" s="34"/>
      <c r="JMN9" s="390"/>
      <c r="JMO9" s="34"/>
      <c r="JMP9" s="392"/>
      <c r="JMQ9" s="34"/>
      <c r="JMR9" s="390"/>
      <c r="JMS9" s="516"/>
      <c r="JMT9" s="34"/>
      <c r="JMU9" s="390"/>
      <c r="JMV9" s="516"/>
      <c r="JMW9" s="24"/>
      <c r="JMX9" s="24"/>
      <c r="JMY9" s="161"/>
      <c r="JMZ9" s="206"/>
      <c r="JNA9" s="34"/>
      <c r="JNB9" s="390"/>
      <c r="JNC9" s="34"/>
      <c r="JND9" s="390"/>
      <c r="JNE9" s="34"/>
      <c r="JNF9" s="392"/>
      <c r="JNG9" s="34"/>
      <c r="JNH9" s="390"/>
      <c r="JNI9" s="516"/>
      <c r="JNJ9" s="34"/>
      <c r="JNK9" s="390"/>
      <c r="JNL9" s="516"/>
      <c r="JNM9" s="24"/>
      <c r="JNN9" s="24"/>
      <c r="JNO9" s="161"/>
      <c r="JNP9" s="206"/>
      <c r="JNQ9" s="34"/>
      <c r="JNR9" s="390"/>
      <c r="JNS9" s="34"/>
      <c r="JNT9" s="390"/>
      <c r="JNU9" s="34"/>
      <c r="JNV9" s="392"/>
      <c r="JNW9" s="34"/>
      <c r="JNX9" s="390"/>
      <c r="JNY9" s="516"/>
      <c r="JNZ9" s="34"/>
      <c r="JOA9" s="390"/>
      <c r="JOB9" s="516"/>
      <c r="JOC9" s="24"/>
      <c r="JOD9" s="24"/>
      <c r="JOE9" s="161"/>
      <c r="JOF9" s="206"/>
      <c r="JOG9" s="34"/>
      <c r="JOH9" s="390"/>
      <c r="JOI9" s="34"/>
      <c r="JOJ9" s="390"/>
      <c r="JOK9" s="34"/>
      <c r="JOL9" s="392"/>
      <c r="JOM9" s="34"/>
      <c r="JON9" s="390"/>
      <c r="JOO9" s="516"/>
      <c r="JOP9" s="34"/>
      <c r="JOQ9" s="390"/>
      <c r="JOR9" s="516"/>
      <c r="JOS9" s="24"/>
      <c r="JOT9" s="24"/>
      <c r="JOU9" s="161"/>
      <c r="JOV9" s="206"/>
      <c r="JOW9" s="34"/>
      <c r="JOX9" s="390"/>
      <c r="JOY9" s="34"/>
      <c r="JOZ9" s="390"/>
      <c r="JPA9" s="34"/>
      <c r="JPB9" s="392"/>
      <c r="JPC9" s="34"/>
      <c r="JPD9" s="390"/>
      <c r="JPE9" s="516"/>
      <c r="JPF9" s="34"/>
      <c r="JPG9" s="390"/>
      <c r="JPH9" s="516"/>
      <c r="JPI9" s="24"/>
      <c r="JPJ9" s="24"/>
      <c r="JPK9" s="161"/>
      <c r="JPL9" s="206"/>
      <c r="JPM9" s="34"/>
      <c r="JPN9" s="390"/>
      <c r="JPO9" s="34"/>
      <c r="JPP9" s="390"/>
      <c r="JPQ9" s="34"/>
      <c r="JPR9" s="392"/>
      <c r="JPS9" s="34"/>
      <c r="JPT9" s="390"/>
      <c r="JPU9" s="516"/>
      <c r="JPV9" s="34"/>
      <c r="JPW9" s="390"/>
      <c r="JPX9" s="516"/>
      <c r="JPY9" s="24"/>
      <c r="JPZ9" s="24"/>
      <c r="JQA9" s="161"/>
      <c r="JQB9" s="206"/>
      <c r="JQC9" s="34"/>
      <c r="JQD9" s="390"/>
      <c r="JQE9" s="34"/>
      <c r="JQF9" s="390"/>
      <c r="JQG9" s="34"/>
      <c r="JQH9" s="392"/>
      <c r="JQI9" s="34"/>
      <c r="JQJ9" s="390"/>
      <c r="JQK9" s="516"/>
      <c r="JQL9" s="34"/>
      <c r="JQM9" s="390"/>
      <c r="JQN9" s="516"/>
      <c r="JQO9" s="24"/>
      <c r="JQP9" s="24"/>
      <c r="JQQ9" s="161"/>
      <c r="JQR9" s="206"/>
      <c r="JQS9" s="34"/>
      <c r="JQT9" s="390"/>
      <c r="JQU9" s="34"/>
      <c r="JQV9" s="390"/>
      <c r="JQW9" s="34"/>
      <c r="JQX9" s="392"/>
      <c r="JQY9" s="34"/>
      <c r="JQZ9" s="390"/>
      <c r="JRA9" s="516"/>
      <c r="JRB9" s="34"/>
      <c r="JRC9" s="390"/>
      <c r="JRD9" s="516"/>
      <c r="JRE9" s="24"/>
      <c r="JRF9" s="24"/>
      <c r="JRG9" s="161"/>
      <c r="JRH9" s="206"/>
      <c r="JRI9" s="34"/>
      <c r="JRJ9" s="390"/>
      <c r="JRK9" s="34"/>
      <c r="JRL9" s="390"/>
      <c r="JRM9" s="34"/>
      <c r="JRN9" s="392"/>
      <c r="JRO9" s="34"/>
      <c r="JRP9" s="390"/>
      <c r="JRQ9" s="516"/>
      <c r="JRR9" s="34"/>
      <c r="JRS9" s="390"/>
      <c r="JRT9" s="516"/>
      <c r="JRU9" s="24"/>
      <c r="JRV9" s="24"/>
      <c r="JRW9" s="161"/>
      <c r="JRX9" s="206"/>
      <c r="JRY9" s="34"/>
      <c r="JRZ9" s="390"/>
      <c r="JSA9" s="34"/>
      <c r="JSB9" s="390"/>
      <c r="JSC9" s="34"/>
      <c r="JSD9" s="392"/>
      <c r="JSE9" s="34"/>
      <c r="JSF9" s="390"/>
      <c r="JSG9" s="516"/>
      <c r="JSH9" s="34"/>
      <c r="JSI9" s="390"/>
      <c r="JSJ9" s="516"/>
      <c r="JSK9" s="24"/>
      <c r="JSL9" s="24"/>
      <c r="JSM9" s="161"/>
      <c r="JSN9" s="206"/>
      <c r="JSO9" s="34"/>
      <c r="JSP9" s="390"/>
      <c r="JSQ9" s="34"/>
      <c r="JSR9" s="390"/>
      <c r="JSS9" s="34"/>
      <c r="JST9" s="392"/>
      <c r="JSU9" s="34"/>
      <c r="JSV9" s="390"/>
      <c r="JSW9" s="516"/>
      <c r="JSX9" s="34"/>
      <c r="JSY9" s="390"/>
      <c r="JSZ9" s="516"/>
      <c r="JTA9" s="24"/>
      <c r="JTB9" s="24"/>
      <c r="JTC9" s="161"/>
      <c r="JTD9" s="206"/>
      <c r="JTE9" s="34"/>
      <c r="JTF9" s="390"/>
      <c r="JTG9" s="34"/>
      <c r="JTH9" s="390"/>
      <c r="JTI9" s="34"/>
      <c r="JTJ9" s="392"/>
      <c r="JTK9" s="34"/>
      <c r="JTL9" s="390"/>
      <c r="JTM9" s="516"/>
      <c r="JTN9" s="34"/>
      <c r="JTO9" s="390"/>
      <c r="JTP9" s="516"/>
      <c r="JTQ9" s="24"/>
      <c r="JTR9" s="24"/>
      <c r="JTS9" s="161"/>
      <c r="JTT9" s="206"/>
      <c r="JTU9" s="34"/>
      <c r="JTV9" s="390"/>
      <c r="JTW9" s="34"/>
      <c r="JTX9" s="390"/>
      <c r="JTY9" s="34"/>
      <c r="JTZ9" s="392"/>
      <c r="JUA9" s="34"/>
      <c r="JUB9" s="390"/>
      <c r="JUC9" s="516"/>
      <c r="JUD9" s="34"/>
      <c r="JUE9" s="390"/>
      <c r="JUF9" s="516"/>
      <c r="JUG9" s="24"/>
      <c r="JUH9" s="24"/>
      <c r="JUI9" s="161"/>
      <c r="JUJ9" s="206"/>
      <c r="JUK9" s="34"/>
      <c r="JUL9" s="390"/>
      <c r="JUM9" s="34"/>
      <c r="JUN9" s="390"/>
      <c r="JUO9" s="34"/>
      <c r="JUP9" s="392"/>
      <c r="JUQ9" s="34"/>
      <c r="JUR9" s="390"/>
      <c r="JUS9" s="516"/>
      <c r="JUT9" s="34"/>
      <c r="JUU9" s="390"/>
      <c r="JUV9" s="516"/>
      <c r="JUW9" s="24"/>
      <c r="JUX9" s="24"/>
      <c r="JUY9" s="161"/>
      <c r="JUZ9" s="206"/>
      <c r="JVA9" s="34"/>
      <c r="JVB9" s="390"/>
      <c r="JVC9" s="34"/>
      <c r="JVD9" s="390"/>
      <c r="JVE9" s="34"/>
      <c r="JVF9" s="392"/>
      <c r="JVG9" s="34"/>
      <c r="JVH9" s="390"/>
      <c r="JVI9" s="516"/>
      <c r="JVJ9" s="34"/>
      <c r="JVK9" s="390"/>
      <c r="JVL9" s="516"/>
      <c r="JVM9" s="24"/>
      <c r="JVN9" s="24"/>
      <c r="JVO9" s="161"/>
      <c r="JVP9" s="206"/>
      <c r="JVQ9" s="34"/>
      <c r="JVR9" s="390"/>
      <c r="JVS9" s="34"/>
      <c r="JVT9" s="390"/>
      <c r="JVU9" s="34"/>
      <c r="JVV9" s="392"/>
      <c r="JVW9" s="34"/>
      <c r="JVX9" s="390"/>
      <c r="JVY9" s="516"/>
      <c r="JVZ9" s="34"/>
      <c r="JWA9" s="390"/>
      <c r="JWB9" s="516"/>
      <c r="JWC9" s="24"/>
      <c r="JWD9" s="24"/>
      <c r="JWE9" s="161"/>
      <c r="JWF9" s="206"/>
      <c r="JWG9" s="34"/>
      <c r="JWH9" s="390"/>
      <c r="JWI9" s="34"/>
      <c r="JWJ9" s="390"/>
      <c r="JWK9" s="34"/>
      <c r="JWL9" s="392"/>
      <c r="JWM9" s="34"/>
      <c r="JWN9" s="390"/>
      <c r="JWO9" s="516"/>
      <c r="JWP9" s="34"/>
      <c r="JWQ9" s="390"/>
      <c r="JWR9" s="516"/>
      <c r="JWS9" s="24"/>
      <c r="JWT9" s="24"/>
      <c r="JWU9" s="161"/>
      <c r="JWV9" s="206"/>
      <c r="JWW9" s="34"/>
      <c r="JWX9" s="390"/>
      <c r="JWY9" s="34"/>
      <c r="JWZ9" s="390"/>
      <c r="JXA9" s="34"/>
      <c r="JXB9" s="392"/>
      <c r="JXC9" s="34"/>
      <c r="JXD9" s="390"/>
      <c r="JXE9" s="516"/>
      <c r="JXF9" s="34"/>
      <c r="JXG9" s="390"/>
      <c r="JXH9" s="516"/>
      <c r="JXI9" s="24"/>
      <c r="JXJ9" s="24"/>
      <c r="JXK9" s="161"/>
      <c r="JXL9" s="206"/>
      <c r="JXM9" s="34"/>
      <c r="JXN9" s="390"/>
      <c r="JXO9" s="34"/>
      <c r="JXP9" s="390"/>
      <c r="JXQ9" s="34"/>
      <c r="JXR9" s="392"/>
      <c r="JXS9" s="34"/>
      <c r="JXT9" s="390"/>
      <c r="JXU9" s="516"/>
      <c r="JXV9" s="34"/>
      <c r="JXW9" s="390"/>
      <c r="JXX9" s="516"/>
      <c r="JXY9" s="24"/>
      <c r="JXZ9" s="24"/>
      <c r="JYA9" s="161"/>
      <c r="JYB9" s="206"/>
      <c r="JYC9" s="34"/>
      <c r="JYD9" s="390"/>
      <c r="JYE9" s="34"/>
      <c r="JYF9" s="390"/>
      <c r="JYG9" s="34"/>
      <c r="JYH9" s="392"/>
      <c r="JYI9" s="34"/>
      <c r="JYJ9" s="390"/>
      <c r="JYK9" s="516"/>
      <c r="JYL9" s="34"/>
      <c r="JYM9" s="390"/>
      <c r="JYN9" s="516"/>
      <c r="JYO9" s="24"/>
      <c r="JYP9" s="24"/>
      <c r="JYQ9" s="161"/>
      <c r="JYR9" s="206"/>
      <c r="JYS9" s="34"/>
      <c r="JYT9" s="390"/>
      <c r="JYU9" s="34"/>
      <c r="JYV9" s="390"/>
      <c r="JYW9" s="34"/>
      <c r="JYX9" s="392"/>
      <c r="JYY9" s="34"/>
      <c r="JYZ9" s="390"/>
      <c r="JZA9" s="516"/>
      <c r="JZB9" s="34"/>
      <c r="JZC9" s="390"/>
      <c r="JZD9" s="516"/>
      <c r="JZE9" s="24"/>
      <c r="JZF9" s="24"/>
      <c r="JZG9" s="161"/>
      <c r="JZH9" s="206"/>
      <c r="JZI9" s="34"/>
      <c r="JZJ9" s="390"/>
      <c r="JZK9" s="34"/>
      <c r="JZL9" s="390"/>
      <c r="JZM9" s="34"/>
      <c r="JZN9" s="392"/>
      <c r="JZO9" s="34"/>
      <c r="JZP9" s="390"/>
      <c r="JZQ9" s="516"/>
      <c r="JZR9" s="34"/>
      <c r="JZS9" s="390"/>
      <c r="JZT9" s="516"/>
      <c r="JZU9" s="24"/>
      <c r="JZV9" s="24"/>
      <c r="JZW9" s="161"/>
      <c r="JZX9" s="206"/>
      <c r="JZY9" s="34"/>
      <c r="JZZ9" s="390"/>
      <c r="KAA9" s="34"/>
      <c r="KAB9" s="390"/>
      <c r="KAC9" s="34"/>
      <c r="KAD9" s="392"/>
      <c r="KAE9" s="34"/>
      <c r="KAF9" s="390"/>
      <c r="KAG9" s="516"/>
      <c r="KAH9" s="34"/>
      <c r="KAI9" s="390"/>
      <c r="KAJ9" s="516"/>
      <c r="KAK9" s="24"/>
      <c r="KAL9" s="24"/>
      <c r="KAM9" s="161"/>
      <c r="KAN9" s="206"/>
      <c r="KAO9" s="34"/>
      <c r="KAP9" s="390"/>
      <c r="KAQ9" s="34"/>
      <c r="KAR9" s="390"/>
      <c r="KAS9" s="34"/>
      <c r="KAT9" s="392"/>
      <c r="KAU9" s="34"/>
      <c r="KAV9" s="390"/>
      <c r="KAW9" s="516"/>
      <c r="KAX9" s="34"/>
      <c r="KAY9" s="390"/>
      <c r="KAZ9" s="516"/>
      <c r="KBA9" s="24"/>
      <c r="KBB9" s="24"/>
      <c r="KBC9" s="161"/>
      <c r="KBD9" s="206"/>
      <c r="KBE9" s="34"/>
      <c r="KBF9" s="390"/>
      <c r="KBG9" s="34"/>
      <c r="KBH9" s="390"/>
      <c r="KBI9" s="34"/>
      <c r="KBJ9" s="392"/>
      <c r="KBK9" s="34"/>
      <c r="KBL9" s="390"/>
      <c r="KBM9" s="516"/>
      <c r="KBN9" s="34"/>
      <c r="KBO9" s="390"/>
      <c r="KBP9" s="516"/>
      <c r="KBQ9" s="24"/>
      <c r="KBR9" s="24"/>
      <c r="KBS9" s="161"/>
      <c r="KBT9" s="206"/>
      <c r="KBU9" s="34"/>
      <c r="KBV9" s="390"/>
      <c r="KBW9" s="34"/>
      <c r="KBX9" s="390"/>
      <c r="KBY9" s="34"/>
      <c r="KBZ9" s="392"/>
      <c r="KCA9" s="34"/>
      <c r="KCB9" s="390"/>
      <c r="KCC9" s="516"/>
      <c r="KCD9" s="34"/>
      <c r="KCE9" s="390"/>
      <c r="KCF9" s="516"/>
      <c r="KCG9" s="24"/>
      <c r="KCH9" s="24"/>
      <c r="KCI9" s="161"/>
      <c r="KCJ9" s="206"/>
      <c r="KCK9" s="34"/>
      <c r="KCL9" s="390"/>
      <c r="KCM9" s="34"/>
      <c r="KCN9" s="390"/>
      <c r="KCO9" s="34"/>
      <c r="KCP9" s="392"/>
      <c r="KCQ9" s="34"/>
      <c r="KCR9" s="390"/>
      <c r="KCS9" s="516"/>
      <c r="KCT9" s="34"/>
      <c r="KCU9" s="390"/>
      <c r="KCV9" s="516"/>
      <c r="KCW9" s="24"/>
      <c r="KCX9" s="24"/>
      <c r="KCY9" s="161"/>
      <c r="KCZ9" s="206"/>
      <c r="KDA9" s="34"/>
      <c r="KDB9" s="390"/>
      <c r="KDC9" s="34"/>
      <c r="KDD9" s="390"/>
      <c r="KDE9" s="34"/>
      <c r="KDF9" s="392"/>
      <c r="KDG9" s="34"/>
      <c r="KDH9" s="390"/>
      <c r="KDI9" s="516"/>
      <c r="KDJ9" s="34"/>
      <c r="KDK9" s="390"/>
      <c r="KDL9" s="516"/>
      <c r="KDM9" s="24"/>
      <c r="KDN9" s="24"/>
      <c r="KDO9" s="161"/>
      <c r="KDP9" s="206"/>
      <c r="KDQ9" s="34"/>
      <c r="KDR9" s="390"/>
      <c r="KDS9" s="34"/>
      <c r="KDT9" s="390"/>
      <c r="KDU9" s="34"/>
      <c r="KDV9" s="392"/>
      <c r="KDW9" s="34"/>
      <c r="KDX9" s="390"/>
      <c r="KDY9" s="516"/>
      <c r="KDZ9" s="34"/>
      <c r="KEA9" s="390"/>
      <c r="KEB9" s="516"/>
      <c r="KEC9" s="24"/>
      <c r="KED9" s="24"/>
      <c r="KEE9" s="161"/>
      <c r="KEF9" s="206"/>
      <c r="KEG9" s="34"/>
      <c r="KEH9" s="390"/>
      <c r="KEI9" s="34"/>
      <c r="KEJ9" s="390"/>
      <c r="KEK9" s="34"/>
      <c r="KEL9" s="392"/>
      <c r="KEM9" s="34"/>
      <c r="KEN9" s="390"/>
      <c r="KEO9" s="516"/>
      <c r="KEP9" s="34"/>
      <c r="KEQ9" s="390"/>
      <c r="KER9" s="516"/>
      <c r="KES9" s="24"/>
      <c r="KET9" s="24"/>
      <c r="KEU9" s="161"/>
      <c r="KEV9" s="206"/>
      <c r="KEW9" s="34"/>
      <c r="KEX9" s="390"/>
      <c r="KEY9" s="34"/>
      <c r="KEZ9" s="390"/>
      <c r="KFA9" s="34"/>
      <c r="KFB9" s="392"/>
      <c r="KFC9" s="34"/>
      <c r="KFD9" s="390"/>
      <c r="KFE9" s="516"/>
      <c r="KFF9" s="34"/>
      <c r="KFG9" s="390"/>
      <c r="KFH9" s="516"/>
      <c r="KFI9" s="24"/>
      <c r="KFJ9" s="24"/>
      <c r="KFK9" s="161"/>
      <c r="KFL9" s="206"/>
      <c r="KFM9" s="34"/>
      <c r="KFN9" s="390"/>
      <c r="KFO9" s="34"/>
      <c r="KFP9" s="390"/>
      <c r="KFQ9" s="34"/>
      <c r="KFR9" s="392"/>
      <c r="KFS9" s="34"/>
      <c r="KFT9" s="390"/>
      <c r="KFU9" s="516"/>
      <c r="KFV9" s="34"/>
      <c r="KFW9" s="390"/>
      <c r="KFX9" s="516"/>
      <c r="KFY9" s="24"/>
      <c r="KFZ9" s="24"/>
      <c r="KGA9" s="161"/>
      <c r="KGB9" s="206"/>
      <c r="KGC9" s="34"/>
      <c r="KGD9" s="390"/>
      <c r="KGE9" s="34"/>
      <c r="KGF9" s="390"/>
      <c r="KGG9" s="34"/>
      <c r="KGH9" s="392"/>
      <c r="KGI9" s="34"/>
      <c r="KGJ9" s="390"/>
      <c r="KGK9" s="516"/>
      <c r="KGL9" s="34"/>
      <c r="KGM9" s="390"/>
      <c r="KGN9" s="516"/>
      <c r="KGO9" s="24"/>
      <c r="KGP9" s="24"/>
      <c r="KGQ9" s="161"/>
      <c r="KGR9" s="206"/>
      <c r="KGS9" s="34"/>
      <c r="KGT9" s="390"/>
      <c r="KGU9" s="34"/>
      <c r="KGV9" s="390"/>
      <c r="KGW9" s="34"/>
      <c r="KGX9" s="392"/>
      <c r="KGY9" s="34"/>
      <c r="KGZ9" s="390"/>
      <c r="KHA9" s="516"/>
      <c r="KHB9" s="34"/>
      <c r="KHC9" s="390"/>
      <c r="KHD9" s="516"/>
      <c r="KHE9" s="24"/>
      <c r="KHF9" s="24"/>
      <c r="KHG9" s="161"/>
      <c r="KHH9" s="206"/>
      <c r="KHI9" s="34"/>
      <c r="KHJ9" s="390"/>
      <c r="KHK9" s="34"/>
      <c r="KHL9" s="390"/>
      <c r="KHM9" s="34"/>
      <c r="KHN9" s="392"/>
      <c r="KHO9" s="34"/>
      <c r="KHP9" s="390"/>
      <c r="KHQ9" s="516"/>
      <c r="KHR9" s="34"/>
      <c r="KHS9" s="390"/>
      <c r="KHT9" s="516"/>
      <c r="KHU9" s="24"/>
      <c r="KHV9" s="24"/>
      <c r="KHW9" s="161"/>
      <c r="KHX9" s="206"/>
      <c r="KHY9" s="34"/>
      <c r="KHZ9" s="390"/>
      <c r="KIA9" s="34"/>
      <c r="KIB9" s="390"/>
      <c r="KIC9" s="34"/>
      <c r="KID9" s="392"/>
      <c r="KIE9" s="34"/>
      <c r="KIF9" s="390"/>
      <c r="KIG9" s="516"/>
      <c r="KIH9" s="34"/>
      <c r="KII9" s="390"/>
      <c r="KIJ9" s="516"/>
      <c r="KIK9" s="24"/>
      <c r="KIL9" s="24"/>
      <c r="KIM9" s="161"/>
      <c r="KIN9" s="206"/>
      <c r="KIO9" s="34"/>
      <c r="KIP9" s="390"/>
      <c r="KIQ9" s="34"/>
      <c r="KIR9" s="390"/>
      <c r="KIS9" s="34"/>
      <c r="KIT9" s="392"/>
      <c r="KIU9" s="34"/>
      <c r="KIV9" s="390"/>
      <c r="KIW9" s="516"/>
      <c r="KIX9" s="34"/>
      <c r="KIY9" s="390"/>
      <c r="KIZ9" s="516"/>
      <c r="KJA9" s="24"/>
      <c r="KJB9" s="24"/>
      <c r="KJC9" s="161"/>
      <c r="KJD9" s="206"/>
      <c r="KJE9" s="34"/>
      <c r="KJF9" s="390"/>
      <c r="KJG9" s="34"/>
      <c r="KJH9" s="390"/>
      <c r="KJI9" s="34"/>
      <c r="KJJ9" s="392"/>
      <c r="KJK9" s="34"/>
      <c r="KJL9" s="390"/>
      <c r="KJM9" s="516"/>
      <c r="KJN9" s="34"/>
      <c r="KJO9" s="390"/>
      <c r="KJP9" s="516"/>
      <c r="KJQ9" s="24"/>
      <c r="KJR9" s="24"/>
      <c r="KJS9" s="161"/>
      <c r="KJT9" s="206"/>
      <c r="KJU9" s="34"/>
      <c r="KJV9" s="390"/>
      <c r="KJW9" s="34"/>
      <c r="KJX9" s="390"/>
      <c r="KJY9" s="34"/>
      <c r="KJZ9" s="392"/>
      <c r="KKA9" s="34"/>
      <c r="KKB9" s="390"/>
      <c r="KKC9" s="516"/>
      <c r="KKD9" s="34"/>
      <c r="KKE9" s="390"/>
      <c r="KKF9" s="516"/>
      <c r="KKG9" s="24"/>
      <c r="KKH9" s="24"/>
      <c r="KKI9" s="161"/>
      <c r="KKJ9" s="206"/>
      <c r="KKK9" s="34"/>
      <c r="KKL9" s="390"/>
      <c r="KKM9" s="34"/>
      <c r="KKN9" s="390"/>
      <c r="KKO9" s="34"/>
      <c r="KKP9" s="392"/>
      <c r="KKQ9" s="34"/>
      <c r="KKR9" s="390"/>
      <c r="KKS9" s="516"/>
      <c r="KKT9" s="34"/>
      <c r="KKU9" s="390"/>
      <c r="KKV9" s="516"/>
      <c r="KKW9" s="24"/>
      <c r="KKX9" s="24"/>
      <c r="KKY9" s="161"/>
      <c r="KKZ9" s="206"/>
      <c r="KLA9" s="34"/>
      <c r="KLB9" s="390"/>
      <c r="KLC9" s="34"/>
      <c r="KLD9" s="390"/>
      <c r="KLE9" s="34"/>
      <c r="KLF9" s="392"/>
      <c r="KLG9" s="34"/>
      <c r="KLH9" s="390"/>
      <c r="KLI9" s="516"/>
      <c r="KLJ9" s="34"/>
      <c r="KLK9" s="390"/>
      <c r="KLL9" s="516"/>
      <c r="KLM9" s="24"/>
      <c r="KLN9" s="24"/>
      <c r="KLO9" s="161"/>
      <c r="KLP9" s="206"/>
      <c r="KLQ9" s="34"/>
      <c r="KLR9" s="390"/>
      <c r="KLS9" s="34"/>
      <c r="KLT9" s="390"/>
      <c r="KLU9" s="34"/>
      <c r="KLV9" s="392"/>
      <c r="KLW9" s="34"/>
      <c r="KLX9" s="390"/>
      <c r="KLY9" s="516"/>
      <c r="KLZ9" s="34"/>
      <c r="KMA9" s="390"/>
      <c r="KMB9" s="516"/>
      <c r="KMC9" s="24"/>
      <c r="KMD9" s="24"/>
      <c r="KME9" s="161"/>
      <c r="KMF9" s="206"/>
      <c r="KMG9" s="34"/>
      <c r="KMH9" s="390"/>
      <c r="KMI9" s="34"/>
      <c r="KMJ9" s="390"/>
      <c r="KMK9" s="34"/>
      <c r="KML9" s="392"/>
      <c r="KMM9" s="34"/>
      <c r="KMN9" s="390"/>
      <c r="KMO9" s="516"/>
      <c r="KMP9" s="34"/>
      <c r="KMQ9" s="390"/>
      <c r="KMR9" s="516"/>
      <c r="KMS9" s="24"/>
      <c r="KMT9" s="24"/>
      <c r="KMU9" s="161"/>
      <c r="KMV9" s="206"/>
      <c r="KMW9" s="34"/>
      <c r="KMX9" s="390"/>
      <c r="KMY9" s="34"/>
      <c r="KMZ9" s="390"/>
      <c r="KNA9" s="34"/>
      <c r="KNB9" s="392"/>
      <c r="KNC9" s="34"/>
      <c r="KND9" s="390"/>
      <c r="KNE9" s="516"/>
      <c r="KNF9" s="34"/>
      <c r="KNG9" s="390"/>
      <c r="KNH9" s="516"/>
      <c r="KNI9" s="24"/>
      <c r="KNJ9" s="24"/>
      <c r="KNK9" s="161"/>
      <c r="KNL9" s="206"/>
      <c r="KNM9" s="34"/>
      <c r="KNN9" s="390"/>
      <c r="KNO9" s="34"/>
      <c r="KNP9" s="390"/>
      <c r="KNQ9" s="34"/>
      <c r="KNR9" s="392"/>
      <c r="KNS9" s="34"/>
      <c r="KNT9" s="390"/>
      <c r="KNU9" s="516"/>
      <c r="KNV9" s="34"/>
      <c r="KNW9" s="390"/>
      <c r="KNX9" s="516"/>
      <c r="KNY9" s="24"/>
      <c r="KNZ9" s="24"/>
      <c r="KOA9" s="161"/>
      <c r="KOB9" s="206"/>
      <c r="KOC9" s="34"/>
      <c r="KOD9" s="390"/>
      <c r="KOE9" s="34"/>
      <c r="KOF9" s="390"/>
      <c r="KOG9" s="34"/>
      <c r="KOH9" s="392"/>
      <c r="KOI9" s="34"/>
      <c r="KOJ9" s="390"/>
      <c r="KOK9" s="516"/>
      <c r="KOL9" s="34"/>
      <c r="KOM9" s="390"/>
      <c r="KON9" s="516"/>
      <c r="KOO9" s="24"/>
      <c r="KOP9" s="24"/>
      <c r="KOQ9" s="161"/>
      <c r="KOR9" s="206"/>
      <c r="KOS9" s="34"/>
      <c r="KOT9" s="390"/>
      <c r="KOU9" s="34"/>
      <c r="KOV9" s="390"/>
      <c r="KOW9" s="34"/>
      <c r="KOX9" s="392"/>
      <c r="KOY9" s="34"/>
      <c r="KOZ9" s="390"/>
      <c r="KPA9" s="516"/>
      <c r="KPB9" s="34"/>
      <c r="KPC9" s="390"/>
      <c r="KPD9" s="516"/>
      <c r="KPE9" s="24"/>
      <c r="KPF9" s="24"/>
      <c r="KPG9" s="161"/>
      <c r="KPH9" s="206"/>
      <c r="KPI9" s="34"/>
      <c r="KPJ9" s="390"/>
      <c r="KPK9" s="34"/>
      <c r="KPL9" s="390"/>
      <c r="KPM9" s="34"/>
      <c r="KPN9" s="392"/>
      <c r="KPO9" s="34"/>
      <c r="KPP9" s="390"/>
      <c r="KPQ9" s="516"/>
      <c r="KPR9" s="34"/>
      <c r="KPS9" s="390"/>
      <c r="KPT9" s="516"/>
      <c r="KPU9" s="24"/>
      <c r="KPV9" s="24"/>
      <c r="KPW9" s="161"/>
      <c r="KPX9" s="206"/>
      <c r="KPY9" s="34"/>
      <c r="KPZ9" s="390"/>
      <c r="KQA9" s="34"/>
      <c r="KQB9" s="390"/>
      <c r="KQC9" s="34"/>
      <c r="KQD9" s="392"/>
      <c r="KQE9" s="34"/>
      <c r="KQF9" s="390"/>
      <c r="KQG9" s="516"/>
      <c r="KQH9" s="34"/>
      <c r="KQI9" s="390"/>
      <c r="KQJ9" s="516"/>
      <c r="KQK9" s="24"/>
      <c r="KQL9" s="24"/>
      <c r="KQM9" s="161"/>
      <c r="KQN9" s="206"/>
      <c r="KQO9" s="34"/>
      <c r="KQP9" s="390"/>
      <c r="KQQ9" s="34"/>
      <c r="KQR9" s="390"/>
      <c r="KQS9" s="34"/>
      <c r="KQT9" s="392"/>
      <c r="KQU9" s="34"/>
      <c r="KQV9" s="390"/>
      <c r="KQW9" s="516"/>
      <c r="KQX9" s="34"/>
      <c r="KQY9" s="390"/>
      <c r="KQZ9" s="516"/>
      <c r="KRA9" s="24"/>
      <c r="KRB9" s="24"/>
      <c r="KRC9" s="161"/>
      <c r="KRD9" s="206"/>
      <c r="KRE9" s="34"/>
      <c r="KRF9" s="390"/>
      <c r="KRG9" s="34"/>
      <c r="KRH9" s="390"/>
      <c r="KRI9" s="34"/>
      <c r="KRJ9" s="392"/>
      <c r="KRK9" s="34"/>
      <c r="KRL9" s="390"/>
      <c r="KRM9" s="516"/>
      <c r="KRN9" s="34"/>
      <c r="KRO9" s="390"/>
      <c r="KRP9" s="516"/>
      <c r="KRQ9" s="24"/>
      <c r="KRR9" s="24"/>
      <c r="KRS9" s="161"/>
      <c r="KRT9" s="206"/>
      <c r="KRU9" s="34"/>
      <c r="KRV9" s="390"/>
      <c r="KRW9" s="34"/>
      <c r="KRX9" s="390"/>
      <c r="KRY9" s="34"/>
      <c r="KRZ9" s="392"/>
      <c r="KSA9" s="34"/>
      <c r="KSB9" s="390"/>
      <c r="KSC9" s="516"/>
      <c r="KSD9" s="34"/>
      <c r="KSE9" s="390"/>
      <c r="KSF9" s="516"/>
      <c r="KSG9" s="24"/>
      <c r="KSH9" s="24"/>
      <c r="KSI9" s="161"/>
      <c r="KSJ9" s="206"/>
      <c r="KSK9" s="34"/>
      <c r="KSL9" s="390"/>
      <c r="KSM9" s="34"/>
      <c r="KSN9" s="390"/>
      <c r="KSO9" s="34"/>
      <c r="KSP9" s="392"/>
      <c r="KSQ9" s="34"/>
      <c r="KSR9" s="390"/>
      <c r="KSS9" s="516"/>
      <c r="KST9" s="34"/>
      <c r="KSU9" s="390"/>
      <c r="KSV9" s="516"/>
      <c r="KSW9" s="24"/>
      <c r="KSX9" s="24"/>
      <c r="KSY9" s="161"/>
      <c r="KSZ9" s="206"/>
      <c r="KTA9" s="34"/>
      <c r="KTB9" s="390"/>
      <c r="KTC9" s="34"/>
      <c r="KTD9" s="390"/>
      <c r="KTE9" s="34"/>
      <c r="KTF9" s="392"/>
      <c r="KTG9" s="34"/>
      <c r="KTH9" s="390"/>
      <c r="KTI9" s="516"/>
      <c r="KTJ9" s="34"/>
      <c r="KTK9" s="390"/>
      <c r="KTL9" s="516"/>
      <c r="KTM9" s="24"/>
      <c r="KTN9" s="24"/>
      <c r="KTO9" s="161"/>
      <c r="KTP9" s="206"/>
      <c r="KTQ9" s="34"/>
      <c r="KTR9" s="390"/>
      <c r="KTS9" s="34"/>
      <c r="KTT9" s="390"/>
      <c r="KTU9" s="34"/>
      <c r="KTV9" s="392"/>
      <c r="KTW9" s="34"/>
      <c r="KTX9" s="390"/>
      <c r="KTY9" s="516"/>
      <c r="KTZ9" s="34"/>
      <c r="KUA9" s="390"/>
      <c r="KUB9" s="516"/>
      <c r="KUC9" s="24"/>
      <c r="KUD9" s="24"/>
      <c r="KUE9" s="161"/>
      <c r="KUF9" s="206"/>
      <c r="KUG9" s="34"/>
      <c r="KUH9" s="390"/>
      <c r="KUI9" s="34"/>
      <c r="KUJ9" s="390"/>
      <c r="KUK9" s="34"/>
      <c r="KUL9" s="392"/>
      <c r="KUM9" s="34"/>
      <c r="KUN9" s="390"/>
      <c r="KUO9" s="516"/>
      <c r="KUP9" s="34"/>
      <c r="KUQ9" s="390"/>
      <c r="KUR9" s="516"/>
      <c r="KUS9" s="24"/>
      <c r="KUT9" s="24"/>
      <c r="KUU9" s="161"/>
      <c r="KUV9" s="206"/>
      <c r="KUW9" s="34"/>
      <c r="KUX9" s="390"/>
      <c r="KUY9" s="34"/>
      <c r="KUZ9" s="390"/>
      <c r="KVA9" s="34"/>
      <c r="KVB9" s="392"/>
      <c r="KVC9" s="34"/>
      <c r="KVD9" s="390"/>
      <c r="KVE9" s="516"/>
      <c r="KVF9" s="34"/>
      <c r="KVG9" s="390"/>
      <c r="KVH9" s="516"/>
      <c r="KVI9" s="24"/>
      <c r="KVJ9" s="24"/>
      <c r="KVK9" s="161"/>
      <c r="KVL9" s="206"/>
      <c r="KVM9" s="34"/>
      <c r="KVN9" s="390"/>
      <c r="KVO9" s="34"/>
      <c r="KVP9" s="390"/>
      <c r="KVQ9" s="34"/>
      <c r="KVR9" s="392"/>
      <c r="KVS9" s="34"/>
      <c r="KVT9" s="390"/>
      <c r="KVU9" s="516"/>
      <c r="KVV9" s="34"/>
      <c r="KVW9" s="390"/>
      <c r="KVX9" s="516"/>
      <c r="KVY9" s="24"/>
      <c r="KVZ9" s="24"/>
      <c r="KWA9" s="161"/>
      <c r="KWB9" s="206"/>
      <c r="KWC9" s="34"/>
      <c r="KWD9" s="390"/>
      <c r="KWE9" s="34"/>
      <c r="KWF9" s="390"/>
      <c r="KWG9" s="34"/>
      <c r="KWH9" s="392"/>
      <c r="KWI9" s="34"/>
      <c r="KWJ9" s="390"/>
      <c r="KWK9" s="516"/>
      <c r="KWL9" s="34"/>
      <c r="KWM9" s="390"/>
      <c r="KWN9" s="516"/>
      <c r="KWO9" s="24"/>
      <c r="KWP9" s="24"/>
      <c r="KWQ9" s="161"/>
      <c r="KWR9" s="206"/>
      <c r="KWS9" s="34"/>
      <c r="KWT9" s="390"/>
      <c r="KWU9" s="34"/>
      <c r="KWV9" s="390"/>
      <c r="KWW9" s="34"/>
      <c r="KWX9" s="392"/>
      <c r="KWY9" s="34"/>
      <c r="KWZ9" s="390"/>
      <c r="KXA9" s="516"/>
      <c r="KXB9" s="34"/>
      <c r="KXC9" s="390"/>
      <c r="KXD9" s="516"/>
      <c r="KXE9" s="24"/>
      <c r="KXF9" s="24"/>
      <c r="KXG9" s="161"/>
      <c r="KXH9" s="206"/>
      <c r="KXI9" s="34"/>
      <c r="KXJ9" s="390"/>
      <c r="KXK9" s="34"/>
      <c r="KXL9" s="390"/>
      <c r="KXM9" s="34"/>
      <c r="KXN9" s="392"/>
      <c r="KXO9" s="34"/>
      <c r="KXP9" s="390"/>
      <c r="KXQ9" s="516"/>
      <c r="KXR9" s="34"/>
      <c r="KXS9" s="390"/>
      <c r="KXT9" s="516"/>
      <c r="KXU9" s="24"/>
      <c r="KXV9" s="24"/>
      <c r="KXW9" s="161"/>
      <c r="KXX9" s="206"/>
      <c r="KXY9" s="34"/>
      <c r="KXZ9" s="390"/>
      <c r="KYA9" s="34"/>
      <c r="KYB9" s="390"/>
      <c r="KYC9" s="34"/>
      <c r="KYD9" s="392"/>
      <c r="KYE9" s="34"/>
      <c r="KYF9" s="390"/>
      <c r="KYG9" s="516"/>
      <c r="KYH9" s="34"/>
      <c r="KYI9" s="390"/>
      <c r="KYJ9" s="516"/>
      <c r="KYK9" s="24"/>
      <c r="KYL9" s="24"/>
      <c r="KYM9" s="161"/>
      <c r="KYN9" s="206"/>
      <c r="KYO9" s="34"/>
      <c r="KYP9" s="390"/>
      <c r="KYQ9" s="34"/>
      <c r="KYR9" s="390"/>
      <c r="KYS9" s="34"/>
      <c r="KYT9" s="392"/>
      <c r="KYU9" s="34"/>
      <c r="KYV9" s="390"/>
      <c r="KYW9" s="516"/>
      <c r="KYX9" s="34"/>
      <c r="KYY9" s="390"/>
      <c r="KYZ9" s="516"/>
      <c r="KZA9" s="24"/>
      <c r="KZB9" s="24"/>
      <c r="KZC9" s="161"/>
      <c r="KZD9" s="206"/>
      <c r="KZE9" s="34"/>
      <c r="KZF9" s="390"/>
      <c r="KZG9" s="34"/>
      <c r="KZH9" s="390"/>
      <c r="KZI9" s="34"/>
      <c r="KZJ9" s="392"/>
      <c r="KZK9" s="34"/>
      <c r="KZL9" s="390"/>
      <c r="KZM9" s="516"/>
      <c r="KZN9" s="34"/>
      <c r="KZO9" s="390"/>
      <c r="KZP9" s="516"/>
      <c r="KZQ9" s="24"/>
      <c r="KZR9" s="24"/>
      <c r="KZS9" s="161"/>
      <c r="KZT9" s="206"/>
      <c r="KZU9" s="34"/>
      <c r="KZV9" s="390"/>
      <c r="KZW9" s="34"/>
      <c r="KZX9" s="390"/>
      <c r="KZY9" s="34"/>
      <c r="KZZ9" s="392"/>
      <c r="LAA9" s="34"/>
      <c r="LAB9" s="390"/>
      <c r="LAC9" s="516"/>
      <c r="LAD9" s="34"/>
      <c r="LAE9" s="390"/>
      <c r="LAF9" s="516"/>
      <c r="LAG9" s="24"/>
      <c r="LAH9" s="24"/>
      <c r="LAI9" s="161"/>
      <c r="LAJ9" s="206"/>
      <c r="LAK9" s="34"/>
      <c r="LAL9" s="390"/>
      <c r="LAM9" s="34"/>
      <c r="LAN9" s="390"/>
      <c r="LAO9" s="34"/>
      <c r="LAP9" s="392"/>
      <c r="LAQ9" s="34"/>
      <c r="LAR9" s="390"/>
      <c r="LAS9" s="516"/>
      <c r="LAT9" s="34"/>
      <c r="LAU9" s="390"/>
      <c r="LAV9" s="516"/>
      <c r="LAW9" s="24"/>
      <c r="LAX9" s="24"/>
      <c r="LAY9" s="161"/>
      <c r="LAZ9" s="206"/>
      <c r="LBA9" s="34"/>
      <c r="LBB9" s="390"/>
      <c r="LBC9" s="34"/>
      <c r="LBD9" s="390"/>
      <c r="LBE9" s="34"/>
      <c r="LBF9" s="392"/>
      <c r="LBG9" s="34"/>
      <c r="LBH9" s="390"/>
      <c r="LBI9" s="516"/>
      <c r="LBJ9" s="34"/>
      <c r="LBK9" s="390"/>
      <c r="LBL9" s="516"/>
      <c r="LBM9" s="24"/>
      <c r="LBN9" s="24"/>
      <c r="LBO9" s="161"/>
      <c r="LBP9" s="206"/>
      <c r="LBQ9" s="34"/>
      <c r="LBR9" s="390"/>
      <c r="LBS9" s="34"/>
      <c r="LBT9" s="390"/>
      <c r="LBU9" s="34"/>
      <c r="LBV9" s="392"/>
      <c r="LBW9" s="34"/>
      <c r="LBX9" s="390"/>
      <c r="LBY9" s="516"/>
      <c r="LBZ9" s="34"/>
      <c r="LCA9" s="390"/>
      <c r="LCB9" s="516"/>
      <c r="LCC9" s="24"/>
      <c r="LCD9" s="24"/>
      <c r="LCE9" s="161"/>
      <c r="LCF9" s="206"/>
      <c r="LCG9" s="34"/>
      <c r="LCH9" s="390"/>
      <c r="LCI9" s="34"/>
      <c r="LCJ9" s="390"/>
      <c r="LCK9" s="34"/>
      <c r="LCL9" s="392"/>
      <c r="LCM9" s="34"/>
      <c r="LCN9" s="390"/>
      <c r="LCO9" s="516"/>
      <c r="LCP9" s="34"/>
      <c r="LCQ9" s="390"/>
      <c r="LCR9" s="516"/>
      <c r="LCS9" s="24"/>
      <c r="LCT9" s="24"/>
      <c r="LCU9" s="161"/>
      <c r="LCV9" s="206"/>
      <c r="LCW9" s="34"/>
      <c r="LCX9" s="390"/>
      <c r="LCY9" s="34"/>
      <c r="LCZ9" s="390"/>
      <c r="LDA9" s="34"/>
      <c r="LDB9" s="392"/>
      <c r="LDC9" s="34"/>
      <c r="LDD9" s="390"/>
      <c r="LDE9" s="516"/>
      <c r="LDF9" s="34"/>
      <c r="LDG9" s="390"/>
      <c r="LDH9" s="516"/>
      <c r="LDI9" s="24"/>
      <c r="LDJ9" s="24"/>
      <c r="LDK9" s="161"/>
      <c r="LDL9" s="206"/>
      <c r="LDM9" s="34"/>
      <c r="LDN9" s="390"/>
      <c r="LDO9" s="34"/>
      <c r="LDP9" s="390"/>
      <c r="LDQ9" s="34"/>
      <c r="LDR9" s="392"/>
      <c r="LDS9" s="34"/>
      <c r="LDT9" s="390"/>
      <c r="LDU9" s="516"/>
      <c r="LDV9" s="34"/>
      <c r="LDW9" s="390"/>
      <c r="LDX9" s="516"/>
      <c r="LDY9" s="24"/>
      <c r="LDZ9" s="24"/>
      <c r="LEA9" s="161"/>
      <c r="LEB9" s="206"/>
      <c r="LEC9" s="34"/>
      <c r="LED9" s="390"/>
      <c r="LEE9" s="34"/>
      <c r="LEF9" s="390"/>
      <c r="LEG9" s="34"/>
      <c r="LEH9" s="392"/>
      <c r="LEI9" s="34"/>
      <c r="LEJ9" s="390"/>
      <c r="LEK9" s="516"/>
      <c r="LEL9" s="34"/>
      <c r="LEM9" s="390"/>
      <c r="LEN9" s="516"/>
      <c r="LEO9" s="24"/>
      <c r="LEP9" s="24"/>
      <c r="LEQ9" s="161"/>
      <c r="LER9" s="206"/>
      <c r="LES9" s="34"/>
      <c r="LET9" s="390"/>
      <c r="LEU9" s="34"/>
      <c r="LEV9" s="390"/>
      <c r="LEW9" s="34"/>
      <c r="LEX9" s="392"/>
      <c r="LEY9" s="34"/>
      <c r="LEZ9" s="390"/>
      <c r="LFA9" s="516"/>
      <c r="LFB9" s="34"/>
      <c r="LFC9" s="390"/>
      <c r="LFD9" s="516"/>
      <c r="LFE9" s="24"/>
      <c r="LFF9" s="24"/>
      <c r="LFG9" s="161"/>
      <c r="LFH9" s="206"/>
      <c r="LFI9" s="34"/>
      <c r="LFJ9" s="390"/>
      <c r="LFK9" s="34"/>
      <c r="LFL9" s="390"/>
      <c r="LFM9" s="34"/>
      <c r="LFN9" s="392"/>
      <c r="LFO9" s="34"/>
      <c r="LFP9" s="390"/>
      <c r="LFQ9" s="516"/>
      <c r="LFR9" s="34"/>
      <c r="LFS9" s="390"/>
      <c r="LFT9" s="516"/>
      <c r="LFU9" s="24"/>
      <c r="LFV9" s="24"/>
      <c r="LFW9" s="161"/>
      <c r="LFX9" s="206"/>
      <c r="LFY9" s="34"/>
      <c r="LFZ9" s="390"/>
      <c r="LGA9" s="34"/>
      <c r="LGB9" s="390"/>
      <c r="LGC9" s="34"/>
      <c r="LGD9" s="392"/>
      <c r="LGE9" s="34"/>
      <c r="LGF9" s="390"/>
      <c r="LGG9" s="516"/>
      <c r="LGH9" s="34"/>
      <c r="LGI9" s="390"/>
      <c r="LGJ9" s="516"/>
      <c r="LGK9" s="24"/>
      <c r="LGL9" s="24"/>
      <c r="LGM9" s="161"/>
      <c r="LGN9" s="206"/>
      <c r="LGO9" s="34"/>
      <c r="LGP9" s="390"/>
      <c r="LGQ9" s="34"/>
      <c r="LGR9" s="390"/>
      <c r="LGS9" s="34"/>
      <c r="LGT9" s="392"/>
      <c r="LGU9" s="34"/>
      <c r="LGV9" s="390"/>
      <c r="LGW9" s="516"/>
      <c r="LGX9" s="34"/>
      <c r="LGY9" s="390"/>
      <c r="LGZ9" s="516"/>
      <c r="LHA9" s="24"/>
      <c r="LHB9" s="24"/>
      <c r="LHC9" s="161"/>
      <c r="LHD9" s="206"/>
      <c r="LHE9" s="34"/>
      <c r="LHF9" s="390"/>
      <c r="LHG9" s="34"/>
      <c r="LHH9" s="390"/>
      <c r="LHI9" s="34"/>
      <c r="LHJ9" s="392"/>
      <c r="LHK9" s="34"/>
      <c r="LHL9" s="390"/>
      <c r="LHM9" s="516"/>
      <c r="LHN9" s="34"/>
      <c r="LHO9" s="390"/>
      <c r="LHP9" s="516"/>
      <c r="LHQ9" s="24"/>
      <c r="LHR9" s="24"/>
      <c r="LHS9" s="161"/>
      <c r="LHT9" s="206"/>
      <c r="LHU9" s="34"/>
      <c r="LHV9" s="390"/>
      <c r="LHW9" s="34"/>
      <c r="LHX9" s="390"/>
      <c r="LHY9" s="34"/>
      <c r="LHZ9" s="392"/>
      <c r="LIA9" s="34"/>
      <c r="LIB9" s="390"/>
      <c r="LIC9" s="516"/>
      <c r="LID9" s="34"/>
      <c r="LIE9" s="390"/>
      <c r="LIF9" s="516"/>
      <c r="LIG9" s="24"/>
      <c r="LIH9" s="24"/>
      <c r="LII9" s="161"/>
      <c r="LIJ9" s="206"/>
      <c r="LIK9" s="34"/>
      <c r="LIL9" s="390"/>
      <c r="LIM9" s="34"/>
      <c r="LIN9" s="390"/>
      <c r="LIO9" s="34"/>
      <c r="LIP9" s="392"/>
      <c r="LIQ9" s="34"/>
      <c r="LIR9" s="390"/>
      <c r="LIS9" s="516"/>
      <c r="LIT9" s="34"/>
      <c r="LIU9" s="390"/>
      <c r="LIV9" s="516"/>
      <c r="LIW9" s="24"/>
      <c r="LIX9" s="24"/>
      <c r="LIY9" s="161"/>
      <c r="LIZ9" s="206"/>
      <c r="LJA9" s="34"/>
      <c r="LJB9" s="390"/>
      <c r="LJC9" s="34"/>
      <c r="LJD9" s="390"/>
      <c r="LJE9" s="34"/>
      <c r="LJF9" s="392"/>
      <c r="LJG9" s="34"/>
      <c r="LJH9" s="390"/>
      <c r="LJI9" s="516"/>
      <c r="LJJ9" s="34"/>
      <c r="LJK9" s="390"/>
      <c r="LJL9" s="516"/>
      <c r="LJM9" s="24"/>
      <c r="LJN9" s="24"/>
      <c r="LJO9" s="161"/>
      <c r="LJP9" s="206"/>
      <c r="LJQ9" s="34"/>
      <c r="LJR9" s="390"/>
      <c r="LJS9" s="34"/>
      <c r="LJT9" s="390"/>
      <c r="LJU9" s="34"/>
      <c r="LJV9" s="392"/>
      <c r="LJW9" s="34"/>
      <c r="LJX9" s="390"/>
      <c r="LJY9" s="516"/>
      <c r="LJZ9" s="34"/>
      <c r="LKA9" s="390"/>
      <c r="LKB9" s="516"/>
      <c r="LKC9" s="24"/>
      <c r="LKD9" s="24"/>
      <c r="LKE9" s="161"/>
      <c r="LKF9" s="206"/>
      <c r="LKG9" s="34"/>
      <c r="LKH9" s="390"/>
      <c r="LKI9" s="34"/>
      <c r="LKJ9" s="390"/>
      <c r="LKK9" s="34"/>
      <c r="LKL9" s="392"/>
      <c r="LKM9" s="34"/>
      <c r="LKN9" s="390"/>
      <c r="LKO9" s="516"/>
      <c r="LKP9" s="34"/>
      <c r="LKQ9" s="390"/>
      <c r="LKR9" s="516"/>
      <c r="LKS9" s="24"/>
      <c r="LKT9" s="24"/>
      <c r="LKU9" s="161"/>
      <c r="LKV9" s="206"/>
      <c r="LKW9" s="34"/>
      <c r="LKX9" s="390"/>
      <c r="LKY9" s="34"/>
      <c r="LKZ9" s="390"/>
      <c r="LLA9" s="34"/>
      <c r="LLB9" s="392"/>
      <c r="LLC9" s="34"/>
      <c r="LLD9" s="390"/>
      <c r="LLE9" s="516"/>
      <c r="LLF9" s="34"/>
      <c r="LLG9" s="390"/>
      <c r="LLH9" s="516"/>
      <c r="LLI9" s="24"/>
      <c r="LLJ9" s="24"/>
      <c r="LLK9" s="161"/>
      <c r="LLL9" s="206"/>
      <c r="LLM9" s="34"/>
      <c r="LLN9" s="390"/>
      <c r="LLO9" s="34"/>
      <c r="LLP9" s="390"/>
      <c r="LLQ9" s="34"/>
      <c r="LLR9" s="392"/>
      <c r="LLS9" s="34"/>
      <c r="LLT9" s="390"/>
      <c r="LLU9" s="516"/>
      <c r="LLV9" s="34"/>
      <c r="LLW9" s="390"/>
      <c r="LLX9" s="516"/>
      <c r="LLY9" s="24"/>
      <c r="LLZ9" s="24"/>
      <c r="LMA9" s="161"/>
      <c r="LMB9" s="206"/>
      <c r="LMC9" s="34"/>
      <c r="LMD9" s="390"/>
      <c r="LME9" s="34"/>
      <c r="LMF9" s="390"/>
      <c r="LMG9" s="34"/>
      <c r="LMH9" s="392"/>
      <c r="LMI9" s="34"/>
      <c r="LMJ9" s="390"/>
      <c r="LMK9" s="516"/>
      <c r="LML9" s="34"/>
      <c r="LMM9" s="390"/>
      <c r="LMN9" s="516"/>
      <c r="LMO9" s="24"/>
      <c r="LMP9" s="24"/>
      <c r="LMQ9" s="161"/>
      <c r="LMR9" s="206"/>
      <c r="LMS9" s="34"/>
      <c r="LMT9" s="390"/>
      <c r="LMU9" s="34"/>
      <c r="LMV9" s="390"/>
      <c r="LMW9" s="34"/>
      <c r="LMX9" s="392"/>
      <c r="LMY9" s="34"/>
      <c r="LMZ9" s="390"/>
      <c r="LNA9" s="516"/>
      <c r="LNB9" s="34"/>
      <c r="LNC9" s="390"/>
      <c r="LND9" s="516"/>
      <c r="LNE9" s="24"/>
      <c r="LNF9" s="24"/>
      <c r="LNG9" s="161"/>
      <c r="LNH9" s="206"/>
      <c r="LNI9" s="34"/>
      <c r="LNJ9" s="390"/>
      <c r="LNK9" s="34"/>
      <c r="LNL9" s="390"/>
      <c r="LNM9" s="34"/>
      <c r="LNN9" s="392"/>
      <c r="LNO9" s="34"/>
      <c r="LNP9" s="390"/>
      <c r="LNQ9" s="516"/>
      <c r="LNR9" s="34"/>
      <c r="LNS9" s="390"/>
      <c r="LNT9" s="516"/>
      <c r="LNU9" s="24"/>
      <c r="LNV9" s="24"/>
      <c r="LNW9" s="161"/>
      <c r="LNX9" s="206"/>
      <c r="LNY9" s="34"/>
      <c r="LNZ9" s="390"/>
      <c r="LOA9" s="34"/>
      <c r="LOB9" s="390"/>
      <c r="LOC9" s="34"/>
      <c r="LOD9" s="392"/>
      <c r="LOE9" s="34"/>
      <c r="LOF9" s="390"/>
      <c r="LOG9" s="516"/>
      <c r="LOH9" s="34"/>
      <c r="LOI9" s="390"/>
      <c r="LOJ9" s="516"/>
      <c r="LOK9" s="24"/>
      <c r="LOL9" s="24"/>
      <c r="LOM9" s="161"/>
      <c r="LON9" s="206"/>
      <c r="LOO9" s="34"/>
      <c r="LOP9" s="390"/>
      <c r="LOQ9" s="34"/>
      <c r="LOR9" s="390"/>
      <c r="LOS9" s="34"/>
      <c r="LOT9" s="392"/>
      <c r="LOU9" s="34"/>
      <c r="LOV9" s="390"/>
      <c r="LOW9" s="516"/>
      <c r="LOX9" s="34"/>
      <c r="LOY9" s="390"/>
      <c r="LOZ9" s="516"/>
      <c r="LPA9" s="24"/>
      <c r="LPB9" s="24"/>
      <c r="LPC9" s="161"/>
      <c r="LPD9" s="206"/>
      <c r="LPE9" s="34"/>
      <c r="LPF9" s="390"/>
      <c r="LPG9" s="34"/>
      <c r="LPH9" s="390"/>
      <c r="LPI9" s="34"/>
      <c r="LPJ9" s="392"/>
      <c r="LPK9" s="34"/>
      <c r="LPL9" s="390"/>
      <c r="LPM9" s="516"/>
      <c r="LPN9" s="34"/>
      <c r="LPO9" s="390"/>
      <c r="LPP9" s="516"/>
      <c r="LPQ9" s="24"/>
      <c r="LPR9" s="24"/>
      <c r="LPS9" s="161"/>
      <c r="LPT9" s="206"/>
      <c r="LPU9" s="34"/>
      <c r="LPV9" s="390"/>
      <c r="LPW9" s="34"/>
      <c r="LPX9" s="390"/>
      <c r="LPY9" s="34"/>
      <c r="LPZ9" s="392"/>
      <c r="LQA9" s="34"/>
      <c r="LQB9" s="390"/>
      <c r="LQC9" s="516"/>
      <c r="LQD9" s="34"/>
      <c r="LQE9" s="390"/>
      <c r="LQF9" s="516"/>
      <c r="LQG9" s="24"/>
      <c r="LQH9" s="24"/>
      <c r="LQI9" s="161"/>
      <c r="LQJ9" s="206"/>
      <c r="LQK9" s="34"/>
      <c r="LQL9" s="390"/>
      <c r="LQM9" s="34"/>
      <c r="LQN9" s="390"/>
      <c r="LQO9" s="34"/>
      <c r="LQP9" s="392"/>
      <c r="LQQ9" s="34"/>
      <c r="LQR9" s="390"/>
      <c r="LQS9" s="516"/>
      <c r="LQT9" s="34"/>
      <c r="LQU9" s="390"/>
      <c r="LQV9" s="516"/>
      <c r="LQW9" s="24"/>
      <c r="LQX9" s="24"/>
      <c r="LQY9" s="161"/>
      <c r="LQZ9" s="206"/>
      <c r="LRA9" s="34"/>
      <c r="LRB9" s="390"/>
      <c r="LRC9" s="34"/>
      <c r="LRD9" s="390"/>
      <c r="LRE9" s="34"/>
      <c r="LRF9" s="392"/>
      <c r="LRG9" s="34"/>
      <c r="LRH9" s="390"/>
      <c r="LRI9" s="516"/>
      <c r="LRJ9" s="34"/>
      <c r="LRK9" s="390"/>
      <c r="LRL9" s="516"/>
      <c r="LRM9" s="24"/>
      <c r="LRN9" s="24"/>
      <c r="LRO9" s="161"/>
      <c r="LRP9" s="206"/>
      <c r="LRQ9" s="34"/>
      <c r="LRR9" s="390"/>
      <c r="LRS9" s="34"/>
      <c r="LRT9" s="390"/>
      <c r="LRU9" s="34"/>
      <c r="LRV9" s="392"/>
      <c r="LRW9" s="34"/>
      <c r="LRX9" s="390"/>
      <c r="LRY9" s="516"/>
      <c r="LRZ9" s="34"/>
      <c r="LSA9" s="390"/>
      <c r="LSB9" s="516"/>
      <c r="LSC9" s="24"/>
      <c r="LSD9" s="24"/>
      <c r="LSE9" s="161"/>
      <c r="LSF9" s="206"/>
      <c r="LSG9" s="34"/>
      <c r="LSH9" s="390"/>
      <c r="LSI9" s="34"/>
      <c r="LSJ9" s="390"/>
      <c r="LSK9" s="34"/>
      <c r="LSL9" s="392"/>
      <c r="LSM9" s="34"/>
      <c r="LSN9" s="390"/>
      <c r="LSO9" s="516"/>
      <c r="LSP9" s="34"/>
      <c r="LSQ9" s="390"/>
      <c r="LSR9" s="516"/>
      <c r="LSS9" s="24"/>
      <c r="LST9" s="24"/>
      <c r="LSU9" s="161"/>
      <c r="LSV9" s="206"/>
      <c r="LSW9" s="34"/>
      <c r="LSX9" s="390"/>
      <c r="LSY9" s="34"/>
      <c r="LSZ9" s="390"/>
      <c r="LTA9" s="34"/>
      <c r="LTB9" s="392"/>
      <c r="LTC9" s="34"/>
      <c r="LTD9" s="390"/>
      <c r="LTE9" s="516"/>
      <c r="LTF9" s="34"/>
      <c r="LTG9" s="390"/>
      <c r="LTH9" s="516"/>
      <c r="LTI9" s="24"/>
      <c r="LTJ9" s="24"/>
      <c r="LTK9" s="161"/>
      <c r="LTL9" s="206"/>
      <c r="LTM9" s="34"/>
      <c r="LTN9" s="390"/>
      <c r="LTO9" s="34"/>
      <c r="LTP9" s="390"/>
      <c r="LTQ9" s="34"/>
      <c r="LTR9" s="392"/>
      <c r="LTS9" s="34"/>
      <c r="LTT9" s="390"/>
      <c r="LTU9" s="516"/>
      <c r="LTV9" s="34"/>
      <c r="LTW9" s="390"/>
      <c r="LTX9" s="516"/>
      <c r="LTY9" s="24"/>
      <c r="LTZ9" s="24"/>
      <c r="LUA9" s="161"/>
      <c r="LUB9" s="206"/>
      <c r="LUC9" s="34"/>
      <c r="LUD9" s="390"/>
      <c r="LUE9" s="34"/>
      <c r="LUF9" s="390"/>
      <c r="LUG9" s="34"/>
      <c r="LUH9" s="392"/>
      <c r="LUI9" s="34"/>
      <c r="LUJ9" s="390"/>
      <c r="LUK9" s="516"/>
      <c r="LUL9" s="34"/>
      <c r="LUM9" s="390"/>
      <c r="LUN9" s="516"/>
      <c r="LUO9" s="24"/>
      <c r="LUP9" s="24"/>
      <c r="LUQ9" s="161"/>
      <c r="LUR9" s="206"/>
      <c r="LUS9" s="34"/>
      <c r="LUT9" s="390"/>
      <c r="LUU9" s="34"/>
      <c r="LUV9" s="390"/>
      <c r="LUW9" s="34"/>
      <c r="LUX9" s="392"/>
      <c r="LUY9" s="34"/>
      <c r="LUZ9" s="390"/>
      <c r="LVA9" s="516"/>
      <c r="LVB9" s="34"/>
      <c r="LVC9" s="390"/>
      <c r="LVD9" s="516"/>
      <c r="LVE9" s="24"/>
      <c r="LVF9" s="24"/>
      <c r="LVG9" s="161"/>
      <c r="LVH9" s="206"/>
      <c r="LVI9" s="34"/>
      <c r="LVJ9" s="390"/>
      <c r="LVK9" s="34"/>
      <c r="LVL9" s="390"/>
      <c r="LVM9" s="34"/>
      <c r="LVN9" s="392"/>
      <c r="LVO9" s="34"/>
      <c r="LVP9" s="390"/>
      <c r="LVQ9" s="516"/>
      <c r="LVR9" s="34"/>
      <c r="LVS9" s="390"/>
      <c r="LVT9" s="516"/>
      <c r="LVU9" s="24"/>
      <c r="LVV9" s="24"/>
      <c r="LVW9" s="161"/>
      <c r="LVX9" s="206"/>
      <c r="LVY9" s="34"/>
      <c r="LVZ9" s="390"/>
      <c r="LWA9" s="34"/>
      <c r="LWB9" s="390"/>
      <c r="LWC9" s="34"/>
      <c r="LWD9" s="392"/>
      <c r="LWE9" s="34"/>
      <c r="LWF9" s="390"/>
      <c r="LWG9" s="516"/>
      <c r="LWH9" s="34"/>
      <c r="LWI9" s="390"/>
      <c r="LWJ9" s="516"/>
      <c r="LWK9" s="24"/>
      <c r="LWL9" s="24"/>
      <c r="LWM9" s="161"/>
      <c r="LWN9" s="206"/>
      <c r="LWO9" s="34"/>
      <c r="LWP9" s="390"/>
      <c r="LWQ9" s="34"/>
      <c r="LWR9" s="390"/>
      <c r="LWS9" s="34"/>
      <c r="LWT9" s="392"/>
      <c r="LWU9" s="34"/>
      <c r="LWV9" s="390"/>
      <c r="LWW9" s="516"/>
      <c r="LWX9" s="34"/>
      <c r="LWY9" s="390"/>
      <c r="LWZ9" s="516"/>
      <c r="LXA9" s="24"/>
      <c r="LXB9" s="24"/>
      <c r="LXC9" s="161"/>
      <c r="LXD9" s="206"/>
      <c r="LXE9" s="34"/>
      <c r="LXF9" s="390"/>
      <c r="LXG9" s="34"/>
      <c r="LXH9" s="390"/>
      <c r="LXI9" s="34"/>
      <c r="LXJ9" s="392"/>
      <c r="LXK9" s="34"/>
      <c r="LXL9" s="390"/>
      <c r="LXM9" s="516"/>
      <c r="LXN9" s="34"/>
      <c r="LXO9" s="390"/>
      <c r="LXP9" s="516"/>
      <c r="LXQ9" s="24"/>
      <c r="LXR9" s="24"/>
      <c r="LXS9" s="161"/>
      <c r="LXT9" s="206"/>
      <c r="LXU9" s="34"/>
      <c r="LXV9" s="390"/>
      <c r="LXW9" s="34"/>
      <c r="LXX9" s="390"/>
      <c r="LXY9" s="34"/>
      <c r="LXZ9" s="392"/>
      <c r="LYA9" s="34"/>
      <c r="LYB9" s="390"/>
      <c r="LYC9" s="516"/>
      <c r="LYD9" s="34"/>
      <c r="LYE9" s="390"/>
      <c r="LYF9" s="516"/>
      <c r="LYG9" s="24"/>
      <c r="LYH9" s="24"/>
      <c r="LYI9" s="161"/>
      <c r="LYJ9" s="206"/>
      <c r="LYK9" s="34"/>
      <c r="LYL9" s="390"/>
      <c r="LYM9" s="34"/>
      <c r="LYN9" s="390"/>
      <c r="LYO9" s="34"/>
      <c r="LYP9" s="392"/>
      <c r="LYQ9" s="34"/>
      <c r="LYR9" s="390"/>
      <c r="LYS9" s="516"/>
      <c r="LYT9" s="34"/>
      <c r="LYU9" s="390"/>
      <c r="LYV9" s="516"/>
      <c r="LYW9" s="24"/>
      <c r="LYX9" s="24"/>
      <c r="LYY9" s="161"/>
      <c r="LYZ9" s="206"/>
      <c r="LZA9" s="34"/>
      <c r="LZB9" s="390"/>
      <c r="LZC9" s="34"/>
      <c r="LZD9" s="390"/>
      <c r="LZE9" s="34"/>
      <c r="LZF9" s="392"/>
      <c r="LZG9" s="34"/>
      <c r="LZH9" s="390"/>
      <c r="LZI9" s="516"/>
      <c r="LZJ9" s="34"/>
      <c r="LZK9" s="390"/>
      <c r="LZL9" s="516"/>
      <c r="LZM9" s="24"/>
      <c r="LZN9" s="24"/>
      <c r="LZO9" s="161"/>
      <c r="LZP9" s="206"/>
      <c r="LZQ9" s="34"/>
      <c r="LZR9" s="390"/>
      <c r="LZS9" s="34"/>
      <c r="LZT9" s="390"/>
      <c r="LZU9" s="34"/>
      <c r="LZV9" s="392"/>
      <c r="LZW9" s="34"/>
      <c r="LZX9" s="390"/>
      <c r="LZY9" s="516"/>
      <c r="LZZ9" s="34"/>
      <c r="MAA9" s="390"/>
      <c r="MAB9" s="516"/>
      <c r="MAC9" s="24"/>
      <c r="MAD9" s="24"/>
      <c r="MAE9" s="161"/>
      <c r="MAF9" s="206"/>
      <c r="MAG9" s="34"/>
      <c r="MAH9" s="390"/>
      <c r="MAI9" s="34"/>
      <c r="MAJ9" s="390"/>
      <c r="MAK9" s="34"/>
      <c r="MAL9" s="392"/>
      <c r="MAM9" s="34"/>
      <c r="MAN9" s="390"/>
      <c r="MAO9" s="516"/>
      <c r="MAP9" s="34"/>
      <c r="MAQ9" s="390"/>
      <c r="MAR9" s="516"/>
      <c r="MAS9" s="24"/>
      <c r="MAT9" s="24"/>
      <c r="MAU9" s="161"/>
      <c r="MAV9" s="206"/>
      <c r="MAW9" s="34"/>
      <c r="MAX9" s="390"/>
      <c r="MAY9" s="34"/>
      <c r="MAZ9" s="390"/>
      <c r="MBA9" s="34"/>
      <c r="MBB9" s="392"/>
      <c r="MBC9" s="34"/>
      <c r="MBD9" s="390"/>
      <c r="MBE9" s="516"/>
      <c r="MBF9" s="34"/>
      <c r="MBG9" s="390"/>
      <c r="MBH9" s="516"/>
      <c r="MBI9" s="24"/>
      <c r="MBJ9" s="24"/>
      <c r="MBK9" s="161"/>
      <c r="MBL9" s="206"/>
      <c r="MBM9" s="34"/>
      <c r="MBN9" s="390"/>
      <c r="MBO9" s="34"/>
      <c r="MBP9" s="390"/>
      <c r="MBQ9" s="34"/>
      <c r="MBR9" s="392"/>
      <c r="MBS9" s="34"/>
      <c r="MBT9" s="390"/>
      <c r="MBU9" s="516"/>
      <c r="MBV9" s="34"/>
      <c r="MBW9" s="390"/>
      <c r="MBX9" s="516"/>
      <c r="MBY9" s="24"/>
      <c r="MBZ9" s="24"/>
      <c r="MCA9" s="161"/>
      <c r="MCB9" s="206"/>
      <c r="MCC9" s="34"/>
      <c r="MCD9" s="390"/>
      <c r="MCE9" s="34"/>
      <c r="MCF9" s="390"/>
      <c r="MCG9" s="34"/>
      <c r="MCH9" s="392"/>
      <c r="MCI9" s="34"/>
      <c r="MCJ9" s="390"/>
      <c r="MCK9" s="516"/>
      <c r="MCL9" s="34"/>
      <c r="MCM9" s="390"/>
      <c r="MCN9" s="516"/>
      <c r="MCO9" s="24"/>
      <c r="MCP9" s="24"/>
      <c r="MCQ9" s="161"/>
      <c r="MCR9" s="206"/>
      <c r="MCS9" s="34"/>
      <c r="MCT9" s="390"/>
      <c r="MCU9" s="34"/>
      <c r="MCV9" s="390"/>
      <c r="MCW9" s="34"/>
      <c r="MCX9" s="392"/>
      <c r="MCY9" s="34"/>
      <c r="MCZ9" s="390"/>
      <c r="MDA9" s="516"/>
      <c r="MDB9" s="34"/>
      <c r="MDC9" s="390"/>
      <c r="MDD9" s="516"/>
      <c r="MDE9" s="24"/>
      <c r="MDF9" s="24"/>
      <c r="MDG9" s="161"/>
      <c r="MDH9" s="206"/>
      <c r="MDI9" s="34"/>
      <c r="MDJ9" s="390"/>
      <c r="MDK9" s="34"/>
      <c r="MDL9" s="390"/>
      <c r="MDM9" s="34"/>
      <c r="MDN9" s="392"/>
      <c r="MDO9" s="34"/>
      <c r="MDP9" s="390"/>
      <c r="MDQ9" s="516"/>
      <c r="MDR9" s="34"/>
      <c r="MDS9" s="390"/>
      <c r="MDT9" s="516"/>
      <c r="MDU9" s="24"/>
      <c r="MDV9" s="24"/>
      <c r="MDW9" s="161"/>
      <c r="MDX9" s="206"/>
      <c r="MDY9" s="34"/>
      <c r="MDZ9" s="390"/>
      <c r="MEA9" s="34"/>
      <c r="MEB9" s="390"/>
      <c r="MEC9" s="34"/>
      <c r="MED9" s="392"/>
      <c r="MEE9" s="34"/>
      <c r="MEF9" s="390"/>
      <c r="MEG9" s="516"/>
      <c r="MEH9" s="34"/>
      <c r="MEI9" s="390"/>
      <c r="MEJ9" s="516"/>
      <c r="MEK9" s="24"/>
      <c r="MEL9" s="24"/>
      <c r="MEM9" s="161"/>
      <c r="MEN9" s="206"/>
      <c r="MEO9" s="34"/>
      <c r="MEP9" s="390"/>
      <c r="MEQ9" s="34"/>
      <c r="MER9" s="390"/>
      <c r="MES9" s="34"/>
      <c r="MET9" s="392"/>
      <c r="MEU9" s="34"/>
      <c r="MEV9" s="390"/>
      <c r="MEW9" s="516"/>
      <c r="MEX9" s="34"/>
      <c r="MEY9" s="390"/>
      <c r="MEZ9" s="516"/>
      <c r="MFA9" s="24"/>
      <c r="MFB9" s="24"/>
      <c r="MFC9" s="161"/>
      <c r="MFD9" s="206"/>
      <c r="MFE9" s="34"/>
      <c r="MFF9" s="390"/>
      <c r="MFG9" s="34"/>
      <c r="MFH9" s="390"/>
      <c r="MFI9" s="34"/>
      <c r="MFJ9" s="392"/>
      <c r="MFK9" s="34"/>
      <c r="MFL9" s="390"/>
      <c r="MFM9" s="516"/>
      <c r="MFN9" s="34"/>
      <c r="MFO9" s="390"/>
      <c r="MFP9" s="516"/>
      <c r="MFQ9" s="24"/>
      <c r="MFR9" s="24"/>
      <c r="MFS9" s="161"/>
      <c r="MFT9" s="206"/>
      <c r="MFU9" s="34"/>
      <c r="MFV9" s="390"/>
      <c r="MFW9" s="34"/>
      <c r="MFX9" s="390"/>
      <c r="MFY9" s="34"/>
      <c r="MFZ9" s="392"/>
      <c r="MGA9" s="34"/>
      <c r="MGB9" s="390"/>
      <c r="MGC9" s="516"/>
      <c r="MGD9" s="34"/>
      <c r="MGE9" s="390"/>
      <c r="MGF9" s="516"/>
      <c r="MGG9" s="24"/>
      <c r="MGH9" s="24"/>
      <c r="MGI9" s="161"/>
      <c r="MGJ9" s="206"/>
      <c r="MGK9" s="34"/>
      <c r="MGL9" s="390"/>
      <c r="MGM9" s="34"/>
      <c r="MGN9" s="390"/>
      <c r="MGO9" s="34"/>
      <c r="MGP9" s="392"/>
      <c r="MGQ9" s="34"/>
      <c r="MGR9" s="390"/>
      <c r="MGS9" s="516"/>
      <c r="MGT9" s="34"/>
      <c r="MGU9" s="390"/>
      <c r="MGV9" s="516"/>
      <c r="MGW9" s="24"/>
      <c r="MGX9" s="24"/>
      <c r="MGY9" s="161"/>
      <c r="MGZ9" s="206"/>
      <c r="MHA9" s="34"/>
      <c r="MHB9" s="390"/>
      <c r="MHC9" s="34"/>
      <c r="MHD9" s="390"/>
      <c r="MHE9" s="34"/>
      <c r="MHF9" s="392"/>
      <c r="MHG9" s="34"/>
      <c r="MHH9" s="390"/>
      <c r="MHI9" s="516"/>
      <c r="MHJ9" s="34"/>
      <c r="MHK9" s="390"/>
      <c r="MHL9" s="516"/>
      <c r="MHM9" s="24"/>
      <c r="MHN9" s="24"/>
      <c r="MHO9" s="161"/>
      <c r="MHP9" s="206"/>
      <c r="MHQ9" s="34"/>
      <c r="MHR9" s="390"/>
      <c r="MHS9" s="34"/>
      <c r="MHT9" s="390"/>
      <c r="MHU9" s="34"/>
      <c r="MHV9" s="392"/>
      <c r="MHW9" s="34"/>
      <c r="MHX9" s="390"/>
      <c r="MHY9" s="516"/>
      <c r="MHZ9" s="34"/>
      <c r="MIA9" s="390"/>
      <c r="MIB9" s="516"/>
      <c r="MIC9" s="24"/>
      <c r="MID9" s="24"/>
      <c r="MIE9" s="161"/>
      <c r="MIF9" s="206"/>
      <c r="MIG9" s="34"/>
      <c r="MIH9" s="390"/>
      <c r="MII9" s="34"/>
      <c r="MIJ9" s="390"/>
      <c r="MIK9" s="34"/>
      <c r="MIL9" s="392"/>
      <c r="MIM9" s="34"/>
      <c r="MIN9" s="390"/>
      <c r="MIO9" s="516"/>
      <c r="MIP9" s="34"/>
      <c r="MIQ9" s="390"/>
      <c r="MIR9" s="516"/>
      <c r="MIS9" s="24"/>
      <c r="MIT9" s="24"/>
      <c r="MIU9" s="161"/>
      <c r="MIV9" s="206"/>
      <c r="MIW9" s="34"/>
      <c r="MIX9" s="390"/>
      <c r="MIY9" s="34"/>
      <c r="MIZ9" s="390"/>
      <c r="MJA9" s="34"/>
      <c r="MJB9" s="392"/>
      <c r="MJC9" s="34"/>
      <c r="MJD9" s="390"/>
      <c r="MJE9" s="516"/>
      <c r="MJF9" s="34"/>
      <c r="MJG9" s="390"/>
      <c r="MJH9" s="516"/>
      <c r="MJI9" s="24"/>
      <c r="MJJ9" s="24"/>
      <c r="MJK9" s="161"/>
      <c r="MJL9" s="206"/>
      <c r="MJM9" s="34"/>
      <c r="MJN9" s="390"/>
      <c r="MJO9" s="34"/>
      <c r="MJP9" s="390"/>
      <c r="MJQ9" s="34"/>
      <c r="MJR9" s="392"/>
      <c r="MJS9" s="34"/>
      <c r="MJT9" s="390"/>
      <c r="MJU9" s="516"/>
      <c r="MJV9" s="34"/>
      <c r="MJW9" s="390"/>
      <c r="MJX9" s="516"/>
      <c r="MJY9" s="24"/>
      <c r="MJZ9" s="24"/>
      <c r="MKA9" s="161"/>
      <c r="MKB9" s="206"/>
      <c r="MKC9" s="34"/>
      <c r="MKD9" s="390"/>
      <c r="MKE9" s="34"/>
      <c r="MKF9" s="390"/>
      <c r="MKG9" s="34"/>
      <c r="MKH9" s="392"/>
      <c r="MKI9" s="34"/>
      <c r="MKJ9" s="390"/>
      <c r="MKK9" s="516"/>
      <c r="MKL9" s="34"/>
      <c r="MKM9" s="390"/>
      <c r="MKN9" s="516"/>
      <c r="MKO9" s="24"/>
      <c r="MKP9" s="24"/>
      <c r="MKQ9" s="161"/>
      <c r="MKR9" s="206"/>
      <c r="MKS9" s="34"/>
      <c r="MKT9" s="390"/>
      <c r="MKU9" s="34"/>
      <c r="MKV9" s="390"/>
      <c r="MKW9" s="34"/>
      <c r="MKX9" s="392"/>
      <c r="MKY9" s="34"/>
      <c r="MKZ9" s="390"/>
      <c r="MLA9" s="516"/>
      <c r="MLB9" s="34"/>
      <c r="MLC9" s="390"/>
      <c r="MLD9" s="516"/>
      <c r="MLE9" s="24"/>
      <c r="MLF9" s="24"/>
      <c r="MLG9" s="161"/>
      <c r="MLH9" s="206"/>
      <c r="MLI9" s="34"/>
      <c r="MLJ9" s="390"/>
      <c r="MLK9" s="34"/>
      <c r="MLL9" s="390"/>
      <c r="MLM9" s="34"/>
      <c r="MLN9" s="392"/>
      <c r="MLO9" s="34"/>
      <c r="MLP9" s="390"/>
      <c r="MLQ9" s="516"/>
      <c r="MLR9" s="34"/>
      <c r="MLS9" s="390"/>
      <c r="MLT9" s="516"/>
      <c r="MLU9" s="24"/>
      <c r="MLV9" s="24"/>
      <c r="MLW9" s="161"/>
      <c r="MLX9" s="206"/>
      <c r="MLY9" s="34"/>
      <c r="MLZ9" s="390"/>
      <c r="MMA9" s="34"/>
      <c r="MMB9" s="390"/>
      <c r="MMC9" s="34"/>
      <c r="MMD9" s="392"/>
      <c r="MME9" s="34"/>
      <c r="MMF9" s="390"/>
      <c r="MMG9" s="516"/>
      <c r="MMH9" s="34"/>
      <c r="MMI9" s="390"/>
      <c r="MMJ9" s="516"/>
      <c r="MMK9" s="24"/>
      <c r="MML9" s="24"/>
      <c r="MMM9" s="161"/>
      <c r="MMN9" s="206"/>
      <c r="MMO9" s="34"/>
      <c r="MMP9" s="390"/>
      <c r="MMQ9" s="34"/>
      <c r="MMR9" s="390"/>
      <c r="MMS9" s="34"/>
      <c r="MMT9" s="392"/>
      <c r="MMU9" s="34"/>
      <c r="MMV9" s="390"/>
      <c r="MMW9" s="516"/>
      <c r="MMX9" s="34"/>
      <c r="MMY9" s="390"/>
      <c r="MMZ9" s="516"/>
      <c r="MNA9" s="24"/>
      <c r="MNB9" s="24"/>
      <c r="MNC9" s="161"/>
      <c r="MND9" s="206"/>
      <c r="MNE9" s="34"/>
      <c r="MNF9" s="390"/>
      <c r="MNG9" s="34"/>
      <c r="MNH9" s="390"/>
      <c r="MNI9" s="34"/>
      <c r="MNJ9" s="392"/>
      <c r="MNK9" s="34"/>
      <c r="MNL9" s="390"/>
      <c r="MNM9" s="516"/>
      <c r="MNN9" s="34"/>
      <c r="MNO9" s="390"/>
      <c r="MNP9" s="516"/>
      <c r="MNQ9" s="24"/>
      <c r="MNR9" s="24"/>
      <c r="MNS9" s="161"/>
      <c r="MNT9" s="206"/>
      <c r="MNU9" s="34"/>
      <c r="MNV9" s="390"/>
      <c r="MNW9" s="34"/>
      <c r="MNX9" s="390"/>
      <c r="MNY9" s="34"/>
      <c r="MNZ9" s="392"/>
      <c r="MOA9" s="34"/>
      <c r="MOB9" s="390"/>
      <c r="MOC9" s="516"/>
      <c r="MOD9" s="34"/>
      <c r="MOE9" s="390"/>
      <c r="MOF9" s="516"/>
      <c r="MOG9" s="24"/>
      <c r="MOH9" s="24"/>
      <c r="MOI9" s="161"/>
      <c r="MOJ9" s="206"/>
      <c r="MOK9" s="34"/>
      <c r="MOL9" s="390"/>
      <c r="MOM9" s="34"/>
      <c r="MON9" s="390"/>
      <c r="MOO9" s="34"/>
      <c r="MOP9" s="392"/>
      <c r="MOQ9" s="34"/>
      <c r="MOR9" s="390"/>
      <c r="MOS9" s="516"/>
      <c r="MOT9" s="34"/>
      <c r="MOU9" s="390"/>
      <c r="MOV9" s="516"/>
      <c r="MOW9" s="24"/>
      <c r="MOX9" s="24"/>
      <c r="MOY9" s="161"/>
      <c r="MOZ9" s="206"/>
      <c r="MPA9" s="34"/>
      <c r="MPB9" s="390"/>
      <c r="MPC9" s="34"/>
      <c r="MPD9" s="390"/>
      <c r="MPE9" s="34"/>
      <c r="MPF9" s="392"/>
      <c r="MPG9" s="34"/>
      <c r="MPH9" s="390"/>
      <c r="MPI9" s="516"/>
      <c r="MPJ9" s="34"/>
      <c r="MPK9" s="390"/>
      <c r="MPL9" s="516"/>
      <c r="MPM9" s="24"/>
      <c r="MPN9" s="24"/>
      <c r="MPO9" s="161"/>
      <c r="MPP9" s="206"/>
      <c r="MPQ9" s="34"/>
      <c r="MPR9" s="390"/>
      <c r="MPS9" s="34"/>
      <c r="MPT9" s="390"/>
      <c r="MPU9" s="34"/>
      <c r="MPV9" s="392"/>
      <c r="MPW9" s="34"/>
      <c r="MPX9" s="390"/>
      <c r="MPY9" s="516"/>
      <c r="MPZ9" s="34"/>
      <c r="MQA9" s="390"/>
      <c r="MQB9" s="516"/>
      <c r="MQC9" s="24"/>
      <c r="MQD9" s="24"/>
      <c r="MQE9" s="161"/>
      <c r="MQF9" s="206"/>
      <c r="MQG9" s="34"/>
      <c r="MQH9" s="390"/>
      <c r="MQI9" s="34"/>
      <c r="MQJ9" s="390"/>
      <c r="MQK9" s="34"/>
      <c r="MQL9" s="392"/>
      <c r="MQM9" s="34"/>
      <c r="MQN9" s="390"/>
      <c r="MQO9" s="516"/>
      <c r="MQP9" s="34"/>
      <c r="MQQ9" s="390"/>
      <c r="MQR9" s="516"/>
      <c r="MQS9" s="24"/>
      <c r="MQT9" s="24"/>
      <c r="MQU9" s="161"/>
      <c r="MQV9" s="206"/>
      <c r="MQW9" s="34"/>
      <c r="MQX9" s="390"/>
      <c r="MQY9" s="34"/>
      <c r="MQZ9" s="390"/>
      <c r="MRA9" s="34"/>
      <c r="MRB9" s="392"/>
      <c r="MRC9" s="34"/>
      <c r="MRD9" s="390"/>
      <c r="MRE9" s="516"/>
      <c r="MRF9" s="34"/>
      <c r="MRG9" s="390"/>
      <c r="MRH9" s="516"/>
      <c r="MRI9" s="24"/>
      <c r="MRJ9" s="24"/>
      <c r="MRK9" s="161"/>
      <c r="MRL9" s="206"/>
      <c r="MRM9" s="34"/>
      <c r="MRN9" s="390"/>
      <c r="MRO9" s="34"/>
      <c r="MRP9" s="390"/>
      <c r="MRQ9" s="34"/>
      <c r="MRR9" s="392"/>
      <c r="MRS9" s="34"/>
      <c r="MRT9" s="390"/>
      <c r="MRU9" s="516"/>
      <c r="MRV9" s="34"/>
      <c r="MRW9" s="390"/>
      <c r="MRX9" s="516"/>
      <c r="MRY9" s="24"/>
      <c r="MRZ9" s="24"/>
      <c r="MSA9" s="161"/>
      <c r="MSB9" s="206"/>
      <c r="MSC9" s="34"/>
      <c r="MSD9" s="390"/>
      <c r="MSE9" s="34"/>
      <c r="MSF9" s="390"/>
      <c r="MSG9" s="34"/>
      <c r="MSH9" s="392"/>
      <c r="MSI9" s="34"/>
      <c r="MSJ9" s="390"/>
      <c r="MSK9" s="516"/>
      <c r="MSL9" s="34"/>
      <c r="MSM9" s="390"/>
      <c r="MSN9" s="516"/>
      <c r="MSO9" s="24"/>
      <c r="MSP9" s="24"/>
      <c r="MSQ9" s="161"/>
      <c r="MSR9" s="206"/>
      <c r="MSS9" s="34"/>
      <c r="MST9" s="390"/>
      <c r="MSU9" s="34"/>
      <c r="MSV9" s="390"/>
      <c r="MSW9" s="34"/>
      <c r="MSX9" s="392"/>
      <c r="MSY9" s="34"/>
      <c r="MSZ9" s="390"/>
      <c r="MTA9" s="516"/>
      <c r="MTB9" s="34"/>
      <c r="MTC9" s="390"/>
      <c r="MTD9" s="516"/>
      <c r="MTE9" s="24"/>
      <c r="MTF9" s="24"/>
      <c r="MTG9" s="161"/>
      <c r="MTH9" s="206"/>
      <c r="MTI9" s="34"/>
      <c r="MTJ9" s="390"/>
      <c r="MTK9" s="34"/>
      <c r="MTL9" s="390"/>
      <c r="MTM9" s="34"/>
      <c r="MTN9" s="392"/>
      <c r="MTO9" s="34"/>
      <c r="MTP9" s="390"/>
      <c r="MTQ9" s="516"/>
      <c r="MTR9" s="34"/>
      <c r="MTS9" s="390"/>
      <c r="MTT9" s="516"/>
      <c r="MTU9" s="24"/>
      <c r="MTV9" s="24"/>
      <c r="MTW9" s="161"/>
      <c r="MTX9" s="206"/>
      <c r="MTY9" s="34"/>
      <c r="MTZ9" s="390"/>
      <c r="MUA9" s="34"/>
      <c r="MUB9" s="390"/>
      <c r="MUC9" s="34"/>
      <c r="MUD9" s="392"/>
      <c r="MUE9" s="34"/>
      <c r="MUF9" s="390"/>
      <c r="MUG9" s="516"/>
      <c r="MUH9" s="34"/>
      <c r="MUI9" s="390"/>
      <c r="MUJ9" s="516"/>
      <c r="MUK9" s="24"/>
      <c r="MUL9" s="24"/>
      <c r="MUM9" s="161"/>
      <c r="MUN9" s="206"/>
      <c r="MUO9" s="34"/>
      <c r="MUP9" s="390"/>
      <c r="MUQ9" s="34"/>
      <c r="MUR9" s="390"/>
      <c r="MUS9" s="34"/>
      <c r="MUT9" s="392"/>
      <c r="MUU9" s="34"/>
      <c r="MUV9" s="390"/>
      <c r="MUW9" s="516"/>
      <c r="MUX9" s="34"/>
      <c r="MUY9" s="390"/>
      <c r="MUZ9" s="516"/>
      <c r="MVA9" s="24"/>
      <c r="MVB9" s="24"/>
      <c r="MVC9" s="161"/>
      <c r="MVD9" s="206"/>
      <c r="MVE9" s="34"/>
      <c r="MVF9" s="390"/>
      <c r="MVG9" s="34"/>
      <c r="MVH9" s="390"/>
      <c r="MVI9" s="34"/>
      <c r="MVJ9" s="392"/>
      <c r="MVK9" s="34"/>
      <c r="MVL9" s="390"/>
      <c r="MVM9" s="516"/>
      <c r="MVN9" s="34"/>
      <c r="MVO9" s="390"/>
      <c r="MVP9" s="516"/>
      <c r="MVQ9" s="24"/>
      <c r="MVR9" s="24"/>
      <c r="MVS9" s="161"/>
      <c r="MVT9" s="206"/>
      <c r="MVU9" s="34"/>
      <c r="MVV9" s="390"/>
      <c r="MVW9" s="34"/>
      <c r="MVX9" s="390"/>
      <c r="MVY9" s="34"/>
      <c r="MVZ9" s="392"/>
      <c r="MWA9" s="34"/>
      <c r="MWB9" s="390"/>
      <c r="MWC9" s="516"/>
      <c r="MWD9" s="34"/>
      <c r="MWE9" s="390"/>
      <c r="MWF9" s="516"/>
      <c r="MWG9" s="24"/>
      <c r="MWH9" s="24"/>
      <c r="MWI9" s="161"/>
      <c r="MWJ9" s="206"/>
      <c r="MWK9" s="34"/>
      <c r="MWL9" s="390"/>
      <c r="MWM9" s="34"/>
      <c r="MWN9" s="390"/>
      <c r="MWO9" s="34"/>
      <c r="MWP9" s="392"/>
      <c r="MWQ9" s="34"/>
      <c r="MWR9" s="390"/>
      <c r="MWS9" s="516"/>
      <c r="MWT9" s="34"/>
      <c r="MWU9" s="390"/>
      <c r="MWV9" s="516"/>
      <c r="MWW9" s="24"/>
      <c r="MWX9" s="24"/>
      <c r="MWY9" s="161"/>
      <c r="MWZ9" s="206"/>
      <c r="MXA9" s="34"/>
      <c r="MXB9" s="390"/>
      <c r="MXC9" s="34"/>
      <c r="MXD9" s="390"/>
      <c r="MXE9" s="34"/>
      <c r="MXF9" s="392"/>
      <c r="MXG9" s="34"/>
      <c r="MXH9" s="390"/>
      <c r="MXI9" s="516"/>
      <c r="MXJ9" s="34"/>
      <c r="MXK9" s="390"/>
      <c r="MXL9" s="516"/>
      <c r="MXM9" s="24"/>
      <c r="MXN9" s="24"/>
      <c r="MXO9" s="161"/>
      <c r="MXP9" s="206"/>
      <c r="MXQ9" s="34"/>
      <c r="MXR9" s="390"/>
      <c r="MXS9" s="34"/>
      <c r="MXT9" s="390"/>
      <c r="MXU9" s="34"/>
      <c r="MXV9" s="392"/>
      <c r="MXW9" s="34"/>
      <c r="MXX9" s="390"/>
      <c r="MXY9" s="516"/>
      <c r="MXZ9" s="34"/>
      <c r="MYA9" s="390"/>
      <c r="MYB9" s="516"/>
      <c r="MYC9" s="24"/>
      <c r="MYD9" s="24"/>
      <c r="MYE9" s="161"/>
      <c r="MYF9" s="206"/>
      <c r="MYG9" s="34"/>
      <c r="MYH9" s="390"/>
      <c r="MYI9" s="34"/>
      <c r="MYJ9" s="390"/>
      <c r="MYK9" s="34"/>
      <c r="MYL9" s="392"/>
      <c r="MYM9" s="34"/>
      <c r="MYN9" s="390"/>
      <c r="MYO9" s="516"/>
      <c r="MYP9" s="34"/>
      <c r="MYQ9" s="390"/>
      <c r="MYR9" s="516"/>
      <c r="MYS9" s="24"/>
      <c r="MYT9" s="24"/>
      <c r="MYU9" s="161"/>
      <c r="MYV9" s="206"/>
      <c r="MYW9" s="34"/>
      <c r="MYX9" s="390"/>
      <c r="MYY9" s="34"/>
      <c r="MYZ9" s="390"/>
      <c r="MZA9" s="34"/>
      <c r="MZB9" s="392"/>
      <c r="MZC9" s="34"/>
      <c r="MZD9" s="390"/>
      <c r="MZE9" s="516"/>
      <c r="MZF9" s="34"/>
      <c r="MZG9" s="390"/>
      <c r="MZH9" s="516"/>
      <c r="MZI9" s="24"/>
      <c r="MZJ9" s="24"/>
      <c r="MZK9" s="161"/>
      <c r="MZL9" s="206"/>
      <c r="MZM9" s="34"/>
      <c r="MZN9" s="390"/>
      <c r="MZO9" s="34"/>
      <c r="MZP9" s="390"/>
      <c r="MZQ9" s="34"/>
      <c r="MZR9" s="392"/>
      <c r="MZS9" s="34"/>
      <c r="MZT9" s="390"/>
      <c r="MZU9" s="516"/>
      <c r="MZV9" s="34"/>
      <c r="MZW9" s="390"/>
      <c r="MZX9" s="516"/>
      <c r="MZY9" s="24"/>
      <c r="MZZ9" s="24"/>
      <c r="NAA9" s="161"/>
      <c r="NAB9" s="206"/>
      <c r="NAC9" s="34"/>
      <c r="NAD9" s="390"/>
      <c r="NAE9" s="34"/>
      <c r="NAF9" s="390"/>
      <c r="NAG9" s="34"/>
      <c r="NAH9" s="392"/>
      <c r="NAI9" s="34"/>
      <c r="NAJ9" s="390"/>
      <c r="NAK9" s="516"/>
      <c r="NAL9" s="34"/>
      <c r="NAM9" s="390"/>
      <c r="NAN9" s="516"/>
      <c r="NAO9" s="24"/>
      <c r="NAP9" s="24"/>
      <c r="NAQ9" s="161"/>
      <c r="NAR9" s="206"/>
      <c r="NAS9" s="34"/>
      <c r="NAT9" s="390"/>
      <c r="NAU9" s="34"/>
      <c r="NAV9" s="390"/>
      <c r="NAW9" s="34"/>
      <c r="NAX9" s="392"/>
      <c r="NAY9" s="34"/>
      <c r="NAZ9" s="390"/>
      <c r="NBA9" s="516"/>
      <c r="NBB9" s="34"/>
      <c r="NBC9" s="390"/>
      <c r="NBD9" s="516"/>
      <c r="NBE9" s="24"/>
      <c r="NBF9" s="24"/>
      <c r="NBG9" s="161"/>
      <c r="NBH9" s="206"/>
      <c r="NBI9" s="34"/>
      <c r="NBJ9" s="390"/>
      <c r="NBK9" s="34"/>
      <c r="NBL9" s="390"/>
      <c r="NBM9" s="34"/>
      <c r="NBN9" s="392"/>
      <c r="NBO9" s="34"/>
      <c r="NBP9" s="390"/>
      <c r="NBQ9" s="516"/>
      <c r="NBR9" s="34"/>
      <c r="NBS9" s="390"/>
      <c r="NBT9" s="516"/>
      <c r="NBU9" s="24"/>
      <c r="NBV9" s="24"/>
      <c r="NBW9" s="161"/>
      <c r="NBX9" s="206"/>
      <c r="NBY9" s="34"/>
      <c r="NBZ9" s="390"/>
      <c r="NCA9" s="34"/>
      <c r="NCB9" s="390"/>
      <c r="NCC9" s="34"/>
      <c r="NCD9" s="392"/>
      <c r="NCE9" s="34"/>
      <c r="NCF9" s="390"/>
      <c r="NCG9" s="516"/>
      <c r="NCH9" s="34"/>
      <c r="NCI9" s="390"/>
      <c r="NCJ9" s="516"/>
      <c r="NCK9" s="24"/>
      <c r="NCL9" s="24"/>
      <c r="NCM9" s="161"/>
      <c r="NCN9" s="206"/>
      <c r="NCO9" s="34"/>
      <c r="NCP9" s="390"/>
      <c r="NCQ9" s="34"/>
      <c r="NCR9" s="390"/>
      <c r="NCS9" s="34"/>
      <c r="NCT9" s="392"/>
      <c r="NCU9" s="34"/>
      <c r="NCV9" s="390"/>
      <c r="NCW9" s="516"/>
      <c r="NCX9" s="34"/>
      <c r="NCY9" s="390"/>
      <c r="NCZ9" s="516"/>
      <c r="NDA9" s="24"/>
      <c r="NDB9" s="24"/>
      <c r="NDC9" s="161"/>
      <c r="NDD9" s="206"/>
      <c r="NDE9" s="34"/>
      <c r="NDF9" s="390"/>
      <c r="NDG9" s="34"/>
      <c r="NDH9" s="390"/>
      <c r="NDI9" s="34"/>
      <c r="NDJ9" s="392"/>
      <c r="NDK9" s="34"/>
      <c r="NDL9" s="390"/>
      <c r="NDM9" s="516"/>
      <c r="NDN9" s="34"/>
      <c r="NDO9" s="390"/>
      <c r="NDP9" s="516"/>
      <c r="NDQ9" s="24"/>
      <c r="NDR9" s="24"/>
      <c r="NDS9" s="161"/>
      <c r="NDT9" s="206"/>
      <c r="NDU9" s="34"/>
      <c r="NDV9" s="390"/>
      <c r="NDW9" s="34"/>
      <c r="NDX9" s="390"/>
      <c r="NDY9" s="34"/>
      <c r="NDZ9" s="392"/>
      <c r="NEA9" s="34"/>
      <c r="NEB9" s="390"/>
      <c r="NEC9" s="516"/>
      <c r="NED9" s="34"/>
      <c r="NEE9" s="390"/>
      <c r="NEF9" s="516"/>
      <c r="NEG9" s="24"/>
      <c r="NEH9" s="24"/>
      <c r="NEI9" s="161"/>
      <c r="NEJ9" s="206"/>
      <c r="NEK9" s="34"/>
      <c r="NEL9" s="390"/>
      <c r="NEM9" s="34"/>
      <c r="NEN9" s="390"/>
      <c r="NEO9" s="34"/>
      <c r="NEP9" s="392"/>
      <c r="NEQ9" s="34"/>
      <c r="NER9" s="390"/>
      <c r="NES9" s="516"/>
      <c r="NET9" s="34"/>
      <c r="NEU9" s="390"/>
      <c r="NEV9" s="516"/>
      <c r="NEW9" s="24"/>
      <c r="NEX9" s="24"/>
      <c r="NEY9" s="161"/>
      <c r="NEZ9" s="206"/>
      <c r="NFA9" s="34"/>
      <c r="NFB9" s="390"/>
      <c r="NFC9" s="34"/>
      <c r="NFD9" s="390"/>
      <c r="NFE9" s="34"/>
      <c r="NFF9" s="392"/>
      <c r="NFG9" s="34"/>
      <c r="NFH9" s="390"/>
      <c r="NFI9" s="516"/>
      <c r="NFJ9" s="34"/>
      <c r="NFK9" s="390"/>
      <c r="NFL9" s="516"/>
      <c r="NFM9" s="24"/>
      <c r="NFN9" s="24"/>
      <c r="NFO9" s="161"/>
      <c r="NFP9" s="206"/>
      <c r="NFQ9" s="34"/>
      <c r="NFR9" s="390"/>
      <c r="NFS9" s="34"/>
      <c r="NFT9" s="390"/>
      <c r="NFU9" s="34"/>
      <c r="NFV9" s="392"/>
      <c r="NFW9" s="34"/>
      <c r="NFX9" s="390"/>
      <c r="NFY9" s="516"/>
      <c r="NFZ9" s="34"/>
      <c r="NGA9" s="390"/>
      <c r="NGB9" s="516"/>
      <c r="NGC9" s="24"/>
      <c r="NGD9" s="24"/>
      <c r="NGE9" s="161"/>
      <c r="NGF9" s="206"/>
      <c r="NGG9" s="34"/>
      <c r="NGH9" s="390"/>
      <c r="NGI9" s="34"/>
      <c r="NGJ9" s="390"/>
      <c r="NGK9" s="34"/>
      <c r="NGL9" s="392"/>
      <c r="NGM9" s="34"/>
      <c r="NGN9" s="390"/>
      <c r="NGO9" s="516"/>
      <c r="NGP9" s="34"/>
      <c r="NGQ9" s="390"/>
      <c r="NGR9" s="516"/>
      <c r="NGS9" s="24"/>
      <c r="NGT9" s="24"/>
      <c r="NGU9" s="161"/>
      <c r="NGV9" s="206"/>
      <c r="NGW9" s="34"/>
      <c r="NGX9" s="390"/>
      <c r="NGY9" s="34"/>
      <c r="NGZ9" s="390"/>
      <c r="NHA9" s="34"/>
      <c r="NHB9" s="392"/>
      <c r="NHC9" s="34"/>
      <c r="NHD9" s="390"/>
      <c r="NHE9" s="516"/>
      <c r="NHF9" s="34"/>
      <c r="NHG9" s="390"/>
      <c r="NHH9" s="516"/>
      <c r="NHI9" s="24"/>
      <c r="NHJ9" s="24"/>
      <c r="NHK9" s="161"/>
      <c r="NHL9" s="206"/>
      <c r="NHM9" s="34"/>
      <c r="NHN9" s="390"/>
      <c r="NHO9" s="34"/>
      <c r="NHP9" s="390"/>
      <c r="NHQ9" s="34"/>
      <c r="NHR9" s="392"/>
      <c r="NHS9" s="34"/>
      <c r="NHT9" s="390"/>
      <c r="NHU9" s="516"/>
      <c r="NHV9" s="34"/>
      <c r="NHW9" s="390"/>
      <c r="NHX9" s="516"/>
      <c r="NHY9" s="24"/>
      <c r="NHZ9" s="24"/>
      <c r="NIA9" s="161"/>
      <c r="NIB9" s="206"/>
      <c r="NIC9" s="34"/>
      <c r="NID9" s="390"/>
      <c r="NIE9" s="34"/>
      <c r="NIF9" s="390"/>
      <c r="NIG9" s="34"/>
      <c r="NIH9" s="392"/>
      <c r="NII9" s="34"/>
      <c r="NIJ9" s="390"/>
      <c r="NIK9" s="516"/>
      <c r="NIL9" s="34"/>
      <c r="NIM9" s="390"/>
      <c r="NIN9" s="516"/>
      <c r="NIO9" s="24"/>
      <c r="NIP9" s="24"/>
      <c r="NIQ9" s="161"/>
      <c r="NIR9" s="206"/>
      <c r="NIS9" s="34"/>
      <c r="NIT9" s="390"/>
      <c r="NIU9" s="34"/>
      <c r="NIV9" s="390"/>
      <c r="NIW9" s="34"/>
      <c r="NIX9" s="392"/>
      <c r="NIY9" s="34"/>
      <c r="NIZ9" s="390"/>
      <c r="NJA9" s="516"/>
      <c r="NJB9" s="34"/>
      <c r="NJC9" s="390"/>
      <c r="NJD9" s="516"/>
      <c r="NJE9" s="24"/>
      <c r="NJF9" s="24"/>
      <c r="NJG9" s="161"/>
      <c r="NJH9" s="206"/>
      <c r="NJI9" s="34"/>
      <c r="NJJ9" s="390"/>
      <c r="NJK9" s="34"/>
      <c r="NJL9" s="390"/>
      <c r="NJM9" s="34"/>
      <c r="NJN9" s="392"/>
      <c r="NJO9" s="34"/>
      <c r="NJP9" s="390"/>
      <c r="NJQ9" s="516"/>
      <c r="NJR9" s="34"/>
      <c r="NJS9" s="390"/>
      <c r="NJT9" s="516"/>
      <c r="NJU9" s="24"/>
      <c r="NJV9" s="24"/>
      <c r="NJW9" s="161"/>
      <c r="NJX9" s="206"/>
      <c r="NJY9" s="34"/>
      <c r="NJZ9" s="390"/>
      <c r="NKA9" s="34"/>
      <c r="NKB9" s="390"/>
      <c r="NKC9" s="34"/>
      <c r="NKD9" s="392"/>
      <c r="NKE9" s="34"/>
      <c r="NKF9" s="390"/>
      <c r="NKG9" s="516"/>
      <c r="NKH9" s="34"/>
      <c r="NKI9" s="390"/>
      <c r="NKJ9" s="516"/>
      <c r="NKK9" s="24"/>
      <c r="NKL9" s="24"/>
      <c r="NKM9" s="161"/>
      <c r="NKN9" s="206"/>
      <c r="NKO9" s="34"/>
      <c r="NKP9" s="390"/>
      <c r="NKQ9" s="34"/>
      <c r="NKR9" s="390"/>
      <c r="NKS9" s="34"/>
      <c r="NKT9" s="392"/>
      <c r="NKU9" s="34"/>
      <c r="NKV9" s="390"/>
      <c r="NKW9" s="516"/>
      <c r="NKX9" s="34"/>
      <c r="NKY9" s="390"/>
      <c r="NKZ9" s="516"/>
      <c r="NLA9" s="24"/>
      <c r="NLB9" s="24"/>
      <c r="NLC9" s="161"/>
      <c r="NLD9" s="206"/>
      <c r="NLE9" s="34"/>
      <c r="NLF9" s="390"/>
      <c r="NLG9" s="34"/>
      <c r="NLH9" s="390"/>
      <c r="NLI9" s="34"/>
      <c r="NLJ9" s="392"/>
      <c r="NLK9" s="34"/>
      <c r="NLL9" s="390"/>
      <c r="NLM9" s="516"/>
      <c r="NLN9" s="34"/>
      <c r="NLO9" s="390"/>
      <c r="NLP9" s="516"/>
      <c r="NLQ9" s="24"/>
      <c r="NLR9" s="24"/>
      <c r="NLS9" s="161"/>
      <c r="NLT9" s="206"/>
      <c r="NLU9" s="34"/>
      <c r="NLV9" s="390"/>
      <c r="NLW9" s="34"/>
      <c r="NLX9" s="390"/>
      <c r="NLY9" s="34"/>
      <c r="NLZ9" s="392"/>
      <c r="NMA9" s="34"/>
      <c r="NMB9" s="390"/>
      <c r="NMC9" s="516"/>
      <c r="NMD9" s="34"/>
      <c r="NME9" s="390"/>
      <c r="NMF9" s="516"/>
      <c r="NMG9" s="24"/>
      <c r="NMH9" s="24"/>
      <c r="NMI9" s="161"/>
      <c r="NMJ9" s="206"/>
      <c r="NMK9" s="34"/>
      <c r="NML9" s="390"/>
      <c r="NMM9" s="34"/>
      <c r="NMN9" s="390"/>
      <c r="NMO9" s="34"/>
      <c r="NMP9" s="392"/>
      <c r="NMQ9" s="34"/>
      <c r="NMR9" s="390"/>
      <c r="NMS9" s="516"/>
      <c r="NMT9" s="34"/>
      <c r="NMU9" s="390"/>
      <c r="NMV9" s="516"/>
      <c r="NMW9" s="24"/>
      <c r="NMX9" s="24"/>
      <c r="NMY9" s="161"/>
      <c r="NMZ9" s="206"/>
      <c r="NNA9" s="34"/>
      <c r="NNB9" s="390"/>
      <c r="NNC9" s="34"/>
      <c r="NND9" s="390"/>
      <c r="NNE9" s="34"/>
      <c r="NNF9" s="392"/>
      <c r="NNG9" s="34"/>
      <c r="NNH9" s="390"/>
      <c r="NNI9" s="516"/>
      <c r="NNJ9" s="34"/>
      <c r="NNK9" s="390"/>
      <c r="NNL9" s="516"/>
      <c r="NNM9" s="24"/>
      <c r="NNN9" s="24"/>
      <c r="NNO9" s="161"/>
      <c r="NNP9" s="206"/>
      <c r="NNQ9" s="34"/>
      <c r="NNR9" s="390"/>
      <c r="NNS9" s="34"/>
      <c r="NNT9" s="390"/>
      <c r="NNU9" s="34"/>
      <c r="NNV9" s="392"/>
      <c r="NNW9" s="34"/>
      <c r="NNX9" s="390"/>
      <c r="NNY9" s="516"/>
      <c r="NNZ9" s="34"/>
      <c r="NOA9" s="390"/>
      <c r="NOB9" s="516"/>
      <c r="NOC9" s="24"/>
      <c r="NOD9" s="24"/>
      <c r="NOE9" s="161"/>
      <c r="NOF9" s="206"/>
      <c r="NOG9" s="34"/>
      <c r="NOH9" s="390"/>
      <c r="NOI9" s="34"/>
      <c r="NOJ9" s="390"/>
      <c r="NOK9" s="34"/>
      <c r="NOL9" s="392"/>
      <c r="NOM9" s="34"/>
      <c r="NON9" s="390"/>
      <c r="NOO9" s="516"/>
      <c r="NOP9" s="34"/>
      <c r="NOQ9" s="390"/>
      <c r="NOR9" s="516"/>
      <c r="NOS9" s="24"/>
      <c r="NOT9" s="24"/>
      <c r="NOU9" s="161"/>
      <c r="NOV9" s="206"/>
      <c r="NOW9" s="34"/>
      <c r="NOX9" s="390"/>
      <c r="NOY9" s="34"/>
      <c r="NOZ9" s="390"/>
      <c r="NPA9" s="34"/>
      <c r="NPB9" s="392"/>
      <c r="NPC9" s="34"/>
      <c r="NPD9" s="390"/>
      <c r="NPE9" s="516"/>
      <c r="NPF9" s="34"/>
      <c r="NPG9" s="390"/>
      <c r="NPH9" s="516"/>
      <c r="NPI9" s="24"/>
      <c r="NPJ9" s="24"/>
      <c r="NPK9" s="161"/>
      <c r="NPL9" s="206"/>
      <c r="NPM9" s="34"/>
      <c r="NPN9" s="390"/>
      <c r="NPO9" s="34"/>
      <c r="NPP9" s="390"/>
      <c r="NPQ9" s="34"/>
      <c r="NPR9" s="392"/>
      <c r="NPS9" s="34"/>
      <c r="NPT9" s="390"/>
      <c r="NPU9" s="516"/>
      <c r="NPV9" s="34"/>
      <c r="NPW9" s="390"/>
      <c r="NPX9" s="516"/>
      <c r="NPY9" s="24"/>
      <c r="NPZ9" s="24"/>
      <c r="NQA9" s="161"/>
      <c r="NQB9" s="206"/>
      <c r="NQC9" s="34"/>
      <c r="NQD9" s="390"/>
      <c r="NQE9" s="34"/>
      <c r="NQF9" s="390"/>
      <c r="NQG9" s="34"/>
      <c r="NQH9" s="392"/>
      <c r="NQI9" s="34"/>
      <c r="NQJ9" s="390"/>
      <c r="NQK9" s="516"/>
      <c r="NQL9" s="34"/>
      <c r="NQM9" s="390"/>
      <c r="NQN9" s="516"/>
      <c r="NQO9" s="24"/>
      <c r="NQP9" s="24"/>
      <c r="NQQ9" s="161"/>
      <c r="NQR9" s="206"/>
      <c r="NQS9" s="34"/>
      <c r="NQT9" s="390"/>
      <c r="NQU9" s="34"/>
      <c r="NQV9" s="390"/>
      <c r="NQW9" s="34"/>
      <c r="NQX9" s="392"/>
      <c r="NQY9" s="34"/>
      <c r="NQZ9" s="390"/>
      <c r="NRA9" s="516"/>
      <c r="NRB9" s="34"/>
      <c r="NRC9" s="390"/>
      <c r="NRD9" s="516"/>
      <c r="NRE9" s="24"/>
      <c r="NRF9" s="24"/>
      <c r="NRG9" s="161"/>
      <c r="NRH9" s="206"/>
      <c r="NRI9" s="34"/>
      <c r="NRJ9" s="390"/>
      <c r="NRK9" s="34"/>
      <c r="NRL9" s="390"/>
      <c r="NRM9" s="34"/>
      <c r="NRN9" s="392"/>
      <c r="NRO9" s="34"/>
      <c r="NRP9" s="390"/>
      <c r="NRQ9" s="516"/>
      <c r="NRR9" s="34"/>
      <c r="NRS9" s="390"/>
      <c r="NRT9" s="516"/>
      <c r="NRU9" s="24"/>
      <c r="NRV9" s="24"/>
      <c r="NRW9" s="161"/>
      <c r="NRX9" s="206"/>
      <c r="NRY9" s="34"/>
      <c r="NRZ9" s="390"/>
      <c r="NSA9" s="34"/>
      <c r="NSB9" s="390"/>
      <c r="NSC9" s="34"/>
      <c r="NSD9" s="392"/>
      <c r="NSE9" s="34"/>
      <c r="NSF9" s="390"/>
      <c r="NSG9" s="516"/>
      <c r="NSH9" s="34"/>
      <c r="NSI9" s="390"/>
      <c r="NSJ9" s="516"/>
      <c r="NSK9" s="24"/>
      <c r="NSL9" s="24"/>
      <c r="NSM9" s="161"/>
      <c r="NSN9" s="206"/>
      <c r="NSO9" s="34"/>
      <c r="NSP9" s="390"/>
      <c r="NSQ9" s="34"/>
      <c r="NSR9" s="390"/>
      <c r="NSS9" s="34"/>
      <c r="NST9" s="392"/>
      <c r="NSU9" s="34"/>
      <c r="NSV9" s="390"/>
      <c r="NSW9" s="516"/>
      <c r="NSX9" s="34"/>
      <c r="NSY9" s="390"/>
      <c r="NSZ9" s="516"/>
      <c r="NTA9" s="24"/>
      <c r="NTB9" s="24"/>
      <c r="NTC9" s="161"/>
      <c r="NTD9" s="206"/>
      <c r="NTE9" s="34"/>
      <c r="NTF9" s="390"/>
      <c r="NTG9" s="34"/>
      <c r="NTH9" s="390"/>
      <c r="NTI9" s="34"/>
      <c r="NTJ9" s="392"/>
      <c r="NTK9" s="34"/>
      <c r="NTL9" s="390"/>
      <c r="NTM9" s="516"/>
      <c r="NTN9" s="34"/>
      <c r="NTO9" s="390"/>
      <c r="NTP9" s="516"/>
      <c r="NTQ9" s="24"/>
      <c r="NTR9" s="24"/>
      <c r="NTS9" s="161"/>
      <c r="NTT9" s="206"/>
      <c r="NTU9" s="34"/>
      <c r="NTV9" s="390"/>
      <c r="NTW9" s="34"/>
      <c r="NTX9" s="390"/>
      <c r="NTY9" s="34"/>
      <c r="NTZ9" s="392"/>
      <c r="NUA9" s="34"/>
      <c r="NUB9" s="390"/>
      <c r="NUC9" s="516"/>
      <c r="NUD9" s="34"/>
      <c r="NUE9" s="390"/>
      <c r="NUF9" s="516"/>
      <c r="NUG9" s="24"/>
      <c r="NUH9" s="24"/>
      <c r="NUI9" s="161"/>
      <c r="NUJ9" s="206"/>
      <c r="NUK9" s="34"/>
      <c r="NUL9" s="390"/>
      <c r="NUM9" s="34"/>
      <c r="NUN9" s="390"/>
      <c r="NUO9" s="34"/>
      <c r="NUP9" s="392"/>
      <c r="NUQ9" s="34"/>
      <c r="NUR9" s="390"/>
      <c r="NUS9" s="516"/>
      <c r="NUT9" s="34"/>
      <c r="NUU9" s="390"/>
      <c r="NUV9" s="516"/>
      <c r="NUW9" s="24"/>
      <c r="NUX9" s="24"/>
      <c r="NUY9" s="161"/>
      <c r="NUZ9" s="206"/>
      <c r="NVA9" s="34"/>
      <c r="NVB9" s="390"/>
      <c r="NVC9" s="34"/>
      <c r="NVD9" s="390"/>
      <c r="NVE9" s="34"/>
      <c r="NVF9" s="392"/>
      <c r="NVG9" s="34"/>
      <c r="NVH9" s="390"/>
      <c r="NVI9" s="516"/>
      <c r="NVJ9" s="34"/>
      <c r="NVK9" s="390"/>
      <c r="NVL9" s="516"/>
      <c r="NVM9" s="24"/>
      <c r="NVN9" s="24"/>
      <c r="NVO9" s="161"/>
      <c r="NVP9" s="206"/>
      <c r="NVQ9" s="34"/>
      <c r="NVR9" s="390"/>
      <c r="NVS9" s="34"/>
      <c r="NVT9" s="390"/>
      <c r="NVU9" s="34"/>
      <c r="NVV9" s="392"/>
      <c r="NVW9" s="34"/>
      <c r="NVX9" s="390"/>
      <c r="NVY9" s="516"/>
      <c r="NVZ9" s="34"/>
      <c r="NWA9" s="390"/>
      <c r="NWB9" s="516"/>
      <c r="NWC9" s="24"/>
      <c r="NWD9" s="24"/>
      <c r="NWE9" s="161"/>
      <c r="NWF9" s="206"/>
      <c r="NWG9" s="34"/>
      <c r="NWH9" s="390"/>
      <c r="NWI9" s="34"/>
      <c r="NWJ9" s="390"/>
      <c r="NWK9" s="34"/>
      <c r="NWL9" s="392"/>
      <c r="NWM9" s="34"/>
      <c r="NWN9" s="390"/>
      <c r="NWO9" s="516"/>
      <c r="NWP9" s="34"/>
      <c r="NWQ9" s="390"/>
      <c r="NWR9" s="516"/>
      <c r="NWS9" s="24"/>
      <c r="NWT9" s="24"/>
      <c r="NWU9" s="161"/>
      <c r="NWV9" s="206"/>
      <c r="NWW9" s="34"/>
      <c r="NWX9" s="390"/>
      <c r="NWY9" s="34"/>
      <c r="NWZ9" s="390"/>
      <c r="NXA9" s="34"/>
      <c r="NXB9" s="392"/>
      <c r="NXC9" s="34"/>
      <c r="NXD9" s="390"/>
      <c r="NXE9" s="516"/>
      <c r="NXF9" s="34"/>
      <c r="NXG9" s="390"/>
      <c r="NXH9" s="516"/>
      <c r="NXI9" s="24"/>
      <c r="NXJ9" s="24"/>
      <c r="NXK9" s="161"/>
      <c r="NXL9" s="206"/>
      <c r="NXM9" s="34"/>
      <c r="NXN9" s="390"/>
      <c r="NXO9" s="34"/>
      <c r="NXP9" s="390"/>
      <c r="NXQ9" s="34"/>
      <c r="NXR9" s="392"/>
      <c r="NXS9" s="34"/>
      <c r="NXT9" s="390"/>
      <c r="NXU9" s="516"/>
      <c r="NXV9" s="34"/>
      <c r="NXW9" s="390"/>
      <c r="NXX9" s="516"/>
      <c r="NXY9" s="24"/>
      <c r="NXZ9" s="24"/>
      <c r="NYA9" s="161"/>
      <c r="NYB9" s="206"/>
      <c r="NYC9" s="34"/>
      <c r="NYD9" s="390"/>
      <c r="NYE9" s="34"/>
      <c r="NYF9" s="390"/>
      <c r="NYG9" s="34"/>
      <c r="NYH9" s="392"/>
      <c r="NYI9" s="34"/>
      <c r="NYJ9" s="390"/>
      <c r="NYK9" s="516"/>
      <c r="NYL9" s="34"/>
      <c r="NYM9" s="390"/>
      <c r="NYN9" s="516"/>
      <c r="NYO9" s="24"/>
      <c r="NYP9" s="24"/>
      <c r="NYQ9" s="161"/>
      <c r="NYR9" s="206"/>
      <c r="NYS9" s="34"/>
      <c r="NYT9" s="390"/>
      <c r="NYU9" s="34"/>
      <c r="NYV9" s="390"/>
      <c r="NYW9" s="34"/>
      <c r="NYX9" s="392"/>
      <c r="NYY9" s="34"/>
      <c r="NYZ9" s="390"/>
      <c r="NZA9" s="516"/>
      <c r="NZB9" s="34"/>
      <c r="NZC9" s="390"/>
      <c r="NZD9" s="516"/>
      <c r="NZE9" s="24"/>
      <c r="NZF9" s="24"/>
      <c r="NZG9" s="161"/>
      <c r="NZH9" s="206"/>
      <c r="NZI9" s="34"/>
      <c r="NZJ9" s="390"/>
      <c r="NZK9" s="34"/>
      <c r="NZL9" s="390"/>
      <c r="NZM9" s="34"/>
      <c r="NZN9" s="392"/>
      <c r="NZO9" s="34"/>
      <c r="NZP9" s="390"/>
      <c r="NZQ9" s="516"/>
      <c r="NZR9" s="34"/>
      <c r="NZS9" s="390"/>
      <c r="NZT9" s="516"/>
      <c r="NZU9" s="24"/>
      <c r="NZV9" s="24"/>
      <c r="NZW9" s="161"/>
      <c r="NZX9" s="206"/>
      <c r="NZY9" s="34"/>
      <c r="NZZ9" s="390"/>
      <c r="OAA9" s="34"/>
      <c r="OAB9" s="390"/>
      <c r="OAC9" s="34"/>
      <c r="OAD9" s="392"/>
      <c r="OAE9" s="34"/>
      <c r="OAF9" s="390"/>
      <c r="OAG9" s="516"/>
      <c r="OAH9" s="34"/>
      <c r="OAI9" s="390"/>
      <c r="OAJ9" s="516"/>
      <c r="OAK9" s="24"/>
      <c r="OAL9" s="24"/>
      <c r="OAM9" s="161"/>
      <c r="OAN9" s="206"/>
      <c r="OAO9" s="34"/>
      <c r="OAP9" s="390"/>
      <c r="OAQ9" s="34"/>
      <c r="OAR9" s="390"/>
      <c r="OAS9" s="34"/>
      <c r="OAT9" s="392"/>
      <c r="OAU9" s="34"/>
      <c r="OAV9" s="390"/>
      <c r="OAW9" s="516"/>
      <c r="OAX9" s="34"/>
      <c r="OAY9" s="390"/>
      <c r="OAZ9" s="516"/>
      <c r="OBA9" s="24"/>
      <c r="OBB9" s="24"/>
      <c r="OBC9" s="161"/>
      <c r="OBD9" s="206"/>
      <c r="OBE9" s="34"/>
      <c r="OBF9" s="390"/>
      <c r="OBG9" s="34"/>
      <c r="OBH9" s="390"/>
      <c r="OBI9" s="34"/>
      <c r="OBJ9" s="392"/>
      <c r="OBK9" s="34"/>
      <c r="OBL9" s="390"/>
      <c r="OBM9" s="516"/>
      <c r="OBN9" s="34"/>
      <c r="OBO9" s="390"/>
      <c r="OBP9" s="516"/>
      <c r="OBQ9" s="24"/>
      <c r="OBR9" s="24"/>
      <c r="OBS9" s="161"/>
      <c r="OBT9" s="206"/>
      <c r="OBU9" s="34"/>
      <c r="OBV9" s="390"/>
      <c r="OBW9" s="34"/>
      <c r="OBX9" s="390"/>
      <c r="OBY9" s="34"/>
      <c r="OBZ9" s="392"/>
      <c r="OCA9" s="34"/>
      <c r="OCB9" s="390"/>
      <c r="OCC9" s="516"/>
      <c r="OCD9" s="34"/>
      <c r="OCE9" s="390"/>
      <c r="OCF9" s="516"/>
      <c r="OCG9" s="24"/>
      <c r="OCH9" s="24"/>
      <c r="OCI9" s="161"/>
      <c r="OCJ9" s="206"/>
      <c r="OCK9" s="34"/>
      <c r="OCL9" s="390"/>
      <c r="OCM9" s="34"/>
      <c r="OCN9" s="390"/>
      <c r="OCO9" s="34"/>
      <c r="OCP9" s="392"/>
      <c r="OCQ9" s="34"/>
      <c r="OCR9" s="390"/>
      <c r="OCS9" s="516"/>
      <c r="OCT9" s="34"/>
      <c r="OCU9" s="390"/>
      <c r="OCV9" s="516"/>
      <c r="OCW9" s="24"/>
      <c r="OCX9" s="24"/>
      <c r="OCY9" s="161"/>
      <c r="OCZ9" s="206"/>
      <c r="ODA9" s="34"/>
      <c r="ODB9" s="390"/>
      <c r="ODC9" s="34"/>
      <c r="ODD9" s="390"/>
      <c r="ODE9" s="34"/>
      <c r="ODF9" s="392"/>
      <c r="ODG9" s="34"/>
      <c r="ODH9" s="390"/>
      <c r="ODI9" s="516"/>
      <c r="ODJ9" s="34"/>
      <c r="ODK9" s="390"/>
      <c r="ODL9" s="516"/>
      <c r="ODM9" s="24"/>
      <c r="ODN9" s="24"/>
      <c r="ODO9" s="161"/>
      <c r="ODP9" s="206"/>
      <c r="ODQ9" s="34"/>
      <c r="ODR9" s="390"/>
      <c r="ODS9" s="34"/>
      <c r="ODT9" s="390"/>
      <c r="ODU9" s="34"/>
      <c r="ODV9" s="392"/>
      <c r="ODW9" s="34"/>
      <c r="ODX9" s="390"/>
      <c r="ODY9" s="516"/>
      <c r="ODZ9" s="34"/>
      <c r="OEA9" s="390"/>
      <c r="OEB9" s="516"/>
      <c r="OEC9" s="24"/>
      <c r="OED9" s="24"/>
      <c r="OEE9" s="161"/>
      <c r="OEF9" s="206"/>
      <c r="OEG9" s="34"/>
      <c r="OEH9" s="390"/>
      <c r="OEI9" s="34"/>
      <c r="OEJ9" s="390"/>
      <c r="OEK9" s="34"/>
      <c r="OEL9" s="392"/>
      <c r="OEM9" s="34"/>
      <c r="OEN9" s="390"/>
      <c r="OEO9" s="516"/>
      <c r="OEP9" s="34"/>
      <c r="OEQ9" s="390"/>
      <c r="OER9" s="516"/>
      <c r="OES9" s="24"/>
      <c r="OET9" s="24"/>
      <c r="OEU9" s="161"/>
      <c r="OEV9" s="206"/>
      <c r="OEW9" s="34"/>
      <c r="OEX9" s="390"/>
      <c r="OEY9" s="34"/>
      <c r="OEZ9" s="390"/>
      <c r="OFA9" s="34"/>
      <c r="OFB9" s="392"/>
      <c r="OFC9" s="34"/>
      <c r="OFD9" s="390"/>
      <c r="OFE9" s="516"/>
      <c r="OFF9" s="34"/>
      <c r="OFG9" s="390"/>
      <c r="OFH9" s="516"/>
      <c r="OFI9" s="24"/>
      <c r="OFJ9" s="24"/>
      <c r="OFK9" s="161"/>
      <c r="OFL9" s="206"/>
      <c r="OFM9" s="34"/>
      <c r="OFN9" s="390"/>
      <c r="OFO9" s="34"/>
      <c r="OFP9" s="390"/>
      <c r="OFQ9" s="34"/>
      <c r="OFR9" s="392"/>
      <c r="OFS9" s="34"/>
      <c r="OFT9" s="390"/>
      <c r="OFU9" s="516"/>
      <c r="OFV9" s="34"/>
      <c r="OFW9" s="390"/>
      <c r="OFX9" s="516"/>
      <c r="OFY9" s="24"/>
      <c r="OFZ9" s="24"/>
      <c r="OGA9" s="161"/>
      <c r="OGB9" s="206"/>
      <c r="OGC9" s="34"/>
      <c r="OGD9" s="390"/>
      <c r="OGE9" s="34"/>
      <c r="OGF9" s="390"/>
      <c r="OGG9" s="34"/>
      <c r="OGH9" s="392"/>
      <c r="OGI9" s="34"/>
      <c r="OGJ9" s="390"/>
      <c r="OGK9" s="516"/>
      <c r="OGL9" s="34"/>
      <c r="OGM9" s="390"/>
      <c r="OGN9" s="516"/>
      <c r="OGO9" s="24"/>
      <c r="OGP9" s="24"/>
      <c r="OGQ9" s="161"/>
      <c r="OGR9" s="206"/>
      <c r="OGS9" s="34"/>
      <c r="OGT9" s="390"/>
      <c r="OGU9" s="34"/>
      <c r="OGV9" s="390"/>
      <c r="OGW9" s="34"/>
      <c r="OGX9" s="392"/>
      <c r="OGY9" s="34"/>
      <c r="OGZ9" s="390"/>
      <c r="OHA9" s="516"/>
      <c r="OHB9" s="34"/>
      <c r="OHC9" s="390"/>
      <c r="OHD9" s="516"/>
      <c r="OHE9" s="24"/>
      <c r="OHF9" s="24"/>
      <c r="OHG9" s="161"/>
      <c r="OHH9" s="206"/>
      <c r="OHI9" s="34"/>
      <c r="OHJ9" s="390"/>
      <c r="OHK9" s="34"/>
      <c r="OHL9" s="390"/>
      <c r="OHM9" s="34"/>
      <c r="OHN9" s="392"/>
      <c r="OHO9" s="34"/>
      <c r="OHP9" s="390"/>
      <c r="OHQ9" s="516"/>
      <c r="OHR9" s="34"/>
      <c r="OHS9" s="390"/>
      <c r="OHT9" s="516"/>
      <c r="OHU9" s="24"/>
      <c r="OHV9" s="24"/>
      <c r="OHW9" s="161"/>
      <c r="OHX9" s="206"/>
      <c r="OHY9" s="34"/>
      <c r="OHZ9" s="390"/>
      <c r="OIA9" s="34"/>
      <c r="OIB9" s="390"/>
      <c r="OIC9" s="34"/>
      <c r="OID9" s="392"/>
      <c r="OIE9" s="34"/>
      <c r="OIF9" s="390"/>
      <c r="OIG9" s="516"/>
      <c r="OIH9" s="34"/>
      <c r="OII9" s="390"/>
      <c r="OIJ9" s="516"/>
      <c r="OIK9" s="24"/>
      <c r="OIL9" s="24"/>
      <c r="OIM9" s="161"/>
      <c r="OIN9" s="206"/>
      <c r="OIO9" s="34"/>
      <c r="OIP9" s="390"/>
      <c r="OIQ9" s="34"/>
      <c r="OIR9" s="390"/>
      <c r="OIS9" s="34"/>
      <c r="OIT9" s="392"/>
      <c r="OIU9" s="34"/>
      <c r="OIV9" s="390"/>
      <c r="OIW9" s="516"/>
      <c r="OIX9" s="34"/>
      <c r="OIY9" s="390"/>
      <c r="OIZ9" s="516"/>
      <c r="OJA9" s="24"/>
      <c r="OJB9" s="24"/>
      <c r="OJC9" s="161"/>
      <c r="OJD9" s="206"/>
      <c r="OJE9" s="34"/>
      <c r="OJF9" s="390"/>
      <c r="OJG9" s="34"/>
      <c r="OJH9" s="390"/>
      <c r="OJI9" s="34"/>
      <c r="OJJ9" s="392"/>
      <c r="OJK9" s="34"/>
      <c r="OJL9" s="390"/>
      <c r="OJM9" s="516"/>
      <c r="OJN9" s="34"/>
      <c r="OJO9" s="390"/>
      <c r="OJP9" s="516"/>
      <c r="OJQ9" s="24"/>
      <c r="OJR9" s="24"/>
      <c r="OJS9" s="161"/>
      <c r="OJT9" s="206"/>
      <c r="OJU9" s="34"/>
      <c r="OJV9" s="390"/>
      <c r="OJW9" s="34"/>
      <c r="OJX9" s="390"/>
      <c r="OJY9" s="34"/>
      <c r="OJZ9" s="392"/>
      <c r="OKA9" s="34"/>
      <c r="OKB9" s="390"/>
      <c r="OKC9" s="516"/>
      <c r="OKD9" s="34"/>
      <c r="OKE9" s="390"/>
      <c r="OKF9" s="516"/>
      <c r="OKG9" s="24"/>
      <c r="OKH9" s="24"/>
      <c r="OKI9" s="161"/>
      <c r="OKJ9" s="206"/>
      <c r="OKK9" s="34"/>
      <c r="OKL9" s="390"/>
      <c r="OKM9" s="34"/>
      <c r="OKN9" s="390"/>
      <c r="OKO9" s="34"/>
      <c r="OKP9" s="392"/>
      <c r="OKQ9" s="34"/>
      <c r="OKR9" s="390"/>
      <c r="OKS9" s="516"/>
      <c r="OKT9" s="34"/>
      <c r="OKU9" s="390"/>
      <c r="OKV9" s="516"/>
      <c r="OKW9" s="24"/>
      <c r="OKX9" s="24"/>
      <c r="OKY9" s="161"/>
      <c r="OKZ9" s="206"/>
      <c r="OLA9" s="34"/>
      <c r="OLB9" s="390"/>
      <c r="OLC9" s="34"/>
      <c r="OLD9" s="390"/>
      <c r="OLE9" s="34"/>
      <c r="OLF9" s="392"/>
      <c r="OLG9" s="34"/>
      <c r="OLH9" s="390"/>
      <c r="OLI9" s="516"/>
      <c r="OLJ9" s="34"/>
      <c r="OLK9" s="390"/>
      <c r="OLL9" s="516"/>
      <c r="OLM9" s="24"/>
      <c r="OLN9" s="24"/>
      <c r="OLO9" s="161"/>
      <c r="OLP9" s="206"/>
      <c r="OLQ9" s="34"/>
      <c r="OLR9" s="390"/>
      <c r="OLS9" s="34"/>
      <c r="OLT9" s="390"/>
      <c r="OLU9" s="34"/>
      <c r="OLV9" s="392"/>
      <c r="OLW9" s="34"/>
      <c r="OLX9" s="390"/>
      <c r="OLY9" s="516"/>
      <c r="OLZ9" s="34"/>
      <c r="OMA9" s="390"/>
      <c r="OMB9" s="516"/>
      <c r="OMC9" s="24"/>
      <c r="OMD9" s="24"/>
      <c r="OME9" s="161"/>
      <c r="OMF9" s="206"/>
      <c r="OMG9" s="34"/>
      <c r="OMH9" s="390"/>
      <c r="OMI9" s="34"/>
      <c r="OMJ9" s="390"/>
      <c r="OMK9" s="34"/>
      <c r="OML9" s="392"/>
      <c r="OMM9" s="34"/>
      <c r="OMN9" s="390"/>
      <c r="OMO9" s="516"/>
      <c r="OMP9" s="34"/>
      <c r="OMQ9" s="390"/>
      <c r="OMR9" s="516"/>
      <c r="OMS9" s="24"/>
      <c r="OMT9" s="24"/>
      <c r="OMU9" s="161"/>
      <c r="OMV9" s="206"/>
      <c r="OMW9" s="34"/>
      <c r="OMX9" s="390"/>
      <c r="OMY9" s="34"/>
      <c r="OMZ9" s="390"/>
      <c r="ONA9" s="34"/>
      <c r="ONB9" s="392"/>
      <c r="ONC9" s="34"/>
      <c r="OND9" s="390"/>
      <c r="ONE9" s="516"/>
      <c r="ONF9" s="34"/>
      <c r="ONG9" s="390"/>
      <c r="ONH9" s="516"/>
      <c r="ONI9" s="24"/>
      <c r="ONJ9" s="24"/>
      <c r="ONK9" s="161"/>
      <c r="ONL9" s="206"/>
      <c r="ONM9" s="34"/>
      <c r="ONN9" s="390"/>
      <c r="ONO9" s="34"/>
      <c r="ONP9" s="390"/>
      <c r="ONQ9" s="34"/>
      <c r="ONR9" s="392"/>
      <c r="ONS9" s="34"/>
      <c r="ONT9" s="390"/>
      <c r="ONU9" s="516"/>
      <c r="ONV9" s="34"/>
      <c r="ONW9" s="390"/>
      <c r="ONX9" s="516"/>
      <c r="ONY9" s="24"/>
      <c r="ONZ9" s="24"/>
      <c r="OOA9" s="161"/>
      <c r="OOB9" s="206"/>
      <c r="OOC9" s="34"/>
      <c r="OOD9" s="390"/>
      <c r="OOE9" s="34"/>
      <c r="OOF9" s="390"/>
      <c r="OOG9" s="34"/>
      <c r="OOH9" s="392"/>
      <c r="OOI9" s="34"/>
      <c r="OOJ9" s="390"/>
      <c r="OOK9" s="516"/>
      <c r="OOL9" s="34"/>
      <c r="OOM9" s="390"/>
      <c r="OON9" s="516"/>
      <c r="OOO9" s="24"/>
      <c r="OOP9" s="24"/>
      <c r="OOQ9" s="161"/>
      <c r="OOR9" s="206"/>
      <c r="OOS9" s="34"/>
      <c r="OOT9" s="390"/>
      <c r="OOU9" s="34"/>
      <c r="OOV9" s="390"/>
      <c r="OOW9" s="34"/>
      <c r="OOX9" s="392"/>
      <c r="OOY9" s="34"/>
      <c r="OOZ9" s="390"/>
      <c r="OPA9" s="516"/>
      <c r="OPB9" s="34"/>
      <c r="OPC9" s="390"/>
      <c r="OPD9" s="516"/>
      <c r="OPE9" s="24"/>
      <c r="OPF9" s="24"/>
      <c r="OPG9" s="161"/>
      <c r="OPH9" s="206"/>
      <c r="OPI9" s="34"/>
      <c r="OPJ9" s="390"/>
      <c r="OPK9" s="34"/>
      <c r="OPL9" s="390"/>
      <c r="OPM9" s="34"/>
      <c r="OPN9" s="392"/>
      <c r="OPO9" s="34"/>
      <c r="OPP9" s="390"/>
      <c r="OPQ9" s="516"/>
      <c r="OPR9" s="34"/>
      <c r="OPS9" s="390"/>
      <c r="OPT9" s="516"/>
      <c r="OPU9" s="24"/>
      <c r="OPV9" s="24"/>
      <c r="OPW9" s="161"/>
      <c r="OPX9" s="206"/>
      <c r="OPY9" s="34"/>
      <c r="OPZ9" s="390"/>
      <c r="OQA9" s="34"/>
      <c r="OQB9" s="390"/>
      <c r="OQC9" s="34"/>
      <c r="OQD9" s="392"/>
      <c r="OQE9" s="34"/>
      <c r="OQF9" s="390"/>
      <c r="OQG9" s="516"/>
      <c r="OQH9" s="34"/>
      <c r="OQI9" s="390"/>
      <c r="OQJ9" s="516"/>
      <c r="OQK9" s="24"/>
      <c r="OQL9" s="24"/>
      <c r="OQM9" s="161"/>
      <c r="OQN9" s="206"/>
      <c r="OQO9" s="34"/>
      <c r="OQP9" s="390"/>
      <c r="OQQ9" s="34"/>
      <c r="OQR9" s="390"/>
      <c r="OQS9" s="34"/>
      <c r="OQT9" s="392"/>
      <c r="OQU9" s="34"/>
      <c r="OQV9" s="390"/>
      <c r="OQW9" s="516"/>
      <c r="OQX9" s="34"/>
      <c r="OQY9" s="390"/>
      <c r="OQZ9" s="516"/>
      <c r="ORA9" s="24"/>
      <c r="ORB9" s="24"/>
      <c r="ORC9" s="161"/>
      <c r="ORD9" s="206"/>
      <c r="ORE9" s="34"/>
      <c r="ORF9" s="390"/>
      <c r="ORG9" s="34"/>
      <c r="ORH9" s="390"/>
      <c r="ORI9" s="34"/>
      <c r="ORJ9" s="392"/>
      <c r="ORK9" s="34"/>
      <c r="ORL9" s="390"/>
      <c r="ORM9" s="516"/>
      <c r="ORN9" s="34"/>
      <c r="ORO9" s="390"/>
      <c r="ORP9" s="516"/>
      <c r="ORQ9" s="24"/>
      <c r="ORR9" s="24"/>
      <c r="ORS9" s="161"/>
      <c r="ORT9" s="206"/>
      <c r="ORU9" s="34"/>
      <c r="ORV9" s="390"/>
      <c r="ORW9" s="34"/>
      <c r="ORX9" s="390"/>
      <c r="ORY9" s="34"/>
      <c r="ORZ9" s="392"/>
      <c r="OSA9" s="34"/>
      <c r="OSB9" s="390"/>
      <c r="OSC9" s="516"/>
      <c r="OSD9" s="34"/>
      <c r="OSE9" s="390"/>
      <c r="OSF9" s="516"/>
      <c r="OSG9" s="24"/>
      <c r="OSH9" s="24"/>
      <c r="OSI9" s="161"/>
      <c r="OSJ9" s="206"/>
      <c r="OSK9" s="34"/>
      <c r="OSL9" s="390"/>
      <c r="OSM9" s="34"/>
      <c r="OSN9" s="390"/>
      <c r="OSO9" s="34"/>
      <c r="OSP9" s="392"/>
      <c r="OSQ9" s="34"/>
      <c r="OSR9" s="390"/>
      <c r="OSS9" s="516"/>
      <c r="OST9" s="34"/>
      <c r="OSU9" s="390"/>
      <c r="OSV9" s="516"/>
      <c r="OSW9" s="24"/>
      <c r="OSX9" s="24"/>
      <c r="OSY9" s="161"/>
      <c r="OSZ9" s="206"/>
      <c r="OTA9" s="34"/>
      <c r="OTB9" s="390"/>
      <c r="OTC9" s="34"/>
      <c r="OTD9" s="390"/>
      <c r="OTE9" s="34"/>
      <c r="OTF9" s="392"/>
      <c r="OTG9" s="34"/>
      <c r="OTH9" s="390"/>
      <c r="OTI9" s="516"/>
      <c r="OTJ9" s="34"/>
      <c r="OTK9" s="390"/>
      <c r="OTL9" s="516"/>
      <c r="OTM9" s="24"/>
      <c r="OTN9" s="24"/>
      <c r="OTO9" s="161"/>
      <c r="OTP9" s="206"/>
      <c r="OTQ9" s="34"/>
      <c r="OTR9" s="390"/>
      <c r="OTS9" s="34"/>
      <c r="OTT9" s="390"/>
      <c r="OTU9" s="34"/>
      <c r="OTV9" s="392"/>
      <c r="OTW9" s="34"/>
      <c r="OTX9" s="390"/>
      <c r="OTY9" s="516"/>
      <c r="OTZ9" s="34"/>
      <c r="OUA9" s="390"/>
      <c r="OUB9" s="516"/>
      <c r="OUC9" s="24"/>
      <c r="OUD9" s="24"/>
      <c r="OUE9" s="161"/>
      <c r="OUF9" s="206"/>
      <c r="OUG9" s="34"/>
      <c r="OUH9" s="390"/>
      <c r="OUI9" s="34"/>
      <c r="OUJ9" s="390"/>
      <c r="OUK9" s="34"/>
      <c r="OUL9" s="392"/>
      <c r="OUM9" s="34"/>
      <c r="OUN9" s="390"/>
      <c r="OUO9" s="516"/>
      <c r="OUP9" s="34"/>
      <c r="OUQ9" s="390"/>
      <c r="OUR9" s="516"/>
      <c r="OUS9" s="24"/>
      <c r="OUT9" s="24"/>
      <c r="OUU9" s="161"/>
      <c r="OUV9" s="206"/>
      <c r="OUW9" s="34"/>
      <c r="OUX9" s="390"/>
      <c r="OUY9" s="34"/>
      <c r="OUZ9" s="390"/>
      <c r="OVA9" s="34"/>
      <c r="OVB9" s="392"/>
      <c r="OVC9" s="34"/>
      <c r="OVD9" s="390"/>
      <c r="OVE9" s="516"/>
      <c r="OVF9" s="34"/>
      <c r="OVG9" s="390"/>
      <c r="OVH9" s="516"/>
      <c r="OVI9" s="24"/>
      <c r="OVJ9" s="24"/>
      <c r="OVK9" s="161"/>
      <c r="OVL9" s="206"/>
      <c r="OVM9" s="34"/>
      <c r="OVN9" s="390"/>
      <c r="OVO9" s="34"/>
      <c r="OVP9" s="390"/>
      <c r="OVQ9" s="34"/>
      <c r="OVR9" s="392"/>
      <c r="OVS9" s="34"/>
      <c r="OVT9" s="390"/>
      <c r="OVU9" s="516"/>
      <c r="OVV9" s="34"/>
      <c r="OVW9" s="390"/>
      <c r="OVX9" s="516"/>
      <c r="OVY9" s="24"/>
      <c r="OVZ9" s="24"/>
      <c r="OWA9" s="161"/>
      <c r="OWB9" s="206"/>
      <c r="OWC9" s="34"/>
      <c r="OWD9" s="390"/>
      <c r="OWE9" s="34"/>
      <c r="OWF9" s="390"/>
      <c r="OWG9" s="34"/>
      <c r="OWH9" s="392"/>
      <c r="OWI9" s="34"/>
      <c r="OWJ9" s="390"/>
      <c r="OWK9" s="516"/>
      <c r="OWL9" s="34"/>
      <c r="OWM9" s="390"/>
      <c r="OWN9" s="516"/>
      <c r="OWO9" s="24"/>
      <c r="OWP9" s="24"/>
      <c r="OWQ9" s="161"/>
      <c r="OWR9" s="206"/>
      <c r="OWS9" s="34"/>
      <c r="OWT9" s="390"/>
      <c r="OWU9" s="34"/>
      <c r="OWV9" s="390"/>
      <c r="OWW9" s="34"/>
      <c r="OWX9" s="392"/>
      <c r="OWY9" s="34"/>
      <c r="OWZ9" s="390"/>
      <c r="OXA9" s="516"/>
      <c r="OXB9" s="34"/>
      <c r="OXC9" s="390"/>
      <c r="OXD9" s="516"/>
      <c r="OXE9" s="24"/>
      <c r="OXF9" s="24"/>
      <c r="OXG9" s="161"/>
      <c r="OXH9" s="206"/>
      <c r="OXI9" s="34"/>
      <c r="OXJ9" s="390"/>
      <c r="OXK9" s="34"/>
      <c r="OXL9" s="390"/>
      <c r="OXM9" s="34"/>
      <c r="OXN9" s="392"/>
      <c r="OXO9" s="34"/>
      <c r="OXP9" s="390"/>
      <c r="OXQ9" s="516"/>
      <c r="OXR9" s="34"/>
      <c r="OXS9" s="390"/>
      <c r="OXT9" s="516"/>
      <c r="OXU9" s="24"/>
      <c r="OXV9" s="24"/>
      <c r="OXW9" s="161"/>
      <c r="OXX9" s="206"/>
      <c r="OXY9" s="34"/>
      <c r="OXZ9" s="390"/>
      <c r="OYA9" s="34"/>
      <c r="OYB9" s="390"/>
      <c r="OYC9" s="34"/>
      <c r="OYD9" s="392"/>
      <c r="OYE9" s="34"/>
      <c r="OYF9" s="390"/>
      <c r="OYG9" s="516"/>
      <c r="OYH9" s="34"/>
      <c r="OYI9" s="390"/>
      <c r="OYJ9" s="516"/>
      <c r="OYK9" s="24"/>
      <c r="OYL9" s="24"/>
      <c r="OYM9" s="161"/>
      <c r="OYN9" s="206"/>
      <c r="OYO9" s="34"/>
      <c r="OYP9" s="390"/>
      <c r="OYQ9" s="34"/>
      <c r="OYR9" s="390"/>
      <c r="OYS9" s="34"/>
      <c r="OYT9" s="392"/>
      <c r="OYU9" s="34"/>
      <c r="OYV9" s="390"/>
      <c r="OYW9" s="516"/>
      <c r="OYX9" s="34"/>
      <c r="OYY9" s="390"/>
      <c r="OYZ9" s="516"/>
      <c r="OZA9" s="24"/>
      <c r="OZB9" s="24"/>
      <c r="OZC9" s="161"/>
      <c r="OZD9" s="206"/>
      <c r="OZE9" s="34"/>
      <c r="OZF9" s="390"/>
      <c r="OZG9" s="34"/>
      <c r="OZH9" s="390"/>
      <c r="OZI9" s="34"/>
      <c r="OZJ9" s="392"/>
      <c r="OZK9" s="34"/>
      <c r="OZL9" s="390"/>
      <c r="OZM9" s="516"/>
      <c r="OZN9" s="34"/>
      <c r="OZO9" s="390"/>
      <c r="OZP9" s="516"/>
      <c r="OZQ9" s="24"/>
      <c r="OZR9" s="24"/>
      <c r="OZS9" s="161"/>
      <c r="OZT9" s="206"/>
      <c r="OZU9" s="34"/>
      <c r="OZV9" s="390"/>
      <c r="OZW9" s="34"/>
      <c r="OZX9" s="390"/>
      <c r="OZY9" s="34"/>
      <c r="OZZ9" s="392"/>
      <c r="PAA9" s="34"/>
      <c r="PAB9" s="390"/>
      <c r="PAC9" s="516"/>
      <c r="PAD9" s="34"/>
      <c r="PAE9" s="390"/>
      <c r="PAF9" s="516"/>
      <c r="PAG9" s="24"/>
      <c r="PAH9" s="24"/>
      <c r="PAI9" s="161"/>
      <c r="PAJ9" s="206"/>
      <c r="PAK9" s="34"/>
      <c r="PAL9" s="390"/>
      <c r="PAM9" s="34"/>
      <c r="PAN9" s="390"/>
      <c r="PAO9" s="34"/>
      <c r="PAP9" s="392"/>
      <c r="PAQ9" s="34"/>
      <c r="PAR9" s="390"/>
      <c r="PAS9" s="516"/>
      <c r="PAT9" s="34"/>
      <c r="PAU9" s="390"/>
      <c r="PAV9" s="516"/>
      <c r="PAW9" s="24"/>
      <c r="PAX9" s="24"/>
      <c r="PAY9" s="161"/>
      <c r="PAZ9" s="206"/>
      <c r="PBA9" s="34"/>
      <c r="PBB9" s="390"/>
      <c r="PBC9" s="34"/>
      <c r="PBD9" s="390"/>
      <c r="PBE9" s="34"/>
      <c r="PBF9" s="392"/>
      <c r="PBG9" s="34"/>
      <c r="PBH9" s="390"/>
      <c r="PBI9" s="516"/>
      <c r="PBJ9" s="34"/>
      <c r="PBK9" s="390"/>
      <c r="PBL9" s="516"/>
      <c r="PBM9" s="24"/>
      <c r="PBN9" s="24"/>
      <c r="PBO9" s="161"/>
      <c r="PBP9" s="206"/>
      <c r="PBQ9" s="34"/>
      <c r="PBR9" s="390"/>
      <c r="PBS9" s="34"/>
      <c r="PBT9" s="390"/>
      <c r="PBU9" s="34"/>
      <c r="PBV9" s="392"/>
      <c r="PBW9" s="34"/>
      <c r="PBX9" s="390"/>
      <c r="PBY9" s="516"/>
      <c r="PBZ9" s="34"/>
      <c r="PCA9" s="390"/>
      <c r="PCB9" s="516"/>
      <c r="PCC9" s="24"/>
      <c r="PCD9" s="24"/>
      <c r="PCE9" s="161"/>
      <c r="PCF9" s="206"/>
      <c r="PCG9" s="34"/>
      <c r="PCH9" s="390"/>
      <c r="PCI9" s="34"/>
      <c r="PCJ9" s="390"/>
      <c r="PCK9" s="34"/>
      <c r="PCL9" s="392"/>
      <c r="PCM9" s="34"/>
      <c r="PCN9" s="390"/>
      <c r="PCO9" s="516"/>
      <c r="PCP9" s="34"/>
      <c r="PCQ9" s="390"/>
      <c r="PCR9" s="516"/>
      <c r="PCS9" s="24"/>
      <c r="PCT9" s="24"/>
      <c r="PCU9" s="161"/>
      <c r="PCV9" s="206"/>
      <c r="PCW9" s="34"/>
      <c r="PCX9" s="390"/>
      <c r="PCY9" s="34"/>
      <c r="PCZ9" s="390"/>
      <c r="PDA9" s="34"/>
      <c r="PDB9" s="392"/>
      <c r="PDC9" s="34"/>
      <c r="PDD9" s="390"/>
      <c r="PDE9" s="516"/>
      <c r="PDF9" s="34"/>
      <c r="PDG9" s="390"/>
      <c r="PDH9" s="516"/>
      <c r="PDI9" s="24"/>
      <c r="PDJ9" s="24"/>
      <c r="PDK9" s="161"/>
      <c r="PDL9" s="206"/>
      <c r="PDM9" s="34"/>
      <c r="PDN9" s="390"/>
      <c r="PDO9" s="34"/>
      <c r="PDP9" s="390"/>
      <c r="PDQ9" s="34"/>
      <c r="PDR9" s="392"/>
      <c r="PDS9" s="34"/>
      <c r="PDT9" s="390"/>
      <c r="PDU9" s="516"/>
      <c r="PDV9" s="34"/>
      <c r="PDW9" s="390"/>
      <c r="PDX9" s="516"/>
      <c r="PDY9" s="24"/>
      <c r="PDZ9" s="24"/>
      <c r="PEA9" s="161"/>
      <c r="PEB9" s="206"/>
      <c r="PEC9" s="34"/>
      <c r="PED9" s="390"/>
      <c r="PEE9" s="34"/>
      <c r="PEF9" s="390"/>
      <c r="PEG9" s="34"/>
      <c r="PEH9" s="392"/>
      <c r="PEI9" s="34"/>
      <c r="PEJ9" s="390"/>
      <c r="PEK9" s="516"/>
      <c r="PEL9" s="34"/>
      <c r="PEM9" s="390"/>
      <c r="PEN9" s="516"/>
      <c r="PEO9" s="24"/>
      <c r="PEP9" s="24"/>
      <c r="PEQ9" s="161"/>
      <c r="PER9" s="206"/>
      <c r="PES9" s="34"/>
      <c r="PET9" s="390"/>
      <c r="PEU9" s="34"/>
      <c r="PEV9" s="390"/>
      <c r="PEW9" s="34"/>
      <c r="PEX9" s="392"/>
      <c r="PEY9" s="34"/>
      <c r="PEZ9" s="390"/>
      <c r="PFA9" s="516"/>
      <c r="PFB9" s="34"/>
      <c r="PFC9" s="390"/>
      <c r="PFD9" s="516"/>
      <c r="PFE9" s="24"/>
      <c r="PFF9" s="24"/>
      <c r="PFG9" s="161"/>
      <c r="PFH9" s="206"/>
      <c r="PFI9" s="34"/>
      <c r="PFJ9" s="390"/>
      <c r="PFK9" s="34"/>
      <c r="PFL9" s="390"/>
      <c r="PFM9" s="34"/>
      <c r="PFN9" s="392"/>
      <c r="PFO9" s="34"/>
      <c r="PFP9" s="390"/>
      <c r="PFQ9" s="516"/>
      <c r="PFR9" s="34"/>
      <c r="PFS9" s="390"/>
      <c r="PFT9" s="516"/>
      <c r="PFU9" s="24"/>
      <c r="PFV9" s="24"/>
      <c r="PFW9" s="161"/>
      <c r="PFX9" s="206"/>
      <c r="PFY9" s="34"/>
      <c r="PFZ9" s="390"/>
      <c r="PGA9" s="34"/>
      <c r="PGB9" s="390"/>
      <c r="PGC9" s="34"/>
      <c r="PGD9" s="392"/>
      <c r="PGE9" s="34"/>
      <c r="PGF9" s="390"/>
      <c r="PGG9" s="516"/>
      <c r="PGH9" s="34"/>
      <c r="PGI9" s="390"/>
      <c r="PGJ9" s="516"/>
      <c r="PGK9" s="24"/>
      <c r="PGL9" s="24"/>
      <c r="PGM9" s="161"/>
      <c r="PGN9" s="206"/>
      <c r="PGO9" s="34"/>
      <c r="PGP9" s="390"/>
      <c r="PGQ9" s="34"/>
      <c r="PGR9" s="390"/>
      <c r="PGS9" s="34"/>
      <c r="PGT9" s="392"/>
      <c r="PGU9" s="34"/>
      <c r="PGV9" s="390"/>
      <c r="PGW9" s="516"/>
      <c r="PGX9" s="34"/>
      <c r="PGY9" s="390"/>
      <c r="PGZ9" s="516"/>
      <c r="PHA9" s="24"/>
      <c r="PHB9" s="24"/>
      <c r="PHC9" s="161"/>
      <c r="PHD9" s="206"/>
      <c r="PHE9" s="34"/>
      <c r="PHF9" s="390"/>
      <c r="PHG9" s="34"/>
      <c r="PHH9" s="390"/>
      <c r="PHI9" s="34"/>
      <c r="PHJ9" s="392"/>
      <c r="PHK9" s="34"/>
      <c r="PHL9" s="390"/>
      <c r="PHM9" s="516"/>
      <c r="PHN9" s="34"/>
      <c r="PHO9" s="390"/>
      <c r="PHP9" s="516"/>
      <c r="PHQ9" s="24"/>
      <c r="PHR9" s="24"/>
      <c r="PHS9" s="161"/>
      <c r="PHT9" s="206"/>
      <c r="PHU9" s="34"/>
      <c r="PHV9" s="390"/>
      <c r="PHW9" s="34"/>
      <c r="PHX9" s="390"/>
      <c r="PHY9" s="34"/>
      <c r="PHZ9" s="392"/>
      <c r="PIA9" s="34"/>
      <c r="PIB9" s="390"/>
      <c r="PIC9" s="516"/>
      <c r="PID9" s="34"/>
      <c r="PIE9" s="390"/>
      <c r="PIF9" s="516"/>
      <c r="PIG9" s="24"/>
      <c r="PIH9" s="24"/>
      <c r="PII9" s="161"/>
      <c r="PIJ9" s="206"/>
      <c r="PIK9" s="34"/>
      <c r="PIL9" s="390"/>
      <c r="PIM9" s="34"/>
      <c r="PIN9" s="390"/>
      <c r="PIO9" s="34"/>
      <c r="PIP9" s="392"/>
      <c r="PIQ9" s="34"/>
      <c r="PIR9" s="390"/>
      <c r="PIS9" s="516"/>
      <c r="PIT9" s="34"/>
      <c r="PIU9" s="390"/>
      <c r="PIV9" s="516"/>
      <c r="PIW9" s="24"/>
      <c r="PIX9" s="24"/>
      <c r="PIY9" s="161"/>
      <c r="PIZ9" s="206"/>
      <c r="PJA9" s="34"/>
      <c r="PJB9" s="390"/>
      <c r="PJC9" s="34"/>
      <c r="PJD9" s="390"/>
      <c r="PJE9" s="34"/>
      <c r="PJF9" s="392"/>
      <c r="PJG9" s="34"/>
      <c r="PJH9" s="390"/>
      <c r="PJI9" s="516"/>
      <c r="PJJ9" s="34"/>
      <c r="PJK9" s="390"/>
      <c r="PJL9" s="516"/>
      <c r="PJM9" s="24"/>
      <c r="PJN9" s="24"/>
      <c r="PJO9" s="161"/>
      <c r="PJP9" s="206"/>
      <c r="PJQ9" s="34"/>
      <c r="PJR9" s="390"/>
      <c r="PJS9" s="34"/>
      <c r="PJT9" s="390"/>
      <c r="PJU9" s="34"/>
      <c r="PJV9" s="392"/>
      <c r="PJW9" s="34"/>
      <c r="PJX9" s="390"/>
      <c r="PJY9" s="516"/>
      <c r="PJZ9" s="34"/>
      <c r="PKA9" s="390"/>
      <c r="PKB9" s="516"/>
      <c r="PKC9" s="24"/>
      <c r="PKD9" s="24"/>
      <c r="PKE9" s="161"/>
      <c r="PKF9" s="206"/>
      <c r="PKG9" s="34"/>
      <c r="PKH9" s="390"/>
      <c r="PKI9" s="34"/>
      <c r="PKJ9" s="390"/>
      <c r="PKK9" s="34"/>
      <c r="PKL9" s="392"/>
      <c r="PKM9" s="34"/>
      <c r="PKN9" s="390"/>
      <c r="PKO9" s="516"/>
      <c r="PKP9" s="34"/>
      <c r="PKQ9" s="390"/>
      <c r="PKR9" s="516"/>
      <c r="PKS9" s="24"/>
      <c r="PKT9" s="24"/>
      <c r="PKU9" s="161"/>
      <c r="PKV9" s="206"/>
      <c r="PKW9" s="34"/>
      <c r="PKX9" s="390"/>
      <c r="PKY9" s="34"/>
      <c r="PKZ9" s="390"/>
      <c r="PLA9" s="34"/>
      <c r="PLB9" s="392"/>
      <c r="PLC9" s="34"/>
      <c r="PLD9" s="390"/>
      <c r="PLE9" s="516"/>
      <c r="PLF9" s="34"/>
      <c r="PLG9" s="390"/>
      <c r="PLH9" s="516"/>
      <c r="PLI9" s="24"/>
      <c r="PLJ9" s="24"/>
      <c r="PLK9" s="161"/>
      <c r="PLL9" s="206"/>
      <c r="PLM9" s="34"/>
      <c r="PLN9" s="390"/>
      <c r="PLO9" s="34"/>
      <c r="PLP9" s="390"/>
      <c r="PLQ9" s="34"/>
      <c r="PLR9" s="392"/>
      <c r="PLS9" s="34"/>
      <c r="PLT9" s="390"/>
      <c r="PLU9" s="516"/>
      <c r="PLV9" s="34"/>
      <c r="PLW9" s="390"/>
      <c r="PLX9" s="516"/>
      <c r="PLY9" s="24"/>
      <c r="PLZ9" s="24"/>
      <c r="PMA9" s="161"/>
      <c r="PMB9" s="206"/>
      <c r="PMC9" s="34"/>
      <c r="PMD9" s="390"/>
      <c r="PME9" s="34"/>
      <c r="PMF9" s="390"/>
      <c r="PMG9" s="34"/>
      <c r="PMH9" s="392"/>
      <c r="PMI9" s="34"/>
      <c r="PMJ9" s="390"/>
      <c r="PMK9" s="516"/>
      <c r="PML9" s="34"/>
      <c r="PMM9" s="390"/>
      <c r="PMN9" s="516"/>
      <c r="PMO9" s="24"/>
      <c r="PMP9" s="24"/>
      <c r="PMQ9" s="161"/>
      <c r="PMR9" s="206"/>
      <c r="PMS9" s="34"/>
      <c r="PMT9" s="390"/>
      <c r="PMU9" s="34"/>
      <c r="PMV9" s="390"/>
      <c r="PMW9" s="34"/>
      <c r="PMX9" s="392"/>
      <c r="PMY9" s="34"/>
      <c r="PMZ9" s="390"/>
      <c r="PNA9" s="516"/>
      <c r="PNB9" s="34"/>
      <c r="PNC9" s="390"/>
      <c r="PND9" s="516"/>
      <c r="PNE9" s="24"/>
      <c r="PNF9" s="24"/>
      <c r="PNG9" s="161"/>
      <c r="PNH9" s="206"/>
      <c r="PNI9" s="34"/>
      <c r="PNJ9" s="390"/>
      <c r="PNK9" s="34"/>
      <c r="PNL9" s="390"/>
      <c r="PNM9" s="34"/>
      <c r="PNN9" s="392"/>
      <c r="PNO9" s="34"/>
      <c r="PNP9" s="390"/>
      <c r="PNQ9" s="516"/>
      <c r="PNR9" s="34"/>
      <c r="PNS9" s="390"/>
      <c r="PNT9" s="516"/>
      <c r="PNU9" s="24"/>
      <c r="PNV9" s="24"/>
      <c r="PNW9" s="161"/>
      <c r="PNX9" s="206"/>
      <c r="PNY9" s="34"/>
      <c r="PNZ9" s="390"/>
      <c r="POA9" s="34"/>
      <c r="POB9" s="390"/>
      <c r="POC9" s="34"/>
      <c r="POD9" s="392"/>
      <c r="POE9" s="34"/>
      <c r="POF9" s="390"/>
      <c r="POG9" s="516"/>
      <c r="POH9" s="34"/>
      <c r="POI9" s="390"/>
      <c r="POJ9" s="516"/>
      <c r="POK9" s="24"/>
      <c r="POL9" s="24"/>
      <c r="POM9" s="161"/>
      <c r="PON9" s="206"/>
      <c r="POO9" s="34"/>
      <c r="POP9" s="390"/>
      <c r="POQ9" s="34"/>
      <c r="POR9" s="390"/>
      <c r="POS9" s="34"/>
      <c r="POT9" s="392"/>
      <c r="POU9" s="34"/>
      <c r="POV9" s="390"/>
      <c r="POW9" s="516"/>
      <c r="POX9" s="34"/>
      <c r="POY9" s="390"/>
      <c r="POZ9" s="516"/>
      <c r="PPA9" s="24"/>
      <c r="PPB9" s="24"/>
      <c r="PPC9" s="161"/>
      <c r="PPD9" s="206"/>
      <c r="PPE9" s="34"/>
      <c r="PPF9" s="390"/>
      <c r="PPG9" s="34"/>
      <c r="PPH9" s="390"/>
      <c r="PPI9" s="34"/>
      <c r="PPJ9" s="392"/>
      <c r="PPK9" s="34"/>
      <c r="PPL9" s="390"/>
      <c r="PPM9" s="516"/>
      <c r="PPN9" s="34"/>
      <c r="PPO9" s="390"/>
      <c r="PPP9" s="516"/>
      <c r="PPQ9" s="24"/>
      <c r="PPR9" s="24"/>
      <c r="PPS9" s="161"/>
      <c r="PPT9" s="206"/>
      <c r="PPU9" s="34"/>
      <c r="PPV9" s="390"/>
      <c r="PPW9" s="34"/>
      <c r="PPX9" s="390"/>
      <c r="PPY9" s="34"/>
      <c r="PPZ9" s="392"/>
      <c r="PQA9" s="34"/>
      <c r="PQB9" s="390"/>
      <c r="PQC9" s="516"/>
      <c r="PQD9" s="34"/>
      <c r="PQE9" s="390"/>
      <c r="PQF9" s="516"/>
      <c r="PQG9" s="24"/>
      <c r="PQH9" s="24"/>
      <c r="PQI9" s="161"/>
      <c r="PQJ9" s="206"/>
      <c r="PQK9" s="34"/>
      <c r="PQL9" s="390"/>
      <c r="PQM9" s="34"/>
      <c r="PQN9" s="390"/>
      <c r="PQO9" s="34"/>
      <c r="PQP9" s="392"/>
      <c r="PQQ9" s="34"/>
      <c r="PQR9" s="390"/>
      <c r="PQS9" s="516"/>
      <c r="PQT9" s="34"/>
      <c r="PQU9" s="390"/>
      <c r="PQV9" s="516"/>
      <c r="PQW9" s="24"/>
      <c r="PQX9" s="24"/>
      <c r="PQY9" s="161"/>
      <c r="PQZ9" s="206"/>
      <c r="PRA9" s="34"/>
      <c r="PRB9" s="390"/>
      <c r="PRC9" s="34"/>
      <c r="PRD9" s="390"/>
      <c r="PRE9" s="34"/>
      <c r="PRF9" s="392"/>
      <c r="PRG9" s="34"/>
      <c r="PRH9" s="390"/>
      <c r="PRI9" s="516"/>
      <c r="PRJ9" s="34"/>
      <c r="PRK9" s="390"/>
      <c r="PRL9" s="516"/>
      <c r="PRM9" s="24"/>
      <c r="PRN9" s="24"/>
      <c r="PRO9" s="161"/>
      <c r="PRP9" s="206"/>
      <c r="PRQ9" s="34"/>
      <c r="PRR9" s="390"/>
      <c r="PRS9" s="34"/>
      <c r="PRT9" s="390"/>
      <c r="PRU9" s="34"/>
      <c r="PRV9" s="392"/>
      <c r="PRW9" s="34"/>
      <c r="PRX9" s="390"/>
      <c r="PRY9" s="516"/>
      <c r="PRZ9" s="34"/>
      <c r="PSA9" s="390"/>
      <c r="PSB9" s="516"/>
      <c r="PSC9" s="24"/>
      <c r="PSD9" s="24"/>
      <c r="PSE9" s="161"/>
      <c r="PSF9" s="206"/>
      <c r="PSG9" s="34"/>
      <c r="PSH9" s="390"/>
      <c r="PSI9" s="34"/>
      <c r="PSJ9" s="390"/>
      <c r="PSK9" s="34"/>
      <c r="PSL9" s="392"/>
      <c r="PSM9" s="34"/>
      <c r="PSN9" s="390"/>
      <c r="PSO9" s="516"/>
      <c r="PSP9" s="34"/>
      <c r="PSQ9" s="390"/>
      <c r="PSR9" s="516"/>
      <c r="PSS9" s="24"/>
      <c r="PST9" s="24"/>
      <c r="PSU9" s="161"/>
      <c r="PSV9" s="206"/>
      <c r="PSW9" s="34"/>
      <c r="PSX9" s="390"/>
      <c r="PSY9" s="34"/>
      <c r="PSZ9" s="390"/>
      <c r="PTA9" s="34"/>
      <c r="PTB9" s="392"/>
      <c r="PTC9" s="34"/>
      <c r="PTD9" s="390"/>
      <c r="PTE9" s="516"/>
      <c r="PTF9" s="34"/>
      <c r="PTG9" s="390"/>
      <c r="PTH9" s="516"/>
      <c r="PTI9" s="24"/>
      <c r="PTJ9" s="24"/>
      <c r="PTK9" s="161"/>
      <c r="PTL9" s="206"/>
      <c r="PTM9" s="34"/>
      <c r="PTN9" s="390"/>
      <c r="PTO9" s="34"/>
      <c r="PTP9" s="390"/>
      <c r="PTQ9" s="34"/>
      <c r="PTR9" s="392"/>
      <c r="PTS9" s="34"/>
      <c r="PTT9" s="390"/>
      <c r="PTU9" s="516"/>
      <c r="PTV9" s="34"/>
      <c r="PTW9" s="390"/>
      <c r="PTX9" s="516"/>
      <c r="PTY9" s="24"/>
      <c r="PTZ9" s="24"/>
      <c r="PUA9" s="161"/>
      <c r="PUB9" s="206"/>
      <c r="PUC9" s="34"/>
      <c r="PUD9" s="390"/>
      <c r="PUE9" s="34"/>
      <c r="PUF9" s="390"/>
      <c r="PUG9" s="34"/>
      <c r="PUH9" s="392"/>
      <c r="PUI9" s="34"/>
      <c r="PUJ9" s="390"/>
      <c r="PUK9" s="516"/>
      <c r="PUL9" s="34"/>
      <c r="PUM9" s="390"/>
      <c r="PUN9" s="516"/>
      <c r="PUO9" s="24"/>
      <c r="PUP9" s="24"/>
      <c r="PUQ9" s="161"/>
      <c r="PUR9" s="206"/>
      <c r="PUS9" s="34"/>
      <c r="PUT9" s="390"/>
      <c r="PUU9" s="34"/>
      <c r="PUV9" s="390"/>
      <c r="PUW9" s="34"/>
      <c r="PUX9" s="392"/>
      <c r="PUY9" s="34"/>
      <c r="PUZ9" s="390"/>
      <c r="PVA9" s="516"/>
      <c r="PVB9" s="34"/>
      <c r="PVC9" s="390"/>
      <c r="PVD9" s="516"/>
      <c r="PVE9" s="24"/>
      <c r="PVF9" s="24"/>
      <c r="PVG9" s="161"/>
      <c r="PVH9" s="206"/>
      <c r="PVI9" s="34"/>
      <c r="PVJ9" s="390"/>
      <c r="PVK9" s="34"/>
      <c r="PVL9" s="390"/>
      <c r="PVM9" s="34"/>
      <c r="PVN9" s="392"/>
      <c r="PVO9" s="34"/>
      <c r="PVP9" s="390"/>
      <c r="PVQ9" s="516"/>
      <c r="PVR9" s="34"/>
      <c r="PVS9" s="390"/>
      <c r="PVT9" s="516"/>
      <c r="PVU9" s="24"/>
      <c r="PVV9" s="24"/>
      <c r="PVW9" s="161"/>
      <c r="PVX9" s="206"/>
      <c r="PVY9" s="34"/>
      <c r="PVZ9" s="390"/>
      <c r="PWA9" s="34"/>
      <c r="PWB9" s="390"/>
      <c r="PWC9" s="34"/>
      <c r="PWD9" s="392"/>
      <c r="PWE9" s="34"/>
      <c r="PWF9" s="390"/>
      <c r="PWG9" s="516"/>
      <c r="PWH9" s="34"/>
      <c r="PWI9" s="390"/>
      <c r="PWJ9" s="516"/>
      <c r="PWK9" s="24"/>
      <c r="PWL9" s="24"/>
      <c r="PWM9" s="161"/>
      <c r="PWN9" s="206"/>
      <c r="PWO9" s="34"/>
      <c r="PWP9" s="390"/>
      <c r="PWQ9" s="34"/>
      <c r="PWR9" s="390"/>
      <c r="PWS9" s="34"/>
      <c r="PWT9" s="392"/>
      <c r="PWU9" s="34"/>
      <c r="PWV9" s="390"/>
      <c r="PWW9" s="516"/>
      <c r="PWX9" s="34"/>
      <c r="PWY9" s="390"/>
      <c r="PWZ9" s="516"/>
      <c r="PXA9" s="24"/>
      <c r="PXB9" s="24"/>
      <c r="PXC9" s="161"/>
      <c r="PXD9" s="206"/>
      <c r="PXE9" s="34"/>
      <c r="PXF9" s="390"/>
      <c r="PXG9" s="34"/>
      <c r="PXH9" s="390"/>
      <c r="PXI9" s="34"/>
      <c r="PXJ9" s="392"/>
      <c r="PXK9" s="34"/>
      <c r="PXL9" s="390"/>
      <c r="PXM9" s="516"/>
      <c r="PXN9" s="34"/>
      <c r="PXO9" s="390"/>
      <c r="PXP9" s="516"/>
      <c r="PXQ9" s="24"/>
      <c r="PXR9" s="24"/>
      <c r="PXS9" s="161"/>
      <c r="PXT9" s="206"/>
      <c r="PXU9" s="34"/>
      <c r="PXV9" s="390"/>
      <c r="PXW9" s="34"/>
      <c r="PXX9" s="390"/>
      <c r="PXY9" s="34"/>
      <c r="PXZ9" s="392"/>
      <c r="PYA9" s="34"/>
      <c r="PYB9" s="390"/>
      <c r="PYC9" s="516"/>
      <c r="PYD9" s="34"/>
      <c r="PYE9" s="390"/>
      <c r="PYF9" s="516"/>
      <c r="PYG9" s="24"/>
      <c r="PYH9" s="24"/>
      <c r="PYI9" s="161"/>
      <c r="PYJ9" s="206"/>
      <c r="PYK9" s="34"/>
      <c r="PYL9" s="390"/>
      <c r="PYM9" s="34"/>
      <c r="PYN9" s="390"/>
      <c r="PYO9" s="34"/>
      <c r="PYP9" s="392"/>
      <c r="PYQ9" s="34"/>
      <c r="PYR9" s="390"/>
      <c r="PYS9" s="516"/>
      <c r="PYT9" s="34"/>
      <c r="PYU9" s="390"/>
      <c r="PYV9" s="516"/>
      <c r="PYW9" s="24"/>
      <c r="PYX9" s="24"/>
      <c r="PYY9" s="161"/>
      <c r="PYZ9" s="206"/>
      <c r="PZA9" s="34"/>
      <c r="PZB9" s="390"/>
      <c r="PZC9" s="34"/>
      <c r="PZD9" s="390"/>
      <c r="PZE9" s="34"/>
      <c r="PZF9" s="392"/>
      <c r="PZG9" s="34"/>
      <c r="PZH9" s="390"/>
      <c r="PZI9" s="516"/>
      <c r="PZJ9" s="34"/>
      <c r="PZK9" s="390"/>
      <c r="PZL9" s="516"/>
      <c r="PZM9" s="24"/>
      <c r="PZN9" s="24"/>
      <c r="PZO9" s="161"/>
      <c r="PZP9" s="206"/>
      <c r="PZQ9" s="34"/>
      <c r="PZR9" s="390"/>
      <c r="PZS9" s="34"/>
      <c r="PZT9" s="390"/>
      <c r="PZU9" s="34"/>
      <c r="PZV9" s="392"/>
      <c r="PZW9" s="34"/>
      <c r="PZX9" s="390"/>
      <c r="PZY9" s="516"/>
      <c r="PZZ9" s="34"/>
      <c r="QAA9" s="390"/>
      <c r="QAB9" s="516"/>
      <c r="QAC9" s="24"/>
      <c r="QAD9" s="24"/>
      <c r="QAE9" s="161"/>
      <c r="QAF9" s="206"/>
      <c r="QAG9" s="34"/>
      <c r="QAH9" s="390"/>
      <c r="QAI9" s="34"/>
      <c r="QAJ9" s="390"/>
      <c r="QAK9" s="34"/>
      <c r="QAL9" s="392"/>
      <c r="QAM9" s="34"/>
      <c r="QAN9" s="390"/>
      <c r="QAO9" s="516"/>
      <c r="QAP9" s="34"/>
      <c r="QAQ9" s="390"/>
      <c r="QAR9" s="516"/>
      <c r="QAS9" s="24"/>
      <c r="QAT9" s="24"/>
      <c r="QAU9" s="161"/>
      <c r="QAV9" s="206"/>
      <c r="QAW9" s="34"/>
      <c r="QAX9" s="390"/>
      <c r="QAY9" s="34"/>
      <c r="QAZ9" s="390"/>
      <c r="QBA9" s="34"/>
      <c r="QBB9" s="392"/>
      <c r="QBC9" s="34"/>
      <c r="QBD9" s="390"/>
      <c r="QBE9" s="516"/>
      <c r="QBF9" s="34"/>
      <c r="QBG9" s="390"/>
      <c r="QBH9" s="516"/>
      <c r="QBI9" s="24"/>
      <c r="QBJ9" s="24"/>
      <c r="QBK9" s="161"/>
      <c r="QBL9" s="206"/>
      <c r="QBM9" s="34"/>
      <c r="QBN9" s="390"/>
      <c r="QBO9" s="34"/>
      <c r="QBP9" s="390"/>
      <c r="QBQ9" s="34"/>
      <c r="QBR9" s="392"/>
      <c r="QBS9" s="34"/>
      <c r="QBT9" s="390"/>
      <c r="QBU9" s="516"/>
      <c r="QBV9" s="34"/>
      <c r="QBW9" s="390"/>
      <c r="QBX9" s="516"/>
      <c r="QBY9" s="24"/>
      <c r="QBZ9" s="24"/>
      <c r="QCA9" s="161"/>
      <c r="QCB9" s="206"/>
      <c r="QCC9" s="34"/>
      <c r="QCD9" s="390"/>
      <c r="QCE9" s="34"/>
      <c r="QCF9" s="390"/>
      <c r="QCG9" s="34"/>
      <c r="QCH9" s="392"/>
      <c r="QCI9" s="34"/>
      <c r="QCJ9" s="390"/>
      <c r="QCK9" s="516"/>
      <c r="QCL9" s="34"/>
      <c r="QCM9" s="390"/>
      <c r="QCN9" s="516"/>
      <c r="QCO9" s="24"/>
      <c r="QCP9" s="24"/>
      <c r="QCQ9" s="161"/>
      <c r="QCR9" s="206"/>
      <c r="QCS9" s="34"/>
      <c r="QCT9" s="390"/>
      <c r="QCU9" s="34"/>
      <c r="QCV9" s="390"/>
      <c r="QCW9" s="34"/>
      <c r="QCX9" s="392"/>
      <c r="QCY9" s="34"/>
      <c r="QCZ9" s="390"/>
      <c r="QDA9" s="516"/>
      <c r="QDB9" s="34"/>
      <c r="QDC9" s="390"/>
      <c r="QDD9" s="516"/>
      <c r="QDE9" s="24"/>
      <c r="QDF9" s="24"/>
      <c r="QDG9" s="161"/>
      <c r="QDH9" s="206"/>
      <c r="QDI9" s="34"/>
      <c r="QDJ9" s="390"/>
      <c r="QDK9" s="34"/>
      <c r="QDL9" s="390"/>
      <c r="QDM9" s="34"/>
      <c r="QDN9" s="392"/>
      <c r="QDO9" s="34"/>
      <c r="QDP9" s="390"/>
      <c r="QDQ9" s="516"/>
      <c r="QDR9" s="34"/>
      <c r="QDS9" s="390"/>
      <c r="QDT9" s="516"/>
      <c r="QDU9" s="24"/>
      <c r="QDV9" s="24"/>
      <c r="QDW9" s="161"/>
      <c r="QDX9" s="206"/>
      <c r="QDY9" s="34"/>
      <c r="QDZ9" s="390"/>
      <c r="QEA9" s="34"/>
      <c r="QEB9" s="390"/>
      <c r="QEC9" s="34"/>
      <c r="QED9" s="392"/>
      <c r="QEE9" s="34"/>
      <c r="QEF9" s="390"/>
      <c r="QEG9" s="516"/>
      <c r="QEH9" s="34"/>
      <c r="QEI9" s="390"/>
      <c r="QEJ9" s="516"/>
      <c r="QEK9" s="24"/>
      <c r="QEL9" s="24"/>
      <c r="QEM9" s="161"/>
      <c r="QEN9" s="206"/>
      <c r="QEO9" s="34"/>
      <c r="QEP9" s="390"/>
      <c r="QEQ9" s="34"/>
      <c r="QER9" s="390"/>
      <c r="QES9" s="34"/>
      <c r="QET9" s="392"/>
      <c r="QEU9" s="34"/>
      <c r="QEV9" s="390"/>
      <c r="QEW9" s="516"/>
      <c r="QEX9" s="34"/>
      <c r="QEY9" s="390"/>
      <c r="QEZ9" s="516"/>
      <c r="QFA9" s="24"/>
      <c r="QFB9" s="24"/>
      <c r="QFC9" s="161"/>
      <c r="QFD9" s="206"/>
      <c r="QFE9" s="34"/>
      <c r="QFF9" s="390"/>
      <c r="QFG9" s="34"/>
      <c r="QFH9" s="390"/>
      <c r="QFI9" s="34"/>
      <c r="QFJ9" s="392"/>
      <c r="QFK9" s="34"/>
      <c r="QFL9" s="390"/>
      <c r="QFM9" s="516"/>
      <c r="QFN9" s="34"/>
      <c r="QFO9" s="390"/>
      <c r="QFP9" s="516"/>
      <c r="QFQ9" s="24"/>
      <c r="QFR9" s="24"/>
      <c r="QFS9" s="161"/>
      <c r="QFT9" s="206"/>
      <c r="QFU9" s="34"/>
      <c r="QFV9" s="390"/>
      <c r="QFW9" s="34"/>
      <c r="QFX9" s="390"/>
      <c r="QFY9" s="34"/>
      <c r="QFZ9" s="392"/>
      <c r="QGA9" s="34"/>
      <c r="QGB9" s="390"/>
      <c r="QGC9" s="516"/>
      <c r="QGD9" s="34"/>
      <c r="QGE9" s="390"/>
      <c r="QGF9" s="516"/>
      <c r="QGG9" s="24"/>
      <c r="QGH9" s="24"/>
      <c r="QGI9" s="161"/>
      <c r="QGJ9" s="206"/>
      <c r="QGK9" s="34"/>
      <c r="QGL9" s="390"/>
      <c r="QGM9" s="34"/>
      <c r="QGN9" s="390"/>
      <c r="QGO9" s="34"/>
      <c r="QGP9" s="392"/>
      <c r="QGQ9" s="34"/>
      <c r="QGR9" s="390"/>
      <c r="QGS9" s="516"/>
      <c r="QGT9" s="34"/>
      <c r="QGU9" s="390"/>
      <c r="QGV9" s="516"/>
      <c r="QGW9" s="24"/>
      <c r="QGX9" s="24"/>
      <c r="QGY9" s="161"/>
      <c r="QGZ9" s="206"/>
      <c r="QHA9" s="34"/>
      <c r="QHB9" s="390"/>
      <c r="QHC9" s="34"/>
      <c r="QHD9" s="390"/>
      <c r="QHE9" s="34"/>
      <c r="QHF9" s="392"/>
      <c r="QHG9" s="34"/>
      <c r="QHH9" s="390"/>
      <c r="QHI9" s="516"/>
      <c r="QHJ9" s="34"/>
      <c r="QHK9" s="390"/>
      <c r="QHL9" s="516"/>
      <c r="QHM9" s="24"/>
      <c r="QHN9" s="24"/>
      <c r="QHO9" s="161"/>
      <c r="QHP9" s="206"/>
      <c r="QHQ9" s="34"/>
      <c r="QHR9" s="390"/>
      <c r="QHS9" s="34"/>
      <c r="QHT9" s="390"/>
      <c r="QHU9" s="34"/>
      <c r="QHV9" s="392"/>
      <c r="QHW9" s="34"/>
      <c r="QHX9" s="390"/>
      <c r="QHY9" s="516"/>
      <c r="QHZ9" s="34"/>
      <c r="QIA9" s="390"/>
      <c r="QIB9" s="516"/>
      <c r="QIC9" s="24"/>
      <c r="QID9" s="24"/>
      <c r="QIE9" s="161"/>
      <c r="QIF9" s="206"/>
      <c r="QIG9" s="34"/>
      <c r="QIH9" s="390"/>
      <c r="QII9" s="34"/>
      <c r="QIJ9" s="390"/>
      <c r="QIK9" s="34"/>
      <c r="QIL9" s="392"/>
      <c r="QIM9" s="34"/>
      <c r="QIN9" s="390"/>
      <c r="QIO9" s="516"/>
      <c r="QIP9" s="34"/>
      <c r="QIQ9" s="390"/>
      <c r="QIR9" s="516"/>
      <c r="QIS9" s="24"/>
      <c r="QIT9" s="24"/>
      <c r="QIU9" s="161"/>
      <c r="QIV9" s="206"/>
      <c r="QIW9" s="34"/>
      <c r="QIX9" s="390"/>
      <c r="QIY9" s="34"/>
      <c r="QIZ9" s="390"/>
      <c r="QJA9" s="34"/>
      <c r="QJB9" s="392"/>
      <c r="QJC9" s="34"/>
      <c r="QJD9" s="390"/>
      <c r="QJE9" s="516"/>
      <c r="QJF9" s="34"/>
      <c r="QJG9" s="390"/>
      <c r="QJH9" s="516"/>
      <c r="QJI9" s="24"/>
      <c r="QJJ9" s="24"/>
      <c r="QJK9" s="161"/>
      <c r="QJL9" s="206"/>
      <c r="QJM9" s="34"/>
      <c r="QJN9" s="390"/>
      <c r="QJO9" s="34"/>
      <c r="QJP9" s="390"/>
      <c r="QJQ9" s="34"/>
      <c r="QJR9" s="392"/>
      <c r="QJS9" s="34"/>
      <c r="QJT9" s="390"/>
      <c r="QJU9" s="516"/>
      <c r="QJV9" s="34"/>
      <c r="QJW9" s="390"/>
      <c r="QJX9" s="516"/>
      <c r="QJY9" s="24"/>
      <c r="QJZ9" s="24"/>
      <c r="QKA9" s="161"/>
      <c r="QKB9" s="206"/>
      <c r="QKC9" s="34"/>
      <c r="QKD9" s="390"/>
      <c r="QKE9" s="34"/>
      <c r="QKF9" s="390"/>
      <c r="QKG9" s="34"/>
      <c r="QKH9" s="392"/>
      <c r="QKI9" s="34"/>
      <c r="QKJ9" s="390"/>
      <c r="QKK9" s="516"/>
      <c r="QKL9" s="34"/>
      <c r="QKM9" s="390"/>
      <c r="QKN9" s="516"/>
      <c r="QKO9" s="24"/>
      <c r="QKP9" s="24"/>
      <c r="QKQ9" s="161"/>
      <c r="QKR9" s="206"/>
      <c r="QKS9" s="34"/>
      <c r="QKT9" s="390"/>
      <c r="QKU9" s="34"/>
      <c r="QKV9" s="390"/>
      <c r="QKW9" s="34"/>
      <c r="QKX9" s="392"/>
      <c r="QKY9" s="34"/>
      <c r="QKZ9" s="390"/>
      <c r="QLA9" s="516"/>
      <c r="QLB9" s="34"/>
      <c r="QLC9" s="390"/>
      <c r="QLD9" s="516"/>
      <c r="QLE9" s="24"/>
      <c r="QLF9" s="24"/>
      <c r="QLG9" s="161"/>
      <c r="QLH9" s="206"/>
      <c r="QLI9" s="34"/>
      <c r="QLJ9" s="390"/>
      <c r="QLK9" s="34"/>
      <c r="QLL9" s="390"/>
      <c r="QLM9" s="34"/>
      <c r="QLN9" s="392"/>
      <c r="QLO9" s="34"/>
      <c r="QLP9" s="390"/>
      <c r="QLQ9" s="516"/>
      <c r="QLR9" s="34"/>
      <c r="QLS9" s="390"/>
      <c r="QLT9" s="516"/>
      <c r="QLU9" s="24"/>
      <c r="QLV9" s="24"/>
      <c r="QLW9" s="161"/>
      <c r="QLX9" s="206"/>
      <c r="QLY9" s="34"/>
      <c r="QLZ9" s="390"/>
      <c r="QMA9" s="34"/>
      <c r="QMB9" s="390"/>
      <c r="QMC9" s="34"/>
      <c r="QMD9" s="392"/>
      <c r="QME9" s="34"/>
      <c r="QMF9" s="390"/>
      <c r="QMG9" s="516"/>
      <c r="QMH9" s="34"/>
      <c r="QMI9" s="390"/>
      <c r="QMJ9" s="516"/>
      <c r="QMK9" s="24"/>
      <c r="QML9" s="24"/>
      <c r="QMM9" s="161"/>
      <c r="QMN9" s="206"/>
      <c r="QMO9" s="34"/>
      <c r="QMP9" s="390"/>
      <c r="QMQ9" s="34"/>
      <c r="QMR9" s="390"/>
      <c r="QMS9" s="34"/>
      <c r="QMT9" s="392"/>
      <c r="QMU9" s="34"/>
      <c r="QMV9" s="390"/>
      <c r="QMW9" s="516"/>
      <c r="QMX9" s="34"/>
      <c r="QMY9" s="390"/>
      <c r="QMZ9" s="516"/>
      <c r="QNA9" s="24"/>
      <c r="QNB9" s="24"/>
      <c r="QNC9" s="161"/>
      <c r="QND9" s="206"/>
      <c r="QNE9" s="34"/>
      <c r="QNF9" s="390"/>
      <c r="QNG9" s="34"/>
      <c r="QNH9" s="390"/>
      <c r="QNI9" s="34"/>
      <c r="QNJ9" s="392"/>
      <c r="QNK9" s="34"/>
      <c r="QNL9" s="390"/>
      <c r="QNM9" s="516"/>
      <c r="QNN9" s="34"/>
      <c r="QNO9" s="390"/>
      <c r="QNP9" s="516"/>
      <c r="QNQ9" s="24"/>
      <c r="QNR9" s="24"/>
      <c r="QNS9" s="161"/>
      <c r="QNT9" s="206"/>
      <c r="QNU9" s="34"/>
      <c r="QNV9" s="390"/>
      <c r="QNW9" s="34"/>
      <c r="QNX9" s="390"/>
      <c r="QNY9" s="34"/>
      <c r="QNZ9" s="392"/>
      <c r="QOA9" s="34"/>
      <c r="QOB9" s="390"/>
      <c r="QOC9" s="516"/>
      <c r="QOD9" s="34"/>
      <c r="QOE9" s="390"/>
      <c r="QOF9" s="516"/>
      <c r="QOG9" s="24"/>
      <c r="QOH9" s="24"/>
      <c r="QOI9" s="161"/>
      <c r="QOJ9" s="206"/>
      <c r="QOK9" s="34"/>
      <c r="QOL9" s="390"/>
      <c r="QOM9" s="34"/>
      <c r="QON9" s="390"/>
      <c r="QOO9" s="34"/>
      <c r="QOP9" s="392"/>
      <c r="QOQ9" s="34"/>
      <c r="QOR9" s="390"/>
      <c r="QOS9" s="516"/>
      <c r="QOT9" s="34"/>
      <c r="QOU9" s="390"/>
      <c r="QOV9" s="516"/>
      <c r="QOW9" s="24"/>
      <c r="QOX9" s="24"/>
      <c r="QOY9" s="161"/>
      <c r="QOZ9" s="206"/>
      <c r="QPA9" s="34"/>
      <c r="QPB9" s="390"/>
      <c r="QPC9" s="34"/>
      <c r="QPD9" s="390"/>
      <c r="QPE9" s="34"/>
      <c r="QPF9" s="392"/>
      <c r="QPG9" s="34"/>
      <c r="QPH9" s="390"/>
      <c r="QPI9" s="516"/>
      <c r="QPJ9" s="34"/>
      <c r="QPK9" s="390"/>
      <c r="QPL9" s="516"/>
      <c r="QPM9" s="24"/>
      <c r="QPN9" s="24"/>
      <c r="QPO9" s="161"/>
      <c r="QPP9" s="206"/>
      <c r="QPQ9" s="34"/>
      <c r="QPR9" s="390"/>
      <c r="QPS9" s="34"/>
      <c r="QPT9" s="390"/>
      <c r="QPU9" s="34"/>
      <c r="QPV9" s="392"/>
      <c r="QPW9" s="34"/>
      <c r="QPX9" s="390"/>
      <c r="QPY9" s="516"/>
      <c r="QPZ9" s="34"/>
      <c r="QQA9" s="390"/>
      <c r="QQB9" s="516"/>
      <c r="QQC9" s="24"/>
      <c r="QQD9" s="24"/>
      <c r="QQE9" s="161"/>
      <c r="QQF9" s="206"/>
      <c r="QQG9" s="34"/>
      <c r="QQH9" s="390"/>
      <c r="QQI9" s="34"/>
      <c r="QQJ9" s="390"/>
      <c r="QQK9" s="34"/>
      <c r="QQL9" s="392"/>
      <c r="QQM9" s="34"/>
      <c r="QQN9" s="390"/>
      <c r="QQO9" s="516"/>
      <c r="QQP9" s="34"/>
      <c r="QQQ9" s="390"/>
      <c r="QQR9" s="516"/>
      <c r="QQS9" s="24"/>
      <c r="QQT9" s="24"/>
      <c r="QQU9" s="161"/>
      <c r="QQV9" s="206"/>
      <c r="QQW9" s="34"/>
      <c r="QQX9" s="390"/>
      <c r="QQY9" s="34"/>
      <c r="QQZ9" s="390"/>
      <c r="QRA9" s="34"/>
      <c r="QRB9" s="392"/>
      <c r="QRC9" s="34"/>
      <c r="QRD9" s="390"/>
      <c r="QRE9" s="516"/>
      <c r="QRF9" s="34"/>
      <c r="QRG9" s="390"/>
      <c r="QRH9" s="516"/>
      <c r="QRI9" s="24"/>
      <c r="QRJ9" s="24"/>
      <c r="QRK9" s="161"/>
      <c r="QRL9" s="206"/>
      <c r="QRM9" s="34"/>
      <c r="QRN9" s="390"/>
      <c r="QRO9" s="34"/>
      <c r="QRP9" s="390"/>
      <c r="QRQ9" s="34"/>
      <c r="QRR9" s="392"/>
      <c r="QRS9" s="34"/>
      <c r="QRT9" s="390"/>
      <c r="QRU9" s="516"/>
      <c r="QRV9" s="34"/>
      <c r="QRW9" s="390"/>
      <c r="QRX9" s="516"/>
      <c r="QRY9" s="24"/>
      <c r="QRZ9" s="24"/>
      <c r="QSA9" s="161"/>
      <c r="QSB9" s="206"/>
      <c r="QSC9" s="34"/>
      <c r="QSD9" s="390"/>
      <c r="QSE9" s="34"/>
      <c r="QSF9" s="390"/>
      <c r="QSG9" s="34"/>
      <c r="QSH9" s="392"/>
      <c r="QSI9" s="34"/>
      <c r="QSJ9" s="390"/>
      <c r="QSK9" s="516"/>
      <c r="QSL9" s="34"/>
      <c r="QSM9" s="390"/>
      <c r="QSN9" s="516"/>
      <c r="QSO9" s="24"/>
      <c r="QSP9" s="24"/>
      <c r="QSQ9" s="161"/>
      <c r="QSR9" s="206"/>
      <c r="QSS9" s="34"/>
      <c r="QST9" s="390"/>
      <c r="QSU9" s="34"/>
      <c r="QSV9" s="390"/>
      <c r="QSW9" s="34"/>
      <c r="QSX9" s="392"/>
      <c r="QSY9" s="34"/>
      <c r="QSZ9" s="390"/>
      <c r="QTA9" s="516"/>
      <c r="QTB9" s="34"/>
      <c r="QTC9" s="390"/>
      <c r="QTD9" s="516"/>
      <c r="QTE9" s="24"/>
      <c r="QTF9" s="24"/>
      <c r="QTG9" s="161"/>
      <c r="QTH9" s="206"/>
      <c r="QTI9" s="34"/>
      <c r="QTJ9" s="390"/>
      <c r="QTK9" s="34"/>
      <c r="QTL9" s="390"/>
      <c r="QTM9" s="34"/>
      <c r="QTN9" s="392"/>
      <c r="QTO9" s="34"/>
      <c r="QTP9" s="390"/>
      <c r="QTQ9" s="516"/>
      <c r="QTR9" s="34"/>
      <c r="QTS9" s="390"/>
      <c r="QTT9" s="516"/>
      <c r="QTU9" s="24"/>
      <c r="QTV9" s="24"/>
      <c r="QTW9" s="161"/>
      <c r="QTX9" s="206"/>
      <c r="QTY9" s="34"/>
      <c r="QTZ9" s="390"/>
      <c r="QUA9" s="34"/>
      <c r="QUB9" s="390"/>
      <c r="QUC9" s="34"/>
      <c r="QUD9" s="392"/>
      <c r="QUE9" s="34"/>
      <c r="QUF9" s="390"/>
      <c r="QUG9" s="516"/>
      <c r="QUH9" s="34"/>
      <c r="QUI9" s="390"/>
      <c r="QUJ9" s="516"/>
      <c r="QUK9" s="24"/>
      <c r="QUL9" s="24"/>
      <c r="QUM9" s="161"/>
      <c r="QUN9" s="206"/>
      <c r="QUO9" s="34"/>
      <c r="QUP9" s="390"/>
      <c r="QUQ9" s="34"/>
      <c r="QUR9" s="390"/>
      <c r="QUS9" s="34"/>
      <c r="QUT9" s="392"/>
      <c r="QUU9" s="34"/>
      <c r="QUV9" s="390"/>
      <c r="QUW9" s="516"/>
      <c r="QUX9" s="34"/>
      <c r="QUY9" s="390"/>
      <c r="QUZ9" s="516"/>
      <c r="QVA9" s="24"/>
      <c r="QVB9" s="24"/>
      <c r="QVC9" s="161"/>
      <c r="QVD9" s="206"/>
      <c r="QVE9" s="34"/>
      <c r="QVF9" s="390"/>
      <c r="QVG9" s="34"/>
      <c r="QVH9" s="390"/>
      <c r="QVI9" s="34"/>
      <c r="QVJ9" s="392"/>
      <c r="QVK9" s="34"/>
      <c r="QVL9" s="390"/>
      <c r="QVM9" s="516"/>
      <c r="QVN9" s="34"/>
      <c r="QVO9" s="390"/>
      <c r="QVP9" s="516"/>
      <c r="QVQ9" s="24"/>
      <c r="QVR9" s="24"/>
      <c r="QVS9" s="161"/>
      <c r="QVT9" s="206"/>
      <c r="QVU9" s="34"/>
      <c r="QVV9" s="390"/>
      <c r="QVW9" s="34"/>
      <c r="QVX9" s="390"/>
      <c r="QVY9" s="34"/>
      <c r="QVZ9" s="392"/>
      <c r="QWA9" s="34"/>
      <c r="QWB9" s="390"/>
      <c r="QWC9" s="516"/>
      <c r="QWD9" s="34"/>
      <c r="QWE9" s="390"/>
      <c r="QWF9" s="516"/>
      <c r="QWG9" s="24"/>
      <c r="QWH9" s="24"/>
      <c r="QWI9" s="161"/>
      <c r="QWJ9" s="206"/>
      <c r="QWK9" s="34"/>
      <c r="QWL9" s="390"/>
      <c r="QWM9" s="34"/>
      <c r="QWN9" s="390"/>
      <c r="QWO9" s="34"/>
      <c r="QWP9" s="392"/>
      <c r="QWQ9" s="34"/>
      <c r="QWR9" s="390"/>
      <c r="QWS9" s="516"/>
      <c r="QWT9" s="34"/>
      <c r="QWU9" s="390"/>
      <c r="QWV9" s="516"/>
      <c r="QWW9" s="24"/>
      <c r="QWX9" s="24"/>
      <c r="QWY9" s="161"/>
      <c r="QWZ9" s="206"/>
      <c r="QXA9" s="34"/>
      <c r="QXB9" s="390"/>
      <c r="QXC9" s="34"/>
      <c r="QXD9" s="390"/>
      <c r="QXE9" s="34"/>
      <c r="QXF9" s="392"/>
      <c r="QXG9" s="34"/>
      <c r="QXH9" s="390"/>
      <c r="QXI9" s="516"/>
      <c r="QXJ9" s="34"/>
      <c r="QXK9" s="390"/>
      <c r="QXL9" s="516"/>
      <c r="QXM9" s="24"/>
      <c r="QXN9" s="24"/>
      <c r="QXO9" s="161"/>
      <c r="QXP9" s="206"/>
      <c r="QXQ9" s="34"/>
      <c r="QXR9" s="390"/>
      <c r="QXS9" s="34"/>
      <c r="QXT9" s="390"/>
      <c r="QXU9" s="34"/>
      <c r="QXV9" s="392"/>
      <c r="QXW9" s="34"/>
      <c r="QXX9" s="390"/>
      <c r="QXY9" s="516"/>
      <c r="QXZ9" s="34"/>
      <c r="QYA9" s="390"/>
      <c r="QYB9" s="516"/>
      <c r="QYC9" s="24"/>
      <c r="QYD9" s="24"/>
      <c r="QYE9" s="161"/>
      <c r="QYF9" s="206"/>
      <c r="QYG9" s="34"/>
      <c r="QYH9" s="390"/>
      <c r="QYI9" s="34"/>
      <c r="QYJ9" s="390"/>
      <c r="QYK9" s="34"/>
      <c r="QYL9" s="392"/>
      <c r="QYM9" s="34"/>
      <c r="QYN9" s="390"/>
      <c r="QYO9" s="516"/>
      <c r="QYP9" s="34"/>
      <c r="QYQ9" s="390"/>
      <c r="QYR9" s="516"/>
      <c r="QYS9" s="24"/>
      <c r="QYT9" s="24"/>
      <c r="QYU9" s="161"/>
      <c r="QYV9" s="206"/>
      <c r="QYW9" s="34"/>
      <c r="QYX9" s="390"/>
      <c r="QYY9" s="34"/>
      <c r="QYZ9" s="390"/>
      <c r="QZA9" s="34"/>
      <c r="QZB9" s="392"/>
      <c r="QZC9" s="34"/>
      <c r="QZD9" s="390"/>
      <c r="QZE9" s="516"/>
      <c r="QZF9" s="34"/>
      <c r="QZG9" s="390"/>
      <c r="QZH9" s="516"/>
      <c r="QZI9" s="24"/>
      <c r="QZJ9" s="24"/>
      <c r="QZK9" s="161"/>
      <c r="QZL9" s="206"/>
      <c r="QZM9" s="34"/>
      <c r="QZN9" s="390"/>
      <c r="QZO9" s="34"/>
      <c r="QZP9" s="390"/>
      <c r="QZQ9" s="34"/>
      <c r="QZR9" s="392"/>
      <c r="QZS9" s="34"/>
      <c r="QZT9" s="390"/>
      <c r="QZU9" s="516"/>
      <c r="QZV9" s="34"/>
      <c r="QZW9" s="390"/>
      <c r="QZX9" s="516"/>
      <c r="QZY9" s="24"/>
      <c r="QZZ9" s="24"/>
      <c r="RAA9" s="161"/>
      <c r="RAB9" s="206"/>
      <c r="RAC9" s="34"/>
      <c r="RAD9" s="390"/>
      <c r="RAE9" s="34"/>
      <c r="RAF9" s="390"/>
      <c r="RAG9" s="34"/>
      <c r="RAH9" s="392"/>
      <c r="RAI9" s="34"/>
      <c r="RAJ9" s="390"/>
      <c r="RAK9" s="516"/>
      <c r="RAL9" s="34"/>
      <c r="RAM9" s="390"/>
      <c r="RAN9" s="516"/>
      <c r="RAO9" s="24"/>
      <c r="RAP9" s="24"/>
      <c r="RAQ9" s="161"/>
      <c r="RAR9" s="206"/>
      <c r="RAS9" s="34"/>
      <c r="RAT9" s="390"/>
      <c r="RAU9" s="34"/>
      <c r="RAV9" s="390"/>
      <c r="RAW9" s="34"/>
      <c r="RAX9" s="392"/>
      <c r="RAY9" s="34"/>
      <c r="RAZ9" s="390"/>
      <c r="RBA9" s="516"/>
      <c r="RBB9" s="34"/>
      <c r="RBC9" s="390"/>
      <c r="RBD9" s="516"/>
      <c r="RBE9" s="24"/>
      <c r="RBF9" s="24"/>
      <c r="RBG9" s="161"/>
      <c r="RBH9" s="206"/>
      <c r="RBI9" s="34"/>
      <c r="RBJ9" s="390"/>
      <c r="RBK9" s="34"/>
      <c r="RBL9" s="390"/>
      <c r="RBM9" s="34"/>
      <c r="RBN9" s="392"/>
      <c r="RBO9" s="34"/>
      <c r="RBP9" s="390"/>
      <c r="RBQ9" s="516"/>
      <c r="RBR9" s="34"/>
      <c r="RBS9" s="390"/>
      <c r="RBT9" s="516"/>
      <c r="RBU9" s="24"/>
      <c r="RBV9" s="24"/>
      <c r="RBW9" s="161"/>
      <c r="RBX9" s="206"/>
      <c r="RBY9" s="34"/>
      <c r="RBZ9" s="390"/>
      <c r="RCA9" s="34"/>
      <c r="RCB9" s="390"/>
      <c r="RCC9" s="34"/>
      <c r="RCD9" s="392"/>
      <c r="RCE9" s="34"/>
      <c r="RCF9" s="390"/>
      <c r="RCG9" s="516"/>
      <c r="RCH9" s="34"/>
      <c r="RCI9" s="390"/>
      <c r="RCJ9" s="516"/>
      <c r="RCK9" s="24"/>
      <c r="RCL9" s="24"/>
      <c r="RCM9" s="161"/>
      <c r="RCN9" s="206"/>
      <c r="RCO9" s="34"/>
      <c r="RCP9" s="390"/>
      <c r="RCQ9" s="34"/>
      <c r="RCR9" s="390"/>
      <c r="RCS9" s="34"/>
      <c r="RCT9" s="392"/>
      <c r="RCU9" s="34"/>
      <c r="RCV9" s="390"/>
      <c r="RCW9" s="516"/>
      <c r="RCX9" s="34"/>
      <c r="RCY9" s="390"/>
      <c r="RCZ9" s="516"/>
      <c r="RDA9" s="24"/>
      <c r="RDB9" s="24"/>
      <c r="RDC9" s="161"/>
      <c r="RDD9" s="206"/>
      <c r="RDE9" s="34"/>
      <c r="RDF9" s="390"/>
      <c r="RDG9" s="34"/>
      <c r="RDH9" s="390"/>
      <c r="RDI9" s="34"/>
      <c r="RDJ9" s="392"/>
      <c r="RDK9" s="34"/>
      <c r="RDL9" s="390"/>
      <c r="RDM9" s="516"/>
      <c r="RDN9" s="34"/>
      <c r="RDO9" s="390"/>
      <c r="RDP9" s="516"/>
      <c r="RDQ9" s="24"/>
      <c r="RDR9" s="24"/>
      <c r="RDS9" s="161"/>
      <c r="RDT9" s="206"/>
      <c r="RDU9" s="34"/>
      <c r="RDV9" s="390"/>
      <c r="RDW9" s="34"/>
      <c r="RDX9" s="390"/>
      <c r="RDY9" s="34"/>
      <c r="RDZ9" s="392"/>
      <c r="REA9" s="34"/>
      <c r="REB9" s="390"/>
      <c r="REC9" s="516"/>
      <c r="RED9" s="34"/>
      <c r="REE9" s="390"/>
      <c r="REF9" s="516"/>
      <c r="REG9" s="24"/>
      <c r="REH9" s="24"/>
      <c r="REI9" s="161"/>
      <c r="REJ9" s="206"/>
      <c r="REK9" s="34"/>
      <c r="REL9" s="390"/>
      <c r="REM9" s="34"/>
      <c r="REN9" s="390"/>
      <c r="REO9" s="34"/>
      <c r="REP9" s="392"/>
      <c r="REQ9" s="34"/>
      <c r="RER9" s="390"/>
      <c r="RES9" s="516"/>
      <c r="RET9" s="34"/>
      <c r="REU9" s="390"/>
      <c r="REV9" s="516"/>
      <c r="REW9" s="24"/>
      <c r="REX9" s="24"/>
      <c r="REY9" s="161"/>
      <c r="REZ9" s="206"/>
      <c r="RFA9" s="34"/>
      <c r="RFB9" s="390"/>
      <c r="RFC9" s="34"/>
      <c r="RFD9" s="390"/>
      <c r="RFE9" s="34"/>
      <c r="RFF9" s="392"/>
      <c r="RFG9" s="34"/>
      <c r="RFH9" s="390"/>
      <c r="RFI9" s="516"/>
      <c r="RFJ9" s="34"/>
      <c r="RFK9" s="390"/>
      <c r="RFL9" s="516"/>
      <c r="RFM9" s="24"/>
      <c r="RFN9" s="24"/>
      <c r="RFO9" s="161"/>
      <c r="RFP9" s="206"/>
      <c r="RFQ9" s="34"/>
      <c r="RFR9" s="390"/>
      <c r="RFS9" s="34"/>
      <c r="RFT9" s="390"/>
      <c r="RFU9" s="34"/>
      <c r="RFV9" s="392"/>
      <c r="RFW9" s="34"/>
      <c r="RFX9" s="390"/>
      <c r="RFY9" s="516"/>
      <c r="RFZ9" s="34"/>
      <c r="RGA9" s="390"/>
      <c r="RGB9" s="516"/>
      <c r="RGC9" s="24"/>
      <c r="RGD9" s="24"/>
      <c r="RGE9" s="161"/>
      <c r="RGF9" s="206"/>
      <c r="RGG9" s="34"/>
      <c r="RGH9" s="390"/>
      <c r="RGI9" s="34"/>
      <c r="RGJ9" s="390"/>
      <c r="RGK9" s="34"/>
      <c r="RGL9" s="392"/>
      <c r="RGM9" s="34"/>
      <c r="RGN9" s="390"/>
      <c r="RGO9" s="516"/>
      <c r="RGP9" s="34"/>
      <c r="RGQ9" s="390"/>
      <c r="RGR9" s="516"/>
      <c r="RGS9" s="24"/>
      <c r="RGT9" s="24"/>
      <c r="RGU9" s="161"/>
      <c r="RGV9" s="206"/>
      <c r="RGW9" s="34"/>
      <c r="RGX9" s="390"/>
      <c r="RGY9" s="34"/>
      <c r="RGZ9" s="390"/>
      <c r="RHA9" s="34"/>
      <c r="RHB9" s="392"/>
      <c r="RHC9" s="34"/>
      <c r="RHD9" s="390"/>
      <c r="RHE9" s="516"/>
      <c r="RHF9" s="34"/>
      <c r="RHG9" s="390"/>
      <c r="RHH9" s="516"/>
      <c r="RHI9" s="24"/>
      <c r="RHJ9" s="24"/>
      <c r="RHK9" s="161"/>
      <c r="RHL9" s="206"/>
      <c r="RHM9" s="34"/>
      <c r="RHN9" s="390"/>
      <c r="RHO9" s="34"/>
      <c r="RHP9" s="390"/>
      <c r="RHQ9" s="34"/>
      <c r="RHR9" s="392"/>
      <c r="RHS9" s="34"/>
      <c r="RHT9" s="390"/>
      <c r="RHU9" s="516"/>
      <c r="RHV9" s="34"/>
      <c r="RHW9" s="390"/>
      <c r="RHX9" s="516"/>
      <c r="RHY9" s="24"/>
      <c r="RHZ9" s="24"/>
      <c r="RIA9" s="161"/>
      <c r="RIB9" s="206"/>
      <c r="RIC9" s="34"/>
      <c r="RID9" s="390"/>
      <c r="RIE9" s="34"/>
      <c r="RIF9" s="390"/>
      <c r="RIG9" s="34"/>
      <c r="RIH9" s="392"/>
      <c r="RII9" s="34"/>
      <c r="RIJ9" s="390"/>
      <c r="RIK9" s="516"/>
      <c r="RIL9" s="34"/>
      <c r="RIM9" s="390"/>
      <c r="RIN9" s="516"/>
      <c r="RIO9" s="24"/>
      <c r="RIP9" s="24"/>
      <c r="RIQ9" s="161"/>
      <c r="RIR9" s="206"/>
      <c r="RIS9" s="34"/>
      <c r="RIT9" s="390"/>
      <c r="RIU9" s="34"/>
      <c r="RIV9" s="390"/>
      <c r="RIW9" s="34"/>
      <c r="RIX9" s="392"/>
      <c r="RIY9" s="34"/>
      <c r="RIZ9" s="390"/>
      <c r="RJA9" s="516"/>
      <c r="RJB9" s="34"/>
      <c r="RJC9" s="390"/>
      <c r="RJD9" s="516"/>
      <c r="RJE9" s="24"/>
      <c r="RJF9" s="24"/>
      <c r="RJG9" s="161"/>
      <c r="RJH9" s="206"/>
      <c r="RJI9" s="34"/>
      <c r="RJJ9" s="390"/>
      <c r="RJK9" s="34"/>
      <c r="RJL9" s="390"/>
      <c r="RJM9" s="34"/>
      <c r="RJN9" s="392"/>
      <c r="RJO9" s="34"/>
      <c r="RJP9" s="390"/>
      <c r="RJQ9" s="516"/>
      <c r="RJR9" s="34"/>
      <c r="RJS9" s="390"/>
      <c r="RJT9" s="516"/>
      <c r="RJU9" s="24"/>
      <c r="RJV9" s="24"/>
      <c r="RJW9" s="161"/>
      <c r="RJX9" s="206"/>
      <c r="RJY9" s="34"/>
      <c r="RJZ9" s="390"/>
      <c r="RKA9" s="34"/>
      <c r="RKB9" s="390"/>
      <c r="RKC9" s="34"/>
      <c r="RKD9" s="392"/>
      <c r="RKE9" s="34"/>
      <c r="RKF9" s="390"/>
      <c r="RKG9" s="516"/>
      <c r="RKH9" s="34"/>
      <c r="RKI9" s="390"/>
      <c r="RKJ9" s="516"/>
      <c r="RKK9" s="24"/>
      <c r="RKL9" s="24"/>
      <c r="RKM9" s="161"/>
      <c r="RKN9" s="206"/>
      <c r="RKO9" s="34"/>
      <c r="RKP9" s="390"/>
      <c r="RKQ9" s="34"/>
      <c r="RKR9" s="390"/>
      <c r="RKS9" s="34"/>
      <c r="RKT9" s="392"/>
      <c r="RKU9" s="34"/>
      <c r="RKV9" s="390"/>
      <c r="RKW9" s="516"/>
      <c r="RKX9" s="34"/>
      <c r="RKY9" s="390"/>
      <c r="RKZ9" s="516"/>
      <c r="RLA9" s="24"/>
      <c r="RLB9" s="24"/>
      <c r="RLC9" s="161"/>
      <c r="RLD9" s="206"/>
      <c r="RLE9" s="34"/>
      <c r="RLF9" s="390"/>
      <c r="RLG9" s="34"/>
      <c r="RLH9" s="390"/>
      <c r="RLI9" s="34"/>
      <c r="RLJ9" s="392"/>
      <c r="RLK9" s="34"/>
      <c r="RLL9" s="390"/>
      <c r="RLM9" s="516"/>
      <c r="RLN9" s="34"/>
      <c r="RLO9" s="390"/>
      <c r="RLP9" s="516"/>
      <c r="RLQ9" s="24"/>
      <c r="RLR9" s="24"/>
      <c r="RLS9" s="161"/>
      <c r="RLT9" s="206"/>
      <c r="RLU9" s="34"/>
      <c r="RLV9" s="390"/>
      <c r="RLW9" s="34"/>
      <c r="RLX9" s="390"/>
      <c r="RLY9" s="34"/>
      <c r="RLZ9" s="392"/>
      <c r="RMA9" s="34"/>
      <c r="RMB9" s="390"/>
      <c r="RMC9" s="516"/>
      <c r="RMD9" s="34"/>
      <c r="RME9" s="390"/>
      <c r="RMF9" s="516"/>
      <c r="RMG9" s="24"/>
      <c r="RMH9" s="24"/>
      <c r="RMI9" s="161"/>
      <c r="RMJ9" s="206"/>
      <c r="RMK9" s="34"/>
      <c r="RML9" s="390"/>
      <c r="RMM9" s="34"/>
      <c r="RMN9" s="390"/>
      <c r="RMO9" s="34"/>
      <c r="RMP9" s="392"/>
      <c r="RMQ9" s="34"/>
      <c r="RMR9" s="390"/>
      <c r="RMS9" s="516"/>
      <c r="RMT9" s="34"/>
      <c r="RMU9" s="390"/>
      <c r="RMV9" s="516"/>
      <c r="RMW9" s="24"/>
      <c r="RMX9" s="24"/>
      <c r="RMY9" s="161"/>
      <c r="RMZ9" s="206"/>
      <c r="RNA9" s="34"/>
      <c r="RNB9" s="390"/>
      <c r="RNC9" s="34"/>
      <c r="RND9" s="390"/>
      <c r="RNE9" s="34"/>
      <c r="RNF9" s="392"/>
      <c r="RNG9" s="34"/>
      <c r="RNH9" s="390"/>
      <c r="RNI9" s="516"/>
      <c r="RNJ9" s="34"/>
      <c r="RNK9" s="390"/>
      <c r="RNL9" s="516"/>
      <c r="RNM9" s="24"/>
      <c r="RNN9" s="24"/>
      <c r="RNO9" s="161"/>
      <c r="RNP9" s="206"/>
      <c r="RNQ9" s="34"/>
      <c r="RNR9" s="390"/>
      <c r="RNS9" s="34"/>
      <c r="RNT9" s="390"/>
      <c r="RNU9" s="34"/>
      <c r="RNV9" s="392"/>
      <c r="RNW9" s="34"/>
      <c r="RNX9" s="390"/>
      <c r="RNY9" s="516"/>
      <c r="RNZ9" s="34"/>
      <c r="ROA9" s="390"/>
      <c r="ROB9" s="516"/>
      <c r="ROC9" s="24"/>
      <c r="ROD9" s="24"/>
      <c r="ROE9" s="161"/>
      <c r="ROF9" s="206"/>
      <c r="ROG9" s="34"/>
      <c r="ROH9" s="390"/>
      <c r="ROI9" s="34"/>
      <c r="ROJ9" s="390"/>
      <c r="ROK9" s="34"/>
      <c r="ROL9" s="392"/>
      <c r="ROM9" s="34"/>
      <c r="RON9" s="390"/>
      <c r="ROO9" s="516"/>
      <c r="ROP9" s="34"/>
      <c r="ROQ9" s="390"/>
      <c r="ROR9" s="516"/>
      <c r="ROS9" s="24"/>
      <c r="ROT9" s="24"/>
      <c r="ROU9" s="161"/>
      <c r="ROV9" s="206"/>
      <c r="ROW9" s="34"/>
      <c r="ROX9" s="390"/>
      <c r="ROY9" s="34"/>
      <c r="ROZ9" s="390"/>
      <c r="RPA9" s="34"/>
      <c r="RPB9" s="392"/>
      <c r="RPC9" s="34"/>
      <c r="RPD9" s="390"/>
      <c r="RPE9" s="516"/>
      <c r="RPF9" s="34"/>
      <c r="RPG9" s="390"/>
      <c r="RPH9" s="516"/>
      <c r="RPI9" s="24"/>
      <c r="RPJ9" s="24"/>
      <c r="RPK9" s="161"/>
      <c r="RPL9" s="206"/>
      <c r="RPM9" s="34"/>
      <c r="RPN9" s="390"/>
      <c r="RPO9" s="34"/>
      <c r="RPP9" s="390"/>
      <c r="RPQ9" s="34"/>
      <c r="RPR9" s="392"/>
      <c r="RPS9" s="34"/>
      <c r="RPT9" s="390"/>
      <c r="RPU9" s="516"/>
      <c r="RPV9" s="34"/>
      <c r="RPW9" s="390"/>
      <c r="RPX9" s="516"/>
      <c r="RPY9" s="24"/>
      <c r="RPZ9" s="24"/>
      <c r="RQA9" s="161"/>
      <c r="RQB9" s="206"/>
      <c r="RQC9" s="34"/>
      <c r="RQD9" s="390"/>
      <c r="RQE9" s="34"/>
      <c r="RQF9" s="390"/>
      <c r="RQG9" s="34"/>
      <c r="RQH9" s="392"/>
      <c r="RQI9" s="34"/>
      <c r="RQJ9" s="390"/>
      <c r="RQK9" s="516"/>
      <c r="RQL9" s="34"/>
      <c r="RQM9" s="390"/>
      <c r="RQN9" s="516"/>
      <c r="RQO9" s="24"/>
      <c r="RQP9" s="24"/>
      <c r="RQQ9" s="161"/>
      <c r="RQR9" s="206"/>
      <c r="RQS9" s="34"/>
      <c r="RQT9" s="390"/>
      <c r="RQU9" s="34"/>
      <c r="RQV9" s="390"/>
      <c r="RQW9" s="34"/>
      <c r="RQX9" s="392"/>
      <c r="RQY9" s="34"/>
      <c r="RQZ9" s="390"/>
      <c r="RRA9" s="516"/>
      <c r="RRB9" s="34"/>
      <c r="RRC9" s="390"/>
      <c r="RRD9" s="516"/>
      <c r="RRE9" s="24"/>
      <c r="RRF9" s="24"/>
      <c r="RRG9" s="161"/>
      <c r="RRH9" s="206"/>
      <c r="RRI9" s="34"/>
      <c r="RRJ9" s="390"/>
      <c r="RRK9" s="34"/>
      <c r="RRL9" s="390"/>
      <c r="RRM9" s="34"/>
      <c r="RRN9" s="392"/>
      <c r="RRO9" s="34"/>
      <c r="RRP9" s="390"/>
      <c r="RRQ9" s="516"/>
      <c r="RRR9" s="34"/>
      <c r="RRS9" s="390"/>
      <c r="RRT9" s="516"/>
      <c r="RRU9" s="24"/>
      <c r="RRV9" s="24"/>
      <c r="RRW9" s="161"/>
      <c r="RRX9" s="206"/>
      <c r="RRY9" s="34"/>
      <c r="RRZ9" s="390"/>
      <c r="RSA9" s="34"/>
      <c r="RSB9" s="390"/>
      <c r="RSC9" s="34"/>
      <c r="RSD9" s="392"/>
      <c r="RSE9" s="34"/>
      <c r="RSF9" s="390"/>
      <c r="RSG9" s="516"/>
      <c r="RSH9" s="34"/>
      <c r="RSI9" s="390"/>
      <c r="RSJ9" s="516"/>
      <c r="RSK9" s="24"/>
      <c r="RSL9" s="24"/>
      <c r="RSM9" s="161"/>
      <c r="RSN9" s="206"/>
      <c r="RSO9" s="34"/>
      <c r="RSP9" s="390"/>
      <c r="RSQ9" s="34"/>
      <c r="RSR9" s="390"/>
      <c r="RSS9" s="34"/>
      <c r="RST9" s="392"/>
      <c r="RSU9" s="34"/>
      <c r="RSV9" s="390"/>
      <c r="RSW9" s="516"/>
      <c r="RSX9" s="34"/>
      <c r="RSY9" s="390"/>
      <c r="RSZ9" s="516"/>
      <c r="RTA9" s="24"/>
      <c r="RTB9" s="24"/>
      <c r="RTC9" s="161"/>
      <c r="RTD9" s="206"/>
      <c r="RTE9" s="34"/>
      <c r="RTF9" s="390"/>
      <c r="RTG9" s="34"/>
      <c r="RTH9" s="390"/>
      <c r="RTI9" s="34"/>
      <c r="RTJ9" s="392"/>
      <c r="RTK9" s="34"/>
      <c r="RTL9" s="390"/>
      <c r="RTM9" s="516"/>
      <c r="RTN9" s="34"/>
      <c r="RTO9" s="390"/>
      <c r="RTP9" s="516"/>
      <c r="RTQ9" s="24"/>
      <c r="RTR9" s="24"/>
      <c r="RTS9" s="161"/>
      <c r="RTT9" s="206"/>
      <c r="RTU9" s="34"/>
      <c r="RTV9" s="390"/>
      <c r="RTW9" s="34"/>
      <c r="RTX9" s="390"/>
      <c r="RTY9" s="34"/>
      <c r="RTZ9" s="392"/>
      <c r="RUA9" s="34"/>
      <c r="RUB9" s="390"/>
      <c r="RUC9" s="516"/>
      <c r="RUD9" s="34"/>
      <c r="RUE9" s="390"/>
      <c r="RUF9" s="516"/>
      <c r="RUG9" s="24"/>
      <c r="RUH9" s="24"/>
      <c r="RUI9" s="161"/>
      <c r="RUJ9" s="206"/>
      <c r="RUK9" s="34"/>
      <c r="RUL9" s="390"/>
      <c r="RUM9" s="34"/>
      <c r="RUN9" s="390"/>
      <c r="RUO9" s="34"/>
      <c r="RUP9" s="392"/>
      <c r="RUQ9" s="34"/>
      <c r="RUR9" s="390"/>
      <c r="RUS9" s="516"/>
      <c r="RUT9" s="34"/>
      <c r="RUU9" s="390"/>
      <c r="RUV9" s="516"/>
      <c r="RUW9" s="24"/>
      <c r="RUX9" s="24"/>
      <c r="RUY9" s="161"/>
      <c r="RUZ9" s="206"/>
      <c r="RVA9" s="34"/>
      <c r="RVB9" s="390"/>
      <c r="RVC9" s="34"/>
      <c r="RVD9" s="390"/>
      <c r="RVE9" s="34"/>
      <c r="RVF9" s="392"/>
      <c r="RVG9" s="34"/>
      <c r="RVH9" s="390"/>
      <c r="RVI9" s="516"/>
      <c r="RVJ9" s="34"/>
      <c r="RVK9" s="390"/>
      <c r="RVL9" s="516"/>
      <c r="RVM9" s="24"/>
      <c r="RVN9" s="24"/>
      <c r="RVO9" s="161"/>
      <c r="RVP9" s="206"/>
      <c r="RVQ9" s="34"/>
      <c r="RVR9" s="390"/>
      <c r="RVS9" s="34"/>
      <c r="RVT9" s="390"/>
      <c r="RVU9" s="34"/>
      <c r="RVV9" s="392"/>
      <c r="RVW9" s="34"/>
      <c r="RVX9" s="390"/>
      <c r="RVY9" s="516"/>
      <c r="RVZ9" s="34"/>
      <c r="RWA9" s="390"/>
      <c r="RWB9" s="516"/>
      <c r="RWC9" s="24"/>
      <c r="RWD9" s="24"/>
      <c r="RWE9" s="161"/>
      <c r="RWF9" s="206"/>
      <c r="RWG9" s="34"/>
      <c r="RWH9" s="390"/>
      <c r="RWI9" s="34"/>
      <c r="RWJ9" s="390"/>
      <c r="RWK9" s="34"/>
      <c r="RWL9" s="392"/>
      <c r="RWM9" s="34"/>
      <c r="RWN9" s="390"/>
      <c r="RWO9" s="516"/>
      <c r="RWP9" s="34"/>
      <c r="RWQ9" s="390"/>
      <c r="RWR9" s="516"/>
      <c r="RWS9" s="24"/>
      <c r="RWT9" s="24"/>
      <c r="RWU9" s="161"/>
      <c r="RWV9" s="206"/>
      <c r="RWW9" s="34"/>
      <c r="RWX9" s="390"/>
      <c r="RWY9" s="34"/>
      <c r="RWZ9" s="390"/>
      <c r="RXA9" s="34"/>
      <c r="RXB9" s="392"/>
      <c r="RXC9" s="34"/>
      <c r="RXD9" s="390"/>
      <c r="RXE9" s="516"/>
      <c r="RXF9" s="34"/>
      <c r="RXG9" s="390"/>
      <c r="RXH9" s="516"/>
      <c r="RXI9" s="24"/>
      <c r="RXJ9" s="24"/>
      <c r="RXK9" s="161"/>
      <c r="RXL9" s="206"/>
      <c r="RXM9" s="34"/>
      <c r="RXN9" s="390"/>
      <c r="RXO9" s="34"/>
      <c r="RXP9" s="390"/>
      <c r="RXQ9" s="34"/>
      <c r="RXR9" s="392"/>
      <c r="RXS9" s="34"/>
      <c r="RXT9" s="390"/>
      <c r="RXU9" s="516"/>
      <c r="RXV9" s="34"/>
      <c r="RXW9" s="390"/>
      <c r="RXX9" s="516"/>
      <c r="RXY9" s="24"/>
      <c r="RXZ9" s="24"/>
      <c r="RYA9" s="161"/>
      <c r="RYB9" s="206"/>
      <c r="RYC9" s="34"/>
      <c r="RYD9" s="390"/>
      <c r="RYE9" s="34"/>
      <c r="RYF9" s="390"/>
      <c r="RYG9" s="34"/>
      <c r="RYH9" s="392"/>
      <c r="RYI9" s="34"/>
      <c r="RYJ9" s="390"/>
      <c r="RYK9" s="516"/>
      <c r="RYL9" s="34"/>
      <c r="RYM9" s="390"/>
      <c r="RYN9" s="516"/>
      <c r="RYO9" s="24"/>
      <c r="RYP9" s="24"/>
      <c r="RYQ9" s="161"/>
      <c r="RYR9" s="206"/>
      <c r="RYS9" s="34"/>
      <c r="RYT9" s="390"/>
      <c r="RYU9" s="34"/>
      <c r="RYV9" s="390"/>
      <c r="RYW9" s="34"/>
      <c r="RYX9" s="392"/>
      <c r="RYY9" s="34"/>
      <c r="RYZ9" s="390"/>
      <c r="RZA9" s="516"/>
      <c r="RZB9" s="34"/>
      <c r="RZC9" s="390"/>
      <c r="RZD9" s="516"/>
      <c r="RZE9" s="24"/>
      <c r="RZF9" s="24"/>
      <c r="RZG9" s="161"/>
      <c r="RZH9" s="206"/>
      <c r="RZI9" s="34"/>
      <c r="RZJ9" s="390"/>
      <c r="RZK9" s="34"/>
      <c r="RZL9" s="390"/>
      <c r="RZM9" s="34"/>
      <c r="RZN9" s="392"/>
      <c r="RZO9" s="34"/>
      <c r="RZP9" s="390"/>
      <c r="RZQ9" s="516"/>
      <c r="RZR9" s="34"/>
      <c r="RZS9" s="390"/>
      <c r="RZT9" s="516"/>
      <c r="RZU9" s="24"/>
      <c r="RZV9" s="24"/>
      <c r="RZW9" s="161"/>
      <c r="RZX9" s="206"/>
      <c r="RZY9" s="34"/>
      <c r="RZZ9" s="390"/>
      <c r="SAA9" s="34"/>
      <c r="SAB9" s="390"/>
      <c r="SAC9" s="34"/>
      <c r="SAD9" s="392"/>
      <c r="SAE9" s="34"/>
      <c r="SAF9" s="390"/>
      <c r="SAG9" s="516"/>
      <c r="SAH9" s="34"/>
      <c r="SAI9" s="390"/>
      <c r="SAJ9" s="516"/>
      <c r="SAK9" s="24"/>
      <c r="SAL9" s="24"/>
      <c r="SAM9" s="161"/>
      <c r="SAN9" s="206"/>
      <c r="SAO9" s="34"/>
      <c r="SAP9" s="390"/>
      <c r="SAQ9" s="34"/>
      <c r="SAR9" s="390"/>
      <c r="SAS9" s="34"/>
      <c r="SAT9" s="392"/>
      <c r="SAU9" s="34"/>
      <c r="SAV9" s="390"/>
      <c r="SAW9" s="516"/>
      <c r="SAX9" s="34"/>
      <c r="SAY9" s="390"/>
      <c r="SAZ9" s="516"/>
      <c r="SBA9" s="24"/>
      <c r="SBB9" s="24"/>
      <c r="SBC9" s="161"/>
      <c r="SBD9" s="206"/>
      <c r="SBE9" s="34"/>
      <c r="SBF9" s="390"/>
      <c r="SBG9" s="34"/>
      <c r="SBH9" s="390"/>
      <c r="SBI9" s="34"/>
      <c r="SBJ9" s="392"/>
      <c r="SBK9" s="34"/>
      <c r="SBL9" s="390"/>
      <c r="SBM9" s="516"/>
      <c r="SBN9" s="34"/>
      <c r="SBO9" s="390"/>
      <c r="SBP9" s="516"/>
      <c r="SBQ9" s="24"/>
      <c r="SBR9" s="24"/>
      <c r="SBS9" s="161"/>
      <c r="SBT9" s="206"/>
      <c r="SBU9" s="34"/>
      <c r="SBV9" s="390"/>
      <c r="SBW9" s="34"/>
      <c r="SBX9" s="390"/>
      <c r="SBY9" s="34"/>
      <c r="SBZ9" s="392"/>
      <c r="SCA9" s="34"/>
      <c r="SCB9" s="390"/>
      <c r="SCC9" s="516"/>
      <c r="SCD9" s="34"/>
      <c r="SCE9" s="390"/>
      <c r="SCF9" s="516"/>
      <c r="SCG9" s="24"/>
      <c r="SCH9" s="24"/>
      <c r="SCI9" s="161"/>
      <c r="SCJ9" s="206"/>
      <c r="SCK9" s="34"/>
      <c r="SCL9" s="390"/>
      <c r="SCM9" s="34"/>
      <c r="SCN9" s="390"/>
      <c r="SCO9" s="34"/>
      <c r="SCP9" s="392"/>
      <c r="SCQ9" s="34"/>
      <c r="SCR9" s="390"/>
      <c r="SCS9" s="516"/>
      <c r="SCT9" s="34"/>
      <c r="SCU9" s="390"/>
      <c r="SCV9" s="516"/>
      <c r="SCW9" s="24"/>
      <c r="SCX9" s="24"/>
      <c r="SCY9" s="161"/>
      <c r="SCZ9" s="206"/>
      <c r="SDA9" s="34"/>
      <c r="SDB9" s="390"/>
      <c r="SDC9" s="34"/>
      <c r="SDD9" s="390"/>
      <c r="SDE9" s="34"/>
      <c r="SDF9" s="392"/>
      <c r="SDG9" s="34"/>
      <c r="SDH9" s="390"/>
      <c r="SDI9" s="516"/>
      <c r="SDJ9" s="34"/>
      <c r="SDK9" s="390"/>
      <c r="SDL9" s="516"/>
      <c r="SDM9" s="24"/>
      <c r="SDN9" s="24"/>
      <c r="SDO9" s="161"/>
      <c r="SDP9" s="206"/>
      <c r="SDQ9" s="34"/>
      <c r="SDR9" s="390"/>
      <c r="SDS9" s="34"/>
      <c r="SDT9" s="390"/>
      <c r="SDU9" s="34"/>
      <c r="SDV9" s="392"/>
      <c r="SDW9" s="34"/>
      <c r="SDX9" s="390"/>
      <c r="SDY9" s="516"/>
      <c r="SDZ9" s="34"/>
      <c r="SEA9" s="390"/>
      <c r="SEB9" s="516"/>
      <c r="SEC9" s="24"/>
      <c r="SED9" s="24"/>
      <c r="SEE9" s="161"/>
      <c r="SEF9" s="206"/>
      <c r="SEG9" s="34"/>
      <c r="SEH9" s="390"/>
      <c r="SEI9" s="34"/>
      <c r="SEJ9" s="390"/>
      <c r="SEK9" s="34"/>
      <c r="SEL9" s="392"/>
      <c r="SEM9" s="34"/>
      <c r="SEN9" s="390"/>
      <c r="SEO9" s="516"/>
      <c r="SEP9" s="34"/>
      <c r="SEQ9" s="390"/>
      <c r="SER9" s="516"/>
      <c r="SES9" s="24"/>
      <c r="SET9" s="24"/>
      <c r="SEU9" s="161"/>
      <c r="SEV9" s="206"/>
      <c r="SEW9" s="34"/>
      <c r="SEX9" s="390"/>
      <c r="SEY9" s="34"/>
      <c r="SEZ9" s="390"/>
      <c r="SFA9" s="34"/>
      <c r="SFB9" s="392"/>
      <c r="SFC9" s="34"/>
      <c r="SFD9" s="390"/>
      <c r="SFE9" s="516"/>
      <c r="SFF9" s="34"/>
      <c r="SFG9" s="390"/>
      <c r="SFH9" s="516"/>
      <c r="SFI9" s="24"/>
      <c r="SFJ9" s="24"/>
      <c r="SFK9" s="161"/>
      <c r="SFL9" s="206"/>
      <c r="SFM9" s="34"/>
      <c r="SFN9" s="390"/>
      <c r="SFO9" s="34"/>
      <c r="SFP9" s="390"/>
      <c r="SFQ9" s="34"/>
      <c r="SFR9" s="392"/>
      <c r="SFS9" s="34"/>
      <c r="SFT9" s="390"/>
      <c r="SFU9" s="516"/>
      <c r="SFV9" s="34"/>
      <c r="SFW9" s="390"/>
      <c r="SFX9" s="516"/>
      <c r="SFY9" s="24"/>
      <c r="SFZ9" s="24"/>
      <c r="SGA9" s="161"/>
      <c r="SGB9" s="206"/>
      <c r="SGC9" s="34"/>
      <c r="SGD9" s="390"/>
      <c r="SGE9" s="34"/>
      <c r="SGF9" s="390"/>
      <c r="SGG9" s="34"/>
      <c r="SGH9" s="392"/>
      <c r="SGI9" s="34"/>
      <c r="SGJ9" s="390"/>
      <c r="SGK9" s="516"/>
      <c r="SGL9" s="34"/>
      <c r="SGM9" s="390"/>
      <c r="SGN9" s="516"/>
      <c r="SGO9" s="24"/>
      <c r="SGP9" s="24"/>
      <c r="SGQ9" s="161"/>
      <c r="SGR9" s="206"/>
      <c r="SGS9" s="34"/>
      <c r="SGT9" s="390"/>
      <c r="SGU9" s="34"/>
      <c r="SGV9" s="390"/>
      <c r="SGW9" s="34"/>
      <c r="SGX9" s="392"/>
      <c r="SGY9" s="34"/>
      <c r="SGZ9" s="390"/>
      <c r="SHA9" s="516"/>
      <c r="SHB9" s="34"/>
      <c r="SHC9" s="390"/>
      <c r="SHD9" s="516"/>
      <c r="SHE9" s="24"/>
      <c r="SHF9" s="24"/>
      <c r="SHG9" s="161"/>
      <c r="SHH9" s="206"/>
      <c r="SHI9" s="34"/>
      <c r="SHJ9" s="390"/>
      <c r="SHK9" s="34"/>
      <c r="SHL9" s="390"/>
      <c r="SHM9" s="34"/>
      <c r="SHN9" s="392"/>
      <c r="SHO9" s="34"/>
      <c r="SHP9" s="390"/>
      <c r="SHQ9" s="516"/>
      <c r="SHR9" s="34"/>
      <c r="SHS9" s="390"/>
      <c r="SHT9" s="516"/>
      <c r="SHU9" s="24"/>
      <c r="SHV9" s="24"/>
      <c r="SHW9" s="161"/>
      <c r="SHX9" s="206"/>
      <c r="SHY9" s="34"/>
      <c r="SHZ9" s="390"/>
      <c r="SIA9" s="34"/>
      <c r="SIB9" s="390"/>
      <c r="SIC9" s="34"/>
      <c r="SID9" s="392"/>
      <c r="SIE9" s="34"/>
      <c r="SIF9" s="390"/>
      <c r="SIG9" s="516"/>
      <c r="SIH9" s="34"/>
      <c r="SII9" s="390"/>
      <c r="SIJ9" s="516"/>
      <c r="SIK9" s="24"/>
      <c r="SIL9" s="24"/>
      <c r="SIM9" s="161"/>
      <c r="SIN9" s="206"/>
      <c r="SIO9" s="34"/>
      <c r="SIP9" s="390"/>
      <c r="SIQ9" s="34"/>
      <c r="SIR9" s="390"/>
      <c r="SIS9" s="34"/>
      <c r="SIT9" s="392"/>
      <c r="SIU9" s="34"/>
      <c r="SIV9" s="390"/>
      <c r="SIW9" s="516"/>
      <c r="SIX9" s="34"/>
      <c r="SIY9" s="390"/>
      <c r="SIZ9" s="516"/>
      <c r="SJA9" s="24"/>
      <c r="SJB9" s="24"/>
      <c r="SJC9" s="161"/>
      <c r="SJD9" s="206"/>
      <c r="SJE9" s="34"/>
      <c r="SJF9" s="390"/>
      <c r="SJG9" s="34"/>
      <c r="SJH9" s="390"/>
      <c r="SJI9" s="34"/>
      <c r="SJJ9" s="392"/>
      <c r="SJK9" s="34"/>
      <c r="SJL9" s="390"/>
      <c r="SJM9" s="516"/>
      <c r="SJN9" s="34"/>
      <c r="SJO9" s="390"/>
      <c r="SJP9" s="516"/>
      <c r="SJQ9" s="24"/>
      <c r="SJR9" s="24"/>
      <c r="SJS9" s="161"/>
      <c r="SJT9" s="206"/>
      <c r="SJU9" s="34"/>
      <c r="SJV9" s="390"/>
      <c r="SJW9" s="34"/>
      <c r="SJX9" s="390"/>
      <c r="SJY9" s="34"/>
      <c r="SJZ9" s="392"/>
      <c r="SKA9" s="34"/>
      <c r="SKB9" s="390"/>
      <c r="SKC9" s="516"/>
      <c r="SKD9" s="34"/>
      <c r="SKE9" s="390"/>
      <c r="SKF9" s="516"/>
      <c r="SKG9" s="24"/>
      <c r="SKH9" s="24"/>
      <c r="SKI9" s="161"/>
      <c r="SKJ9" s="206"/>
      <c r="SKK9" s="34"/>
      <c r="SKL9" s="390"/>
      <c r="SKM9" s="34"/>
      <c r="SKN9" s="390"/>
      <c r="SKO9" s="34"/>
      <c r="SKP9" s="392"/>
      <c r="SKQ9" s="34"/>
      <c r="SKR9" s="390"/>
      <c r="SKS9" s="516"/>
      <c r="SKT9" s="34"/>
      <c r="SKU9" s="390"/>
      <c r="SKV9" s="516"/>
      <c r="SKW9" s="24"/>
      <c r="SKX9" s="24"/>
      <c r="SKY9" s="161"/>
      <c r="SKZ9" s="206"/>
      <c r="SLA9" s="34"/>
      <c r="SLB9" s="390"/>
      <c r="SLC9" s="34"/>
      <c r="SLD9" s="390"/>
      <c r="SLE9" s="34"/>
      <c r="SLF9" s="392"/>
      <c r="SLG9" s="34"/>
      <c r="SLH9" s="390"/>
      <c r="SLI9" s="516"/>
      <c r="SLJ9" s="34"/>
      <c r="SLK9" s="390"/>
      <c r="SLL9" s="516"/>
      <c r="SLM9" s="24"/>
      <c r="SLN9" s="24"/>
      <c r="SLO9" s="161"/>
      <c r="SLP9" s="206"/>
      <c r="SLQ9" s="34"/>
      <c r="SLR9" s="390"/>
      <c r="SLS9" s="34"/>
      <c r="SLT9" s="390"/>
      <c r="SLU9" s="34"/>
      <c r="SLV9" s="392"/>
      <c r="SLW9" s="34"/>
      <c r="SLX9" s="390"/>
      <c r="SLY9" s="516"/>
      <c r="SLZ9" s="34"/>
      <c r="SMA9" s="390"/>
      <c r="SMB9" s="516"/>
      <c r="SMC9" s="24"/>
      <c r="SMD9" s="24"/>
      <c r="SME9" s="161"/>
      <c r="SMF9" s="206"/>
      <c r="SMG9" s="34"/>
      <c r="SMH9" s="390"/>
      <c r="SMI9" s="34"/>
      <c r="SMJ9" s="390"/>
      <c r="SMK9" s="34"/>
      <c r="SML9" s="392"/>
      <c r="SMM9" s="34"/>
      <c r="SMN9" s="390"/>
      <c r="SMO9" s="516"/>
      <c r="SMP9" s="34"/>
      <c r="SMQ9" s="390"/>
      <c r="SMR9" s="516"/>
      <c r="SMS9" s="24"/>
      <c r="SMT9" s="24"/>
      <c r="SMU9" s="161"/>
      <c r="SMV9" s="206"/>
      <c r="SMW9" s="34"/>
      <c r="SMX9" s="390"/>
      <c r="SMY9" s="34"/>
      <c r="SMZ9" s="390"/>
      <c r="SNA9" s="34"/>
      <c r="SNB9" s="392"/>
      <c r="SNC9" s="34"/>
      <c r="SND9" s="390"/>
      <c r="SNE9" s="516"/>
      <c r="SNF9" s="34"/>
      <c r="SNG9" s="390"/>
      <c r="SNH9" s="516"/>
      <c r="SNI9" s="24"/>
      <c r="SNJ9" s="24"/>
      <c r="SNK9" s="161"/>
      <c r="SNL9" s="206"/>
      <c r="SNM9" s="34"/>
      <c r="SNN9" s="390"/>
      <c r="SNO9" s="34"/>
      <c r="SNP9" s="390"/>
      <c r="SNQ9" s="34"/>
      <c r="SNR9" s="392"/>
      <c r="SNS9" s="34"/>
      <c r="SNT9" s="390"/>
      <c r="SNU9" s="516"/>
      <c r="SNV9" s="34"/>
      <c r="SNW9" s="390"/>
      <c r="SNX9" s="516"/>
      <c r="SNY9" s="24"/>
      <c r="SNZ9" s="24"/>
      <c r="SOA9" s="161"/>
      <c r="SOB9" s="206"/>
      <c r="SOC9" s="34"/>
      <c r="SOD9" s="390"/>
      <c r="SOE9" s="34"/>
      <c r="SOF9" s="390"/>
      <c r="SOG9" s="34"/>
      <c r="SOH9" s="392"/>
      <c r="SOI9" s="34"/>
      <c r="SOJ9" s="390"/>
      <c r="SOK9" s="516"/>
      <c r="SOL9" s="34"/>
      <c r="SOM9" s="390"/>
      <c r="SON9" s="516"/>
      <c r="SOO9" s="24"/>
      <c r="SOP9" s="24"/>
      <c r="SOQ9" s="161"/>
      <c r="SOR9" s="206"/>
      <c r="SOS9" s="34"/>
      <c r="SOT9" s="390"/>
      <c r="SOU9" s="34"/>
      <c r="SOV9" s="390"/>
      <c r="SOW9" s="34"/>
      <c r="SOX9" s="392"/>
      <c r="SOY9" s="34"/>
      <c r="SOZ9" s="390"/>
      <c r="SPA9" s="516"/>
      <c r="SPB9" s="34"/>
      <c r="SPC9" s="390"/>
      <c r="SPD9" s="516"/>
      <c r="SPE9" s="24"/>
      <c r="SPF9" s="24"/>
      <c r="SPG9" s="161"/>
      <c r="SPH9" s="206"/>
      <c r="SPI9" s="34"/>
      <c r="SPJ9" s="390"/>
      <c r="SPK9" s="34"/>
      <c r="SPL9" s="390"/>
      <c r="SPM9" s="34"/>
      <c r="SPN9" s="392"/>
      <c r="SPO9" s="34"/>
      <c r="SPP9" s="390"/>
      <c r="SPQ9" s="516"/>
      <c r="SPR9" s="34"/>
      <c r="SPS9" s="390"/>
      <c r="SPT9" s="516"/>
      <c r="SPU9" s="24"/>
      <c r="SPV9" s="24"/>
      <c r="SPW9" s="161"/>
      <c r="SPX9" s="206"/>
      <c r="SPY9" s="34"/>
      <c r="SPZ9" s="390"/>
      <c r="SQA9" s="34"/>
      <c r="SQB9" s="390"/>
      <c r="SQC9" s="34"/>
      <c r="SQD9" s="392"/>
      <c r="SQE9" s="34"/>
      <c r="SQF9" s="390"/>
      <c r="SQG9" s="516"/>
      <c r="SQH9" s="34"/>
      <c r="SQI9" s="390"/>
      <c r="SQJ9" s="516"/>
      <c r="SQK9" s="24"/>
      <c r="SQL9" s="24"/>
      <c r="SQM9" s="161"/>
      <c r="SQN9" s="206"/>
      <c r="SQO9" s="34"/>
      <c r="SQP9" s="390"/>
      <c r="SQQ9" s="34"/>
      <c r="SQR9" s="390"/>
      <c r="SQS9" s="34"/>
      <c r="SQT9" s="392"/>
      <c r="SQU9" s="34"/>
      <c r="SQV9" s="390"/>
      <c r="SQW9" s="516"/>
      <c r="SQX9" s="34"/>
      <c r="SQY9" s="390"/>
      <c r="SQZ9" s="516"/>
      <c r="SRA9" s="24"/>
      <c r="SRB9" s="24"/>
      <c r="SRC9" s="161"/>
      <c r="SRD9" s="206"/>
      <c r="SRE9" s="34"/>
      <c r="SRF9" s="390"/>
      <c r="SRG9" s="34"/>
      <c r="SRH9" s="390"/>
      <c r="SRI9" s="34"/>
      <c r="SRJ9" s="392"/>
      <c r="SRK9" s="34"/>
      <c r="SRL9" s="390"/>
      <c r="SRM9" s="516"/>
      <c r="SRN9" s="34"/>
      <c r="SRO9" s="390"/>
      <c r="SRP9" s="516"/>
      <c r="SRQ9" s="24"/>
      <c r="SRR9" s="24"/>
      <c r="SRS9" s="161"/>
      <c r="SRT9" s="206"/>
      <c r="SRU9" s="34"/>
      <c r="SRV9" s="390"/>
      <c r="SRW9" s="34"/>
      <c r="SRX9" s="390"/>
      <c r="SRY9" s="34"/>
      <c r="SRZ9" s="392"/>
      <c r="SSA9" s="34"/>
      <c r="SSB9" s="390"/>
      <c r="SSC9" s="516"/>
      <c r="SSD9" s="34"/>
      <c r="SSE9" s="390"/>
      <c r="SSF9" s="516"/>
      <c r="SSG9" s="24"/>
      <c r="SSH9" s="24"/>
      <c r="SSI9" s="161"/>
      <c r="SSJ9" s="206"/>
      <c r="SSK9" s="34"/>
      <c r="SSL9" s="390"/>
      <c r="SSM9" s="34"/>
      <c r="SSN9" s="390"/>
      <c r="SSO9" s="34"/>
      <c r="SSP9" s="392"/>
      <c r="SSQ9" s="34"/>
      <c r="SSR9" s="390"/>
      <c r="SSS9" s="516"/>
      <c r="SST9" s="34"/>
      <c r="SSU9" s="390"/>
      <c r="SSV9" s="516"/>
      <c r="SSW9" s="24"/>
      <c r="SSX9" s="24"/>
      <c r="SSY9" s="161"/>
      <c r="SSZ9" s="206"/>
      <c r="STA9" s="34"/>
      <c r="STB9" s="390"/>
      <c r="STC9" s="34"/>
      <c r="STD9" s="390"/>
      <c r="STE9" s="34"/>
      <c r="STF9" s="392"/>
      <c r="STG9" s="34"/>
      <c r="STH9" s="390"/>
      <c r="STI9" s="516"/>
      <c r="STJ9" s="34"/>
      <c r="STK9" s="390"/>
      <c r="STL9" s="516"/>
      <c r="STM9" s="24"/>
      <c r="STN9" s="24"/>
      <c r="STO9" s="161"/>
      <c r="STP9" s="206"/>
      <c r="STQ9" s="34"/>
      <c r="STR9" s="390"/>
      <c r="STS9" s="34"/>
      <c r="STT9" s="390"/>
      <c r="STU9" s="34"/>
      <c r="STV9" s="392"/>
      <c r="STW9" s="34"/>
      <c r="STX9" s="390"/>
      <c r="STY9" s="516"/>
      <c r="STZ9" s="34"/>
      <c r="SUA9" s="390"/>
      <c r="SUB9" s="516"/>
      <c r="SUC9" s="24"/>
      <c r="SUD9" s="24"/>
      <c r="SUE9" s="161"/>
      <c r="SUF9" s="206"/>
      <c r="SUG9" s="34"/>
      <c r="SUH9" s="390"/>
      <c r="SUI9" s="34"/>
      <c r="SUJ9" s="390"/>
      <c r="SUK9" s="34"/>
      <c r="SUL9" s="392"/>
      <c r="SUM9" s="34"/>
      <c r="SUN9" s="390"/>
      <c r="SUO9" s="516"/>
      <c r="SUP9" s="34"/>
      <c r="SUQ9" s="390"/>
      <c r="SUR9" s="516"/>
      <c r="SUS9" s="24"/>
      <c r="SUT9" s="24"/>
      <c r="SUU9" s="161"/>
      <c r="SUV9" s="206"/>
      <c r="SUW9" s="34"/>
      <c r="SUX9" s="390"/>
      <c r="SUY9" s="34"/>
      <c r="SUZ9" s="390"/>
      <c r="SVA9" s="34"/>
      <c r="SVB9" s="392"/>
      <c r="SVC9" s="34"/>
      <c r="SVD9" s="390"/>
      <c r="SVE9" s="516"/>
      <c r="SVF9" s="34"/>
      <c r="SVG9" s="390"/>
      <c r="SVH9" s="516"/>
      <c r="SVI9" s="24"/>
      <c r="SVJ9" s="24"/>
      <c r="SVK9" s="161"/>
      <c r="SVL9" s="206"/>
      <c r="SVM9" s="34"/>
      <c r="SVN9" s="390"/>
      <c r="SVO9" s="34"/>
      <c r="SVP9" s="390"/>
      <c r="SVQ9" s="34"/>
      <c r="SVR9" s="392"/>
      <c r="SVS9" s="34"/>
      <c r="SVT9" s="390"/>
      <c r="SVU9" s="516"/>
      <c r="SVV9" s="34"/>
      <c r="SVW9" s="390"/>
      <c r="SVX9" s="516"/>
      <c r="SVY9" s="24"/>
      <c r="SVZ9" s="24"/>
      <c r="SWA9" s="161"/>
      <c r="SWB9" s="206"/>
      <c r="SWC9" s="34"/>
      <c r="SWD9" s="390"/>
      <c r="SWE9" s="34"/>
      <c r="SWF9" s="390"/>
      <c r="SWG9" s="34"/>
      <c r="SWH9" s="392"/>
      <c r="SWI9" s="34"/>
      <c r="SWJ9" s="390"/>
      <c r="SWK9" s="516"/>
      <c r="SWL9" s="34"/>
      <c r="SWM9" s="390"/>
      <c r="SWN9" s="516"/>
      <c r="SWO9" s="24"/>
      <c r="SWP9" s="24"/>
      <c r="SWQ9" s="161"/>
      <c r="SWR9" s="206"/>
      <c r="SWS9" s="34"/>
      <c r="SWT9" s="390"/>
      <c r="SWU9" s="34"/>
      <c r="SWV9" s="390"/>
      <c r="SWW9" s="34"/>
      <c r="SWX9" s="392"/>
      <c r="SWY9" s="34"/>
      <c r="SWZ9" s="390"/>
      <c r="SXA9" s="516"/>
      <c r="SXB9" s="34"/>
      <c r="SXC9" s="390"/>
      <c r="SXD9" s="516"/>
      <c r="SXE9" s="24"/>
      <c r="SXF9" s="24"/>
      <c r="SXG9" s="161"/>
      <c r="SXH9" s="206"/>
      <c r="SXI9" s="34"/>
      <c r="SXJ9" s="390"/>
      <c r="SXK9" s="34"/>
      <c r="SXL9" s="390"/>
      <c r="SXM9" s="34"/>
      <c r="SXN9" s="392"/>
      <c r="SXO9" s="34"/>
      <c r="SXP9" s="390"/>
      <c r="SXQ9" s="516"/>
      <c r="SXR9" s="34"/>
      <c r="SXS9" s="390"/>
      <c r="SXT9" s="516"/>
      <c r="SXU9" s="24"/>
      <c r="SXV9" s="24"/>
      <c r="SXW9" s="161"/>
      <c r="SXX9" s="206"/>
      <c r="SXY9" s="34"/>
      <c r="SXZ9" s="390"/>
      <c r="SYA9" s="34"/>
      <c r="SYB9" s="390"/>
      <c r="SYC9" s="34"/>
      <c r="SYD9" s="392"/>
      <c r="SYE9" s="34"/>
      <c r="SYF9" s="390"/>
      <c r="SYG9" s="516"/>
      <c r="SYH9" s="34"/>
      <c r="SYI9" s="390"/>
      <c r="SYJ9" s="516"/>
      <c r="SYK9" s="24"/>
      <c r="SYL9" s="24"/>
      <c r="SYM9" s="161"/>
      <c r="SYN9" s="206"/>
      <c r="SYO9" s="34"/>
      <c r="SYP9" s="390"/>
      <c r="SYQ9" s="34"/>
      <c r="SYR9" s="390"/>
      <c r="SYS9" s="34"/>
      <c r="SYT9" s="392"/>
      <c r="SYU9" s="34"/>
      <c r="SYV9" s="390"/>
      <c r="SYW9" s="516"/>
      <c r="SYX9" s="34"/>
      <c r="SYY9" s="390"/>
      <c r="SYZ9" s="516"/>
      <c r="SZA9" s="24"/>
      <c r="SZB9" s="24"/>
      <c r="SZC9" s="161"/>
      <c r="SZD9" s="206"/>
      <c r="SZE9" s="34"/>
      <c r="SZF9" s="390"/>
      <c r="SZG9" s="34"/>
      <c r="SZH9" s="390"/>
      <c r="SZI9" s="34"/>
      <c r="SZJ9" s="392"/>
      <c r="SZK9" s="34"/>
      <c r="SZL9" s="390"/>
      <c r="SZM9" s="516"/>
      <c r="SZN9" s="34"/>
      <c r="SZO9" s="390"/>
      <c r="SZP9" s="516"/>
      <c r="SZQ9" s="24"/>
      <c r="SZR9" s="24"/>
      <c r="SZS9" s="161"/>
      <c r="SZT9" s="206"/>
      <c r="SZU9" s="34"/>
      <c r="SZV9" s="390"/>
      <c r="SZW9" s="34"/>
      <c r="SZX9" s="390"/>
      <c r="SZY9" s="34"/>
      <c r="SZZ9" s="392"/>
      <c r="TAA9" s="34"/>
      <c r="TAB9" s="390"/>
      <c r="TAC9" s="516"/>
      <c r="TAD9" s="34"/>
      <c r="TAE9" s="390"/>
      <c r="TAF9" s="516"/>
      <c r="TAG9" s="24"/>
      <c r="TAH9" s="24"/>
      <c r="TAI9" s="161"/>
      <c r="TAJ9" s="206"/>
      <c r="TAK9" s="34"/>
      <c r="TAL9" s="390"/>
      <c r="TAM9" s="34"/>
      <c r="TAN9" s="390"/>
      <c r="TAO9" s="34"/>
      <c r="TAP9" s="392"/>
      <c r="TAQ9" s="34"/>
      <c r="TAR9" s="390"/>
      <c r="TAS9" s="516"/>
      <c r="TAT9" s="34"/>
      <c r="TAU9" s="390"/>
      <c r="TAV9" s="516"/>
      <c r="TAW9" s="24"/>
      <c r="TAX9" s="24"/>
      <c r="TAY9" s="161"/>
      <c r="TAZ9" s="206"/>
      <c r="TBA9" s="34"/>
      <c r="TBB9" s="390"/>
      <c r="TBC9" s="34"/>
      <c r="TBD9" s="390"/>
      <c r="TBE9" s="34"/>
      <c r="TBF9" s="392"/>
      <c r="TBG9" s="34"/>
      <c r="TBH9" s="390"/>
      <c r="TBI9" s="516"/>
      <c r="TBJ9" s="34"/>
      <c r="TBK9" s="390"/>
      <c r="TBL9" s="516"/>
      <c r="TBM9" s="24"/>
      <c r="TBN9" s="24"/>
      <c r="TBO9" s="161"/>
      <c r="TBP9" s="206"/>
      <c r="TBQ9" s="34"/>
      <c r="TBR9" s="390"/>
      <c r="TBS9" s="34"/>
      <c r="TBT9" s="390"/>
      <c r="TBU9" s="34"/>
      <c r="TBV9" s="392"/>
      <c r="TBW9" s="34"/>
      <c r="TBX9" s="390"/>
      <c r="TBY9" s="516"/>
      <c r="TBZ9" s="34"/>
      <c r="TCA9" s="390"/>
      <c r="TCB9" s="516"/>
      <c r="TCC9" s="24"/>
      <c r="TCD9" s="24"/>
      <c r="TCE9" s="161"/>
      <c r="TCF9" s="206"/>
      <c r="TCG9" s="34"/>
      <c r="TCH9" s="390"/>
      <c r="TCI9" s="34"/>
      <c r="TCJ9" s="390"/>
      <c r="TCK9" s="34"/>
      <c r="TCL9" s="392"/>
      <c r="TCM9" s="34"/>
      <c r="TCN9" s="390"/>
      <c r="TCO9" s="516"/>
      <c r="TCP9" s="34"/>
      <c r="TCQ9" s="390"/>
      <c r="TCR9" s="516"/>
      <c r="TCS9" s="24"/>
      <c r="TCT9" s="24"/>
      <c r="TCU9" s="161"/>
      <c r="TCV9" s="206"/>
      <c r="TCW9" s="34"/>
      <c r="TCX9" s="390"/>
      <c r="TCY9" s="34"/>
      <c r="TCZ9" s="390"/>
      <c r="TDA9" s="34"/>
      <c r="TDB9" s="392"/>
      <c r="TDC9" s="34"/>
      <c r="TDD9" s="390"/>
      <c r="TDE9" s="516"/>
      <c r="TDF9" s="34"/>
      <c r="TDG9" s="390"/>
      <c r="TDH9" s="516"/>
      <c r="TDI9" s="24"/>
      <c r="TDJ9" s="24"/>
      <c r="TDK9" s="161"/>
      <c r="TDL9" s="206"/>
      <c r="TDM9" s="34"/>
      <c r="TDN9" s="390"/>
      <c r="TDO9" s="34"/>
      <c r="TDP9" s="390"/>
      <c r="TDQ9" s="34"/>
      <c r="TDR9" s="392"/>
      <c r="TDS9" s="34"/>
      <c r="TDT9" s="390"/>
      <c r="TDU9" s="516"/>
      <c r="TDV9" s="34"/>
      <c r="TDW9" s="390"/>
      <c r="TDX9" s="516"/>
      <c r="TDY9" s="24"/>
      <c r="TDZ9" s="24"/>
      <c r="TEA9" s="161"/>
      <c r="TEB9" s="206"/>
      <c r="TEC9" s="34"/>
      <c r="TED9" s="390"/>
      <c r="TEE9" s="34"/>
      <c r="TEF9" s="390"/>
      <c r="TEG9" s="34"/>
      <c r="TEH9" s="392"/>
      <c r="TEI9" s="34"/>
      <c r="TEJ9" s="390"/>
      <c r="TEK9" s="516"/>
      <c r="TEL9" s="34"/>
      <c r="TEM9" s="390"/>
      <c r="TEN9" s="516"/>
      <c r="TEO9" s="24"/>
      <c r="TEP9" s="24"/>
      <c r="TEQ9" s="161"/>
      <c r="TER9" s="206"/>
      <c r="TES9" s="34"/>
      <c r="TET9" s="390"/>
      <c r="TEU9" s="34"/>
      <c r="TEV9" s="390"/>
      <c r="TEW9" s="34"/>
      <c r="TEX9" s="392"/>
      <c r="TEY9" s="34"/>
      <c r="TEZ9" s="390"/>
      <c r="TFA9" s="516"/>
      <c r="TFB9" s="34"/>
      <c r="TFC9" s="390"/>
      <c r="TFD9" s="516"/>
      <c r="TFE9" s="24"/>
      <c r="TFF9" s="24"/>
      <c r="TFG9" s="161"/>
      <c r="TFH9" s="206"/>
      <c r="TFI9" s="34"/>
      <c r="TFJ9" s="390"/>
      <c r="TFK9" s="34"/>
      <c r="TFL9" s="390"/>
      <c r="TFM9" s="34"/>
      <c r="TFN9" s="392"/>
      <c r="TFO9" s="34"/>
      <c r="TFP9" s="390"/>
      <c r="TFQ9" s="516"/>
      <c r="TFR9" s="34"/>
      <c r="TFS9" s="390"/>
      <c r="TFT9" s="516"/>
      <c r="TFU9" s="24"/>
      <c r="TFV9" s="24"/>
      <c r="TFW9" s="161"/>
      <c r="TFX9" s="206"/>
      <c r="TFY9" s="34"/>
      <c r="TFZ9" s="390"/>
      <c r="TGA9" s="34"/>
      <c r="TGB9" s="390"/>
      <c r="TGC9" s="34"/>
      <c r="TGD9" s="392"/>
      <c r="TGE9" s="34"/>
      <c r="TGF9" s="390"/>
      <c r="TGG9" s="516"/>
      <c r="TGH9" s="34"/>
      <c r="TGI9" s="390"/>
      <c r="TGJ9" s="516"/>
      <c r="TGK9" s="24"/>
      <c r="TGL9" s="24"/>
      <c r="TGM9" s="161"/>
      <c r="TGN9" s="206"/>
      <c r="TGO9" s="34"/>
      <c r="TGP9" s="390"/>
      <c r="TGQ9" s="34"/>
      <c r="TGR9" s="390"/>
      <c r="TGS9" s="34"/>
      <c r="TGT9" s="392"/>
      <c r="TGU9" s="34"/>
      <c r="TGV9" s="390"/>
      <c r="TGW9" s="516"/>
      <c r="TGX9" s="34"/>
      <c r="TGY9" s="390"/>
      <c r="TGZ9" s="516"/>
      <c r="THA9" s="24"/>
      <c r="THB9" s="24"/>
      <c r="THC9" s="161"/>
      <c r="THD9" s="206"/>
      <c r="THE9" s="34"/>
      <c r="THF9" s="390"/>
      <c r="THG9" s="34"/>
      <c r="THH9" s="390"/>
      <c r="THI9" s="34"/>
      <c r="THJ9" s="392"/>
      <c r="THK9" s="34"/>
      <c r="THL9" s="390"/>
      <c r="THM9" s="516"/>
      <c r="THN9" s="34"/>
      <c r="THO9" s="390"/>
      <c r="THP9" s="516"/>
      <c r="THQ9" s="24"/>
      <c r="THR9" s="24"/>
      <c r="THS9" s="161"/>
      <c r="THT9" s="206"/>
      <c r="THU9" s="34"/>
      <c r="THV9" s="390"/>
      <c r="THW9" s="34"/>
      <c r="THX9" s="390"/>
      <c r="THY9" s="34"/>
      <c r="THZ9" s="392"/>
      <c r="TIA9" s="34"/>
      <c r="TIB9" s="390"/>
      <c r="TIC9" s="516"/>
      <c r="TID9" s="34"/>
      <c r="TIE9" s="390"/>
      <c r="TIF9" s="516"/>
      <c r="TIG9" s="24"/>
      <c r="TIH9" s="24"/>
      <c r="TII9" s="161"/>
      <c r="TIJ9" s="206"/>
      <c r="TIK9" s="34"/>
      <c r="TIL9" s="390"/>
      <c r="TIM9" s="34"/>
      <c r="TIN9" s="390"/>
      <c r="TIO9" s="34"/>
      <c r="TIP9" s="392"/>
      <c r="TIQ9" s="34"/>
      <c r="TIR9" s="390"/>
      <c r="TIS9" s="516"/>
      <c r="TIT9" s="34"/>
      <c r="TIU9" s="390"/>
      <c r="TIV9" s="516"/>
      <c r="TIW9" s="24"/>
      <c r="TIX9" s="24"/>
      <c r="TIY9" s="161"/>
      <c r="TIZ9" s="206"/>
      <c r="TJA9" s="34"/>
      <c r="TJB9" s="390"/>
      <c r="TJC9" s="34"/>
      <c r="TJD9" s="390"/>
      <c r="TJE9" s="34"/>
      <c r="TJF9" s="392"/>
      <c r="TJG9" s="34"/>
      <c r="TJH9" s="390"/>
      <c r="TJI9" s="516"/>
      <c r="TJJ9" s="34"/>
      <c r="TJK9" s="390"/>
      <c r="TJL9" s="516"/>
      <c r="TJM9" s="24"/>
      <c r="TJN9" s="24"/>
      <c r="TJO9" s="161"/>
      <c r="TJP9" s="206"/>
      <c r="TJQ9" s="34"/>
      <c r="TJR9" s="390"/>
      <c r="TJS9" s="34"/>
      <c r="TJT9" s="390"/>
      <c r="TJU9" s="34"/>
      <c r="TJV9" s="392"/>
      <c r="TJW9" s="34"/>
      <c r="TJX9" s="390"/>
      <c r="TJY9" s="516"/>
      <c r="TJZ9" s="34"/>
      <c r="TKA9" s="390"/>
      <c r="TKB9" s="516"/>
      <c r="TKC9" s="24"/>
      <c r="TKD9" s="24"/>
      <c r="TKE9" s="161"/>
      <c r="TKF9" s="206"/>
      <c r="TKG9" s="34"/>
      <c r="TKH9" s="390"/>
      <c r="TKI9" s="34"/>
      <c r="TKJ9" s="390"/>
      <c r="TKK9" s="34"/>
      <c r="TKL9" s="392"/>
      <c r="TKM9" s="34"/>
      <c r="TKN9" s="390"/>
      <c r="TKO9" s="516"/>
      <c r="TKP9" s="34"/>
      <c r="TKQ9" s="390"/>
      <c r="TKR9" s="516"/>
      <c r="TKS9" s="24"/>
      <c r="TKT9" s="24"/>
      <c r="TKU9" s="161"/>
      <c r="TKV9" s="206"/>
      <c r="TKW9" s="34"/>
      <c r="TKX9" s="390"/>
      <c r="TKY9" s="34"/>
      <c r="TKZ9" s="390"/>
      <c r="TLA9" s="34"/>
      <c r="TLB9" s="392"/>
      <c r="TLC9" s="34"/>
      <c r="TLD9" s="390"/>
      <c r="TLE9" s="516"/>
      <c r="TLF9" s="34"/>
      <c r="TLG9" s="390"/>
      <c r="TLH9" s="516"/>
      <c r="TLI9" s="24"/>
      <c r="TLJ9" s="24"/>
      <c r="TLK9" s="161"/>
      <c r="TLL9" s="206"/>
      <c r="TLM9" s="34"/>
      <c r="TLN9" s="390"/>
      <c r="TLO9" s="34"/>
      <c r="TLP9" s="390"/>
      <c r="TLQ9" s="34"/>
      <c r="TLR9" s="392"/>
      <c r="TLS9" s="34"/>
      <c r="TLT9" s="390"/>
      <c r="TLU9" s="516"/>
      <c r="TLV9" s="34"/>
      <c r="TLW9" s="390"/>
      <c r="TLX9" s="516"/>
      <c r="TLY9" s="24"/>
      <c r="TLZ9" s="24"/>
      <c r="TMA9" s="161"/>
      <c r="TMB9" s="206"/>
      <c r="TMC9" s="34"/>
      <c r="TMD9" s="390"/>
      <c r="TME9" s="34"/>
      <c r="TMF9" s="390"/>
      <c r="TMG9" s="34"/>
      <c r="TMH9" s="392"/>
      <c r="TMI9" s="34"/>
      <c r="TMJ9" s="390"/>
      <c r="TMK9" s="516"/>
      <c r="TML9" s="34"/>
      <c r="TMM9" s="390"/>
      <c r="TMN9" s="516"/>
      <c r="TMO9" s="24"/>
      <c r="TMP9" s="24"/>
      <c r="TMQ9" s="161"/>
      <c r="TMR9" s="206"/>
      <c r="TMS9" s="34"/>
      <c r="TMT9" s="390"/>
      <c r="TMU9" s="34"/>
      <c r="TMV9" s="390"/>
      <c r="TMW9" s="34"/>
      <c r="TMX9" s="392"/>
      <c r="TMY9" s="34"/>
      <c r="TMZ9" s="390"/>
      <c r="TNA9" s="516"/>
      <c r="TNB9" s="34"/>
      <c r="TNC9" s="390"/>
      <c r="TND9" s="516"/>
      <c r="TNE9" s="24"/>
      <c r="TNF9" s="24"/>
      <c r="TNG9" s="161"/>
      <c r="TNH9" s="206"/>
      <c r="TNI9" s="34"/>
      <c r="TNJ9" s="390"/>
      <c r="TNK9" s="34"/>
      <c r="TNL9" s="390"/>
      <c r="TNM9" s="34"/>
      <c r="TNN9" s="392"/>
      <c r="TNO9" s="34"/>
      <c r="TNP9" s="390"/>
      <c r="TNQ9" s="516"/>
      <c r="TNR9" s="34"/>
      <c r="TNS9" s="390"/>
      <c r="TNT9" s="516"/>
      <c r="TNU9" s="24"/>
      <c r="TNV9" s="24"/>
      <c r="TNW9" s="161"/>
      <c r="TNX9" s="206"/>
      <c r="TNY9" s="34"/>
      <c r="TNZ9" s="390"/>
      <c r="TOA9" s="34"/>
      <c r="TOB9" s="390"/>
      <c r="TOC9" s="34"/>
      <c r="TOD9" s="392"/>
      <c r="TOE9" s="34"/>
      <c r="TOF9" s="390"/>
      <c r="TOG9" s="516"/>
      <c r="TOH9" s="34"/>
      <c r="TOI9" s="390"/>
      <c r="TOJ9" s="516"/>
      <c r="TOK9" s="24"/>
      <c r="TOL9" s="24"/>
      <c r="TOM9" s="161"/>
      <c r="TON9" s="206"/>
      <c r="TOO9" s="34"/>
      <c r="TOP9" s="390"/>
      <c r="TOQ9" s="34"/>
      <c r="TOR9" s="390"/>
      <c r="TOS9" s="34"/>
      <c r="TOT9" s="392"/>
      <c r="TOU9" s="34"/>
      <c r="TOV9" s="390"/>
      <c r="TOW9" s="516"/>
      <c r="TOX9" s="34"/>
      <c r="TOY9" s="390"/>
      <c r="TOZ9" s="516"/>
      <c r="TPA9" s="24"/>
      <c r="TPB9" s="24"/>
      <c r="TPC9" s="161"/>
      <c r="TPD9" s="206"/>
      <c r="TPE9" s="34"/>
      <c r="TPF9" s="390"/>
      <c r="TPG9" s="34"/>
      <c r="TPH9" s="390"/>
      <c r="TPI9" s="34"/>
      <c r="TPJ9" s="392"/>
      <c r="TPK9" s="34"/>
      <c r="TPL9" s="390"/>
      <c r="TPM9" s="516"/>
      <c r="TPN9" s="34"/>
      <c r="TPO9" s="390"/>
      <c r="TPP9" s="516"/>
      <c r="TPQ9" s="24"/>
      <c r="TPR9" s="24"/>
      <c r="TPS9" s="161"/>
      <c r="TPT9" s="206"/>
      <c r="TPU9" s="34"/>
      <c r="TPV9" s="390"/>
      <c r="TPW9" s="34"/>
      <c r="TPX9" s="390"/>
      <c r="TPY9" s="34"/>
      <c r="TPZ9" s="392"/>
      <c r="TQA9" s="34"/>
      <c r="TQB9" s="390"/>
      <c r="TQC9" s="516"/>
      <c r="TQD9" s="34"/>
      <c r="TQE9" s="390"/>
      <c r="TQF9" s="516"/>
      <c r="TQG9" s="24"/>
      <c r="TQH9" s="24"/>
      <c r="TQI9" s="161"/>
      <c r="TQJ9" s="206"/>
      <c r="TQK9" s="34"/>
      <c r="TQL9" s="390"/>
      <c r="TQM9" s="34"/>
      <c r="TQN9" s="390"/>
      <c r="TQO9" s="34"/>
      <c r="TQP9" s="392"/>
      <c r="TQQ9" s="34"/>
      <c r="TQR9" s="390"/>
      <c r="TQS9" s="516"/>
      <c r="TQT9" s="34"/>
      <c r="TQU9" s="390"/>
      <c r="TQV9" s="516"/>
      <c r="TQW9" s="24"/>
      <c r="TQX9" s="24"/>
      <c r="TQY9" s="161"/>
      <c r="TQZ9" s="206"/>
      <c r="TRA9" s="34"/>
      <c r="TRB9" s="390"/>
      <c r="TRC9" s="34"/>
      <c r="TRD9" s="390"/>
      <c r="TRE9" s="34"/>
      <c r="TRF9" s="392"/>
      <c r="TRG9" s="34"/>
      <c r="TRH9" s="390"/>
      <c r="TRI9" s="516"/>
      <c r="TRJ9" s="34"/>
      <c r="TRK9" s="390"/>
      <c r="TRL9" s="516"/>
      <c r="TRM9" s="24"/>
      <c r="TRN9" s="24"/>
      <c r="TRO9" s="161"/>
      <c r="TRP9" s="206"/>
      <c r="TRQ9" s="34"/>
      <c r="TRR9" s="390"/>
      <c r="TRS9" s="34"/>
      <c r="TRT9" s="390"/>
      <c r="TRU9" s="34"/>
      <c r="TRV9" s="392"/>
      <c r="TRW9" s="34"/>
      <c r="TRX9" s="390"/>
      <c r="TRY9" s="516"/>
      <c r="TRZ9" s="34"/>
      <c r="TSA9" s="390"/>
      <c r="TSB9" s="516"/>
      <c r="TSC9" s="24"/>
      <c r="TSD9" s="24"/>
      <c r="TSE9" s="161"/>
      <c r="TSF9" s="206"/>
      <c r="TSG9" s="34"/>
      <c r="TSH9" s="390"/>
      <c r="TSI9" s="34"/>
      <c r="TSJ9" s="390"/>
      <c r="TSK9" s="34"/>
      <c r="TSL9" s="392"/>
      <c r="TSM9" s="34"/>
      <c r="TSN9" s="390"/>
      <c r="TSO9" s="516"/>
      <c r="TSP9" s="34"/>
      <c r="TSQ9" s="390"/>
      <c r="TSR9" s="516"/>
      <c r="TSS9" s="24"/>
      <c r="TST9" s="24"/>
      <c r="TSU9" s="161"/>
      <c r="TSV9" s="206"/>
      <c r="TSW9" s="34"/>
      <c r="TSX9" s="390"/>
      <c r="TSY9" s="34"/>
      <c r="TSZ9" s="390"/>
      <c r="TTA9" s="34"/>
      <c r="TTB9" s="392"/>
      <c r="TTC9" s="34"/>
      <c r="TTD9" s="390"/>
      <c r="TTE9" s="516"/>
      <c r="TTF9" s="34"/>
      <c r="TTG9" s="390"/>
      <c r="TTH9" s="516"/>
      <c r="TTI9" s="24"/>
      <c r="TTJ9" s="24"/>
      <c r="TTK9" s="161"/>
      <c r="TTL9" s="206"/>
      <c r="TTM9" s="34"/>
      <c r="TTN9" s="390"/>
      <c r="TTO9" s="34"/>
      <c r="TTP9" s="390"/>
      <c r="TTQ9" s="34"/>
      <c r="TTR9" s="392"/>
      <c r="TTS9" s="34"/>
      <c r="TTT9" s="390"/>
      <c r="TTU9" s="516"/>
      <c r="TTV9" s="34"/>
      <c r="TTW9" s="390"/>
      <c r="TTX9" s="516"/>
      <c r="TTY9" s="24"/>
      <c r="TTZ9" s="24"/>
      <c r="TUA9" s="161"/>
      <c r="TUB9" s="206"/>
      <c r="TUC9" s="34"/>
      <c r="TUD9" s="390"/>
      <c r="TUE9" s="34"/>
      <c r="TUF9" s="390"/>
      <c r="TUG9" s="34"/>
      <c r="TUH9" s="392"/>
      <c r="TUI9" s="34"/>
      <c r="TUJ9" s="390"/>
      <c r="TUK9" s="516"/>
      <c r="TUL9" s="34"/>
      <c r="TUM9" s="390"/>
      <c r="TUN9" s="516"/>
      <c r="TUO9" s="24"/>
      <c r="TUP9" s="24"/>
      <c r="TUQ9" s="161"/>
      <c r="TUR9" s="206"/>
      <c r="TUS9" s="34"/>
      <c r="TUT9" s="390"/>
      <c r="TUU9" s="34"/>
      <c r="TUV9" s="390"/>
      <c r="TUW9" s="34"/>
      <c r="TUX9" s="392"/>
      <c r="TUY9" s="34"/>
      <c r="TUZ9" s="390"/>
      <c r="TVA9" s="516"/>
      <c r="TVB9" s="34"/>
      <c r="TVC9" s="390"/>
      <c r="TVD9" s="516"/>
      <c r="TVE9" s="24"/>
      <c r="TVF9" s="24"/>
      <c r="TVG9" s="161"/>
      <c r="TVH9" s="206"/>
      <c r="TVI9" s="34"/>
      <c r="TVJ9" s="390"/>
      <c r="TVK9" s="34"/>
      <c r="TVL9" s="390"/>
      <c r="TVM9" s="34"/>
      <c r="TVN9" s="392"/>
      <c r="TVO9" s="34"/>
      <c r="TVP9" s="390"/>
      <c r="TVQ9" s="516"/>
      <c r="TVR9" s="34"/>
      <c r="TVS9" s="390"/>
      <c r="TVT9" s="516"/>
      <c r="TVU9" s="24"/>
      <c r="TVV9" s="24"/>
      <c r="TVW9" s="161"/>
      <c r="TVX9" s="206"/>
      <c r="TVY9" s="34"/>
      <c r="TVZ9" s="390"/>
      <c r="TWA9" s="34"/>
      <c r="TWB9" s="390"/>
      <c r="TWC9" s="34"/>
      <c r="TWD9" s="392"/>
      <c r="TWE9" s="34"/>
      <c r="TWF9" s="390"/>
      <c r="TWG9" s="516"/>
      <c r="TWH9" s="34"/>
      <c r="TWI9" s="390"/>
      <c r="TWJ9" s="516"/>
      <c r="TWK9" s="24"/>
      <c r="TWL9" s="24"/>
      <c r="TWM9" s="161"/>
      <c r="TWN9" s="206"/>
      <c r="TWO9" s="34"/>
      <c r="TWP9" s="390"/>
      <c r="TWQ9" s="34"/>
      <c r="TWR9" s="390"/>
      <c r="TWS9" s="34"/>
      <c r="TWT9" s="392"/>
      <c r="TWU9" s="34"/>
      <c r="TWV9" s="390"/>
      <c r="TWW9" s="516"/>
      <c r="TWX9" s="34"/>
      <c r="TWY9" s="390"/>
      <c r="TWZ9" s="516"/>
      <c r="TXA9" s="24"/>
      <c r="TXB9" s="24"/>
      <c r="TXC9" s="161"/>
      <c r="TXD9" s="206"/>
      <c r="TXE9" s="34"/>
      <c r="TXF9" s="390"/>
      <c r="TXG9" s="34"/>
      <c r="TXH9" s="390"/>
      <c r="TXI9" s="34"/>
      <c r="TXJ9" s="392"/>
      <c r="TXK9" s="34"/>
      <c r="TXL9" s="390"/>
      <c r="TXM9" s="516"/>
      <c r="TXN9" s="34"/>
      <c r="TXO9" s="390"/>
      <c r="TXP9" s="516"/>
      <c r="TXQ9" s="24"/>
      <c r="TXR9" s="24"/>
      <c r="TXS9" s="161"/>
      <c r="TXT9" s="206"/>
      <c r="TXU9" s="34"/>
      <c r="TXV9" s="390"/>
      <c r="TXW9" s="34"/>
      <c r="TXX9" s="390"/>
      <c r="TXY9" s="34"/>
      <c r="TXZ9" s="392"/>
      <c r="TYA9" s="34"/>
      <c r="TYB9" s="390"/>
      <c r="TYC9" s="516"/>
      <c r="TYD9" s="34"/>
      <c r="TYE9" s="390"/>
      <c r="TYF9" s="516"/>
      <c r="TYG9" s="24"/>
      <c r="TYH9" s="24"/>
      <c r="TYI9" s="161"/>
      <c r="TYJ9" s="206"/>
      <c r="TYK9" s="34"/>
      <c r="TYL9" s="390"/>
      <c r="TYM9" s="34"/>
      <c r="TYN9" s="390"/>
      <c r="TYO9" s="34"/>
      <c r="TYP9" s="392"/>
      <c r="TYQ9" s="34"/>
      <c r="TYR9" s="390"/>
      <c r="TYS9" s="516"/>
      <c r="TYT9" s="34"/>
      <c r="TYU9" s="390"/>
      <c r="TYV9" s="516"/>
      <c r="TYW9" s="24"/>
      <c r="TYX9" s="24"/>
      <c r="TYY9" s="161"/>
      <c r="TYZ9" s="206"/>
      <c r="TZA9" s="34"/>
      <c r="TZB9" s="390"/>
      <c r="TZC9" s="34"/>
      <c r="TZD9" s="390"/>
      <c r="TZE9" s="34"/>
      <c r="TZF9" s="392"/>
      <c r="TZG9" s="34"/>
      <c r="TZH9" s="390"/>
      <c r="TZI9" s="516"/>
      <c r="TZJ9" s="34"/>
      <c r="TZK9" s="390"/>
      <c r="TZL9" s="516"/>
      <c r="TZM9" s="24"/>
      <c r="TZN9" s="24"/>
      <c r="TZO9" s="161"/>
      <c r="TZP9" s="206"/>
      <c r="TZQ9" s="34"/>
      <c r="TZR9" s="390"/>
      <c r="TZS9" s="34"/>
      <c r="TZT9" s="390"/>
      <c r="TZU9" s="34"/>
      <c r="TZV9" s="392"/>
      <c r="TZW9" s="34"/>
      <c r="TZX9" s="390"/>
      <c r="TZY9" s="516"/>
      <c r="TZZ9" s="34"/>
      <c r="UAA9" s="390"/>
      <c r="UAB9" s="516"/>
      <c r="UAC9" s="24"/>
      <c r="UAD9" s="24"/>
      <c r="UAE9" s="161"/>
      <c r="UAF9" s="206"/>
      <c r="UAG9" s="34"/>
      <c r="UAH9" s="390"/>
      <c r="UAI9" s="34"/>
      <c r="UAJ9" s="390"/>
      <c r="UAK9" s="34"/>
      <c r="UAL9" s="392"/>
      <c r="UAM9" s="34"/>
      <c r="UAN9" s="390"/>
      <c r="UAO9" s="516"/>
      <c r="UAP9" s="34"/>
      <c r="UAQ9" s="390"/>
      <c r="UAR9" s="516"/>
      <c r="UAS9" s="24"/>
      <c r="UAT9" s="24"/>
      <c r="UAU9" s="161"/>
      <c r="UAV9" s="206"/>
      <c r="UAW9" s="34"/>
      <c r="UAX9" s="390"/>
      <c r="UAY9" s="34"/>
      <c r="UAZ9" s="390"/>
      <c r="UBA9" s="34"/>
      <c r="UBB9" s="392"/>
      <c r="UBC9" s="34"/>
      <c r="UBD9" s="390"/>
      <c r="UBE9" s="516"/>
      <c r="UBF9" s="34"/>
      <c r="UBG9" s="390"/>
      <c r="UBH9" s="516"/>
      <c r="UBI9" s="24"/>
      <c r="UBJ9" s="24"/>
      <c r="UBK9" s="161"/>
      <c r="UBL9" s="206"/>
      <c r="UBM9" s="34"/>
      <c r="UBN9" s="390"/>
      <c r="UBO9" s="34"/>
      <c r="UBP9" s="390"/>
      <c r="UBQ9" s="34"/>
      <c r="UBR9" s="392"/>
      <c r="UBS9" s="34"/>
      <c r="UBT9" s="390"/>
      <c r="UBU9" s="516"/>
      <c r="UBV9" s="34"/>
      <c r="UBW9" s="390"/>
      <c r="UBX9" s="516"/>
      <c r="UBY9" s="24"/>
      <c r="UBZ9" s="24"/>
      <c r="UCA9" s="161"/>
      <c r="UCB9" s="206"/>
      <c r="UCC9" s="34"/>
      <c r="UCD9" s="390"/>
      <c r="UCE9" s="34"/>
      <c r="UCF9" s="390"/>
      <c r="UCG9" s="34"/>
      <c r="UCH9" s="392"/>
      <c r="UCI9" s="34"/>
      <c r="UCJ9" s="390"/>
      <c r="UCK9" s="516"/>
      <c r="UCL9" s="34"/>
      <c r="UCM9" s="390"/>
      <c r="UCN9" s="516"/>
      <c r="UCO9" s="24"/>
      <c r="UCP9" s="24"/>
      <c r="UCQ9" s="161"/>
      <c r="UCR9" s="206"/>
      <c r="UCS9" s="34"/>
      <c r="UCT9" s="390"/>
      <c r="UCU9" s="34"/>
      <c r="UCV9" s="390"/>
      <c r="UCW9" s="34"/>
      <c r="UCX9" s="392"/>
      <c r="UCY9" s="34"/>
      <c r="UCZ9" s="390"/>
      <c r="UDA9" s="516"/>
      <c r="UDB9" s="34"/>
      <c r="UDC9" s="390"/>
      <c r="UDD9" s="516"/>
      <c r="UDE9" s="24"/>
      <c r="UDF9" s="24"/>
      <c r="UDG9" s="161"/>
      <c r="UDH9" s="206"/>
      <c r="UDI9" s="34"/>
      <c r="UDJ9" s="390"/>
      <c r="UDK9" s="34"/>
      <c r="UDL9" s="390"/>
      <c r="UDM9" s="34"/>
      <c r="UDN9" s="392"/>
      <c r="UDO9" s="34"/>
      <c r="UDP9" s="390"/>
      <c r="UDQ9" s="516"/>
      <c r="UDR9" s="34"/>
      <c r="UDS9" s="390"/>
      <c r="UDT9" s="516"/>
      <c r="UDU9" s="24"/>
      <c r="UDV9" s="24"/>
      <c r="UDW9" s="161"/>
      <c r="UDX9" s="206"/>
      <c r="UDY9" s="34"/>
      <c r="UDZ9" s="390"/>
      <c r="UEA9" s="34"/>
      <c r="UEB9" s="390"/>
      <c r="UEC9" s="34"/>
      <c r="UED9" s="392"/>
      <c r="UEE9" s="34"/>
      <c r="UEF9" s="390"/>
      <c r="UEG9" s="516"/>
      <c r="UEH9" s="34"/>
      <c r="UEI9" s="390"/>
      <c r="UEJ9" s="516"/>
      <c r="UEK9" s="24"/>
      <c r="UEL9" s="24"/>
      <c r="UEM9" s="161"/>
      <c r="UEN9" s="206"/>
      <c r="UEO9" s="34"/>
      <c r="UEP9" s="390"/>
      <c r="UEQ9" s="34"/>
      <c r="UER9" s="390"/>
      <c r="UES9" s="34"/>
      <c r="UET9" s="392"/>
      <c r="UEU9" s="34"/>
      <c r="UEV9" s="390"/>
      <c r="UEW9" s="516"/>
      <c r="UEX9" s="34"/>
      <c r="UEY9" s="390"/>
      <c r="UEZ9" s="516"/>
      <c r="UFA9" s="24"/>
      <c r="UFB9" s="24"/>
      <c r="UFC9" s="161"/>
      <c r="UFD9" s="206"/>
      <c r="UFE9" s="34"/>
      <c r="UFF9" s="390"/>
      <c r="UFG9" s="34"/>
      <c r="UFH9" s="390"/>
      <c r="UFI9" s="34"/>
      <c r="UFJ9" s="392"/>
      <c r="UFK9" s="34"/>
      <c r="UFL9" s="390"/>
      <c r="UFM9" s="516"/>
      <c r="UFN9" s="34"/>
      <c r="UFO9" s="390"/>
      <c r="UFP9" s="516"/>
      <c r="UFQ9" s="24"/>
      <c r="UFR9" s="24"/>
      <c r="UFS9" s="161"/>
      <c r="UFT9" s="206"/>
      <c r="UFU9" s="34"/>
      <c r="UFV9" s="390"/>
      <c r="UFW9" s="34"/>
      <c r="UFX9" s="390"/>
      <c r="UFY9" s="34"/>
      <c r="UFZ9" s="392"/>
      <c r="UGA9" s="34"/>
      <c r="UGB9" s="390"/>
      <c r="UGC9" s="516"/>
      <c r="UGD9" s="34"/>
      <c r="UGE9" s="390"/>
      <c r="UGF9" s="516"/>
      <c r="UGG9" s="24"/>
      <c r="UGH9" s="24"/>
      <c r="UGI9" s="161"/>
      <c r="UGJ9" s="206"/>
      <c r="UGK9" s="34"/>
      <c r="UGL9" s="390"/>
      <c r="UGM9" s="34"/>
      <c r="UGN9" s="390"/>
      <c r="UGO9" s="34"/>
      <c r="UGP9" s="392"/>
      <c r="UGQ9" s="34"/>
      <c r="UGR9" s="390"/>
      <c r="UGS9" s="516"/>
      <c r="UGT9" s="34"/>
      <c r="UGU9" s="390"/>
      <c r="UGV9" s="516"/>
      <c r="UGW9" s="24"/>
      <c r="UGX9" s="24"/>
      <c r="UGY9" s="161"/>
      <c r="UGZ9" s="206"/>
      <c r="UHA9" s="34"/>
      <c r="UHB9" s="390"/>
      <c r="UHC9" s="34"/>
      <c r="UHD9" s="390"/>
      <c r="UHE9" s="34"/>
      <c r="UHF9" s="392"/>
      <c r="UHG9" s="34"/>
      <c r="UHH9" s="390"/>
      <c r="UHI9" s="516"/>
      <c r="UHJ9" s="34"/>
      <c r="UHK9" s="390"/>
      <c r="UHL9" s="516"/>
      <c r="UHM9" s="24"/>
      <c r="UHN9" s="24"/>
      <c r="UHO9" s="161"/>
      <c r="UHP9" s="206"/>
      <c r="UHQ9" s="34"/>
      <c r="UHR9" s="390"/>
      <c r="UHS9" s="34"/>
      <c r="UHT9" s="390"/>
      <c r="UHU9" s="34"/>
      <c r="UHV9" s="392"/>
      <c r="UHW9" s="34"/>
      <c r="UHX9" s="390"/>
      <c r="UHY9" s="516"/>
      <c r="UHZ9" s="34"/>
      <c r="UIA9" s="390"/>
      <c r="UIB9" s="516"/>
      <c r="UIC9" s="24"/>
      <c r="UID9" s="24"/>
      <c r="UIE9" s="161"/>
      <c r="UIF9" s="206"/>
      <c r="UIG9" s="34"/>
      <c r="UIH9" s="390"/>
      <c r="UII9" s="34"/>
      <c r="UIJ9" s="390"/>
      <c r="UIK9" s="34"/>
      <c r="UIL9" s="392"/>
      <c r="UIM9" s="34"/>
      <c r="UIN9" s="390"/>
      <c r="UIO9" s="516"/>
      <c r="UIP9" s="34"/>
      <c r="UIQ9" s="390"/>
      <c r="UIR9" s="516"/>
      <c r="UIS9" s="24"/>
      <c r="UIT9" s="24"/>
      <c r="UIU9" s="161"/>
      <c r="UIV9" s="206"/>
      <c r="UIW9" s="34"/>
      <c r="UIX9" s="390"/>
      <c r="UIY9" s="34"/>
      <c r="UIZ9" s="390"/>
      <c r="UJA9" s="34"/>
      <c r="UJB9" s="392"/>
      <c r="UJC9" s="34"/>
      <c r="UJD9" s="390"/>
      <c r="UJE9" s="516"/>
      <c r="UJF9" s="34"/>
      <c r="UJG9" s="390"/>
      <c r="UJH9" s="516"/>
      <c r="UJI9" s="24"/>
      <c r="UJJ9" s="24"/>
      <c r="UJK9" s="161"/>
      <c r="UJL9" s="206"/>
      <c r="UJM9" s="34"/>
      <c r="UJN9" s="390"/>
      <c r="UJO9" s="34"/>
      <c r="UJP9" s="390"/>
      <c r="UJQ9" s="34"/>
      <c r="UJR9" s="392"/>
      <c r="UJS9" s="34"/>
      <c r="UJT9" s="390"/>
      <c r="UJU9" s="516"/>
      <c r="UJV9" s="34"/>
      <c r="UJW9" s="390"/>
      <c r="UJX9" s="516"/>
      <c r="UJY9" s="24"/>
      <c r="UJZ9" s="24"/>
      <c r="UKA9" s="161"/>
      <c r="UKB9" s="206"/>
      <c r="UKC9" s="34"/>
      <c r="UKD9" s="390"/>
      <c r="UKE9" s="34"/>
      <c r="UKF9" s="390"/>
      <c r="UKG9" s="34"/>
      <c r="UKH9" s="392"/>
      <c r="UKI9" s="34"/>
      <c r="UKJ9" s="390"/>
      <c r="UKK9" s="516"/>
      <c r="UKL9" s="34"/>
      <c r="UKM9" s="390"/>
      <c r="UKN9" s="516"/>
      <c r="UKO9" s="24"/>
      <c r="UKP9" s="24"/>
      <c r="UKQ9" s="161"/>
      <c r="UKR9" s="206"/>
      <c r="UKS9" s="34"/>
      <c r="UKT9" s="390"/>
      <c r="UKU9" s="34"/>
      <c r="UKV9" s="390"/>
      <c r="UKW9" s="34"/>
      <c r="UKX9" s="392"/>
      <c r="UKY9" s="34"/>
      <c r="UKZ9" s="390"/>
      <c r="ULA9" s="516"/>
      <c r="ULB9" s="34"/>
      <c r="ULC9" s="390"/>
      <c r="ULD9" s="516"/>
      <c r="ULE9" s="24"/>
      <c r="ULF9" s="24"/>
      <c r="ULG9" s="161"/>
      <c r="ULH9" s="206"/>
      <c r="ULI9" s="34"/>
      <c r="ULJ9" s="390"/>
      <c r="ULK9" s="34"/>
      <c r="ULL9" s="390"/>
      <c r="ULM9" s="34"/>
      <c r="ULN9" s="392"/>
      <c r="ULO9" s="34"/>
      <c r="ULP9" s="390"/>
      <c r="ULQ9" s="516"/>
      <c r="ULR9" s="34"/>
      <c r="ULS9" s="390"/>
      <c r="ULT9" s="516"/>
      <c r="ULU9" s="24"/>
      <c r="ULV9" s="24"/>
      <c r="ULW9" s="161"/>
      <c r="ULX9" s="206"/>
      <c r="ULY9" s="34"/>
      <c r="ULZ9" s="390"/>
      <c r="UMA9" s="34"/>
      <c r="UMB9" s="390"/>
      <c r="UMC9" s="34"/>
      <c r="UMD9" s="392"/>
      <c r="UME9" s="34"/>
      <c r="UMF9" s="390"/>
      <c r="UMG9" s="516"/>
      <c r="UMH9" s="34"/>
      <c r="UMI9" s="390"/>
      <c r="UMJ9" s="516"/>
      <c r="UMK9" s="24"/>
      <c r="UML9" s="24"/>
      <c r="UMM9" s="161"/>
      <c r="UMN9" s="206"/>
      <c r="UMO9" s="34"/>
      <c r="UMP9" s="390"/>
      <c r="UMQ9" s="34"/>
      <c r="UMR9" s="390"/>
      <c r="UMS9" s="34"/>
      <c r="UMT9" s="392"/>
      <c r="UMU9" s="34"/>
      <c r="UMV9" s="390"/>
      <c r="UMW9" s="516"/>
      <c r="UMX9" s="34"/>
      <c r="UMY9" s="390"/>
      <c r="UMZ9" s="516"/>
      <c r="UNA9" s="24"/>
      <c r="UNB9" s="24"/>
      <c r="UNC9" s="161"/>
      <c r="UND9" s="206"/>
      <c r="UNE9" s="34"/>
      <c r="UNF9" s="390"/>
      <c r="UNG9" s="34"/>
      <c r="UNH9" s="390"/>
      <c r="UNI9" s="34"/>
      <c r="UNJ9" s="392"/>
      <c r="UNK9" s="34"/>
      <c r="UNL9" s="390"/>
      <c r="UNM9" s="516"/>
      <c r="UNN9" s="34"/>
      <c r="UNO9" s="390"/>
      <c r="UNP9" s="516"/>
      <c r="UNQ9" s="24"/>
      <c r="UNR9" s="24"/>
      <c r="UNS9" s="161"/>
      <c r="UNT9" s="206"/>
      <c r="UNU9" s="34"/>
      <c r="UNV9" s="390"/>
      <c r="UNW9" s="34"/>
      <c r="UNX9" s="390"/>
      <c r="UNY9" s="34"/>
      <c r="UNZ9" s="392"/>
      <c r="UOA9" s="34"/>
      <c r="UOB9" s="390"/>
      <c r="UOC9" s="516"/>
      <c r="UOD9" s="34"/>
      <c r="UOE9" s="390"/>
      <c r="UOF9" s="516"/>
      <c r="UOG9" s="24"/>
      <c r="UOH9" s="24"/>
      <c r="UOI9" s="161"/>
      <c r="UOJ9" s="206"/>
      <c r="UOK9" s="34"/>
      <c r="UOL9" s="390"/>
      <c r="UOM9" s="34"/>
      <c r="UON9" s="390"/>
      <c r="UOO9" s="34"/>
      <c r="UOP9" s="392"/>
      <c r="UOQ9" s="34"/>
      <c r="UOR9" s="390"/>
      <c r="UOS9" s="516"/>
      <c r="UOT9" s="34"/>
      <c r="UOU9" s="390"/>
      <c r="UOV9" s="516"/>
      <c r="UOW9" s="24"/>
      <c r="UOX9" s="24"/>
      <c r="UOY9" s="161"/>
      <c r="UOZ9" s="206"/>
      <c r="UPA9" s="34"/>
      <c r="UPB9" s="390"/>
      <c r="UPC9" s="34"/>
      <c r="UPD9" s="390"/>
      <c r="UPE9" s="34"/>
      <c r="UPF9" s="392"/>
      <c r="UPG9" s="34"/>
      <c r="UPH9" s="390"/>
      <c r="UPI9" s="516"/>
      <c r="UPJ9" s="34"/>
      <c r="UPK9" s="390"/>
      <c r="UPL9" s="516"/>
      <c r="UPM9" s="24"/>
      <c r="UPN9" s="24"/>
      <c r="UPO9" s="161"/>
      <c r="UPP9" s="206"/>
      <c r="UPQ9" s="34"/>
      <c r="UPR9" s="390"/>
      <c r="UPS9" s="34"/>
      <c r="UPT9" s="390"/>
      <c r="UPU9" s="34"/>
      <c r="UPV9" s="392"/>
      <c r="UPW9" s="34"/>
      <c r="UPX9" s="390"/>
      <c r="UPY9" s="516"/>
      <c r="UPZ9" s="34"/>
      <c r="UQA9" s="390"/>
      <c r="UQB9" s="516"/>
      <c r="UQC9" s="24"/>
      <c r="UQD9" s="24"/>
      <c r="UQE9" s="161"/>
      <c r="UQF9" s="206"/>
      <c r="UQG9" s="34"/>
      <c r="UQH9" s="390"/>
      <c r="UQI9" s="34"/>
      <c r="UQJ9" s="390"/>
      <c r="UQK9" s="34"/>
      <c r="UQL9" s="392"/>
      <c r="UQM9" s="34"/>
      <c r="UQN9" s="390"/>
      <c r="UQO9" s="516"/>
      <c r="UQP9" s="34"/>
      <c r="UQQ9" s="390"/>
      <c r="UQR9" s="516"/>
      <c r="UQS9" s="24"/>
      <c r="UQT9" s="24"/>
      <c r="UQU9" s="161"/>
      <c r="UQV9" s="206"/>
      <c r="UQW9" s="34"/>
      <c r="UQX9" s="390"/>
      <c r="UQY9" s="34"/>
      <c r="UQZ9" s="390"/>
      <c r="URA9" s="34"/>
      <c r="URB9" s="392"/>
      <c r="URC9" s="34"/>
      <c r="URD9" s="390"/>
      <c r="URE9" s="516"/>
      <c r="URF9" s="34"/>
      <c r="URG9" s="390"/>
      <c r="URH9" s="516"/>
      <c r="URI9" s="24"/>
      <c r="URJ9" s="24"/>
      <c r="URK9" s="161"/>
      <c r="URL9" s="206"/>
      <c r="URM9" s="34"/>
      <c r="URN9" s="390"/>
      <c r="URO9" s="34"/>
      <c r="URP9" s="390"/>
      <c r="URQ9" s="34"/>
      <c r="URR9" s="392"/>
      <c r="URS9" s="34"/>
      <c r="URT9" s="390"/>
      <c r="URU9" s="516"/>
      <c r="URV9" s="34"/>
      <c r="URW9" s="390"/>
      <c r="URX9" s="516"/>
      <c r="URY9" s="24"/>
      <c r="URZ9" s="24"/>
      <c r="USA9" s="161"/>
      <c r="USB9" s="206"/>
      <c r="USC9" s="34"/>
      <c r="USD9" s="390"/>
      <c r="USE9" s="34"/>
      <c r="USF9" s="390"/>
      <c r="USG9" s="34"/>
      <c r="USH9" s="392"/>
      <c r="USI9" s="34"/>
      <c r="USJ9" s="390"/>
      <c r="USK9" s="516"/>
      <c r="USL9" s="34"/>
      <c r="USM9" s="390"/>
      <c r="USN9" s="516"/>
      <c r="USO9" s="24"/>
      <c r="USP9" s="24"/>
      <c r="USQ9" s="161"/>
      <c r="USR9" s="206"/>
      <c r="USS9" s="34"/>
      <c r="UST9" s="390"/>
      <c r="USU9" s="34"/>
      <c r="USV9" s="390"/>
      <c r="USW9" s="34"/>
      <c r="USX9" s="392"/>
      <c r="USY9" s="34"/>
      <c r="USZ9" s="390"/>
      <c r="UTA9" s="516"/>
      <c r="UTB9" s="34"/>
      <c r="UTC9" s="390"/>
      <c r="UTD9" s="516"/>
      <c r="UTE9" s="24"/>
      <c r="UTF9" s="24"/>
      <c r="UTG9" s="161"/>
      <c r="UTH9" s="206"/>
      <c r="UTI9" s="34"/>
      <c r="UTJ9" s="390"/>
      <c r="UTK9" s="34"/>
      <c r="UTL9" s="390"/>
      <c r="UTM9" s="34"/>
      <c r="UTN9" s="392"/>
      <c r="UTO9" s="34"/>
      <c r="UTP9" s="390"/>
      <c r="UTQ9" s="516"/>
      <c r="UTR9" s="34"/>
      <c r="UTS9" s="390"/>
      <c r="UTT9" s="516"/>
      <c r="UTU9" s="24"/>
      <c r="UTV9" s="24"/>
      <c r="UTW9" s="161"/>
      <c r="UTX9" s="206"/>
      <c r="UTY9" s="34"/>
      <c r="UTZ9" s="390"/>
      <c r="UUA9" s="34"/>
      <c r="UUB9" s="390"/>
      <c r="UUC9" s="34"/>
      <c r="UUD9" s="392"/>
      <c r="UUE9" s="34"/>
      <c r="UUF9" s="390"/>
      <c r="UUG9" s="516"/>
      <c r="UUH9" s="34"/>
      <c r="UUI9" s="390"/>
      <c r="UUJ9" s="516"/>
      <c r="UUK9" s="24"/>
      <c r="UUL9" s="24"/>
      <c r="UUM9" s="161"/>
      <c r="UUN9" s="206"/>
      <c r="UUO9" s="34"/>
      <c r="UUP9" s="390"/>
      <c r="UUQ9" s="34"/>
      <c r="UUR9" s="390"/>
      <c r="UUS9" s="34"/>
      <c r="UUT9" s="392"/>
      <c r="UUU9" s="34"/>
      <c r="UUV9" s="390"/>
      <c r="UUW9" s="516"/>
      <c r="UUX9" s="34"/>
      <c r="UUY9" s="390"/>
      <c r="UUZ9" s="516"/>
      <c r="UVA9" s="24"/>
      <c r="UVB9" s="24"/>
      <c r="UVC9" s="161"/>
      <c r="UVD9" s="206"/>
      <c r="UVE9" s="34"/>
      <c r="UVF9" s="390"/>
      <c r="UVG9" s="34"/>
      <c r="UVH9" s="390"/>
      <c r="UVI9" s="34"/>
      <c r="UVJ9" s="392"/>
      <c r="UVK9" s="34"/>
      <c r="UVL9" s="390"/>
      <c r="UVM9" s="516"/>
      <c r="UVN9" s="34"/>
      <c r="UVO9" s="390"/>
      <c r="UVP9" s="516"/>
      <c r="UVQ9" s="24"/>
      <c r="UVR9" s="24"/>
      <c r="UVS9" s="161"/>
      <c r="UVT9" s="206"/>
      <c r="UVU9" s="34"/>
      <c r="UVV9" s="390"/>
      <c r="UVW9" s="34"/>
      <c r="UVX9" s="390"/>
      <c r="UVY9" s="34"/>
      <c r="UVZ9" s="392"/>
      <c r="UWA9" s="34"/>
      <c r="UWB9" s="390"/>
      <c r="UWC9" s="516"/>
      <c r="UWD9" s="34"/>
      <c r="UWE9" s="390"/>
      <c r="UWF9" s="516"/>
      <c r="UWG9" s="24"/>
      <c r="UWH9" s="24"/>
      <c r="UWI9" s="161"/>
      <c r="UWJ9" s="206"/>
      <c r="UWK9" s="34"/>
      <c r="UWL9" s="390"/>
      <c r="UWM9" s="34"/>
      <c r="UWN9" s="390"/>
      <c r="UWO9" s="34"/>
      <c r="UWP9" s="392"/>
      <c r="UWQ9" s="34"/>
      <c r="UWR9" s="390"/>
      <c r="UWS9" s="516"/>
      <c r="UWT9" s="34"/>
      <c r="UWU9" s="390"/>
      <c r="UWV9" s="516"/>
      <c r="UWW9" s="24"/>
      <c r="UWX9" s="24"/>
      <c r="UWY9" s="161"/>
      <c r="UWZ9" s="206"/>
      <c r="UXA9" s="34"/>
      <c r="UXB9" s="390"/>
      <c r="UXC9" s="34"/>
      <c r="UXD9" s="390"/>
      <c r="UXE9" s="34"/>
      <c r="UXF9" s="392"/>
      <c r="UXG9" s="34"/>
      <c r="UXH9" s="390"/>
      <c r="UXI9" s="516"/>
      <c r="UXJ9" s="34"/>
      <c r="UXK9" s="390"/>
      <c r="UXL9" s="516"/>
      <c r="UXM9" s="24"/>
      <c r="UXN9" s="24"/>
      <c r="UXO9" s="161"/>
      <c r="UXP9" s="206"/>
      <c r="UXQ9" s="34"/>
      <c r="UXR9" s="390"/>
      <c r="UXS9" s="34"/>
      <c r="UXT9" s="390"/>
      <c r="UXU9" s="34"/>
      <c r="UXV9" s="392"/>
      <c r="UXW9" s="34"/>
      <c r="UXX9" s="390"/>
      <c r="UXY9" s="516"/>
      <c r="UXZ9" s="34"/>
      <c r="UYA9" s="390"/>
      <c r="UYB9" s="516"/>
      <c r="UYC9" s="24"/>
      <c r="UYD9" s="24"/>
      <c r="UYE9" s="161"/>
      <c r="UYF9" s="206"/>
      <c r="UYG9" s="34"/>
      <c r="UYH9" s="390"/>
      <c r="UYI9" s="34"/>
      <c r="UYJ9" s="390"/>
      <c r="UYK9" s="34"/>
      <c r="UYL9" s="392"/>
      <c r="UYM9" s="34"/>
      <c r="UYN9" s="390"/>
      <c r="UYO9" s="516"/>
      <c r="UYP9" s="34"/>
      <c r="UYQ9" s="390"/>
      <c r="UYR9" s="516"/>
      <c r="UYS9" s="24"/>
      <c r="UYT9" s="24"/>
      <c r="UYU9" s="161"/>
      <c r="UYV9" s="206"/>
      <c r="UYW9" s="34"/>
      <c r="UYX9" s="390"/>
      <c r="UYY9" s="34"/>
      <c r="UYZ9" s="390"/>
      <c r="UZA9" s="34"/>
      <c r="UZB9" s="392"/>
      <c r="UZC9" s="34"/>
      <c r="UZD9" s="390"/>
      <c r="UZE9" s="516"/>
      <c r="UZF9" s="34"/>
      <c r="UZG9" s="390"/>
      <c r="UZH9" s="516"/>
      <c r="UZI9" s="24"/>
      <c r="UZJ9" s="24"/>
      <c r="UZK9" s="161"/>
      <c r="UZL9" s="206"/>
      <c r="UZM9" s="34"/>
      <c r="UZN9" s="390"/>
      <c r="UZO9" s="34"/>
      <c r="UZP9" s="390"/>
      <c r="UZQ9" s="34"/>
      <c r="UZR9" s="392"/>
      <c r="UZS9" s="34"/>
      <c r="UZT9" s="390"/>
      <c r="UZU9" s="516"/>
      <c r="UZV9" s="34"/>
      <c r="UZW9" s="390"/>
      <c r="UZX9" s="516"/>
      <c r="UZY9" s="24"/>
      <c r="UZZ9" s="24"/>
      <c r="VAA9" s="161"/>
      <c r="VAB9" s="206"/>
      <c r="VAC9" s="34"/>
      <c r="VAD9" s="390"/>
      <c r="VAE9" s="34"/>
      <c r="VAF9" s="390"/>
      <c r="VAG9" s="34"/>
      <c r="VAH9" s="392"/>
      <c r="VAI9" s="34"/>
      <c r="VAJ9" s="390"/>
      <c r="VAK9" s="516"/>
      <c r="VAL9" s="34"/>
      <c r="VAM9" s="390"/>
      <c r="VAN9" s="516"/>
      <c r="VAO9" s="24"/>
      <c r="VAP9" s="24"/>
      <c r="VAQ9" s="161"/>
      <c r="VAR9" s="206"/>
      <c r="VAS9" s="34"/>
      <c r="VAT9" s="390"/>
      <c r="VAU9" s="34"/>
      <c r="VAV9" s="390"/>
      <c r="VAW9" s="34"/>
      <c r="VAX9" s="392"/>
      <c r="VAY9" s="34"/>
      <c r="VAZ9" s="390"/>
      <c r="VBA9" s="516"/>
      <c r="VBB9" s="34"/>
      <c r="VBC9" s="390"/>
      <c r="VBD9" s="516"/>
      <c r="VBE9" s="24"/>
      <c r="VBF9" s="24"/>
      <c r="VBG9" s="161"/>
      <c r="VBH9" s="206"/>
      <c r="VBI9" s="34"/>
      <c r="VBJ9" s="390"/>
      <c r="VBK9" s="34"/>
      <c r="VBL9" s="390"/>
      <c r="VBM9" s="34"/>
      <c r="VBN9" s="392"/>
      <c r="VBO9" s="34"/>
      <c r="VBP9" s="390"/>
      <c r="VBQ9" s="516"/>
      <c r="VBR9" s="34"/>
      <c r="VBS9" s="390"/>
      <c r="VBT9" s="516"/>
      <c r="VBU9" s="24"/>
      <c r="VBV9" s="24"/>
      <c r="VBW9" s="161"/>
      <c r="VBX9" s="206"/>
      <c r="VBY9" s="34"/>
      <c r="VBZ9" s="390"/>
      <c r="VCA9" s="34"/>
      <c r="VCB9" s="390"/>
      <c r="VCC9" s="34"/>
      <c r="VCD9" s="392"/>
      <c r="VCE9" s="34"/>
      <c r="VCF9" s="390"/>
      <c r="VCG9" s="516"/>
      <c r="VCH9" s="34"/>
      <c r="VCI9" s="390"/>
      <c r="VCJ9" s="516"/>
      <c r="VCK9" s="24"/>
      <c r="VCL9" s="24"/>
      <c r="VCM9" s="161"/>
      <c r="VCN9" s="206"/>
      <c r="VCO9" s="34"/>
      <c r="VCP9" s="390"/>
      <c r="VCQ9" s="34"/>
      <c r="VCR9" s="390"/>
      <c r="VCS9" s="34"/>
      <c r="VCT9" s="392"/>
      <c r="VCU9" s="34"/>
      <c r="VCV9" s="390"/>
      <c r="VCW9" s="516"/>
      <c r="VCX9" s="34"/>
      <c r="VCY9" s="390"/>
      <c r="VCZ9" s="516"/>
      <c r="VDA9" s="24"/>
      <c r="VDB9" s="24"/>
      <c r="VDC9" s="161"/>
      <c r="VDD9" s="206"/>
      <c r="VDE9" s="34"/>
      <c r="VDF9" s="390"/>
      <c r="VDG9" s="34"/>
      <c r="VDH9" s="390"/>
      <c r="VDI9" s="34"/>
      <c r="VDJ9" s="392"/>
      <c r="VDK9" s="34"/>
      <c r="VDL9" s="390"/>
      <c r="VDM9" s="516"/>
      <c r="VDN9" s="34"/>
      <c r="VDO9" s="390"/>
      <c r="VDP9" s="516"/>
      <c r="VDQ9" s="24"/>
      <c r="VDR9" s="24"/>
      <c r="VDS9" s="161"/>
      <c r="VDT9" s="206"/>
      <c r="VDU9" s="34"/>
      <c r="VDV9" s="390"/>
      <c r="VDW9" s="34"/>
      <c r="VDX9" s="390"/>
      <c r="VDY9" s="34"/>
      <c r="VDZ9" s="392"/>
      <c r="VEA9" s="34"/>
      <c r="VEB9" s="390"/>
      <c r="VEC9" s="516"/>
      <c r="VED9" s="34"/>
      <c r="VEE9" s="390"/>
      <c r="VEF9" s="516"/>
      <c r="VEG9" s="24"/>
      <c r="VEH9" s="24"/>
      <c r="VEI9" s="161"/>
      <c r="VEJ9" s="206"/>
      <c r="VEK9" s="34"/>
      <c r="VEL9" s="390"/>
      <c r="VEM9" s="34"/>
      <c r="VEN9" s="390"/>
      <c r="VEO9" s="34"/>
      <c r="VEP9" s="392"/>
      <c r="VEQ9" s="34"/>
      <c r="VER9" s="390"/>
      <c r="VES9" s="516"/>
      <c r="VET9" s="34"/>
      <c r="VEU9" s="390"/>
      <c r="VEV9" s="516"/>
      <c r="VEW9" s="24"/>
      <c r="VEX9" s="24"/>
      <c r="VEY9" s="161"/>
      <c r="VEZ9" s="206"/>
      <c r="VFA9" s="34"/>
      <c r="VFB9" s="390"/>
      <c r="VFC9" s="34"/>
      <c r="VFD9" s="390"/>
      <c r="VFE9" s="34"/>
      <c r="VFF9" s="392"/>
      <c r="VFG9" s="34"/>
      <c r="VFH9" s="390"/>
      <c r="VFI9" s="516"/>
      <c r="VFJ9" s="34"/>
      <c r="VFK9" s="390"/>
      <c r="VFL9" s="516"/>
      <c r="VFM9" s="24"/>
      <c r="VFN9" s="24"/>
      <c r="VFO9" s="161"/>
      <c r="VFP9" s="206"/>
      <c r="VFQ9" s="34"/>
      <c r="VFR9" s="390"/>
      <c r="VFS9" s="34"/>
      <c r="VFT9" s="390"/>
      <c r="VFU9" s="34"/>
      <c r="VFV9" s="392"/>
      <c r="VFW9" s="34"/>
      <c r="VFX9" s="390"/>
      <c r="VFY9" s="516"/>
      <c r="VFZ9" s="34"/>
      <c r="VGA9" s="390"/>
      <c r="VGB9" s="516"/>
      <c r="VGC9" s="24"/>
      <c r="VGD9" s="24"/>
      <c r="VGE9" s="161"/>
      <c r="VGF9" s="206"/>
      <c r="VGG9" s="34"/>
      <c r="VGH9" s="390"/>
      <c r="VGI9" s="34"/>
      <c r="VGJ9" s="390"/>
      <c r="VGK9" s="34"/>
      <c r="VGL9" s="392"/>
      <c r="VGM9" s="34"/>
      <c r="VGN9" s="390"/>
      <c r="VGO9" s="516"/>
      <c r="VGP9" s="34"/>
      <c r="VGQ9" s="390"/>
      <c r="VGR9" s="516"/>
      <c r="VGS9" s="24"/>
      <c r="VGT9" s="24"/>
      <c r="VGU9" s="161"/>
      <c r="VGV9" s="206"/>
      <c r="VGW9" s="34"/>
      <c r="VGX9" s="390"/>
      <c r="VGY9" s="34"/>
      <c r="VGZ9" s="390"/>
      <c r="VHA9" s="34"/>
      <c r="VHB9" s="392"/>
      <c r="VHC9" s="34"/>
      <c r="VHD9" s="390"/>
      <c r="VHE9" s="516"/>
      <c r="VHF9" s="34"/>
      <c r="VHG9" s="390"/>
      <c r="VHH9" s="516"/>
      <c r="VHI9" s="24"/>
      <c r="VHJ9" s="24"/>
      <c r="VHK9" s="161"/>
      <c r="VHL9" s="206"/>
      <c r="VHM9" s="34"/>
      <c r="VHN9" s="390"/>
      <c r="VHO9" s="34"/>
      <c r="VHP9" s="390"/>
      <c r="VHQ9" s="34"/>
      <c r="VHR9" s="392"/>
      <c r="VHS9" s="34"/>
      <c r="VHT9" s="390"/>
      <c r="VHU9" s="516"/>
      <c r="VHV9" s="34"/>
      <c r="VHW9" s="390"/>
      <c r="VHX9" s="516"/>
      <c r="VHY9" s="24"/>
      <c r="VHZ9" s="24"/>
      <c r="VIA9" s="161"/>
      <c r="VIB9" s="206"/>
      <c r="VIC9" s="34"/>
      <c r="VID9" s="390"/>
      <c r="VIE9" s="34"/>
      <c r="VIF9" s="390"/>
      <c r="VIG9" s="34"/>
      <c r="VIH9" s="392"/>
      <c r="VII9" s="34"/>
      <c r="VIJ9" s="390"/>
      <c r="VIK9" s="516"/>
      <c r="VIL9" s="34"/>
      <c r="VIM9" s="390"/>
      <c r="VIN9" s="516"/>
      <c r="VIO9" s="24"/>
      <c r="VIP9" s="24"/>
      <c r="VIQ9" s="161"/>
      <c r="VIR9" s="206"/>
      <c r="VIS9" s="34"/>
      <c r="VIT9" s="390"/>
      <c r="VIU9" s="34"/>
      <c r="VIV9" s="390"/>
      <c r="VIW9" s="34"/>
      <c r="VIX9" s="392"/>
      <c r="VIY9" s="34"/>
      <c r="VIZ9" s="390"/>
      <c r="VJA9" s="516"/>
      <c r="VJB9" s="34"/>
      <c r="VJC9" s="390"/>
      <c r="VJD9" s="516"/>
      <c r="VJE9" s="24"/>
      <c r="VJF9" s="24"/>
      <c r="VJG9" s="161"/>
      <c r="VJH9" s="206"/>
      <c r="VJI9" s="34"/>
      <c r="VJJ9" s="390"/>
      <c r="VJK9" s="34"/>
      <c r="VJL9" s="390"/>
      <c r="VJM9" s="34"/>
      <c r="VJN9" s="392"/>
      <c r="VJO9" s="34"/>
      <c r="VJP9" s="390"/>
      <c r="VJQ9" s="516"/>
      <c r="VJR9" s="34"/>
      <c r="VJS9" s="390"/>
      <c r="VJT9" s="516"/>
      <c r="VJU9" s="24"/>
      <c r="VJV9" s="24"/>
      <c r="VJW9" s="161"/>
      <c r="VJX9" s="206"/>
      <c r="VJY9" s="34"/>
      <c r="VJZ9" s="390"/>
      <c r="VKA9" s="34"/>
      <c r="VKB9" s="390"/>
      <c r="VKC9" s="34"/>
      <c r="VKD9" s="392"/>
      <c r="VKE9" s="34"/>
      <c r="VKF9" s="390"/>
      <c r="VKG9" s="516"/>
      <c r="VKH9" s="34"/>
      <c r="VKI9" s="390"/>
      <c r="VKJ9" s="516"/>
      <c r="VKK9" s="24"/>
      <c r="VKL9" s="24"/>
      <c r="VKM9" s="161"/>
      <c r="VKN9" s="206"/>
      <c r="VKO9" s="34"/>
      <c r="VKP9" s="390"/>
      <c r="VKQ9" s="34"/>
      <c r="VKR9" s="390"/>
      <c r="VKS9" s="34"/>
      <c r="VKT9" s="392"/>
      <c r="VKU9" s="34"/>
      <c r="VKV9" s="390"/>
      <c r="VKW9" s="516"/>
      <c r="VKX9" s="34"/>
      <c r="VKY9" s="390"/>
      <c r="VKZ9" s="516"/>
      <c r="VLA9" s="24"/>
      <c r="VLB9" s="24"/>
      <c r="VLC9" s="161"/>
      <c r="VLD9" s="206"/>
      <c r="VLE9" s="34"/>
      <c r="VLF9" s="390"/>
      <c r="VLG9" s="34"/>
      <c r="VLH9" s="390"/>
      <c r="VLI9" s="34"/>
      <c r="VLJ9" s="392"/>
      <c r="VLK9" s="34"/>
      <c r="VLL9" s="390"/>
      <c r="VLM9" s="516"/>
      <c r="VLN9" s="34"/>
      <c r="VLO9" s="390"/>
      <c r="VLP9" s="516"/>
      <c r="VLQ9" s="24"/>
      <c r="VLR9" s="24"/>
      <c r="VLS9" s="161"/>
      <c r="VLT9" s="206"/>
      <c r="VLU9" s="34"/>
      <c r="VLV9" s="390"/>
      <c r="VLW9" s="34"/>
      <c r="VLX9" s="390"/>
      <c r="VLY9" s="34"/>
      <c r="VLZ9" s="392"/>
      <c r="VMA9" s="34"/>
      <c r="VMB9" s="390"/>
      <c r="VMC9" s="516"/>
      <c r="VMD9" s="34"/>
      <c r="VME9" s="390"/>
      <c r="VMF9" s="516"/>
      <c r="VMG9" s="24"/>
      <c r="VMH9" s="24"/>
      <c r="VMI9" s="161"/>
      <c r="VMJ9" s="206"/>
      <c r="VMK9" s="34"/>
      <c r="VML9" s="390"/>
      <c r="VMM9" s="34"/>
      <c r="VMN9" s="390"/>
      <c r="VMO9" s="34"/>
      <c r="VMP9" s="392"/>
      <c r="VMQ9" s="34"/>
      <c r="VMR9" s="390"/>
      <c r="VMS9" s="516"/>
      <c r="VMT9" s="34"/>
      <c r="VMU9" s="390"/>
      <c r="VMV9" s="516"/>
      <c r="VMW9" s="24"/>
      <c r="VMX9" s="24"/>
      <c r="VMY9" s="161"/>
      <c r="VMZ9" s="206"/>
      <c r="VNA9" s="34"/>
      <c r="VNB9" s="390"/>
      <c r="VNC9" s="34"/>
      <c r="VND9" s="390"/>
      <c r="VNE9" s="34"/>
      <c r="VNF9" s="392"/>
      <c r="VNG9" s="34"/>
      <c r="VNH9" s="390"/>
      <c r="VNI9" s="516"/>
      <c r="VNJ9" s="34"/>
      <c r="VNK9" s="390"/>
      <c r="VNL9" s="516"/>
      <c r="VNM9" s="24"/>
      <c r="VNN9" s="24"/>
      <c r="VNO9" s="161"/>
      <c r="VNP9" s="206"/>
      <c r="VNQ9" s="34"/>
      <c r="VNR9" s="390"/>
      <c r="VNS9" s="34"/>
      <c r="VNT9" s="390"/>
      <c r="VNU9" s="34"/>
      <c r="VNV9" s="392"/>
      <c r="VNW9" s="34"/>
      <c r="VNX9" s="390"/>
      <c r="VNY9" s="516"/>
      <c r="VNZ9" s="34"/>
      <c r="VOA9" s="390"/>
      <c r="VOB9" s="516"/>
      <c r="VOC9" s="24"/>
      <c r="VOD9" s="24"/>
      <c r="VOE9" s="161"/>
      <c r="VOF9" s="206"/>
      <c r="VOG9" s="34"/>
      <c r="VOH9" s="390"/>
      <c r="VOI9" s="34"/>
      <c r="VOJ9" s="390"/>
      <c r="VOK9" s="34"/>
      <c r="VOL9" s="392"/>
      <c r="VOM9" s="34"/>
      <c r="VON9" s="390"/>
      <c r="VOO9" s="516"/>
      <c r="VOP9" s="34"/>
      <c r="VOQ9" s="390"/>
      <c r="VOR9" s="516"/>
      <c r="VOS9" s="24"/>
      <c r="VOT9" s="24"/>
      <c r="VOU9" s="161"/>
      <c r="VOV9" s="206"/>
      <c r="VOW9" s="34"/>
      <c r="VOX9" s="390"/>
      <c r="VOY9" s="34"/>
      <c r="VOZ9" s="390"/>
      <c r="VPA9" s="34"/>
      <c r="VPB9" s="392"/>
      <c r="VPC9" s="34"/>
      <c r="VPD9" s="390"/>
      <c r="VPE9" s="516"/>
      <c r="VPF9" s="34"/>
      <c r="VPG9" s="390"/>
      <c r="VPH9" s="516"/>
      <c r="VPI9" s="24"/>
      <c r="VPJ9" s="24"/>
      <c r="VPK9" s="161"/>
      <c r="VPL9" s="206"/>
      <c r="VPM9" s="34"/>
      <c r="VPN9" s="390"/>
      <c r="VPO9" s="34"/>
      <c r="VPP9" s="390"/>
      <c r="VPQ9" s="34"/>
      <c r="VPR9" s="392"/>
      <c r="VPS9" s="34"/>
      <c r="VPT9" s="390"/>
      <c r="VPU9" s="516"/>
      <c r="VPV9" s="34"/>
      <c r="VPW9" s="390"/>
      <c r="VPX9" s="516"/>
      <c r="VPY9" s="24"/>
      <c r="VPZ9" s="24"/>
      <c r="VQA9" s="161"/>
      <c r="VQB9" s="206"/>
      <c r="VQC9" s="34"/>
      <c r="VQD9" s="390"/>
      <c r="VQE9" s="34"/>
      <c r="VQF9" s="390"/>
      <c r="VQG9" s="34"/>
      <c r="VQH9" s="392"/>
      <c r="VQI9" s="34"/>
      <c r="VQJ9" s="390"/>
      <c r="VQK9" s="516"/>
      <c r="VQL9" s="34"/>
      <c r="VQM9" s="390"/>
      <c r="VQN9" s="516"/>
      <c r="VQO9" s="24"/>
      <c r="VQP9" s="24"/>
      <c r="VQQ9" s="161"/>
      <c r="VQR9" s="206"/>
      <c r="VQS9" s="34"/>
      <c r="VQT9" s="390"/>
      <c r="VQU9" s="34"/>
      <c r="VQV9" s="390"/>
      <c r="VQW9" s="34"/>
      <c r="VQX9" s="392"/>
      <c r="VQY9" s="34"/>
      <c r="VQZ9" s="390"/>
      <c r="VRA9" s="516"/>
      <c r="VRB9" s="34"/>
      <c r="VRC9" s="390"/>
      <c r="VRD9" s="516"/>
      <c r="VRE9" s="24"/>
      <c r="VRF9" s="24"/>
      <c r="VRG9" s="161"/>
      <c r="VRH9" s="206"/>
      <c r="VRI9" s="34"/>
      <c r="VRJ9" s="390"/>
      <c r="VRK9" s="34"/>
      <c r="VRL9" s="390"/>
      <c r="VRM9" s="34"/>
      <c r="VRN9" s="392"/>
      <c r="VRO9" s="34"/>
      <c r="VRP9" s="390"/>
      <c r="VRQ9" s="516"/>
      <c r="VRR9" s="34"/>
      <c r="VRS9" s="390"/>
      <c r="VRT9" s="516"/>
      <c r="VRU9" s="24"/>
      <c r="VRV9" s="24"/>
      <c r="VRW9" s="161"/>
      <c r="VRX9" s="206"/>
      <c r="VRY9" s="34"/>
      <c r="VRZ9" s="390"/>
      <c r="VSA9" s="34"/>
      <c r="VSB9" s="390"/>
      <c r="VSC9" s="34"/>
      <c r="VSD9" s="392"/>
      <c r="VSE9" s="34"/>
      <c r="VSF9" s="390"/>
      <c r="VSG9" s="516"/>
      <c r="VSH9" s="34"/>
      <c r="VSI9" s="390"/>
      <c r="VSJ9" s="516"/>
      <c r="VSK9" s="24"/>
      <c r="VSL9" s="24"/>
      <c r="VSM9" s="161"/>
      <c r="VSN9" s="206"/>
      <c r="VSO9" s="34"/>
      <c r="VSP9" s="390"/>
      <c r="VSQ9" s="34"/>
      <c r="VSR9" s="390"/>
      <c r="VSS9" s="34"/>
      <c r="VST9" s="392"/>
      <c r="VSU9" s="34"/>
      <c r="VSV9" s="390"/>
      <c r="VSW9" s="516"/>
      <c r="VSX9" s="34"/>
      <c r="VSY9" s="390"/>
      <c r="VSZ9" s="516"/>
      <c r="VTA9" s="24"/>
      <c r="VTB9" s="24"/>
      <c r="VTC9" s="161"/>
      <c r="VTD9" s="206"/>
      <c r="VTE9" s="34"/>
      <c r="VTF9" s="390"/>
      <c r="VTG9" s="34"/>
      <c r="VTH9" s="390"/>
      <c r="VTI9" s="34"/>
      <c r="VTJ9" s="392"/>
      <c r="VTK9" s="34"/>
      <c r="VTL9" s="390"/>
      <c r="VTM9" s="516"/>
      <c r="VTN9" s="34"/>
      <c r="VTO9" s="390"/>
      <c r="VTP9" s="516"/>
      <c r="VTQ9" s="24"/>
      <c r="VTR9" s="24"/>
      <c r="VTS9" s="161"/>
      <c r="VTT9" s="206"/>
      <c r="VTU9" s="34"/>
      <c r="VTV9" s="390"/>
      <c r="VTW9" s="34"/>
      <c r="VTX9" s="390"/>
      <c r="VTY9" s="34"/>
      <c r="VTZ9" s="392"/>
      <c r="VUA9" s="34"/>
      <c r="VUB9" s="390"/>
      <c r="VUC9" s="516"/>
      <c r="VUD9" s="34"/>
      <c r="VUE9" s="390"/>
      <c r="VUF9" s="516"/>
      <c r="VUG9" s="24"/>
      <c r="VUH9" s="24"/>
      <c r="VUI9" s="161"/>
      <c r="VUJ9" s="206"/>
      <c r="VUK9" s="34"/>
      <c r="VUL9" s="390"/>
      <c r="VUM9" s="34"/>
      <c r="VUN9" s="390"/>
      <c r="VUO9" s="34"/>
      <c r="VUP9" s="392"/>
      <c r="VUQ9" s="34"/>
      <c r="VUR9" s="390"/>
      <c r="VUS9" s="516"/>
      <c r="VUT9" s="34"/>
      <c r="VUU9" s="390"/>
      <c r="VUV9" s="516"/>
      <c r="VUW9" s="24"/>
      <c r="VUX9" s="24"/>
      <c r="VUY9" s="161"/>
      <c r="VUZ9" s="206"/>
      <c r="VVA9" s="34"/>
      <c r="VVB9" s="390"/>
      <c r="VVC9" s="34"/>
      <c r="VVD9" s="390"/>
      <c r="VVE9" s="34"/>
      <c r="VVF9" s="392"/>
      <c r="VVG9" s="34"/>
      <c r="VVH9" s="390"/>
      <c r="VVI9" s="516"/>
      <c r="VVJ9" s="34"/>
      <c r="VVK9" s="390"/>
      <c r="VVL9" s="516"/>
      <c r="VVM9" s="24"/>
      <c r="VVN9" s="24"/>
      <c r="VVO9" s="161"/>
      <c r="VVP9" s="206"/>
      <c r="VVQ9" s="34"/>
      <c r="VVR9" s="390"/>
      <c r="VVS9" s="34"/>
      <c r="VVT9" s="390"/>
      <c r="VVU9" s="34"/>
      <c r="VVV9" s="392"/>
      <c r="VVW9" s="34"/>
      <c r="VVX9" s="390"/>
      <c r="VVY9" s="516"/>
      <c r="VVZ9" s="34"/>
      <c r="VWA9" s="390"/>
      <c r="VWB9" s="516"/>
      <c r="VWC9" s="24"/>
      <c r="VWD9" s="24"/>
      <c r="VWE9" s="161"/>
      <c r="VWF9" s="206"/>
      <c r="VWG9" s="34"/>
      <c r="VWH9" s="390"/>
      <c r="VWI9" s="34"/>
      <c r="VWJ9" s="390"/>
      <c r="VWK9" s="34"/>
      <c r="VWL9" s="392"/>
      <c r="VWM9" s="34"/>
      <c r="VWN9" s="390"/>
      <c r="VWO9" s="516"/>
      <c r="VWP9" s="34"/>
      <c r="VWQ9" s="390"/>
      <c r="VWR9" s="516"/>
      <c r="VWS9" s="24"/>
      <c r="VWT9" s="24"/>
      <c r="VWU9" s="161"/>
      <c r="VWV9" s="206"/>
      <c r="VWW9" s="34"/>
      <c r="VWX9" s="390"/>
      <c r="VWY9" s="34"/>
      <c r="VWZ9" s="390"/>
      <c r="VXA9" s="34"/>
      <c r="VXB9" s="392"/>
      <c r="VXC9" s="34"/>
      <c r="VXD9" s="390"/>
      <c r="VXE9" s="516"/>
      <c r="VXF9" s="34"/>
      <c r="VXG9" s="390"/>
      <c r="VXH9" s="516"/>
      <c r="VXI9" s="24"/>
      <c r="VXJ9" s="24"/>
      <c r="VXK9" s="161"/>
      <c r="VXL9" s="206"/>
      <c r="VXM9" s="34"/>
      <c r="VXN9" s="390"/>
      <c r="VXO9" s="34"/>
      <c r="VXP9" s="390"/>
      <c r="VXQ9" s="34"/>
      <c r="VXR9" s="392"/>
      <c r="VXS9" s="34"/>
      <c r="VXT9" s="390"/>
      <c r="VXU9" s="516"/>
      <c r="VXV9" s="34"/>
      <c r="VXW9" s="390"/>
      <c r="VXX9" s="516"/>
      <c r="VXY9" s="24"/>
      <c r="VXZ9" s="24"/>
      <c r="VYA9" s="161"/>
      <c r="VYB9" s="206"/>
      <c r="VYC9" s="34"/>
      <c r="VYD9" s="390"/>
      <c r="VYE9" s="34"/>
      <c r="VYF9" s="390"/>
      <c r="VYG9" s="34"/>
      <c r="VYH9" s="392"/>
      <c r="VYI9" s="34"/>
      <c r="VYJ9" s="390"/>
      <c r="VYK9" s="516"/>
      <c r="VYL9" s="34"/>
      <c r="VYM9" s="390"/>
      <c r="VYN9" s="516"/>
      <c r="VYO9" s="24"/>
      <c r="VYP9" s="24"/>
      <c r="VYQ9" s="161"/>
      <c r="VYR9" s="206"/>
      <c r="VYS9" s="34"/>
      <c r="VYT9" s="390"/>
      <c r="VYU9" s="34"/>
      <c r="VYV9" s="390"/>
      <c r="VYW9" s="34"/>
      <c r="VYX9" s="392"/>
      <c r="VYY9" s="34"/>
      <c r="VYZ9" s="390"/>
      <c r="VZA9" s="516"/>
      <c r="VZB9" s="34"/>
      <c r="VZC9" s="390"/>
      <c r="VZD9" s="516"/>
      <c r="VZE9" s="24"/>
      <c r="VZF9" s="24"/>
      <c r="VZG9" s="161"/>
      <c r="VZH9" s="206"/>
      <c r="VZI9" s="34"/>
      <c r="VZJ9" s="390"/>
      <c r="VZK9" s="34"/>
      <c r="VZL9" s="390"/>
      <c r="VZM9" s="34"/>
      <c r="VZN9" s="392"/>
      <c r="VZO9" s="34"/>
      <c r="VZP9" s="390"/>
      <c r="VZQ9" s="516"/>
      <c r="VZR9" s="34"/>
      <c r="VZS9" s="390"/>
      <c r="VZT9" s="516"/>
      <c r="VZU9" s="24"/>
      <c r="VZV9" s="24"/>
      <c r="VZW9" s="161"/>
      <c r="VZX9" s="206"/>
      <c r="VZY9" s="34"/>
      <c r="VZZ9" s="390"/>
      <c r="WAA9" s="34"/>
      <c r="WAB9" s="390"/>
      <c r="WAC9" s="34"/>
      <c r="WAD9" s="392"/>
      <c r="WAE9" s="34"/>
      <c r="WAF9" s="390"/>
      <c r="WAG9" s="516"/>
      <c r="WAH9" s="34"/>
      <c r="WAI9" s="390"/>
      <c r="WAJ9" s="516"/>
      <c r="WAK9" s="24"/>
      <c r="WAL9" s="24"/>
      <c r="WAM9" s="161"/>
      <c r="WAN9" s="206"/>
      <c r="WAO9" s="34"/>
      <c r="WAP9" s="390"/>
      <c r="WAQ9" s="34"/>
      <c r="WAR9" s="390"/>
      <c r="WAS9" s="34"/>
      <c r="WAT9" s="392"/>
      <c r="WAU9" s="34"/>
      <c r="WAV9" s="390"/>
      <c r="WAW9" s="516"/>
      <c r="WAX9" s="34"/>
      <c r="WAY9" s="390"/>
      <c r="WAZ9" s="516"/>
      <c r="WBA9" s="24"/>
      <c r="WBB9" s="24"/>
      <c r="WBC9" s="161"/>
      <c r="WBD9" s="206"/>
      <c r="WBE9" s="34"/>
      <c r="WBF9" s="390"/>
      <c r="WBG9" s="34"/>
      <c r="WBH9" s="390"/>
      <c r="WBI9" s="34"/>
      <c r="WBJ9" s="392"/>
      <c r="WBK9" s="34"/>
      <c r="WBL9" s="390"/>
      <c r="WBM9" s="516"/>
      <c r="WBN9" s="34"/>
      <c r="WBO9" s="390"/>
      <c r="WBP9" s="516"/>
      <c r="WBQ9" s="24"/>
      <c r="WBR9" s="24"/>
      <c r="WBS9" s="161"/>
      <c r="WBT9" s="206"/>
      <c r="WBU9" s="34"/>
      <c r="WBV9" s="390"/>
      <c r="WBW9" s="34"/>
      <c r="WBX9" s="390"/>
      <c r="WBY9" s="34"/>
      <c r="WBZ9" s="392"/>
      <c r="WCA9" s="34"/>
      <c r="WCB9" s="390"/>
      <c r="WCC9" s="516"/>
      <c r="WCD9" s="34"/>
      <c r="WCE9" s="390"/>
      <c r="WCF9" s="516"/>
      <c r="WCG9" s="24"/>
      <c r="WCH9" s="24"/>
      <c r="WCI9" s="161"/>
      <c r="WCJ9" s="206"/>
      <c r="WCK9" s="34"/>
      <c r="WCL9" s="390"/>
      <c r="WCM9" s="34"/>
      <c r="WCN9" s="390"/>
      <c r="WCO9" s="34"/>
      <c r="WCP9" s="392"/>
      <c r="WCQ9" s="34"/>
      <c r="WCR9" s="390"/>
      <c r="WCS9" s="516"/>
      <c r="WCT9" s="34"/>
      <c r="WCU9" s="390"/>
      <c r="WCV9" s="516"/>
      <c r="WCW9" s="24"/>
      <c r="WCX9" s="24"/>
      <c r="WCY9" s="161"/>
      <c r="WCZ9" s="206"/>
      <c r="WDA9" s="34"/>
      <c r="WDB9" s="390"/>
      <c r="WDC9" s="34"/>
      <c r="WDD9" s="390"/>
      <c r="WDE9" s="34"/>
      <c r="WDF9" s="392"/>
      <c r="WDG9" s="34"/>
      <c r="WDH9" s="390"/>
      <c r="WDI9" s="516"/>
      <c r="WDJ9" s="34"/>
      <c r="WDK9" s="390"/>
      <c r="WDL9" s="516"/>
      <c r="WDM9" s="24"/>
      <c r="WDN9" s="24"/>
      <c r="WDO9" s="161"/>
      <c r="WDP9" s="206"/>
      <c r="WDQ9" s="34"/>
      <c r="WDR9" s="390"/>
      <c r="WDS9" s="34"/>
      <c r="WDT9" s="390"/>
      <c r="WDU9" s="34"/>
      <c r="WDV9" s="392"/>
      <c r="WDW9" s="34"/>
      <c r="WDX9" s="390"/>
      <c r="WDY9" s="516"/>
      <c r="WDZ9" s="34"/>
      <c r="WEA9" s="390"/>
      <c r="WEB9" s="516"/>
      <c r="WEC9" s="24"/>
      <c r="WED9" s="24"/>
      <c r="WEE9" s="161"/>
      <c r="WEF9" s="206"/>
      <c r="WEG9" s="34"/>
      <c r="WEH9" s="390"/>
      <c r="WEI9" s="34"/>
      <c r="WEJ9" s="390"/>
      <c r="WEK9" s="34"/>
      <c r="WEL9" s="392"/>
      <c r="WEM9" s="34"/>
      <c r="WEN9" s="390"/>
      <c r="WEO9" s="516"/>
      <c r="WEP9" s="34"/>
      <c r="WEQ9" s="390"/>
      <c r="WER9" s="516"/>
      <c r="WES9" s="24"/>
      <c r="WET9" s="24"/>
      <c r="WEU9" s="161"/>
      <c r="WEV9" s="206"/>
      <c r="WEW9" s="34"/>
      <c r="WEX9" s="390"/>
      <c r="WEY9" s="34"/>
      <c r="WEZ9" s="390"/>
      <c r="WFA9" s="34"/>
      <c r="WFB9" s="392"/>
      <c r="WFC9" s="34"/>
      <c r="WFD9" s="390"/>
      <c r="WFE9" s="516"/>
      <c r="WFF9" s="34"/>
      <c r="WFG9" s="390"/>
      <c r="WFH9" s="516"/>
      <c r="WFI9" s="24"/>
      <c r="WFJ9" s="24"/>
      <c r="WFK9" s="161"/>
      <c r="WFL9" s="206"/>
      <c r="WFM9" s="34"/>
      <c r="WFN9" s="390"/>
      <c r="WFO9" s="34"/>
      <c r="WFP9" s="390"/>
      <c r="WFQ9" s="34"/>
      <c r="WFR9" s="392"/>
      <c r="WFS9" s="34"/>
      <c r="WFT9" s="390"/>
      <c r="WFU9" s="516"/>
      <c r="WFV9" s="34"/>
      <c r="WFW9" s="390"/>
      <c r="WFX9" s="516"/>
      <c r="WFY9" s="24"/>
      <c r="WFZ9" s="24"/>
      <c r="WGA9" s="161"/>
      <c r="WGB9" s="206"/>
      <c r="WGC9" s="34"/>
      <c r="WGD9" s="390"/>
      <c r="WGE9" s="34"/>
      <c r="WGF9" s="390"/>
      <c r="WGG9" s="34"/>
      <c r="WGH9" s="392"/>
      <c r="WGI9" s="34"/>
      <c r="WGJ9" s="390"/>
      <c r="WGK9" s="516"/>
      <c r="WGL9" s="34"/>
      <c r="WGM9" s="390"/>
      <c r="WGN9" s="516"/>
      <c r="WGO9" s="24"/>
      <c r="WGP9" s="24"/>
      <c r="WGQ9" s="161"/>
      <c r="WGR9" s="206"/>
      <c r="WGS9" s="34"/>
      <c r="WGT9" s="390"/>
      <c r="WGU9" s="34"/>
      <c r="WGV9" s="390"/>
      <c r="WGW9" s="34"/>
      <c r="WGX9" s="392"/>
      <c r="WGY9" s="34"/>
      <c r="WGZ9" s="390"/>
      <c r="WHA9" s="516"/>
      <c r="WHB9" s="34"/>
      <c r="WHC9" s="390"/>
      <c r="WHD9" s="516"/>
      <c r="WHE9" s="24"/>
      <c r="WHF9" s="24"/>
      <c r="WHG9" s="161"/>
      <c r="WHH9" s="206"/>
      <c r="WHI9" s="34"/>
      <c r="WHJ9" s="390"/>
      <c r="WHK9" s="34"/>
      <c r="WHL9" s="390"/>
      <c r="WHM9" s="34"/>
      <c r="WHN9" s="392"/>
      <c r="WHO9" s="34"/>
      <c r="WHP9" s="390"/>
      <c r="WHQ9" s="516"/>
      <c r="WHR9" s="34"/>
      <c r="WHS9" s="390"/>
      <c r="WHT9" s="516"/>
      <c r="WHU9" s="24"/>
      <c r="WHV9" s="24"/>
      <c r="WHW9" s="161"/>
      <c r="WHX9" s="206"/>
      <c r="WHY9" s="34"/>
      <c r="WHZ9" s="390"/>
      <c r="WIA9" s="34"/>
      <c r="WIB9" s="390"/>
      <c r="WIC9" s="34"/>
      <c r="WID9" s="392"/>
      <c r="WIE9" s="34"/>
      <c r="WIF9" s="390"/>
      <c r="WIG9" s="516"/>
      <c r="WIH9" s="34"/>
      <c r="WII9" s="390"/>
      <c r="WIJ9" s="516"/>
      <c r="WIK9" s="24"/>
      <c r="WIL9" s="24"/>
      <c r="WIM9" s="161"/>
      <c r="WIN9" s="206"/>
      <c r="WIO9" s="34"/>
      <c r="WIP9" s="390"/>
      <c r="WIQ9" s="34"/>
      <c r="WIR9" s="390"/>
      <c r="WIS9" s="34"/>
      <c r="WIT9" s="392"/>
      <c r="WIU9" s="34"/>
      <c r="WIV9" s="390"/>
      <c r="WIW9" s="516"/>
      <c r="WIX9" s="34"/>
      <c r="WIY9" s="390"/>
      <c r="WIZ9" s="516"/>
      <c r="WJA9" s="24"/>
      <c r="WJB9" s="24"/>
      <c r="WJC9" s="161"/>
      <c r="WJD9" s="206"/>
      <c r="WJE9" s="34"/>
      <c r="WJF9" s="390"/>
      <c r="WJG9" s="34"/>
      <c r="WJH9" s="390"/>
      <c r="WJI9" s="34"/>
      <c r="WJJ9" s="392"/>
      <c r="WJK9" s="34"/>
      <c r="WJL9" s="390"/>
      <c r="WJM9" s="516"/>
      <c r="WJN9" s="34"/>
      <c r="WJO9" s="390"/>
      <c r="WJP9" s="516"/>
      <c r="WJQ9" s="24"/>
      <c r="WJR9" s="24"/>
      <c r="WJS9" s="161"/>
      <c r="WJT9" s="206"/>
      <c r="WJU9" s="34"/>
      <c r="WJV9" s="390"/>
      <c r="WJW9" s="34"/>
      <c r="WJX9" s="390"/>
      <c r="WJY9" s="34"/>
      <c r="WJZ9" s="392"/>
      <c r="WKA9" s="34"/>
      <c r="WKB9" s="390"/>
      <c r="WKC9" s="516"/>
      <c r="WKD9" s="34"/>
      <c r="WKE9" s="390"/>
      <c r="WKF9" s="516"/>
      <c r="WKG9" s="24"/>
      <c r="WKH9" s="24"/>
      <c r="WKI9" s="161"/>
      <c r="WKJ9" s="206"/>
      <c r="WKK9" s="34"/>
      <c r="WKL9" s="390"/>
      <c r="WKM9" s="34"/>
      <c r="WKN9" s="390"/>
      <c r="WKO9" s="34"/>
      <c r="WKP9" s="392"/>
      <c r="WKQ9" s="34"/>
      <c r="WKR9" s="390"/>
      <c r="WKS9" s="516"/>
      <c r="WKT9" s="34"/>
      <c r="WKU9" s="390"/>
      <c r="WKV9" s="516"/>
      <c r="WKW9" s="24"/>
      <c r="WKX9" s="24"/>
      <c r="WKY9" s="161"/>
      <c r="WKZ9" s="206"/>
      <c r="WLA9" s="34"/>
      <c r="WLB9" s="390"/>
      <c r="WLC9" s="34"/>
      <c r="WLD9" s="390"/>
      <c r="WLE9" s="34"/>
      <c r="WLF9" s="392"/>
      <c r="WLG9" s="34"/>
      <c r="WLH9" s="390"/>
      <c r="WLI9" s="516"/>
      <c r="WLJ9" s="34"/>
      <c r="WLK9" s="390"/>
      <c r="WLL9" s="516"/>
      <c r="WLM9" s="24"/>
      <c r="WLN9" s="24"/>
      <c r="WLO9" s="161"/>
      <c r="WLP9" s="206"/>
      <c r="WLQ9" s="34"/>
      <c r="WLR9" s="390"/>
      <c r="WLS9" s="34"/>
      <c r="WLT9" s="390"/>
      <c r="WLU9" s="34"/>
      <c r="WLV9" s="392"/>
      <c r="WLW9" s="34"/>
      <c r="WLX9" s="390"/>
      <c r="WLY9" s="516"/>
      <c r="WLZ9" s="34"/>
      <c r="WMA9" s="390"/>
      <c r="WMB9" s="516"/>
      <c r="WMC9" s="24"/>
      <c r="WMD9" s="24"/>
      <c r="WME9" s="161"/>
      <c r="WMF9" s="206"/>
      <c r="WMG9" s="34"/>
      <c r="WMH9" s="390"/>
      <c r="WMI9" s="34"/>
      <c r="WMJ9" s="390"/>
      <c r="WMK9" s="34"/>
      <c r="WML9" s="392"/>
      <c r="WMM9" s="34"/>
      <c r="WMN9" s="390"/>
      <c r="WMO9" s="516"/>
      <c r="WMP9" s="34"/>
      <c r="WMQ9" s="390"/>
      <c r="WMR9" s="516"/>
      <c r="WMS9" s="24"/>
      <c r="WMT9" s="24"/>
      <c r="WMU9" s="161"/>
      <c r="WMV9" s="206"/>
      <c r="WMW9" s="34"/>
      <c r="WMX9" s="390"/>
      <c r="WMY9" s="34"/>
      <c r="WMZ9" s="390"/>
      <c r="WNA9" s="34"/>
      <c r="WNB9" s="392"/>
      <c r="WNC9" s="34"/>
      <c r="WND9" s="390"/>
      <c r="WNE9" s="516"/>
      <c r="WNF9" s="34"/>
      <c r="WNG9" s="390"/>
      <c r="WNH9" s="516"/>
      <c r="WNI9" s="24"/>
      <c r="WNJ9" s="24"/>
      <c r="WNK9" s="161"/>
      <c r="WNL9" s="206"/>
      <c r="WNM9" s="34"/>
      <c r="WNN9" s="390"/>
      <c r="WNO9" s="34"/>
      <c r="WNP9" s="390"/>
      <c r="WNQ9" s="34"/>
      <c r="WNR9" s="392"/>
      <c r="WNS9" s="34"/>
      <c r="WNT9" s="390"/>
      <c r="WNU9" s="516"/>
      <c r="WNV9" s="34"/>
      <c r="WNW9" s="390"/>
      <c r="WNX9" s="516"/>
      <c r="WNY9" s="24"/>
      <c r="WNZ9" s="24"/>
      <c r="WOA9" s="161"/>
      <c r="WOB9" s="206"/>
      <c r="WOC9" s="34"/>
      <c r="WOD9" s="390"/>
      <c r="WOE9" s="34"/>
      <c r="WOF9" s="390"/>
      <c r="WOG9" s="34"/>
      <c r="WOH9" s="392"/>
      <c r="WOI9" s="34"/>
      <c r="WOJ9" s="390"/>
      <c r="WOK9" s="516"/>
      <c r="WOL9" s="34"/>
      <c r="WOM9" s="390"/>
      <c r="WON9" s="516"/>
      <c r="WOO9" s="24"/>
      <c r="WOP9" s="24"/>
      <c r="WOQ9" s="161"/>
      <c r="WOR9" s="206"/>
      <c r="WOS9" s="34"/>
      <c r="WOT9" s="390"/>
      <c r="WOU9" s="34"/>
      <c r="WOV9" s="390"/>
      <c r="WOW9" s="34"/>
      <c r="WOX9" s="392"/>
      <c r="WOY9" s="34"/>
      <c r="WOZ9" s="390"/>
      <c r="WPA9" s="516"/>
      <c r="WPB9" s="34"/>
      <c r="WPC9" s="390"/>
      <c r="WPD9" s="516"/>
      <c r="WPE9" s="24"/>
      <c r="WPF9" s="24"/>
      <c r="WPG9" s="161"/>
      <c r="WPH9" s="206"/>
      <c r="WPI9" s="34"/>
      <c r="WPJ9" s="390"/>
      <c r="WPK9" s="34"/>
      <c r="WPL9" s="390"/>
      <c r="WPM9" s="34"/>
      <c r="WPN9" s="392"/>
      <c r="WPO9" s="34"/>
      <c r="WPP9" s="390"/>
      <c r="WPQ9" s="516"/>
      <c r="WPR9" s="34"/>
      <c r="WPS9" s="390"/>
      <c r="WPT9" s="516"/>
      <c r="WPU9" s="24"/>
      <c r="WPV9" s="24"/>
      <c r="WPW9" s="161"/>
      <c r="WPX9" s="206"/>
      <c r="WPY9" s="34"/>
      <c r="WPZ9" s="390"/>
      <c r="WQA9" s="34"/>
      <c r="WQB9" s="390"/>
      <c r="WQC9" s="34"/>
      <c r="WQD9" s="392"/>
      <c r="WQE9" s="34"/>
      <c r="WQF9" s="390"/>
      <c r="WQG9" s="516"/>
      <c r="WQH9" s="34"/>
      <c r="WQI9" s="390"/>
      <c r="WQJ9" s="516"/>
      <c r="WQK9" s="24"/>
      <c r="WQL9" s="24"/>
      <c r="WQM9" s="161"/>
      <c r="WQN9" s="206"/>
      <c r="WQO9" s="34"/>
      <c r="WQP9" s="390"/>
      <c r="WQQ9" s="34"/>
      <c r="WQR9" s="390"/>
      <c r="WQS9" s="34"/>
      <c r="WQT9" s="392"/>
      <c r="WQU9" s="34"/>
      <c r="WQV9" s="390"/>
      <c r="WQW9" s="516"/>
      <c r="WQX9" s="34"/>
      <c r="WQY9" s="390"/>
      <c r="WQZ9" s="516"/>
      <c r="WRA9" s="24"/>
      <c r="WRB9" s="24"/>
      <c r="WRC9" s="161"/>
      <c r="WRD9" s="206"/>
      <c r="WRE9" s="34"/>
      <c r="WRF9" s="390"/>
      <c r="WRG9" s="34"/>
      <c r="WRH9" s="390"/>
      <c r="WRI9" s="34"/>
      <c r="WRJ9" s="392"/>
      <c r="WRK9" s="34"/>
      <c r="WRL9" s="390"/>
      <c r="WRM9" s="516"/>
      <c r="WRN9" s="34"/>
      <c r="WRO9" s="390"/>
      <c r="WRP9" s="516"/>
      <c r="WRQ9" s="24"/>
      <c r="WRR9" s="24"/>
      <c r="WRS9" s="161"/>
      <c r="WRT9" s="206"/>
      <c r="WRU9" s="34"/>
      <c r="WRV9" s="390"/>
      <c r="WRW9" s="34"/>
      <c r="WRX9" s="390"/>
      <c r="WRY9" s="34"/>
      <c r="WRZ9" s="392"/>
      <c r="WSA9" s="34"/>
      <c r="WSB9" s="390"/>
      <c r="WSC9" s="516"/>
      <c r="WSD9" s="34"/>
      <c r="WSE9" s="390"/>
      <c r="WSF9" s="516"/>
      <c r="WSG9" s="24"/>
      <c r="WSH9" s="24"/>
      <c r="WSI9" s="161"/>
      <c r="WSJ9" s="206"/>
      <c r="WSK9" s="34"/>
      <c r="WSL9" s="390"/>
      <c r="WSM9" s="34"/>
      <c r="WSN9" s="390"/>
      <c r="WSO9" s="34"/>
      <c r="WSP9" s="392"/>
      <c r="WSQ9" s="34"/>
      <c r="WSR9" s="390"/>
      <c r="WSS9" s="516"/>
      <c r="WST9" s="34"/>
      <c r="WSU9" s="390"/>
      <c r="WSV9" s="516"/>
      <c r="WSW9" s="24"/>
      <c r="WSX9" s="24"/>
      <c r="WSY9" s="161"/>
      <c r="WSZ9" s="206"/>
      <c r="WTA9" s="34"/>
      <c r="WTB9" s="390"/>
      <c r="WTC9" s="34"/>
      <c r="WTD9" s="390"/>
      <c r="WTE9" s="34"/>
      <c r="WTF9" s="392"/>
      <c r="WTG9" s="34"/>
      <c r="WTH9" s="390"/>
      <c r="WTI9" s="516"/>
      <c r="WTJ9" s="34"/>
      <c r="WTK9" s="390"/>
      <c r="WTL9" s="516"/>
      <c r="WTM9" s="24"/>
      <c r="WTN9" s="24"/>
      <c r="WTO9" s="161"/>
      <c r="WTP9" s="206"/>
      <c r="WTQ9" s="34"/>
      <c r="WTR9" s="390"/>
      <c r="WTS9" s="34"/>
      <c r="WTT9" s="390"/>
      <c r="WTU9" s="34"/>
      <c r="WTV9" s="392"/>
      <c r="WTW9" s="34"/>
      <c r="WTX9" s="390"/>
      <c r="WTY9" s="516"/>
      <c r="WTZ9" s="34"/>
      <c r="WUA9" s="390"/>
      <c r="WUB9" s="516"/>
      <c r="WUC9" s="24"/>
      <c r="WUD9" s="24"/>
      <c r="WUE9" s="161"/>
      <c r="WUF9" s="206"/>
      <c r="WUG9" s="34"/>
      <c r="WUH9" s="390"/>
      <c r="WUI9" s="34"/>
      <c r="WUJ9" s="390"/>
      <c r="WUK9" s="34"/>
      <c r="WUL9" s="392"/>
      <c r="WUM9" s="34"/>
      <c r="WUN9" s="390"/>
      <c r="WUO9" s="516"/>
      <c r="WUP9" s="34"/>
      <c r="WUQ9" s="390"/>
      <c r="WUR9" s="516"/>
      <c r="WUS9" s="24"/>
      <c r="WUT9" s="24"/>
      <c r="WUU9" s="161"/>
      <c r="WUV9" s="206"/>
      <c r="WUW9" s="34"/>
      <c r="WUX9" s="390"/>
      <c r="WUY9" s="34"/>
      <c r="WUZ9" s="390"/>
      <c r="WVA9" s="34"/>
      <c r="WVB9" s="392"/>
      <c r="WVC9" s="34"/>
      <c r="WVD9" s="390"/>
      <c r="WVE9" s="516"/>
      <c r="WVF9" s="34"/>
      <c r="WVG9" s="390"/>
      <c r="WVH9" s="516"/>
      <c r="WVI9" s="24"/>
      <c r="WVJ9" s="24"/>
      <c r="WVK9" s="161"/>
      <c r="WVL9" s="206"/>
      <c r="WVM9" s="34"/>
      <c r="WVN9" s="390"/>
      <c r="WVO9" s="34"/>
      <c r="WVP9" s="390"/>
      <c r="WVQ9" s="34"/>
      <c r="WVR9" s="392"/>
      <c r="WVS9" s="34"/>
      <c r="WVT9" s="390"/>
      <c r="WVU9" s="516"/>
      <c r="WVV9" s="34"/>
      <c r="WVW9" s="390"/>
      <c r="WVX9" s="516"/>
      <c r="WVY9" s="24"/>
      <c r="WVZ9" s="24"/>
      <c r="WWA9" s="161"/>
      <c r="WWB9" s="206"/>
      <c r="WWC9" s="34"/>
      <c r="WWD9" s="390"/>
      <c r="WWE9" s="34"/>
      <c r="WWF9" s="390"/>
      <c r="WWG9" s="34"/>
      <c r="WWH9" s="392"/>
      <c r="WWI9" s="34"/>
      <c r="WWJ9" s="390"/>
      <c r="WWK9" s="516"/>
      <c r="WWL9" s="34"/>
      <c r="WWM9" s="390"/>
      <c r="WWN9" s="516"/>
      <c r="WWO9" s="24"/>
      <c r="WWP9" s="24"/>
      <c r="WWQ9" s="161"/>
      <c r="WWR9" s="206"/>
      <c r="WWS9" s="34"/>
      <c r="WWT9" s="390"/>
      <c r="WWU9" s="34"/>
      <c r="WWV9" s="390"/>
      <c r="WWW9" s="34"/>
      <c r="WWX9" s="392"/>
      <c r="WWY9" s="34"/>
      <c r="WWZ9" s="390"/>
      <c r="WXA9" s="516"/>
      <c r="WXB9" s="34"/>
      <c r="WXC9" s="390"/>
      <c r="WXD9" s="516"/>
      <c r="WXE9" s="24"/>
      <c r="WXF9" s="24"/>
      <c r="WXG9" s="161"/>
      <c r="WXH9" s="206"/>
      <c r="WXI9" s="34"/>
      <c r="WXJ9" s="390"/>
      <c r="WXK9" s="34"/>
      <c r="WXL9" s="390"/>
      <c r="WXM9" s="34"/>
      <c r="WXN9" s="392"/>
      <c r="WXO9" s="34"/>
      <c r="WXP9" s="390"/>
      <c r="WXQ9" s="516"/>
      <c r="WXR9" s="34"/>
      <c r="WXS9" s="390"/>
      <c r="WXT9" s="516"/>
      <c r="WXU9" s="24"/>
      <c r="WXV9" s="24"/>
      <c r="WXW9" s="161"/>
      <c r="WXX9" s="206"/>
      <c r="WXY9" s="34"/>
      <c r="WXZ9" s="390"/>
      <c r="WYA9" s="34"/>
      <c r="WYB9" s="390"/>
      <c r="WYC9" s="34"/>
      <c r="WYD9" s="392"/>
      <c r="WYE9" s="34"/>
      <c r="WYF9" s="390"/>
      <c r="WYG9" s="516"/>
      <c r="WYH9" s="34"/>
      <c r="WYI9" s="390"/>
      <c r="WYJ9" s="516"/>
      <c r="WYK9" s="24"/>
      <c r="WYL9" s="24"/>
      <c r="WYM9" s="161"/>
      <c r="WYN9" s="206"/>
      <c r="WYO9" s="34"/>
      <c r="WYP9" s="390"/>
      <c r="WYQ9" s="34"/>
      <c r="WYR9" s="390"/>
      <c r="WYS9" s="34"/>
      <c r="WYT9" s="392"/>
      <c r="WYU9" s="34"/>
      <c r="WYV9" s="390"/>
      <c r="WYW9" s="516"/>
      <c r="WYX9" s="34"/>
      <c r="WYY9" s="390"/>
      <c r="WYZ9" s="516"/>
      <c r="WZA9" s="24"/>
      <c r="WZB9" s="24"/>
      <c r="WZC9" s="161"/>
      <c r="WZD9" s="206"/>
      <c r="WZE9" s="34"/>
      <c r="WZF9" s="390"/>
      <c r="WZG9" s="34"/>
      <c r="WZH9" s="390"/>
      <c r="WZI9" s="34"/>
      <c r="WZJ9" s="392"/>
      <c r="WZK9" s="34"/>
      <c r="WZL9" s="390"/>
      <c r="WZM9" s="516"/>
      <c r="WZN9" s="34"/>
      <c r="WZO9" s="390"/>
      <c r="WZP9" s="516"/>
      <c r="WZQ9" s="24"/>
      <c r="WZR9" s="24"/>
      <c r="WZS9" s="161"/>
      <c r="WZT9" s="206"/>
      <c r="WZU9" s="34"/>
      <c r="WZV9" s="390"/>
      <c r="WZW9" s="34"/>
      <c r="WZX9" s="390"/>
      <c r="WZY9" s="34"/>
      <c r="WZZ9" s="392"/>
      <c r="XAA9" s="34"/>
      <c r="XAB9" s="390"/>
      <c r="XAC9" s="516"/>
      <c r="XAD9" s="34"/>
      <c r="XAE9" s="390"/>
      <c r="XAF9" s="516"/>
      <c r="XAG9" s="24"/>
      <c r="XAH9" s="24"/>
      <c r="XAI9" s="161"/>
      <c r="XAJ9" s="206"/>
      <c r="XAK9" s="34"/>
      <c r="XAL9" s="390"/>
      <c r="XAM9" s="34"/>
      <c r="XAN9" s="390"/>
      <c r="XAO9" s="34"/>
      <c r="XAP9" s="392"/>
      <c r="XAQ9" s="34"/>
      <c r="XAR9" s="390"/>
      <c r="XAS9" s="516"/>
      <c r="XAT9" s="34"/>
      <c r="XAU9" s="390"/>
      <c r="XAV9" s="516"/>
      <c r="XAW9" s="24"/>
      <c r="XAX9" s="24"/>
      <c r="XAY9" s="161"/>
      <c r="XAZ9" s="206"/>
      <c r="XBA9" s="34"/>
      <c r="XBB9" s="390"/>
      <c r="XBC9" s="34"/>
      <c r="XBD9" s="390"/>
      <c r="XBE9" s="34"/>
      <c r="XBF9" s="392"/>
      <c r="XBG9" s="34"/>
      <c r="XBH9" s="390"/>
      <c r="XBI9" s="516"/>
      <c r="XBJ9" s="34"/>
      <c r="XBK9" s="390"/>
      <c r="XBL9" s="516"/>
      <c r="XBM9" s="24"/>
      <c r="XBN9" s="24"/>
      <c r="XBO9" s="161"/>
      <c r="XBP9" s="206"/>
      <c r="XBQ9" s="34"/>
      <c r="XBR9" s="390"/>
      <c r="XBS9" s="34"/>
      <c r="XBT9" s="390"/>
      <c r="XBU9" s="34"/>
      <c r="XBV9" s="392"/>
      <c r="XBW9" s="34"/>
      <c r="XBX9" s="390"/>
      <c r="XBY9" s="516"/>
      <c r="XBZ9" s="34"/>
      <c r="XCA9" s="390"/>
      <c r="XCB9" s="516"/>
      <c r="XCC9" s="24"/>
      <c r="XCD9" s="24"/>
      <c r="XCE9" s="161"/>
      <c r="XCF9" s="206"/>
      <c r="XCG9" s="34"/>
      <c r="XCH9" s="390"/>
      <c r="XCI9" s="34"/>
      <c r="XCJ9" s="390"/>
      <c r="XCK9" s="34"/>
      <c r="XCL9" s="392"/>
      <c r="XCM9" s="34"/>
      <c r="XCN9" s="390"/>
      <c r="XCO9" s="516"/>
      <c r="XCP9" s="34"/>
      <c r="XCQ9" s="390"/>
      <c r="XCR9" s="516"/>
      <c r="XCS9" s="24"/>
      <c r="XCT9" s="24"/>
      <c r="XCU9" s="161"/>
      <c r="XCV9" s="206"/>
      <c r="XCW9" s="34"/>
      <c r="XCX9" s="390"/>
      <c r="XCY9" s="34"/>
      <c r="XCZ9" s="390"/>
      <c r="XDA9" s="34"/>
      <c r="XDB9" s="392"/>
      <c r="XDC9" s="34"/>
      <c r="XDD9" s="390"/>
      <c r="XDE9" s="516"/>
      <c r="XDF9" s="34"/>
      <c r="XDG9" s="390"/>
      <c r="XDH9" s="516"/>
      <c r="XDI9" s="24"/>
      <c r="XDJ9" s="24"/>
      <c r="XDK9" s="161"/>
      <c r="XDL9" s="206"/>
      <c r="XDM9" s="34"/>
      <c r="XDN9" s="390"/>
      <c r="XDO9" s="34"/>
      <c r="XDP9" s="390"/>
      <c r="XDQ9" s="34"/>
      <c r="XDR9" s="392"/>
      <c r="XDS9" s="34"/>
      <c r="XDT9" s="390"/>
      <c r="XDU9" s="516"/>
      <c r="XDV9" s="34"/>
      <c r="XDW9" s="390"/>
      <c r="XDX9" s="516"/>
      <c r="XDY9" s="24"/>
      <c r="XDZ9" s="24"/>
      <c r="XEA9" s="161"/>
      <c r="XEB9" s="206"/>
      <c r="XEC9" s="34"/>
      <c r="XED9" s="390"/>
      <c r="XEE9" s="34"/>
      <c r="XEF9" s="390"/>
      <c r="XEG9" s="34"/>
      <c r="XEH9" s="392"/>
      <c r="XEI9" s="34"/>
      <c r="XEJ9" s="390"/>
      <c r="XEK9" s="516"/>
      <c r="XEL9" s="34"/>
      <c r="XEM9" s="390"/>
      <c r="XEN9" s="516"/>
      <c r="XEO9" s="24"/>
      <c r="XEP9" s="24"/>
      <c r="XEQ9" s="161"/>
      <c r="XER9" s="206"/>
      <c r="XES9" s="34"/>
      <c r="XET9" s="390"/>
      <c r="XEU9" s="34"/>
      <c r="XEV9" s="390"/>
      <c r="XEW9" s="34"/>
      <c r="XEX9" s="392"/>
      <c r="XEY9" s="34"/>
      <c r="XEZ9" s="390"/>
      <c r="XFA9" s="516"/>
      <c r="XFB9" s="34"/>
      <c r="XFC9" s="390"/>
      <c r="XFD9" s="516"/>
    </row>
    <row r="10" spans="1:16384" ht="15" customHeight="1" x14ac:dyDescent="0.25">
      <c r="A10" s="9"/>
      <c r="B10" s="514" t="s">
        <v>4</v>
      </c>
      <c r="C10" s="511">
        <f>SUM(C5:C9)</f>
        <v>328129038.38</v>
      </c>
      <c r="D10" s="152">
        <f>SUM(D5:D9)</f>
        <v>334105318.63999999</v>
      </c>
      <c r="E10" s="84">
        <f>SUM(E5:E9)</f>
        <v>304188874.23000002</v>
      </c>
      <c r="F10" s="90">
        <f>E10/D10</f>
        <v>0.91045804199772384</v>
      </c>
      <c r="G10" s="84">
        <f>SUM(G5:G9)</f>
        <v>297721079.54000002</v>
      </c>
      <c r="H10" s="90">
        <f>G10/D10</f>
        <v>0.89109949147740397</v>
      </c>
      <c r="I10" s="84">
        <f>SUM(I5:I9)</f>
        <v>174169003.67000002</v>
      </c>
      <c r="J10" s="170">
        <f>I10/D10</f>
        <v>0.52129970387471714</v>
      </c>
      <c r="K10" s="152">
        <f>SUM(K5:K9)</f>
        <v>292589932.50999999</v>
      </c>
      <c r="L10" s="90">
        <v>0.89331100616465509</v>
      </c>
      <c r="M10" s="213">
        <f t="shared" ref="M10" si="0">+G10/K10-1</f>
        <v>1.7536991057697016E-2</v>
      </c>
      <c r="N10" s="694">
        <f>SUM(N5:N9)</f>
        <v>170931952.23000002</v>
      </c>
      <c r="O10" s="90">
        <v>0.52187507930421129</v>
      </c>
      <c r="P10" s="213">
        <f>+I10/N10-1</f>
        <v>1.8937661436431386E-2</v>
      </c>
    </row>
    <row r="11" spans="1:16384" ht="15" customHeight="1" x14ac:dyDescent="0.25">
      <c r="A11" s="21">
        <v>6</v>
      </c>
      <c r="B11" s="21" t="s">
        <v>5</v>
      </c>
      <c r="C11" s="159">
        <v>7197998.3799999999</v>
      </c>
      <c r="D11" s="512">
        <v>16263881.09</v>
      </c>
      <c r="E11" s="180">
        <v>10379798.289999999</v>
      </c>
      <c r="F11" s="48">
        <f>E11/D11</f>
        <v>0.63821164410640674</v>
      </c>
      <c r="G11" s="56">
        <v>6997050.5300000003</v>
      </c>
      <c r="H11" s="48">
        <f>G11/D11</f>
        <v>0.43022022180807767</v>
      </c>
      <c r="I11" s="30">
        <v>1868017.76</v>
      </c>
      <c r="J11" s="153">
        <f>I11/D11</f>
        <v>0.11485682597301872</v>
      </c>
      <c r="K11" s="150">
        <v>8624501.8800000008</v>
      </c>
      <c r="L11" s="48">
        <v>0.42955939475664762</v>
      </c>
      <c r="M11" s="210">
        <f>+G11/K11-1</f>
        <v>-0.18870090964604214</v>
      </c>
      <c r="N11" s="683">
        <v>1966911.4</v>
      </c>
      <c r="O11" s="48">
        <v>9.7965689181802387E-2</v>
      </c>
      <c r="P11" s="210">
        <f>+I11/N11-1</f>
        <v>-5.0278644986245902E-2</v>
      </c>
    </row>
    <row r="12" spans="1:16384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>E12/D12</f>
        <v>1</v>
      </c>
      <c r="G12" s="137">
        <v>213192</v>
      </c>
      <c r="H12" s="48">
        <f>G12/D12</f>
        <v>1</v>
      </c>
      <c r="I12" s="137">
        <v>0</v>
      </c>
      <c r="J12" s="153">
        <f>I12/D12</f>
        <v>0</v>
      </c>
      <c r="K12" s="137"/>
      <c r="L12" s="390" t="s">
        <v>129</v>
      </c>
      <c r="M12" s="245" t="s">
        <v>129</v>
      </c>
      <c r="N12" s="137"/>
      <c r="O12" s="390" t="s">
        <v>129</v>
      </c>
      <c r="P12" s="245" t="s">
        <v>129</v>
      </c>
    </row>
    <row r="13" spans="1:16384" ht="15" customHeight="1" x14ac:dyDescent="0.25">
      <c r="A13" s="9"/>
      <c r="B13" s="2" t="s">
        <v>7</v>
      </c>
      <c r="C13" s="162">
        <f>SUM(C11:C12)</f>
        <v>7197998.3799999999</v>
      </c>
      <c r="D13" s="152">
        <f t="shared" ref="D13:I13" si="1">SUM(D11:D12)</f>
        <v>16477073.09</v>
      </c>
      <c r="E13" s="84">
        <f t="shared" si="1"/>
        <v>10592990.289999999</v>
      </c>
      <c r="F13" s="90">
        <f>E13/D13</f>
        <v>0.64289271717978402</v>
      </c>
      <c r="G13" s="84">
        <f t="shared" si="1"/>
        <v>7210242.5300000003</v>
      </c>
      <c r="H13" s="90">
        <f>G13/D13</f>
        <v>0.43759243468889658</v>
      </c>
      <c r="I13" s="84">
        <f t="shared" si="1"/>
        <v>1868017.76</v>
      </c>
      <c r="J13" s="170">
        <f>I13/D13</f>
        <v>0.1133707273006944</v>
      </c>
      <c r="K13" s="84">
        <f t="shared" ref="K13" si="2">SUM(K11:K12)</f>
        <v>8624501.8800000008</v>
      </c>
      <c r="L13" s="90">
        <v>0.43</v>
      </c>
      <c r="M13" s="213">
        <f t="shared" ref="M13" si="3">+G13/K13-1</f>
        <v>-0.16398156898540794</v>
      </c>
      <c r="N13" s="84">
        <f t="shared" ref="N13" si="4">SUM(N11:N12)</f>
        <v>1966911.4</v>
      </c>
      <c r="O13" s="90">
        <v>9.7965689181802387E-2</v>
      </c>
      <c r="P13" s="213">
        <f>+I13/N13-1</f>
        <v>-5.0278644986245902E-2</v>
      </c>
    </row>
    <row r="14" spans="1:16384" ht="15" customHeight="1" x14ac:dyDescent="0.25">
      <c r="A14" s="21">
        <v>8</v>
      </c>
      <c r="B14" s="21" t="s">
        <v>8</v>
      </c>
      <c r="C14" s="159"/>
      <c r="D14" s="204"/>
      <c r="E14" s="30"/>
      <c r="F14" s="27" t="s">
        <v>129</v>
      </c>
      <c r="G14" s="30"/>
      <c r="H14" s="27" t="s">
        <v>129</v>
      </c>
      <c r="I14" s="30"/>
      <c r="J14" s="226" t="s">
        <v>129</v>
      </c>
      <c r="K14" s="30"/>
      <c r="L14" s="262" t="s">
        <v>129</v>
      </c>
      <c r="M14" s="214" t="s">
        <v>129</v>
      </c>
      <c r="N14" s="30"/>
      <c r="O14" s="262" t="s">
        <v>129</v>
      </c>
      <c r="P14" s="214" t="s">
        <v>129</v>
      </c>
    </row>
    <row r="15" spans="1:16384" ht="15" customHeight="1" x14ac:dyDescent="0.25">
      <c r="A15" s="24">
        <v>9</v>
      </c>
      <c r="B15" s="24" t="s">
        <v>9</v>
      </c>
      <c r="C15" s="161"/>
      <c r="D15" s="206"/>
      <c r="E15" s="34"/>
      <c r="F15" s="28" t="s">
        <v>129</v>
      </c>
      <c r="G15" s="34"/>
      <c r="H15" s="28" t="s">
        <v>129</v>
      </c>
      <c r="I15" s="34"/>
      <c r="J15" s="227" t="s">
        <v>129</v>
      </c>
      <c r="K15" s="34"/>
      <c r="L15" s="264" t="s">
        <v>129</v>
      </c>
      <c r="M15" s="215" t="s">
        <v>129</v>
      </c>
      <c r="N15" s="34"/>
      <c r="O15" s="264" t="s">
        <v>129</v>
      </c>
      <c r="P15" s="215" t="s">
        <v>129</v>
      </c>
    </row>
    <row r="16" spans="1:16384" ht="15" customHeight="1" thickBot="1" x14ac:dyDescent="0.3">
      <c r="A16" s="9"/>
      <c r="B16" s="2" t="s">
        <v>10</v>
      </c>
      <c r="C16" s="162">
        <f>SUM(C14:C15)</f>
        <v>0</v>
      </c>
      <c r="D16" s="152">
        <f t="shared" ref="D16:I16" si="5">SUM(D14:D15)</f>
        <v>0</v>
      </c>
      <c r="E16" s="84">
        <f t="shared" si="5"/>
        <v>0</v>
      </c>
      <c r="F16" s="228" t="s">
        <v>129</v>
      </c>
      <c r="G16" s="84">
        <f t="shared" si="5"/>
        <v>0</v>
      </c>
      <c r="H16" s="228" t="s">
        <v>129</v>
      </c>
      <c r="I16" s="84">
        <f t="shared" si="5"/>
        <v>0</v>
      </c>
      <c r="J16" s="229" t="s">
        <v>129</v>
      </c>
      <c r="K16" s="84">
        <f t="shared" ref="K16" si="6">SUM(K14:K15)</f>
        <v>0</v>
      </c>
      <c r="L16" s="263" t="s">
        <v>129</v>
      </c>
      <c r="M16" s="635" t="s">
        <v>129</v>
      </c>
      <c r="N16" s="84">
        <f t="shared" ref="N16" si="7">SUM(N14:N15)</f>
        <v>0</v>
      </c>
      <c r="O16" s="263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335327036.75999999</v>
      </c>
      <c r="D17" s="154">
        <f t="shared" ref="D17:I17" si="8">+D10+D13+D16</f>
        <v>350582391.72999996</v>
      </c>
      <c r="E17" s="155">
        <f t="shared" si="8"/>
        <v>314781864.52000004</v>
      </c>
      <c r="F17" s="181">
        <f>E17/D17</f>
        <v>0.89788270017402472</v>
      </c>
      <c r="G17" s="155">
        <f t="shared" si="8"/>
        <v>304931322.06999999</v>
      </c>
      <c r="H17" s="181">
        <f>G17/D17</f>
        <v>0.86978504700499049</v>
      </c>
      <c r="I17" s="155">
        <f t="shared" si="8"/>
        <v>176037021.43000001</v>
      </c>
      <c r="J17" s="173">
        <f>I17/D17</f>
        <v>0.50212739025859121</v>
      </c>
      <c r="K17" s="155">
        <f t="shared" ref="K17" si="9">+K10+K13+K16</f>
        <v>301214434.38999999</v>
      </c>
      <c r="L17" s="181">
        <v>0.86652538385552846</v>
      </c>
      <c r="M17" s="601">
        <f>+G17/K17-1</f>
        <v>1.2339673188395572E-2</v>
      </c>
      <c r="N17" s="155">
        <f t="shared" ref="N17" si="10">+N10+N13+N16</f>
        <v>172898863.63000003</v>
      </c>
      <c r="O17" s="181">
        <v>0.497</v>
      </c>
      <c r="P17" s="601">
        <f>+I17/N17-1</f>
        <v>1.8150251159056552E-2</v>
      </c>
    </row>
    <row r="19" spans="1:16" x14ac:dyDescent="0.25">
      <c r="C19" t="s">
        <v>777</v>
      </c>
    </row>
    <row r="20" spans="1:16" x14ac:dyDescent="0.25">
      <c r="D20" s="46">
        <f>D17-D5</f>
        <v>306798280.19999993</v>
      </c>
      <c r="E20" s="46">
        <f t="shared" ref="E20:I20" si="11">E17-E5</f>
        <v>287346790.31000006</v>
      </c>
      <c r="F20" s="46">
        <f t="shared" si="11"/>
        <v>0.27128384384683779</v>
      </c>
      <c r="G20" s="46">
        <f t="shared" si="11"/>
        <v>277496247.86000001</v>
      </c>
      <c r="H20" s="46">
        <f t="shared" si="11"/>
        <v>0.24318619067780356</v>
      </c>
      <c r="I20" s="46">
        <f t="shared" si="11"/>
        <v>148603689.62</v>
      </c>
      <c r="J20" s="720">
        <f>I20/D20</f>
        <v>0.48436936974720379</v>
      </c>
      <c r="N20" s="46">
        <f>N17-N5</f>
        <v>142745849.54000002</v>
      </c>
      <c r="O20" s="442">
        <f>N20/(343704354.25-47230135.33)</f>
        <v>0.48147811995254219</v>
      </c>
      <c r="P20" s="442">
        <f>I20/N20-1</f>
        <v>4.1036850450481888E-2</v>
      </c>
    </row>
    <row r="21" spans="1:16" x14ac:dyDescent="0.25">
      <c r="D21" s="46">
        <f>D10-D5</f>
        <v>290321207.11000001</v>
      </c>
      <c r="E21" s="46">
        <f t="shared" ref="E21:I21" si="12">E10-E5</f>
        <v>276753800.02000004</v>
      </c>
      <c r="F21" s="46">
        <f t="shared" si="12"/>
        <v>0.28385918567053692</v>
      </c>
      <c r="G21" s="46">
        <f t="shared" si="12"/>
        <v>270286005.33000004</v>
      </c>
      <c r="H21" s="46">
        <f t="shared" si="12"/>
        <v>0.26450063515021704</v>
      </c>
      <c r="I21" s="46">
        <f t="shared" si="12"/>
        <v>146735671.86000001</v>
      </c>
      <c r="J21" s="720">
        <f>I21/D21</f>
        <v>0.50542526094004292</v>
      </c>
      <c r="N21" s="46">
        <f>N10-N5</f>
        <v>140778938.14000002</v>
      </c>
      <c r="O21" s="442">
        <f>N21/(327147637.74-47230135.33)</f>
        <v>0.50293010236208335</v>
      </c>
      <c r="P21" s="442">
        <f>I21/N21-1</f>
        <v>4.2312676872702459E-2</v>
      </c>
    </row>
    <row r="137" spans="12:12" x14ac:dyDescent="0.25">
      <c r="L137" s="680"/>
    </row>
    <row r="138" spans="12:12" x14ac:dyDescent="0.25">
      <c r="L138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B1" zoomScaleNormal="100" workbookViewId="0">
      <selection activeCell="M7" sqref="M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1.5546875" style="46" bestFit="1" customWidth="1"/>
    <col min="10" max="10" width="6.33203125" style="97" customWidth="1"/>
    <col min="11" max="11" width="11.5546875" style="46" bestFit="1" customWidth="1"/>
    <col min="12" max="12" width="6.33203125" style="442" bestFit="1" customWidth="1"/>
    <col min="13" max="13" width="9" style="97" bestFit="1" customWidth="1"/>
  </cols>
  <sheetData>
    <row r="1" spans="1:13" ht="13.8" x14ac:dyDescent="0.25">
      <c r="A1" s="7" t="s">
        <v>128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746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4754082.8899999997</v>
      </c>
      <c r="D5" s="204">
        <v>4983348</v>
      </c>
      <c r="E5" s="30">
        <v>3102216.14</v>
      </c>
      <c r="F5" s="48">
        <f>E5/D5</f>
        <v>0.62251645680775258</v>
      </c>
      <c r="G5" s="30">
        <v>3102216.14</v>
      </c>
      <c r="H5" s="48">
        <f>G5/D5</f>
        <v>0.62251645680775258</v>
      </c>
      <c r="I5" s="30">
        <v>3102216.14</v>
      </c>
      <c r="J5" s="153">
        <f>I5/D5</f>
        <v>0.62251645680775258</v>
      </c>
      <c r="K5" s="572">
        <v>3226977.95</v>
      </c>
      <c r="L5" s="48">
        <v>0.6383581901497043</v>
      </c>
      <c r="M5" s="210">
        <f>+G5/K5-1</f>
        <v>-3.8662120390379529E-2</v>
      </c>
      <c r="N5" s="572">
        <v>3226977.95</v>
      </c>
      <c r="O5" s="48">
        <v>0.6383581901497043</v>
      </c>
      <c r="P5" s="210">
        <f>+I5/N5-1</f>
        <v>-3.8662120390379529E-2</v>
      </c>
    </row>
    <row r="6" spans="1:16" ht="15" customHeight="1" x14ac:dyDescent="0.25">
      <c r="A6" s="23">
        <v>2</v>
      </c>
      <c r="B6" s="23" t="s">
        <v>1</v>
      </c>
      <c r="C6" s="159">
        <v>30657961.309999999</v>
      </c>
      <c r="D6" s="204">
        <v>31196155.289999999</v>
      </c>
      <c r="E6" s="30">
        <v>30318136.710000001</v>
      </c>
      <c r="F6" s="48">
        <f t="shared" ref="F6:F17" si="0">E6/D6</f>
        <v>0.97185491058632312</v>
      </c>
      <c r="G6" s="30">
        <v>29765418.02</v>
      </c>
      <c r="H6" s="280">
        <f t="shared" ref="H6:H17" si="1">G6/D6</f>
        <v>0.95413738466487807</v>
      </c>
      <c r="I6" s="30">
        <v>12697817.130000001</v>
      </c>
      <c r="J6" s="178">
        <f t="shared" ref="J6:J17" si="2">I6/D6</f>
        <v>0.40703147589697747</v>
      </c>
      <c r="K6" s="573">
        <v>28759444.23</v>
      </c>
      <c r="L6" s="412">
        <v>0.96531534012616738</v>
      </c>
      <c r="M6" s="210">
        <f t="shared" ref="M6:M17" si="3">+G6/K6-1</f>
        <v>3.4978902302660986E-2</v>
      </c>
      <c r="N6" s="573">
        <v>11649511.060000001</v>
      </c>
      <c r="O6" s="412">
        <v>0.39101769982943263</v>
      </c>
      <c r="P6" s="210">
        <f>+I6/N6-1</f>
        <v>8.9987130326824261E-2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12984740.82</v>
      </c>
      <c r="D8" s="204">
        <v>12982579.92</v>
      </c>
      <c r="E8" s="30">
        <v>12791715.220000001</v>
      </c>
      <c r="F8" s="48">
        <f t="shared" si="0"/>
        <v>0.98529839976521405</v>
      </c>
      <c r="G8" s="30">
        <v>12617573.26</v>
      </c>
      <c r="H8" s="48">
        <f t="shared" si="1"/>
        <v>0.97188489019523017</v>
      </c>
      <c r="I8" s="30">
        <v>10112323.199999999</v>
      </c>
      <c r="J8" s="178">
        <f t="shared" si="2"/>
        <v>0.77891476596432918</v>
      </c>
      <c r="K8" s="629">
        <v>12843162.220000001</v>
      </c>
      <c r="L8" s="414">
        <v>0.97901849452803913</v>
      </c>
      <c r="M8" s="443">
        <f t="shared" si="3"/>
        <v>-1.7564907780165173E-2</v>
      </c>
      <c r="N8" s="629">
        <v>12467443.130000001</v>
      </c>
      <c r="O8" s="414">
        <v>0.95037788939074419</v>
      </c>
      <c r="P8" s="443">
        <f t="shared" ref="P8:P17" si="4">+I8/N8-1</f>
        <v>-0.18890159798146211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48396785.019999996</v>
      </c>
      <c r="D10" s="152">
        <f t="shared" ref="D10:E10" si="5">SUM(D5:D9)</f>
        <v>49162083.210000001</v>
      </c>
      <c r="E10" s="84">
        <f t="shared" si="5"/>
        <v>46212068.07</v>
      </c>
      <c r="F10" s="90">
        <f t="shared" si="0"/>
        <v>0.9399940981467616</v>
      </c>
      <c r="G10" s="84">
        <f>SUM(G5:G9)</f>
        <v>45485207.420000002</v>
      </c>
      <c r="H10" s="90">
        <f t="shared" si="1"/>
        <v>0.92520911340770662</v>
      </c>
      <c r="I10" s="84">
        <f>SUM(I5:I9)</f>
        <v>25912356.469999999</v>
      </c>
      <c r="J10" s="170">
        <f t="shared" si="2"/>
        <v>0.52708011496000229</v>
      </c>
      <c r="K10" s="562">
        <f>SUM(K5:K9)</f>
        <v>44829584.399999999</v>
      </c>
      <c r="L10" s="90">
        <v>0.93460536900937763</v>
      </c>
      <c r="M10" s="213">
        <f t="shared" si="3"/>
        <v>1.4624784699097226E-2</v>
      </c>
      <c r="N10" s="562">
        <f>SUM(N5:N9)</f>
        <v>27343932.140000001</v>
      </c>
      <c r="O10" s="90">
        <v>0.57006519533721312</v>
      </c>
      <c r="P10" s="213">
        <f t="shared" si="4"/>
        <v>-5.235441862093515E-2</v>
      </c>
    </row>
    <row r="11" spans="1:16" ht="15" customHeight="1" x14ac:dyDescent="0.25">
      <c r="A11" s="21">
        <v>6</v>
      </c>
      <c r="B11" s="21" t="s">
        <v>5</v>
      </c>
      <c r="C11" s="159">
        <v>338636.56</v>
      </c>
      <c r="D11" s="204">
        <v>3041203.12</v>
      </c>
      <c r="E11" s="30">
        <v>1102539.18</v>
      </c>
      <c r="F11" s="48">
        <f t="shared" si="0"/>
        <v>0.36253388428721589</v>
      </c>
      <c r="G11" s="30">
        <v>533025.06000000006</v>
      </c>
      <c r="H11" s="48">
        <f t="shared" si="1"/>
        <v>0.17526782624108317</v>
      </c>
      <c r="I11" s="30">
        <v>221877.87</v>
      </c>
      <c r="J11" s="153">
        <f t="shared" si="2"/>
        <v>7.295726764873238E-2</v>
      </c>
      <c r="K11" s="559">
        <v>583345.48</v>
      </c>
      <c r="L11" s="48">
        <v>0.57992934241626926</v>
      </c>
      <c r="M11" s="224">
        <f t="shared" si="3"/>
        <v>-8.6261780926115916E-2</v>
      </c>
      <c r="N11" s="559">
        <v>142924.72</v>
      </c>
      <c r="O11" s="48">
        <v>0.14208773655815318</v>
      </c>
      <c r="P11" s="224">
        <f t="shared" si="4"/>
        <v>0.55241073762467408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338636.56</v>
      </c>
      <c r="D13" s="152">
        <f t="shared" ref="D13:I13" si="6">SUM(D11:D12)</f>
        <v>3041203.12</v>
      </c>
      <c r="E13" s="84">
        <f t="shared" si="6"/>
        <v>1102539.18</v>
      </c>
      <c r="F13" s="90">
        <f t="shared" si="0"/>
        <v>0.36253388428721589</v>
      </c>
      <c r="G13" s="84">
        <f t="shared" si="6"/>
        <v>533025.06000000006</v>
      </c>
      <c r="H13" s="90">
        <f t="shared" si="1"/>
        <v>0.17526782624108317</v>
      </c>
      <c r="I13" s="84">
        <f t="shared" si="6"/>
        <v>221877.87</v>
      </c>
      <c r="J13" s="170">
        <f t="shared" si="2"/>
        <v>7.295726764873238E-2</v>
      </c>
      <c r="K13" s="562">
        <f>SUM(K11:K12)</f>
        <v>583345.48</v>
      </c>
      <c r="L13" s="90">
        <v>0.57999999999999996</v>
      </c>
      <c r="M13" s="213">
        <f t="shared" si="3"/>
        <v>-8.6261780926115916E-2</v>
      </c>
      <c r="N13" s="562">
        <f>SUM(N11:N12)</f>
        <v>142924.72</v>
      </c>
      <c r="O13" s="90">
        <v>0.14199999999999999</v>
      </c>
      <c r="P13" s="213">
        <f t="shared" si="4"/>
        <v>0.55241073762467408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/>
      <c r="M16" s="635" t="s">
        <v>129</v>
      </c>
      <c r="N16" s="562">
        <f>SUM(N14:N15)</f>
        <v>0</v>
      </c>
      <c r="O16" s="510"/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48735421.579999998</v>
      </c>
      <c r="D17" s="154">
        <f t="shared" ref="D17:I17" si="8">+D10+D13+D16</f>
        <v>52203286.329999998</v>
      </c>
      <c r="E17" s="155">
        <f t="shared" si="8"/>
        <v>47314607.25</v>
      </c>
      <c r="F17" s="181">
        <f t="shared" si="0"/>
        <v>0.90635303974741166</v>
      </c>
      <c r="G17" s="155">
        <f t="shared" si="8"/>
        <v>46018232.480000004</v>
      </c>
      <c r="H17" s="181">
        <f t="shared" si="1"/>
        <v>0.88151983745043294</v>
      </c>
      <c r="I17" s="155">
        <f t="shared" si="8"/>
        <v>26134234.34</v>
      </c>
      <c r="J17" s="173">
        <f t="shared" si="2"/>
        <v>0.50062431270694296</v>
      </c>
      <c r="K17" s="570">
        <f>K10+K13+K16</f>
        <v>45412929.879999995</v>
      </c>
      <c r="L17" s="181">
        <v>0.92732031392225089</v>
      </c>
      <c r="M17" s="601">
        <f t="shared" si="3"/>
        <v>1.332886033998415E-2</v>
      </c>
      <c r="N17" s="570">
        <f>N10+N13+N16</f>
        <v>27486856.859999999</v>
      </c>
      <c r="O17" s="181">
        <v>0.5612745268694207</v>
      </c>
      <c r="P17" s="601">
        <f t="shared" si="4"/>
        <v>-4.9209792406944564E-2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orientation="landscape" r:id="rId1"/>
  <headerFooter>
    <oddHeader>&amp;L&amp;"Arial,Negreta"&amp;8&amp;K03+000Ajuntament de Barcelona&amp;C&amp;"Arial,Negreta"&amp;8&amp;K03+000Pressupost 2017
Execució Pressupostària a Juliol
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747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5116553.01</v>
      </c>
      <c r="D5" s="204">
        <v>5198375.28</v>
      </c>
      <c r="E5" s="30">
        <v>3578654.61</v>
      </c>
      <c r="F5" s="48">
        <f>E5/D5</f>
        <v>0.6884179031414599</v>
      </c>
      <c r="G5" s="30">
        <v>3578654.61</v>
      </c>
      <c r="H5" s="48">
        <f>G5/D5</f>
        <v>0.6884179031414599</v>
      </c>
      <c r="I5" s="30">
        <v>3578654.61</v>
      </c>
      <c r="J5" s="153">
        <f>I5/D5</f>
        <v>0.6884179031414599</v>
      </c>
      <c r="K5" s="204">
        <v>3562407.78</v>
      </c>
      <c r="L5" s="48">
        <v>0.64163368036332624</v>
      </c>
      <c r="M5" s="210">
        <f>+G5/K5-1</f>
        <v>4.5606317421640341E-3</v>
      </c>
      <c r="N5" s="30">
        <v>3562407.78</v>
      </c>
      <c r="O5" s="48">
        <v>0.64163368036332624</v>
      </c>
      <c r="P5" s="210">
        <f>+I5/N5-1</f>
        <v>4.5606317421640341E-3</v>
      </c>
    </row>
    <row r="6" spans="1:16" ht="15" customHeight="1" x14ac:dyDescent="0.25">
      <c r="A6" s="23">
        <v>2</v>
      </c>
      <c r="B6" s="23" t="s">
        <v>1</v>
      </c>
      <c r="C6" s="159">
        <v>23638411.449999999</v>
      </c>
      <c r="D6" s="204">
        <v>24409799.879999999</v>
      </c>
      <c r="E6" s="30">
        <v>22743093.199999999</v>
      </c>
      <c r="F6" s="48">
        <f t="shared" ref="F6:F17" si="0">E6/D6</f>
        <v>0.93171977287017393</v>
      </c>
      <c r="G6" s="30">
        <v>22200838.300000001</v>
      </c>
      <c r="H6" s="280">
        <f t="shared" ref="H6:H17" si="1">G6/D6</f>
        <v>0.90950513355867801</v>
      </c>
      <c r="I6" s="30">
        <v>9918175.9299999997</v>
      </c>
      <c r="J6" s="178">
        <f t="shared" ref="J6:J17" si="2">I6/D6</f>
        <v>0.40631942821155159</v>
      </c>
      <c r="K6" s="204">
        <v>21374440.18</v>
      </c>
      <c r="L6" s="412">
        <v>0.91125587752999493</v>
      </c>
      <c r="M6" s="210">
        <f t="shared" ref="M6:M17" si="3">+G6/K6-1</f>
        <v>3.866291294839419E-2</v>
      </c>
      <c r="N6" s="30">
        <v>8934590.1099999994</v>
      </c>
      <c r="O6" s="412">
        <v>0.38090811653991413</v>
      </c>
      <c r="P6" s="210">
        <f>+I6/N6-1</f>
        <v>0.11008740276726581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30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13415073.300000001</v>
      </c>
      <c r="D8" s="204">
        <v>13425365.130000001</v>
      </c>
      <c r="E8" s="30">
        <v>13316925.039999999</v>
      </c>
      <c r="F8" s="48">
        <f t="shared" si="0"/>
        <v>0.99192274556781446</v>
      </c>
      <c r="G8" s="30">
        <v>13244213.43</v>
      </c>
      <c r="H8" s="48">
        <f t="shared" si="1"/>
        <v>0.986506758047481</v>
      </c>
      <c r="I8" s="30">
        <v>9112777.6999999993</v>
      </c>
      <c r="J8" s="178">
        <f t="shared" si="2"/>
        <v>0.6787731738957925</v>
      </c>
      <c r="K8" s="204">
        <v>13114130.960000001</v>
      </c>
      <c r="L8" s="414">
        <v>0.98357658534163817</v>
      </c>
      <c r="M8" s="443">
        <f t="shared" si="3"/>
        <v>9.9192596441783909E-3</v>
      </c>
      <c r="N8" s="30">
        <v>9168488.4900000002</v>
      </c>
      <c r="O8" s="414">
        <v>0.68764835651285217</v>
      </c>
      <c r="P8" s="443">
        <f t="shared" ref="P8:P17" si="4">+I8/N8-1</f>
        <v>-6.076333090319519E-3</v>
      </c>
    </row>
    <row r="9" spans="1:16" ht="15" customHeight="1" x14ac:dyDescent="0.25">
      <c r="A9" s="55">
        <v>5</v>
      </c>
      <c r="B9" s="55" t="s">
        <v>453</v>
      </c>
      <c r="C9" s="176">
        <v>300000</v>
      </c>
      <c r="D9" s="512">
        <v>0</v>
      </c>
      <c r="E9" s="180">
        <v>0</v>
      </c>
      <c r="F9" s="48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42470037.760000005</v>
      </c>
      <c r="D10" s="152">
        <f t="shared" ref="D10:E10" si="5">SUM(D5:D9)</f>
        <v>43033540.289999999</v>
      </c>
      <c r="E10" s="84">
        <f t="shared" si="5"/>
        <v>39638672.849999994</v>
      </c>
      <c r="F10" s="90">
        <f t="shared" si="0"/>
        <v>0.92111112827059471</v>
      </c>
      <c r="G10" s="84">
        <f>SUM(G5:G9)</f>
        <v>39023706.340000004</v>
      </c>
      <c r="H10" s="90">
        <f t="shared" si="1"/>
        <v>0.90682072813489178</v>
      </c>
      <c r="I10" s="84">
        <f>SUM(I5:I9)</f>
        <v>22609608.239999998</v>
      </c>
      <c r="J10" s="170">
        <f t="shared" si="2"/>
        <v>0.52539503112305985</v>
      </c>
      <c r="K10" s="562">
        <f>SUM(K5:K9)</f>
        <v>38050978.920000002</v>
      </c>
      <c r="L10" s="90">
        <v>0.8986745923579289</v>
      </c>
      <c r="M10" s="213">
        <f t="shared" si="3"/>
        <v>2.5563794877527579E-2</v>
      </c>
      <c r="N10" s="562">
        <f>SUM(N5:N9)</f>
        <v>21665486.379999999</v>
      </c>
      <c r="O10" s="90">
        <v>0.51168781180946188</v>
      </c>
      <c r="P10" s="213">
        <f t="shared" si="4"/>
        <v>4.3577228936413137E-2</v>
      </c>
    </row>
    <row r="11" spans="1:16" ht="15" customHeight="1" x14ac:dyDescent="0.25">
      <c r="A11" s="21">
        <v>6</v>
      </c>
      <c r="B11" s="21" t="s">
        <v>5</v>
      </c>
      <c r="C11" s="159">
        <v>722640</v>
      </c>
      <c r="D11" s="204">
        <v>996640</v>
      </c>
      <c r="E11" s="30">
        <v>694541.74</v>
      </c>
      <c r="F11" s="48">
        <f t="shared" si="0"/>
        <v>0.69688326777973997</v>
      </c>
      <c r="G11" s="30">
        <v>694541.74</v>
      </c>
      <c r="H11" s="48">
        <f t="shared" si="1"/>
        <v>0.69688326777973997</v>
      </c>
      <c r="I11" s="30">
        <v>191987.55</v>
      </c>
      <c r="J11" s="153">
        <f t="shared" si="2"/>
        <v>0.19263480293787125</v>
      </c>
      <c r="K11" s="559">
        <v>596780.49</v>
      </c>
      <c r="L11" s="48">
        <v>0.35160950654275774</v>
      </c>
      <c r="M11" s="224">
        <f t="shared" si="3"/>
        <v>0.1638144202736922</v>
      </c>
      <c r="N11" s="559">
        <v>32843.08</v>
      </c>
      <c r="O11" s="48">
        <v>1.9350396579057596E-2</v>
      </c>
      <c r="P11" s="224">
        <f t="shared" si="4"/>
        <v>4.8456012651675779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722640</v>
      </c>
      <c r="D13" s="152">
        <f t="shared" ref="D13:I13" si="6">SUM(D11:D12)</f>
        <v>996640</v>
      </c>
      <c r="E13" s="84">
        <f t="shared" si="6"/>
        <v>694541.74</v>
      </c>
      <c r="F13" s="90" t="s">
        <v>129</v>
      </c>
      <c r="G13" s="84">
        <f t="shared" si="6"/>
        <v>694541.74</v>
      </c>
      <c r="H13" s="90" t="s">
        <v>129</v>
      </c>
      <c r="I13" s="84">
        <f t="shared" si="6"/>
        <v>191987.55</v>
      </c>
      <c r="J13" s="170" t="s">
        <v>129</v>
      </c>
      <c r="K13" s="562">
        <f>SUM(K11:K12)</f>
        <v>596780.49</v>
      </c>
      <c r="L13" s="90">
        <v>0.35160950654275774</v>
      </c>
      <c r="M13" s="623">
        <f t="shared" si="3"/>
        <v>0.1638144202736922</v>
      </c>
      <c r="N13" s="562">
        <f>SUM(N11:N12)</f>
        <v>32843.08</v>
      </c>
      <c r="O13" s="90">
        <v>1.9350396579057596E-2</v>
      </c>
      <c r="P13" s="213">
        <f t="shared" si="4"/>
        <v>4.8456012651675779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/>
      <c r="M16" s="635" t="s">
        <v>129</v>
      </c>
      <c r="N16" s="562">
        <f>SUM(N14:N15)</f>
        <v>0</v>
      </c>
      <c r="O16" s="510"/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43192677.760000005</v>
      </c>
      <c r="D17" s="154">
        <f t="shared" ref="D17:I17" si="8">+D10+D13+D16</f>
        <v>44030180.289999999</v>
      </c>
      <c r="E17" s="155">
        <f t="shared" si="8"/>
        <v>40333214.589999996</v>
      </c>
      <c r="F17" s="181">
        <f t="shared" si="0"/>
        <v>0.91603564474071331</v>
      </c>
      <c r="G17" s="155">
        <f t="shared" si="8"/>
        <v>39718248.080000006</v>
      </c>
      <c r="H17" s="181">
        <f t="shared" si="1"/>
        <v>0.90206871328711535</v>
      </c>
      <c r="I17" s="155">
        <f t="shared" si="8"/>
        <v>22801595.789999999</v>
      </c>
      <c r="J17" s="173">
        <f t="shared" si="2"/>
        <v>0.51786287586877378</v>
      </c>
      <c r="K17" s="570">
        <f>K10+K13+K16</f>
        <v>38647759.410000004</v>
      </c>
      <c r="L17" s="181">
        <v>0.87759023028574701</v>
      </c>
      <c r="M17" s="601">
        <f t="shared" si="3"/>
        <v>2.7698595891254119E-2</v>
      </c>
      <c r="N17" s="570">
        <f>N10+N13+N16</f>
        <v>21698329.459999997</v>
      </c>
      <c r="O17" s="181">
        <v>0.49271270154642594</v>
      </c>
      <c r="P17" s="601">
        <f t="shared" si="4"/>
        <v>5.0845680633333057E-2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E15" sqref="E1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 xml:space="preserve">&amp;L&amp;"Arial,Negreta"&amp;8&amp;K03+000Ajuntament de Barcelona&amp;C&amp;"Arial,Negreta"&amp;8&amp;K03+000Pressupost 2017
Execució Pressupostària a Juliol&amp;R&amp;"Arial,Negreta"&amp;8&amp;K03+000Direcció de Pressupostos i Política Fiscal&amp;"Arial,Normal"&amp;10&amp;K01+000
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748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4693686.91</v>
      </c>
      <c r="D5" s="204">
        <v>4761555.16</v>
      </c>
      <c r="E5" s="30">
        <v>3005935.18</v>
      </c>
      <c r="F5" s="48">
        <f>E5/D5</f>
        <v>0.63129273503995276</v>
      </c>
      <c r="G5" s="30">
        <v>3005935.18</v>
      </c>
      <c r="H5" s="48">
        <f>G5/D5</f>
        <v>0.63129273503995276</v>
      </c>
      <c r="I5" s="30">
        <v>3005935.18</v>
      </c>
      <c r="J5" s="153">
        <f>I5/D5</f>
        <v>0.63129273503995276</v>
      </c>
      <c r="K5" s="572">
        <v>3295880.82</v>
      </c>
      <c r="L5" s="48">
        <v>0.63590996460390592</v>
      </c>
      <c r="M5" s="210">
        <f>+G5/K5-1</f>
        <v>-8.7972125157122494E-2</v>
      </c>
      <c r="N5" s="572">
        <v>3295880.82</v>
      </c>
      <c r="O5" s="48">
        <v>0.63590996460390592</v>
      </c>
      <c r="P5" s="210">
        <f>+I5/N5-1</f>
        <v>-8.7972125157122494E-2</v>
      </c>
    </row>
    <row r="6" spans="1:16" ht="15" customHeight="1" x14ac:dyDescent="0.25">
      <c r="A6" s="23">
        <v>2</v>
      </c>
      <c r="B6" s="23" t="s">
        <v>1</v>
      </c>
      <c r="C6" s="159">
        <v>21365328.260000002</v>
      </c>
      <c r="D6" s="204">
        <v>21660663.93</v>
      </c>
      <c r="E6" s="30">
        <v>20412469.25</v>
      </c>
      <c r="F6" s="48">
        <f t="shared" ref="F6:F17" si="0">E6/D6</f>
        <v>0.94237504981224274</v>
      </c>
      <c r="G6" s="30">
        <v>19909241.260000002</v>
      </c>
      <c r="H6" s="280">
        <f t="shared" ref="H6:H17" si="1">G6/D6</f>
        <v>0.91914270607493798</v>
      </c>
      <c r="I6" s="30">
        <v>8555591.8900000006</v>
      </c>
      <c r="J6" s="178">
        <f t="shared" ref="J6:J17" si="2">I6/D6</f>
        <v>0.39498290161598021</v>
      </c>
      <c r="K6" s="573">
        <v>18917667.34</v>
      </c>
      <c r="L6" s="412">
        <v>0.90334174109003074</v>
      </c>
      <c r="M6" s="210">
        <f t="shared" ref="M6:M17" si="3">+G6/K6-1</f>
        <v>5.2415231866530965E-2</v>
      </c>
      <c r="N6" s="573">
        <v>8297733.4299999997</v>
      </c>
      <c r="O6" s="412">
        <v>0.39622691471628091</v>
      </c>
      <c r="P6" s="210">
        <f>+I6/N6-1</f>
        <v>3.1075770531230562E-2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10482732.210000001</v>
      </c>
      <c r="D8" s="204">
        <v>10633943.17</v>
      </c>
      <c r="E8" s="30">
        <v>10393495.310000001</v>
      </c>
      <c r="F8" s="48">
        <f t="shared" si="0"/>
        <v>0.97738864538242598</v>
      </c>
      <c r="G8" s="30">
        <v>10364977.24</v>
      </c>
      <c r="H8" s="48">
        <f t="shared" si="1"/>
        <v>0.97470684903048999</v>
      </c>
      <c r="I8" s="30">
        <v>5103719.3499999996</v>
      </c>
      <c r="J8" s="178">
        <f t="shared" si="2"/>
        <v>0.47994608099828689</v>
      </c>
      <c r="K8" s="629">
        <v>9994356.3699999992</v>
      </c>
      <c r="L8" s="414">
        <v>0.97378820863040427</v>
      </c>
      <c r="M8" s="443">
        <f t="shared" si="3"/>
        <v>3.7083015281753617E-2</v>
      </c>
      <c r="N8" s="629">
        <v>6292232.6500000004</v>
      </c>
      <c r="O8" s="414">
        <v>0.61307619357275756</v>
      </c>
      <c r="P8" s="443">
        <f t="shared" ref="P8:P17" si="4">+I8/N8-1</f>
        <v>-0.18888578444409565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36541747.380000003</v>
      </c>
      <c r="D10" s="152">
        <f t="shared" ref="D10:E10" si="5">SUM(D5:D9)</f>
        <v>37056162.259999998</v>
      </c>
      <c r="E10" s="84">
        <f t="shared" si="5"/>
        <v>33811899.740000002</v>
      </c>
      <c r="F10" s="90">
        <f t="shared" si="0"/>
        <v>0.91245012105579015</v>
      </c>
      <c r="G10" s="84">
        <f>SUM(G5:G9)</f>
        <v>33280153.68</v>
      </c>
      <c r="H10" s="90">
        <f t="shared" si="1"/>
        <v>0.89810038736590969</v>
      </c>
      <c r="I10" s="84">
        <f>SUM(I5:I9)</f>
        <v>16665246.42</v>
      </c>
      <c r="J10" s="170">
        <f t="shared" si="2"/>
        <v>0.44972942160254886</v>
      </c>
      <c r="K10" s="562">
        <f>SUM(K5:K9)</f>
        <v>32207904.530000001</v>
      </c>
      <c r="L10" s="90">
        <v>0.88511980693681414</v>
      </c>
      <c r="M10" s="213">
        <f t="shared" si="3"/>
        <v>3.3291490571864202E-2</v>
      </c>
      <c r="N10" s="562">
        <f>SUM(N5:N9)</f>
        <v>17885846.899999999</v>
      </c>
      <c r="O10" s="90">
        <v>0.49152894564387278</v>
      </c>
      <c r="P10" s="213">
        <f t="shared" si="4"/>
        <v>-6.824392978562277E-2</v>
      </c>
    </row>
    <row r="11" spans="1:16" ht="15" customHeight="1" x14ac:dyDescent="0.25">
      <c r="A11" s="21">
        <v>6</v>
      </c>
      <c r="B11" s="21" t="s">
        <v>5</v>
      </c>
      <c r="C11" s="159">
        <v>633054.47</v>
      </c>
      <c r="D11" s="204">
        <v>1250852.68</v>
      </c>
      <c r="E11" s="30">
        <v>662709.19999999995</v>
      </c>
      <c r="F11" s="48">
        <f t="shared" si="0"/>
        <v>0.52980595604591896</v>
      </c>
      <c r="G11" s="30">
        <v>330316</v>
      </c>
      <c r="H11" s="48">
        <f t="shared" si="1"/>
        <v>0.26407266441640437</v>
      </c>
      <c r="I11" s="30">
        <v>16566.91</v>
      </c>
      <c r="J11" s="153">
        <f t="shared" si="2"/>
        <v>1.3244493348329398E-2</v>
      </c>
      <c r="K11" s="559">
        <v>1078801.96</v>
      </c>
      <c r="L11" s="48">
        <v>0.51078000230608134</v>
      </c>
      <c r="M11" s="224">
        <f t="shared" si="3"/>
        <v>-0.69381219885807399</v>
      </c>
      <c r="N11" s="559">
        <v>12037.04</v>
      </c>
      <c r="O11" s="48">
        <v>5.6991732930837405E-3</v>
      </c>
      <c r="P11" s="224">
        <f t="shared" si="4"/>
        <v>0.37632756890398289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633054.47</v>
      </c>
      <c r="D13" s="152">
        <f t="shared" ref="D13:I13" si="6">SUM(D11:D12)</f>
        <v>1250852.68</v>
      </c>
      <c r="E13" s="84">
        <f t="shared" si="6"/>
        <v>662709.19999999995</v>
      </c>
      <c r="F13" s="90">
        <f t="shared" si="0"/>
        <v>0.52980595604591896</v>
      </c>
      <c r="G13" s="84">
        <f t="shared" si="6"/>
        <v>330316</v>
      </c>
      <c r="H13" s="90">
        <f t="shared" si="1"/>
        <v>0.26407266441640437</v>
      </c>
      <c r="I13" s="84">
        <f t="shared" si="6"/>
        <v>16566.91</v>
      </c>
      <c r="J13" s="170">
        <f t="shared" si="2"/>
        <v>1.3244493348329398E-2</v>
      </c>
      <c r="K13" s="562">
        <f>SUM(K11:K12)</f>
        <v>1078801.96</v>
      </c>
      <c r="L13" s="90">
        <v>0.51100000000000001</v>
      </c>
      <c r="M13" s="213">
        <f t="shared" si="3"/>
        <v>-0.69381219885807399</v>
      </c>
      <c r="N13" s="562">
        <f>SUM(N11:N12)</f>
        <v>12037.04</v>
      </c>
      <c r="O13" s="90">
        <v>6.0000000000000001E-3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37174801.850000001</v>
      </c>
      <c r="D17" s="154">
        <f t="shared" ref="D17:I17" si="8">+D10+D13+D16</f>
        <v>38307014.939999998</v>
      </c>
      <c r="E17" s="155">
        <f t="shared" si="8"/>
        <v>34474608.940000005</v>
      </c>
      <c r="F17" s="181">
        <f t="shared" si="0"/>
        <v>0.89995550407666425</v>
      </c>
      <c r="G17" s="155">
        <f t="shared" si="8"/>
        <v>33610469.68</v>
      </c>
      <c r="H17" s="181">
        <f t="shared" si="1"/>
        <v>0.87739725302647142</v>
      </c>
      <c r="I17" s="155">
        <f t="shared" si="8"/>
        <v>16681813.33</v>
      </c>
      <c r="J17" s="173">
        <f t="shared" si="2"/>
        <v>0.43547672289601796</v>
      </c>
      <c r="K17" s="570">
        <f>K10+K13+K16</f>
        <v>33286706.490000002</v>
      </c>
      <c r="L17" s="181">
        <v>0.86458407180789609</v>
      </c>
      <c r="M17" s="601">
        <f t="shared" si="3"/>
        <v>9.7265011814029467E-3</v>
      </c>
      <c r="N17" s="570">
        <f>N10+N13+N16</f>
        <v>17897883.939999998</v>
      </c>
      <c r="O17" s="181">
        <v>0.46500000000000002</v>
      </c>
      <c r="P17" s="601">
        <f t="shared" si="4"/>
        <v>-6.7944937741058919E-2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selection activeCell="B21" sqref="B21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97" customWidth="1"/>
    <col min="7" max="7" width="11.109375" bestFit="1" customWidth="1"/>
    <col min="8" max="8" width="6.109375" style="97" customWidth="1"/>
    <col min="9" max="9" width="11.33203125" customWidth="1"/>
    <col min="10" max="10" width="21.6640625" style="60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148</v>
      </c>
    </row>
    <row r="2" spans="1:15" ht="13.8" x14ac:dyDescent="0.25">
      <c r="B2" s="7" t="s">
        <v>228</v>
      </c>
      <c r="F2"/>
      <c r="H2"/>
      <c r="J2"/>
      <c r="M2" s="339"/>
    </row>
    <row r="3" spans="1:15" x14ac:dyDescent="0.25">
      <c r="F3"/>
      <c r="H3"/>
      <c r="J3"/>
      <c r="M3" s="339"/>
    </row>
    <row r="4" spans="1:15" s="287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40"/>
    </row>
    <row r="5" spans="1:15" s="287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39"/>
    </row>
    <row r="6" spans="1:15" s="287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56"/>
    </row>
    <row r="7" spans="1:15" s="287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56"/>
    </row>
    <row r="8" spans="1:15" s="287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56"/>
    </row>
    <row r="9" spans="1:15" s="287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56"/>
    </row>
    <row r="10" spans="1:15" ht="15" customHeight="1" x14ac:dyDescent="0.25">
      <c r="F10"/>
      <c r="H10"/>
      <c r="J10"/>
      <c r="M10" s="456"/>
      <c r="N10" s="287"/>
      <c r="O10" s="287"/>
    </row>
    <row r="11" spans="1:15" s="287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56"/>
    </row>
    <row r="12" spans="1:15" s="287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39"/>
    </row>
    <row r="13" spans="1:15" ht="15" customHeight="1" x14ac:dyDescent="0.25">
      <c r="F13"/>
      <c r="H13"/>
      <c r="J13"/>
      <c r="M13" s="339"/>
      <c r="N13" s="287"/>
      <c r="O13" s="287"/>
    </row>
    <row r="14" spans="1:15" s="287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56"/>
    </row>
    <row r="15" spans="1:15" s="287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56"/>
    </row>
    <row r="16" spans="1:15" s="287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56"/>
    </row>
    <row r="17" spans="1:15" s="287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56"/>
    </row>
    <row r="18" spans="1:15" s="287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56"/>
    </row>
    <row r="19" spans="1:15" s="287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56"/>
      <c r="N19" s="444"/>
      <c r="O19" s="444"/>
    </row>
    <row r="20" spans="1:15" s="287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39"/>
    </row>
    <row r="21" spans="1:15" s="287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39"/>
    </row>
    <row r="22" spans="1:15" s="287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39"/>
    </row>
    <row r="23" spans="1:15" s="287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39"/>
    </row>
    <row r="24" spans="1:15" s="287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39"/>
    </row>
    <row r="25" spans="1:15" s="287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39"/>
    </row>
    <row r="26" spans="1:15" s="287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39"/>
    </row>
    <row r="27" spans="1:15" s="287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39"/>
    </row>
    <row r="28" spans="1:15" s="287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87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87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8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87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87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fitToWidth="0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749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5" t="s">
        <v>17</v>
      </c>
      <c r="O4" s="89" t="s">
        <v>18</v>
      </c>
      <c r="P4" s="581" t="s">
        <v>508</v>
      </c>
    </row>
    <row r="5" spans="1:16" ht="15" customHeight="1" x14ac:dyDescent="0.25">
      <c r="A5" s="21">
        <v>1</v>
      </c>
      <c r="B5" s="21" t="s">
        <v>0</v>
      </c>
      <c r="C5" s="159">
        <v>3433011.42</v>
      </c>
      <c r="D5" s="204">
        <v>3427940.35</v>
      </c>
      <c r="E5" s="30">
        <v>2124950.6</v>
      </c>
      <c r="F5" s="48">
        <f>E5/D5</f>
        <v>0.61989135837792508</v>
      </c>
      <c r="G5" s="30">
        <v>2124950.6</v>
      </c>
      <c r="H5" s="48">
        <f>G5/D5</f>
        <v>0.61989135837792508</v>
      </c>
      <c r="I5" s="30">
        <v>2123208.2000000002</v>
      </c>
      <c r="J5" s="153">
        <f>I5/D5</f>
        <v>0.61938306481908301</v>
      </c>
      <c r="K5" s="572">
        <v>2415796.89</v>
      </c>
      <c r="L5" s="48">
        <v>0.63645081154142946</v>
      </c>
      <c r="M5" s="210">
        <f>+G5/K5-1</f>
        <v>-0.12039351950651778</v>
      </c>
      <c r="N5" s="572">
        <v>2415796.89</v>
      </c>
      <c r="O5" s="48">
        <v>0.63645081154142946</v>
      </c>
      <c r="P5" s="210">
        <f>+I5/N5-1</f>
        <v>-0.12111477219427991</v>
      </c>
    </row>
    <row r="6" spans="1:16" ht="15" customHeight="1" x14ac:dyDescent="0.25">
      <c r="A6" s="23">
        <v>2</v>
      </c>
      <c r="B6" s="23" t="s">
        <v>1</v>
      </c>
      <c r="C6" s="159">
        <v>8432957.5999999996</v>
      </c>
      <c r="D6" s="204">
        <v>8892228.3000000007</v>
      </c>
      <c r="E6" s="30">
        <v>8297687.1399999997</v>
      </c>
      <c r="F6" s="48">
        <f t="shared" ref="F6:F17" si="0">E6/D6</f>
        <v>0.93313923800179521</v>
      </c>
      <c r="G6" s="30">
        <v>7895251.2300000004</v>
      </c>
      <c r="H6" s="280">
        <f t="shared" ref="H6:H17" si="1">G6/D6</f>
        <v>0.88788220046037281</v>
      </c>
      <c r="I6" s="30">
        <v>3389908.11</v>
      </c>
      <c r="J6" s="178">
        <f t="shared" ref="J6:J17" si="2">I6/D6</f>
        <v>0.38122144367346028</v>
      </c>
      <c r="K6" s="573">
        <v>7520733.9199999999</v>
      </c>
      <c r="L6" s="412">
        <v>0.88829767423700701</v>
      </c>
      <c r="M6" s="210">
        <f t="shared" ref="M6:M17" si="3">+G6/K6-1</f>
        <v>4.9797973706268372E-2</v>
      </c>
      <c r="N6" s="573">
        <v>3513844.5</v>
      </c>
      <c r="O6" s="412">
        <v>0.41503128952346968</v>
      </c>
      <c r="P6" s="210">
        <f>+I6/N6-1</f>
        <v>-3.5270880655077441E-2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4060522.45</v>
      </c>
      <c r="D8" s="204">
        <v>3863988.3</v>
      </c>
      <c r="E8" s="30">
        <v>3826920.84</v>
      </c>
      <c r="F8" s="48">
        <f t="shared" si="0"/>
        <v>0.99040694300238952</v>
      </c>
      <c r="G8" s="30">
        <v>3801120.84</v>
      </c>
      <c r="H8" s="48">
        <f t="shared" si="1"/>
        <v>0.98372990415110728</v>
      </c>
      <c r="I8" s="30">
        <v>2462792.61</v>
      </c>
      <c r="J8" s="178">
        <f t="shared" si="2"/>
        <v>0.6373706178147589</v>
      </c>
      <c r="K8" s="629">
        <v>3784185.94</v>
      </c>
      <c r="L8" s="414">
        <v>0.98268632033106107</v>
      </c>
      <c r="M8" s="443">
        <f t="shared" si="3"/>
        <v>4.4751765025583534E-3</v>
      </c>
      <c r="N8" s="629">
        <v>2729151.19</v>
      </c>
      <c r="O8" s="414">
        <v>0.70871241081991776</v>
      </c>
      <c r="P8" s="443">
        <f t="shared" ref="P8:P17" si="4">+I8/N8-1</f>
        <v>-9.7597590406854673E-2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15926491.469999999</v>
      </c>
      <c r="D10" s="152">
        <f t="shared" ref="D10:E10" si="5">SUM(D5:D9)</f>
        <v>16184156.949999999</v>
      </c>
      <c r="E10" s="84">
        <f t="shared" si="5"/>
        <v>14249558.58</v>
      </c>
      <c r="F10" s="90">
        <f t="shared" si="0"/>
        <v>0.88046344483825589</v>
      </c>
      <c r="G10" s="84">
        <f>SUM(G5:G9)</f>
        <v>13821322.67</v>
      </c>
      <c r="H10" s="90">
        <f t="shared" si="1"/>
        <v>0.85400325223613216</v>
      </c>
      <c r="I10" s="84">
        <f>SUM(I5:I9)</f>
        <v>7975908.9199999999</v>
      </c>
      <c r="J10" s="170">
        <f t="shared" si="2"/>
        <v>0.49282201999406589</v>
      </c>
      <c r="K10" s="562">
        <f>SUM(K5:K9)</f>
        <v>13720716.75</v>
      </c>
      <c r="L10" s="90">
        <v>0.8515283451725969</v>
      </c>
      <c r="M10" s="213">
        <f t="shared" si="3"/>
        <v>7.3324099486276051E-3</v>
      </c>
      <c r="N10" s="562">
        <f>SUM(N5:N9)</f>
        <v>8658792.5800000001</v>
      </c>
      <c r="O10" s="90">
        <v>0.53737770782566152</v>
      </c>
      <c r="P10" s="213">
        <f t="shared" si="4"/>
        <v>-7.8865921973615416E-2</v>
      </c>
    </row>
    <row r="11" spans="1:16" ht="15" customHeight="1" x14ac:dyDescent="0.25">
      <c r="A11" s="21">
        <v>6</v>
      </c>
      <c r="B11" s="21" t="s">
        <v>5</v>
      </c>
      <c r="C11" s="159">
        <v>232973.89</v>
      </c>
      <c r="D11" s="204">
        <v>937373.89</v>
      </c>
      <c r="E11" s="30">
        <v>615286.63</v>
      </c>
      <c r="F11" s="48">
        <f t="shared" si="0"/>
        <v>0.65639403504187643</v>
      </c>
      <c r="G11" s="30">
        <v>419476.5</v>
      </c>
      <c r="H11" s="48">
        <f t="shared" si="1"/>
        <v>0.44750179674836044</v>
      </c>
      <c r="I11" s="30">
        <v>30830.43</v>
      </c>
      <c r="J11" s="153">
        <f t="shared" si="2"/>
        <v>3.2890216304189993E-2</v>
      </c>
      <c r="K11" s="559">
        <v>927893.63</v>
      </c>
      <c r="L11" s="48">
        <v>0.55595907952508483</v>
      </c>
      <c r="M11" s="224">
        <f t="shared" si="3"/>
        <v>-0.54792609148529237</v>
      </c>
      <c r="N11" s="559">
        <v>207767.85</v>
      </c>
      <c r="O11" s="48">
        <v>0.12448670721115512</v>
      </c>
      <c r="P11" s="224">
        <f t="shared" si="4"/>
        <v>-0.85161116120708757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224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232973.89</v>
      </c>
      <c r="D13" s="152">
        <f t="shared" ref="D13:I13" si="6">SUM(D11:D12)</f>
        <v>937373.89</v>
      </c>
      <c r="E13" s="84">
        <f t="shared" si="6"/>
        <v>615286.63</v>
      </c>
      <c r="F13" s="90">
        <f t="shared" si="0"/>
        <v>0.65639403504187643</v>
      </c>
      <c r="G13" s="84">
        <f t="shared" si="6"/>
        <v>419476.5</v>
      </c>
      <c r="H13" s="90">
        <f>G13/D13</f>
        <v>0.44750179674836044</v>
      </c>
      <c r="I13" s="84">
        <f t="shared" si="6"/>
        <v>30830.43</v>
      </c>
      <c r="J13" s="170">
        <f t="shared" si="2"/>
        <v>3.2890216304189993E-2</v>
      </c>
      <c r="K13" s="562">
        <f>SUM(K11:K12)</f>
        <v>927893.63</v>
      </c>
      <c r="L13" s="90">
        <v>0.55595907952508483</v>
      </c>
      <c r="M13" s="213">
        <f t="shared" si="3"/>
        <v>-0.54792609148529237</v>
      </c>
      <c r="N13" s="562">
        <f>SUM(N11:N12)</f>
        <v>207767.85</v>
      </c>
      <c r="O13" s="90">
        <v>0.12448670721115512</v>
      </c>
      <c r="P13" s="213">
        <f t="shared" si="4"/>
        <v>-0.85161116120708757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16159465.359999999</v>
      </c>
      <c r="D17" s="154">
        <f t="shared" ref="D17:I17" si="8">+D10+D13+D16</f>
        <v>17121530.84</v>
      </c>
      <c r="E17" s="155">
        <f t="shared" si="8"/>
        <v>14864845.210000001</v>
      </c>
      <c r="F17" s="181">
        <f t="shared" si="0"/>
        <v>0.86819603626050534</v>
      </c>
      <c r="G17" s="155">
        <f t="shared" si="8"/>
        <v>14240799.17</v>
      </c>
      <c r="H17" s="181">
        <f t="shared" si="1"/>
        <v>0.83174800799529447</v>
      </c>
      <c r="I17" s="155">
        <f t="shared" si="8"/>
        <v>8006739.3499999996</v>
      </c>
      <c r="J17" s="173">
        <f t="shared" si="2"/>
        <v>0.46764155756997716</v>
      </c>
      <c r="K17" s="570">
        <f>K10+K13+K16</f>
        <v>14648610.380000001</v>
      </c>
      <c r="L17" s="181">
        <v>0.82378665216046776</v>
      </c>
      <c r="M17" s="601">
        <f t="shared" si="3"/>
        <v>-2.7839583374870358E-2</v>
      </c>
      <c r="N17" s="570">
        <f>N10+N13+N16</f>
        <v>8866560.4299999997</v>
      </c>
      <c r="O17" s="181">
        <v>0.499</v>
      </c>
      <c r="P17" s="601">
        <f t="shared" si="4"/>
        <v>-9.6973464150855615E-2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749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750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4017719</v>
      </c>
      <c r="D5" s="204">
        <v>4117127.04</v>
      </c>
      <c r="E5" s="30">
        <v>2558915.34</v>
      </c>
      <c r="F5" s="48">
        <f>E5/D5</f>
        <v>0.62152936140634607</v>
      </c>
      <c r="G5" s="30">
        <v>2558915.34</v>
      </c>
      <c r="H5" s="48">
        <f>G5/D5</f>
        <v>0.62152936140634607</v>
      </c>
      <c r="I5" s="30">
        <v>2558915.34</v>
      </c>
      <c r="J5" s="153">
        <f>I5/D5</f>
        <v>0.62152936140634607</v>
      </c>
      <c r="K5" s="572">
        <v>2951505.64</v>
      </c>
      <c r="L5" s="48">
        <v>0.65083761174175758</v>
      </c>
      <c r="M5" s="210">
        <f>+G5/K5-1</f>
        <v>-0.13301356930491937</v>
      </c>
      <c r="N5" s="572">
        <v>2951505.64</v>
      </c>
      <c r="O5" s="48">
        <v>0.65083761174175758</v>
      </c>
      <c r="P5" s="210">
        <f>+I5/N5-1</f>
        <v>-0.13301356930491937</v>
      </c>
    </row>
    <row r="6" spans="1:16" ht="15" customHeight="1" x14ac:dyDescent="0.25">
      <c r="A6" s="23">
        <v>2</v>
      </c>
      <c r="B6" s="23" t="s">
        <v>1</v>
      </c>
      <c r="C6" s="159">
        <v>11569157.5</v>
      </c>
      <c r="D6" s="204">
        <v>12403350.68</v>
      </c>
      <c r="E6" s="30">
        <v>11267787.439999999</v>
      </c>
      <c r="F6" s="48">
        <f t="shared" ref="F6:F17" si="0">E6/D6</f>
        <v>0.90844705843630957</v>
      </c>
      <c r="G6" s="30">
        <v>10966050.23</v>
      </c>
      <c r="H6" s="280">
        <f t="shared" ref="H6:H17" si="1">G6/D6</f>
        <v>0.88411998603590236</v>
      </c>
      <c r="I6" s="30">
        <v>4356118.38</v>
      </c>
      <c r="J6" s="178">
        <f t="shared" ref="J6:J17" si="2">I6/D6</f>
        <v>0.35120496810785973</v>
      </c>
      <c r="K6" s="573">
        <v>10816651.890000001</v>
      </c>
      <c r="L6" s="412">
        <v>0.91388860801678728</v>
      </c>
      <c r="M6" s="210">
        <f t="shared" ref="M6:M17" si="3">+G6/K6-1</f>
        <v>1.3811883891550414E-2</v>
      </c>
      <c r="N6" s="573">
        <v>4491859.7300000004</v>
      </c>
      <c r="O6" s="412">
        <v>0.37951294705633376</v>
      </c>
      <c r="P6" s="210">
        <f>+I6/N6-1</f>
        <v>-3.0219409812247355E-2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5903469.7199999997</v>
      </c>
      <c r="D8" s="204">
        <v>5688749.6699999999</v>
      </c>
      <c r="E8" s="30">
        <v>5460868.46</v>
      </c>
      <c r="F8" s="48">
        <f t="shared" si="0"/>
        <v>0.95994177574700701</v>
      </c>
      <c r="G8" s="30">
        <v>5443618.46</v>
      </c>
      <c r="H8" s="48">
        <f t="shared" si="1"/>
        <v>0.95690947497782941</v>
      </c>
      <c r="I8" s="30">
        <v>5009273.2</v>
      </c>
      <c r="J8" s="178">
        <f t="shared" si="2"/>
        <v>0.88055785376121154</v>
      </c>
      <c r="K8" s="629">
        <v>5447437.71</v>
      </c>
      <c r="L8" s="414">
        <v>0.9805720701810916</v>
      </c>
      <c r="M8" s="443">
        <f t="shared" si="3"/>
        <v>-7.0110943957901739E-4</v>
      </c>
      <c r="N8" s="629">
        <v>4962295.3899999997</v>
      </c>
      <c r="O8" s="414">
        <v>0.89324348849183755</v>
      </c>
      <c r="P8" s="443">
        <f t="shared" ref="P8:P17" si="4">+I8/N8-1</f>
        <v>9.4669515431649032E-3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21490346.219999999</v>
      </c>
      <c r="D10" s="152">
        <f t="shared" ref="D10:E10" si="5">SUM(D5:D9)</f>
        <v>22209227.390000001</v>
      </c>
      <c r="E10" s="84">
        <f t="shared" si="5"/>
        <v>19287571.239999998</v>
      </c>
      <c r="F10" s="90">
        <f t="shared" si="0"/>
        <v>0.86844854624184198</v>
      </c>
      <c r="G10" s="84">
        <f>SUM(G5:G9)</f>
        <v>18968584.030000001</v>
      </c>
      <c r="H10" s="90">
        <f t="shared" si="1"/>
        <v>0.85408572288025009</v>
      </c>
      <c r="I10" s="84">
        <f>SUM(I5:I9)</f>
        <v>11924306.92</v>
      </c>
      <c r="J10" s="170">
        <f t="shared" si="2"/>
        <v>0.5369077775919876</v>
      </c>
      <c r="K10" s="562">
        <f>SUM(K5:K9)</f>
        <v>19215595.240000002</v>
      </c>
      <c r="L10" s="90">
        <v>0.87637779858487164</v>
      </c>
      <c r="M10" s="213">
        <f t="shared" si="3"/>
        <v>-1.2854725909599241E-2</v>
      </c>
      <c r="N10" s="562">
        <f>SUM(N5:N9)</f>
        <v>12405660.760000002</v>
      </c>
      <c r="O10" s="90">
        <v>0.5657928120908694</v>
      </c>
      <c r="P10" s="213">
        <f t="shared" si="4"/>
        <v>-3.8801144841236312E-2</v>
      </c>
    </row>
    <row r="11" spans="1:16" ht="15" customHeight="1" x14ac:dyDescent="0.25">
      <c r="A11" s="21">
        <v>6</v>
      </c>
      <c r="B11" s="21" t="s">
        <v>5</v>
      </c>
      <c r="C11" s="159">
        <v>596115.53</v>
      </c>
      <c r="D11" s="204">
        <v>1286375.31</v>
      </c>
      <c r="E11" s="30">
        <v>708696.42</v>
      </c>
      <c r="F11" s="48">
        <f t="shared" si="0"/>
        <v>0.55092507955551484</v>
      </c>
      <c r="G11" s="30">
        <v>593120.91</v>
      </c>
      <c r="H11" s="48">
        <f t="shared" si="1"/>
        <v>0.46107920867977481</v>
      </c>
      <c r="I11" s="30">
        <v>62193.13</v>
      </c>
      <c r="J11" s="153">
        <f t="shared" si="2"/>
        <v>4.834757750442209E-2</v>
      </c>
      <c r="K11" s="559">
        <v>523531.42</v>
      </c>
      <c r="L11" s="48">
        <v>0.4341844166872626</v>
      </c>
      <c r="M11" s="224">
        <f t="shared" si="3"/>
        <v>0.1329232350562648</v>
      </c>
      <c r="N11" s="559">
        <v>75993.45</v>
      </c>
      <c r="O11" s="48">
        <v>6.302424362668177E-2</v>
      </c>
      <c r="P11" s="224">
        <f t="shared" si="4"/>
        <v>-0.18159880884470969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224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596115.53</v>
      </c>
      <c r="D13" s="152">
        <f t="shared" ref="D13:I13" si="6">SUM(D11:D12)</f>
        <v>1286375.31</v>
      </c>
      <c r="E13" s="84">
        <f t="shared" si="6"/>
        <v>708696.42</v>
      </c>
      <c r="F13" s="90">
        <f t="shared" si="0"/>
        <v>0.55092507955551484</v>
      </c>
      <c r="G13" s="84">
        <f t="shared" si="6"/>
        <v>593120.91</v>
      </c>
      <c r="H13" s="90">
        <f t="shared" si="1"/>
        <v>0.46107920867977481</v>
      </c>
      <c r="I13" s="84">
        <f t="shared" si="6"/>
        <v>62193.13</v>
      </c>
      <c r="J13" s="170">
        <f t="shared" si="2"/>
        <v>4.834757750442209E-2</v>
      </c>
      <c r="K13" s="562">
        <f>SUM(K11:K12)</f>
        <v>523531.42</v>
      </c>
      <c r="L13" s="90">
        <v>0.4341844166872626</v>
      </c>
      <c r="M13" s="213">
        <f t="shared" si="3"/>
        <v>0.1329232350562648</v>
      </c>
      <c r="N13" s="562">
        <f>SUM(N11:N12)</f>
        <v>75993.45</v>
      </c>
      <c r="O13" s="90">
        <v>6.302424362668177E-2</v>
      </c>
      <c r="P13" s="213">
        <f t="shared" si="4"/>
        <v>-0.18159880884470969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22086461.75</v>
      </c>
      <c r="D17" s="154">
        <f t="shared" ref="D17:I17" si="8">+D10+D13+D16</f>
        <v>23495602.699999999</v>
      </c>
      <c r="E17" s="155">
        <f t="shared" si="8"/>
        <v>19996267.66</v>
      </c>
      <c r="F17" s="181">
        <f t="shared" si="0"/>
        <v>0.85106425722801315</v>
      </c>
      <c r="G17" s="155">
        <f t="shared" si="8"/>
        <v>19561704.940000001</v>
      </c>
      <c r="H17" s="181">
        <f t="shared" si="1"/>
        <v>0.83256876572908689</v>
      </c>
      <c r="I17" s="155">
        <f t="shared" si="8"/>
        <v>11986500.050000001</v>
      </c>
      <c r="J17" s="173">
        <f t="shared" si="2"/>
        <v>0.51015929248752578</v>
      </c>
      <c r="K17" s="570">
        <f>K10+K13+K16</f>
        <v>19739126.660000004</v>
      </c>
      <c r="L17" s="181">
        <v>0.85332791291370014</v>
      </c>
      <c r="M17" s="601">
        <f t="shared" si="3"/>
        <v>-8.9883267408955581E-3</v>
      </c>
      <c r="N17" s="570">
        <f>N10+N13+N16</f>
        <v>12481654.210000001</v>
      </c>
      <c r="O17" s="181">
        <v>0.53958536870393625</v>
      </c>
      <c r="P17" s="601">
        <f t="shared" si="4"/>
        <v>-3.9670555814893094E-2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/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751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4102543.82</v>
      </c>
      <c r="D5" s="204">
        <v>4138812.57</v>
      </c>
      <c r="E5" s="30">
        <v>2468241.62</v>
      </c>
      <c r="F5" s="48">
        <f>E5/D5</f>
        <v>0.59636467664444159</v>
      </c>
      <c r="G5" s="30">
        <v>2468241.62</v>
      </c>
      <c r="H5" s="48">
        <f>G5/D5</f>
        <v>0.59636467664444159</v>
      </c>
      <c r="I5" s="30">
        <v>2468241.62</v>
      </c>
      <c r="J5" s="153">
        <f>I5/D5</f>
        <v>0.59636467664444159</v>
      </c>
      <c r="K5" s="572">
        <v>2877653.91</v>
      </c>
      <c r="L5" s="48">
        <v>0.64648775629922461</v>
      </c>
      <c r="M5" s="210">
        <f>+G5/K5-1</f>
        <v>-0.14227294275286917</v>
      </c>
      <c r="N5" s="572">
        <v>2877653.91</v>
      </c>
      <c r="O5" s="48">
        <v>0.64648775629922461</v>
      </c>
      <c r="P5" s="210">
        <f>+I5/N5-1</f>
        <v>-0.14227294275286917</v>
      </c>
    </row>
    <row r="6" spans="1:16" ht="15" customHeight="1" x14ac:dyDescent="0.25">
      <c r="A6" s="23">
        <v>2</v>
      </c>
      <c r="B6" s="23" t="s">
        <v>1</v>
      </c>
      <c r="C6" s="159">
        <v>12035819.98</v>
      </c>
      <c r="D6" s="204">
        <v>12655222.529999999</v>
      </c>
      <c r="E6" s="30">
        <v>11985774.289999999</v>
      </c>
      <c r="F6" s="48">
        <f t="shared" ref="F6:F17" si="0">E6/D6</f>
        <v>0.94710102975960864</v>
      </c>
      <c r="G6" s="30">
        <v>11618635.359999999</v>
      </c>
      <c r="H6" s="280">
        <f t="shared" ref="H6:H17" si="1">G6/D6</f>
        <v>0.91809016652668851</v>
      </c>
      <c r="I6" s="30">
        <v>4857639.16</v>
      </c>
      <c r="J6" s="178">
        <f t="shared" ref="J6:J17" si="2">I6/D6</f>
        <v>0.38384462608102399</v>
      </c>
      <c r="K6" s="573">
        <v>10914062.16</v>
      </c>
      <c r="L6" s="412">
        <v>0.91668646202038773</v>
      </c>
      <c r="M6" s="210">
        <f t="shared" ref="M6:M17" si="3">+G6/K6-1</f>
        <v>6.4556458417678542E-2</v>
      </c>
      <c r="N6" s="573">
        <v>4506325.3899999997</v>
      </c>
      <c r="O6" s="412">
        <v>0.37849220738465572</v>
      </c>
      <c r="P6" s="210">
        <f>+I6/N6-1</f>
        <v>7.796014259857964E-2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8849400</v>
      </c>
      <c r="D8" s="204">
        <v>8862426.2599999998</v>
      </c>
      <c r="E8" s="30">
        <v>8707830.1600000001</v>
      </c>
      <c r="F8" s="48">
        <f t="shared" si="0"/>
        <v>0.9825560071853281</v>
      </c>
      <c r="G8" s="30">
        <v>8685830.1600000001</v>
      </c>
      <c r="H8" s="48">
        <f t="shared" si="1"/>
        <v>0.98007361699616558</v>
      </c>
      <c r="I8" s="30">
        <v>6181859.6600000001</v>
      </c>
      <c r="J8" s="178">
        <f t="shared" si="2"/>
        <v>0.69753580776197066</v>
      </c>
      <c r="K8" s="629">
        <v>8736306.8800000008</v>
      </c>
      <c r="L8" s="414">
        <v>0.99352475247443683</v>
      </c>
      <c r="M8" s="443">
        <f t="shared" si="3"/>
        <v>-5.7778098564230662E-3</v>
      </c>
      <c r="N8" s="629">
        <v>5631989.5999999996</v>
      </c>
      <c r="O8" s="414">
        <v>0.6404904440901007</v>
      </c>
      <c r="P8" s="443">
        <f t="shared" ref="P8:P17" si="4">+I8/N8-1</f>
        <v>9.7633358555917926E-2</v>
      </c>
    </row>
    <row r="9" spans="1:16" ht="15" customHeight="1" x14ac:dyDescent="0.25">
      <c r="A9" s="55">
        <v>5</v>
      </c>
      <c r="B9" s="55" t="s">
        <v>453</v>
      </c>
      <c r="C9" s="176">
        <v>150000</v>
      </c>
      <c r="D9" s="512">
        <v>0</v>
      </c>
      <c r="E9" s="180">
        <v>0</v>
      </c>
      <c r="F9" s="390" t="s">
        <v>129</v>
      </c>
      <c r="G9" s="34">
        <v>0</v>
      </c>
      <c r="H9" s="78" t="s">
        <v>129</v>
      </c>
      <c r="I9" s="34">
        <v>0</v>
      </c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25137763.800000001</v>
      </c>
      <c r="D10" s="152">
        <f t="shared" ref="D10:E10" si="5">SUM(D5:D9)</f>
        <v>25656461.359999999</v>
      </c>
      <c r="E10" s="84">
        <f t="shared" si="5"/>
        <v>23161846.07</v>
      </c>
      <c r="F10" s="90">
        <f t="shared" si="0"/>
        <v>0.9027685363543837</v>
      </c>
      <c r="G10" s="84">
        <f>SUM(G5:G9)</f>
        <v>22772707.140000001</v>
      </c>
      <c r="H10" s="90">
        <f t="shared" si="1"/>
        <v>0.88760124868599577</v>
      </c>
      <c r="I10" s="84">
        <f>SUM(I5:I9)</f>
        <v>13507740.440000001</v>
      </c>
      <c r="J10" s="170">
        <f t="shared" si="2"/>
        <v>0.52648493689232601</v>
      </c>
      <c r="K10" s="562">
        <f>SUM(K5:K9)</f>
        <v>22528022.950000003</v>
      </c>
      <c r="L10" s="90">
        <v>0.89573042626811328</v>
      </c>
      <c r="M10" s="213">
        <f t="shared" si="3"/>
        <v>1.0861325494166296E-2</v>
      </c>
      <c r="N10" s="562">
        <f>SUM(N5:N9)</f>
        <v>13015968.899999999</v>
      </c>
      <c r="O10" s="90">
        <v>0.51752430281901429</v>
      </c>
      <c r="P10" s="213">
        <f t="shared" si="4"/>
        <v>3.7782169255183407E-2</v>
      </c>
    </row>
    <row r="11" spans="1:16" ht="15" customHeight="1" x14ac:dyDescent="0.25">
      <c r="A11" s="21">
        <v>6</v>
      </c>
      <c r="B11" s="21" t="s">
        <v>5</v>
      </c>
      <c r="C11" s="159">
        <v>533716.47</v>
      </c>
      <c r="D11" s="204">
        <v>1245516.47</v>
      </c>
      <c r="E11" s="30">
        <v>949071.53</v>
      </c>
      <c r="F11" s="48">
        <f t="shared" si="0"/>
        <v>0.76199034927253917</v>
      </c>
      <c r="G11" s="30">
        <v>607615.72</v>
      </c>
      <c r="H11" s="48">
        <f t="shared" si="1"/>
        <v>0.48784238075952541</v>
      </c>
      <c r="I11" s="30">
        <v>31624.5</v>
      </c>
      <c r="J11" s="153">
        <f t="shared" si="2"/>
        <v>2.5390671871243903E-2</v>
      </c>
      <c r="K11" s="559">
        <v>937175.21</v>
      </c>
      <c r="L11" s="48">
        <v>0.35961261406303857</v>
      </c>
      <c r="M11" s="224">
        <f t="shared" si="3"/>
        <v>-0.35165194990593063</v>
      </c>
      <c r="N11" s="559">
        <v>18327.46</v>
      </c>
      <c r="O11" s="48">
        <v>7.032607915157911E-3</v>
      </c>
      <c r="P11" s="224">
        <f t="shared" si="4"/>
        <v>0.72552552290388306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224" t="s">
        <v>129</v>
      </c>
      <c r="N12" s="563"/>
      <c r="O12" s="517" t="s">
        <v>129</v>
      </c>
      <c r="P12" s="224" t="s">
        <v>129</v>
      </c>
    </row>
    <row r="13" spans="1:16" ht="15" customHeight="1" x14ac:dyDescent="0.25">
      <c r="A13" s="9"/>
      <c r="B13" s="2" t="s">
        <v>7</v>
      </c>
      <c r="C13" s="162">
        <f>SUM(C11:C12)</f>
        <v>533716.47</v>
      </c>
      <c r="D13" s="152">
        <f t="shared" ref="D13:I13" si="6">SUM(D11:D12)</f>
        <v>1245516.47</v>
      </c>
      <c r="E13" s="84">
        <f t="shared" si="6"/>
        <v>949071.53</v>
      </c>
      <c r="F13" s="90">
        <f t="shared" si="0"/>
        <v>0.76199034927253917</v>
      </c>
      <c r="G13" s="84">
        <f t="shared" si="6"/>
        <v>607615.72</v>
      </c>
      <c r="H13" s="90">
        <f t="shared" si="1"/>
        <v>0.48784238075952541</v>
      </c>
      <c r="I13" s="84">
        <f t="shared" si="6"/>
        <v>31624.5</v>
      </c>
      <c r="J13" s="170">
        <f t="shared" si="2"/>
        <v>2.5390671871243903E-2</v>
      </c>
      <c r="K13" s="562">
        <f>SUM(K11:K12)</f>
        <v>937175.21</v>
      </c>
      <c r="L13" s="90">
        <v>0.35961261406303857</v>
      </c>
      <c r="M13" s="213">
        <f t="shared" si="3"/>
        <v>-0.35165194990593063</v>
      </c>
      <c r="N13" s="562">
        <f>SUM(N11:N12)</f>
        <v>18327.46</v>
      </c>
      <c r="O13" s="90">
        <v>7.032607915157911E-3</v>
      </c>
      <c r="P13" s="213" t="s">
        <v>129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25671480.27</v>
      </c>
      <c r="D17" s="154">
        <f t="shared" ref="D17:I17" si="8">+D10+D13+D16</f>
        <v>26901977.829999998</v>
      </c>
      <c r="E17" s="155">
        <f t="shared" si="8"/>
        <v>24110917.600000001</v>
      </c>
      <c r="F17" s="181">
        <f t="shared" si="0"/>
        <v>0.89625074231949153</v>
      </c>
      <c r="G17" s="155">
        <f t="shared" si="8"/>
        <v>23380322.859999999</v>
      </c>
      <c r="H17" s="181">
        <f t="shared" si="1"/>
        <v>0.86909308333185853</v>
      </c>
      <c r="I17" s="155">
        <f t="shared" si="8"/>
        <v>13539364.940000001</v>
      </c>
      <c r="J17" s="173">
        <f t="shared" si="2"/>
        <v>0.5032851125504032</v>
      </c>
      <c r="K17" s="570">
        <f>K10+K13+K16</f>
        <v>23465198.160000004</v>
      </c>
      <c r="L17" s="181">
        <v>0.84539414568651394</v>
      </c>
      <c r="M17" s="601">
        <f t="shared" si="3"/>
        <v>-3.6170715210360749E-3</v>
      </c>
      <c r="N17" s="570">
        <f>N10+N13+N16</f>
        <v>13034296.359999999</v>
      </c>
      <c r="O17" s="181">
        <v>0.47</v>
      </c>
      <c r="P17" s="601">
        <f t="shared" si="4"/>
        <v>3.8749201801945299E-2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G20" sqref="G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752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4200092.13</v>
      </c>
      <c r="D5" s="204">
        <v>4265449.1399999997</v>
      </c>
      <c r="E5" s="30">
        <v>2609773.06</v>
      </c>
      <c r="F5" s="48">
        <f>E5/D5</f>
        <v>0.6118401543055324</v>
      </c>
      <c r="G5" s="30">
        <v>2609773.06</v>
      </c>
      <c r="H5" s="48">
        <f>G5/D5</f>
        <v>0.6118401543055324</v>
      </c>
      <c r="I5" s="30">
        <v>2609773.06</v>
      </c>
      <c r="J5" s="153">
        <f>I5/D5</f>
        <v>0.6118401543055324</v>
      </c>
      <c r="K5" s="572">
        <v>2799915.22</v>
      </c>
      <c r="L5" s="48">
        <v>0.62842097939232999</v>
      </c>
      <c r="M5" s="210">
        <f>+G5/K5-1</f>
        <v>-6.7909970502606942E-2</v>
      </c>
      <c r="N5" s="572">
        <v>2799915.22</v>
      </c>
      <c r="O5" s="48">
        <v>0.62842097939232999</v>
      </c>
      <c r="P5" s="210">
        <f>+I5/N5-1</f>
        <v>-6.7909970502606942E-2</v>
      </c>
    </row>
    <row r="6" spans="1:16" ht="15" customHeight="1" x14ac:dyDescent="0.25">
      <c r="A6" s="23">
        <v>2</v>
      </c>
      <c r="B6" s="23" t="s">
        <v>1</v>
      </c>
      <c r="C6" s="159">
        <v>13635192.460000001</v>
      </c>
      <c r="D6" s="204">
        <v>14280372.4</v>
      </c>
      <c r="E6" s="30">
        <v>13423135.210000001</v>
      </c>
      <c r="F6" s="48">
        <f t="shared" ref="F6:F17" si="0">E6/D6</f>
        <v>0.9399709499172445</v>
      </c>
      <c r="G6" s="30">
        <v>12800281.369999999</v>
      </c>
      <c r="H6" s="280">
        <f t="shared" ref="H6:H17" si="1">G6/D6</f>
        <v>0.89635487166987315</v>
      </c>
      <c r="I6" s="30">
        <v>5731427.1900000004</v>
      </c>
      <c r="J6" s="178">
        <f t="shared" ref="J6:J17" si="2">I6/D6</f>
        <v>0.40134998090105833</v>
      </c>
      <c r="K6" s="573">
        <v>12423013.859999999</v>
      </c>
      <c r="L6" s="412">
        <v>0.93169751371722243</v>
      </c>
      <c r="M6" s="210">
        <f t="shared" ref="M6:M17" si="3">+G6/K6-1</f>
        <v>3.0368436697534085E-2</v>
      </c>
      <c r="N6" s="573">
        <v>5122645.08</v>
      </c>
      <c r="O6" s="412">
        <v>0.3841866183583057</v>
      </c>
      <c r="P6" s="210">
        <f>+I6/N6-1</f>
        <v>0.11884136037002202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13307434.48</v>
      </c>
      <c r="D8" s="204">
        <v>13103325.26</v>
      </c>
      <c r="E8" s="30">
        <v>12906957.439999999</v>
      </c>
      <c r="F8" s="48">
        <f t="shared" si="0"/>
        <v>0.98501389409912277</v>
      </c>
      <c r="G8" s="30">
        <v>12888907.439999999</v>
      </c>
      <c r="H8" s="48">
        <f t="shared" si="1"/>
        <v>0.98363638116695884</v>
      </c>
      <c r="I8" s="30">
        <v>8086145.7199999997</v>
      </c>
      <c r="J8" s="178">
        <f t="shared" si="2"/>
        <v>0.61710638784830107</v>
      </c>
      <c r="K8" s="629">
        <v>12862882.710000001</v>
      </c>
      <c r="L8" s="414">
        <v>0.95781323084373726</v>
      </c>
      <c r="M8" s="443">
        <f t="shared" si="3"/>
        <v>2.0232424244812641E-3</v>
      </c>
      <c r="N8" s="629">
        <v>8058399.2000000002</v>
      </c>
      <c r="O8" s="414">
        <v>0.60005533341138484</v>
      </c>
      <c r="P8" s="443">
        <f t="shared" ref="P8:P17" si="4">+I8/N8-1</f>
        <v>3.443180129373502E-3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31142719.07</v>
      </c>
      <c r="D10" s="152">
        <f t="shared" ref="D10:E10" si="5">SUM(D5:D9)</f>
        <v>31649146.799999997</v>
      </c>
      <c r="E10" s="84">
        <f t="shared" si="5"/>
        <v>28939865.710000001</v>
      </c>
      <c r="F10" s="90">
        <f t="shared" si="0"/>
        <v>0.9143963940917359</v>
      </c>
      <c r="G10" s="84">
        <f>SUM(G5:G9)</f>
        <v>28298961.869999997</v>
      </c>
      <c r="H10" s="90">
        <f t="shared" si="1"/>
        <v>0.89414612181583364</v>
      </c>
      <c r="I10" s="84">
        <f>SUM(I5:I9)</f>
        <v>16427345.969999999</v>
      </c>
      <c r="J10" s="170">
        <f t="shared" si="2"/>
        <v>0.51904546033449472</v>
      </c>
      <c r="K10" s="562">
        <f>SUM(K5:K9)</f>
        <v>28085811.789999999</v>
      </c>
      <c r="L10" s="90">
        <v>0.89964863722113952</v>
      </c>
      <c r="M10" s="213">
        <f t="shared" si="3"/>
        <v>7.5892440494060853E-3</v>
      </c>
      <c r="N10" s="562">
        <f>SUM(N5:N9)</f>
        <v>15980959.5</v>
      </c>
      <c r="O10" s="90">
        <v>0.51200000000000001</v>
      </c>
      <c r="P10" s="213">
        <f t="shared" si="4"/>
        <v>2.7932394797696602E-2</v>
      </c>
    </row>
    <row r="11" spans="1:16" ht="15" customHeight="1" x14ac:dyDescent="0.25">
      <c r="A11" s="21">
        <v>6</v>
      </c>
      <c r="B11" s="21" t="s">
        <v>5</v>
      </c>
      <c r="C11" s="159">
        <v>771687.76</v>
      </c>
      <c r="D11" s="204">
        <v>944632.09</v>
      </c>
      <c r="E11" s="30">
        <v>615332.12</v>
      </c>
      <c r="F11" s="48">
        <f t="shared" si="0"/>
        <v>0.65139870486508666</v>
      </c>
      <c r="G11" s="30">
        <v>583178.03</v>
      </c>
      <c r="H11" s="48">
        <f t="shared" si="1"/>
        <v>0.61735996074408195</v>
      </c>
      <c r="I11" s="30">
        <v>323511.77</v>
      </c>
      <c r="J11" s="153">
        <f t="shared" si="2"/>
        <v>0.34247383020833011</v>
      </c>
      <c r="K11" s="559">
        <v>629958.35</v>
      </c>
      <c r="L11" s="48">
        <v>0.43147836920310889</v>
      </c>
      <c r="M11" s="224">
        <f t="shared" si="3"/>
        <v>-7.4259385560966007E-2</v>
      </c>
      <c r="N11" s="559">
        <v>162427.35999999999</v>
      </c>
      <c r="O11" s="48">
        <v>0.11125162863031544</v>
      </c>
      <c r="P11" s="224">
        <f t="shared" si="4"/>
        <v>0.99173199638287568</v>
      </c>
    </row>
    <row r="12" spans="1:16" ht="15" customHeight="1" x14ac:dyDescent="0.25">
      <c r="A12" s="24">
        <v>7</v>
      </c>
      <c r="B12" s="24" t="s">
        <v>6</v>
      </c>
      <c r="C12" s="161">
        <v>0</v>
      </c>
      <c r="D12" s="206">
        <v>213192</v>
      </c>
      <c r="E12" s="34">
        <v>213192</v>
      </c>
      <c r="F12" s="48">
        <f t="shared" si="0"/>
        <v>1</v>
      </c>
      <c r="G12" s="34">
        <v>213192</v>
      </c>
      <c r="H12" s="48">
        <f t="shared" si="1"/>
        <v>1</v>
      </c>
      <c r="I12" s="180">
        <v>0</v>
      </c>
      <c r="J12" s="153">
        <f t="shared" si="2"/>
        <v>0</v>
      </c>
      <c r="K12" s="563"/>
      <c r="L12" s="390" t="s">
        <v>129</v>
      </c>
      <c r="M12" s="553" t="s">
        <v>129</v>
      </c>
      <c r="N12" s="563"/>
      <c r="O12" s="390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771687.76</v>
      </c>
      <c r="D13" s="152">
        <f t="shared" ref="D13:I13" si="6">SUM(D11:D12)</f>
        <v>1157824.0899999999</v>
      </c>
      <c r="E13" s="84">
        <f t="shared" si="6"/>
        <v>828524.12</v>
      </c>
      <c r="F13" s="90">
        <f t="shared" si="0"/>
        <v>0.71558721843488338</v>
      </c>
      <c r="G13" s="84">
        <f t="shared" si="6"/>
        <v>796370.03</v>
      </c>
      <c r="H13" s="90">
        <f t="shared" si="1"/>
        <v>0.68781608266589112</v>
      </c>
      <c r="I13" s="84">
        <f t="shared" si="6"/>
        <v>323511.77</v>
      </c>
      <c r="J13" s="170">
        <f t="shared" si="2"/>
        <v>0.27941357654771204</v>
      </c>
      <c r="K13" s="562">
        <f>SUM(K11:K12)</f>
        <v>629958.35</v>
      </c>
      <c r="L13" s="90">
        <v>0.43147836920310889</v>
      </c>
      <c r="M13" s="623">
        <f t="shared" si="3"/>
        <v>0.2641629879181695</v>
      </c>
      <c r="N13" s="562">
        <f>SUM(N11:N12)</f>
        <v>162427.35999999999</v>
      </c>
      <c r="O13" s="90">
        <v>0.11125162863031544</v>
      </c>
      <c r="P13" s="213">
        <f t="shared" si="4"/>
        <v>0.99173199638287568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31914406.830000002</v>
      </c>
      <c r="D17" s="154">
        <f t="shared" ref="D17:I17" si="8">+D10+D13+D16</f>
        <v>32806970.889999997</v>
      </c>
      <c r="E17" s="155">
        <f t="shared" si="8"/>
        <v>29768389.830000002</v>
      </c>
      <c r="F17" s="181">
        <f t="shared" si="0"/>
        <v>0.907380017795968</v>
      </c>
      <c r="G17" s="155">
        <f t="shared" si="8"/>
        <v>29095331.899999999</v>
      </c>
      <c r="H17" s="181">
        <f t="shared" si="1"/>
        <v>0.88686431909715402</v>
      </c>
      <c r="I17" s="155">
        <f t="shared" si="8"/>
        <v>16750857.739999998</v>
      </c>
      <c r="J17" s="173">
        <f t="shared" si="2"/>
        <v>0.51058836843440136</v>
      </c>
      <c r="K17" s="570">
        <f>K10+K13+K16</f>
        <v>28715770.140000001</v>
      </c>
      <c r="L17" s="181">
        <v>0.87873196483833182</v>
      </c>
      <c r="M17" s="601">
        <f t="shared" si="3"/>
        <v>1.3217885438889354E-2</v>
      </c>
      <c r="N17" s="570">
        <f>N10+N13+N16</f>
        <v>16143386.859999999</v>
      </c>
      <c r="O17" s="181">
        <v>0.49400416514941176</v>
      </c>
      <c r="P17" s="601">
        <f t="shared" si="4"/>
        <v>3.7629704675242959E-2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E21" sqref="E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753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3911994.03</v>
      </c>
      <c r="D5" s="204">
        <v>3922460.54</v>
      </c>
      <c r="E5" s="30">
        <v>2571772.89</v>
      </c>
      <c r="F5" s="48">
        <f>E5/D5</f>
        <v>0.65565296674724483</v>
      </c>
      <c r="G5" s="30">
        <v>2571772.89</v>
      </c>
      <c r="H5" s="48">
        <f>G5/D5</f>
        <v>0.65565296674724483</v>
      </c>
      <c r="I5" s="30">
        <v>2571772.89</v>
      </c>
      <c r="J5" s="153">
        <f>I5/D5</f>
        <v>0.65565296674724483</v>
      </c>
      <c r="K5" s="572">
        <v>2701290.08</v>
      </c>
      <c r="L5" s="48">
        <v>0.63264533191631001</v>
      </c>
      <c r="M5" s="210">
        <f>+G5/K5-1</f>
        <v>-4.7946420474768048E-2</v>
      </c>
      <c r="N5" s="572">
        <v>2701290.08</v>
      </c>
      <c r="O5" s="48">
        <v>0.63264533191631001</v>
      </c>
      <c r="P5" s="210">
        <f>+I5/N5-1</f>
        <v>-4.7946420474768048E-2</v>
      </c>
    </row>
    <row r="6" spans="1:16" ht="15" customHeight="1" x14ac:dyDescent="0.25">
      <c r="A6" s="23">
        <v>2</v>
      </c>
      <c r="B6" s="23" t="s">
        <v>1</v>
      </c>
      <c r="C6" s="159">
        <v>15815035.859999999</v>
      </c>
      <c r="D6" s="204">
        <v>16944128.48</v>
      </c>
      <c r="E6" s="30">
        <v>15153909.859999999</v>
      </c>
      <c r="F6" s="48">
        <f t="shared" ref="F6:F17" si="0">E6/D6</f>
        <v>0.89434578343093385</v>
      </c>
      <c r="G6" s="30">
        <v>14034184.58</v>
      </c>
      <c r="H6" s="280">
        <f t="shared" ref="H6:H17" si="1">G6/D6</f>
        <v>0.82826240349660052</v>
      </c>
      <c r="I6" s="30">
        <v>6335020.9900000002</v>
      </c>
      <c r="J6" s="178">
        <f t="shared" ref="J6:J17" si="2">I6/D6</f>
        <v>0.37387706292935285</v>
      </c>
      <c r="K6" s="573">
        <v>13522689.199999999</v>
      </c>
      <c r="L6" s="412">
        <v>0.90530647150687482</v>
      </c>
      <c r="M6" s="210">
        <f t="shared" ref="M6:M17" si="3">+G6/K6-1</f>
        <v>3.7824974931761401E-2</v>
      </c>
      <c r="N6" s="573">
        <v>5411021.3700000001</v>
      </c>
      <c r="O6" s="412">
        <v>0.36225284714248968</v>
      </c>
      <c r="P6" s="210">
        <f>+I6/N6-1</f>
        <v>0.17076251539549925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14580370.869999999</v>
      </c>
      <c r="D8" s="204">
        <v>14383603.02</v>
      </c>
      <c r="E8" s="30">
        <v>14009093.890000001</v>
      </c>
      <c r="F8" s="48">
        <f t="shared" si="0"/>
        <v>0.97396277348038218</v>
      </c>
      <c r="G8" s="30">
        <v>13931193.890000001</v>
      </c>
      <c r="H8" s="48">
        <f t="shared" si="1"/>
        <v>0.96854688429797897</v>
      </c>
      <c r="I8" s="30">
        <v>9280526.3300000001</v>
      </c>
      <c r="J8" s="178">
        <f t="shared" si="2"/>
        <v>0.64521568880173397</v>
      </c>
      <c r="K8" s="629">
        <v>13530904.359999999</v>
      </c>
      <c r="L8" s="414">
        <v>0.94834993972678738</v>
      </c>
      <c r="M8" s="443">
        <f t="shared" si="3"/>
        <v>2.958335373231491E-2</v>
      </c>
      <c r="N8" s="629">
        <v>6146803.1900000004</v>
      </c>
      <c r="O8" s="414">
        <v>0.43081528622591825</v>
      </c>
      <c r="P8" s="443">
        <f t="shared" ref="P8:P17" si="4">+I8/N8-1</f>
        <v>0.50981348241279867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34307400.759999998</v>
      </c>
      <c r="D10" s="152">
        <f t="shared" ref="D10:E10" si="5">SUM(D5:D9)</f>
        <v>35250192.039999999</v>
      </c>
      <c r="E10" s="84">
        <f t="shared" si="5"/>
        <v>31734776.640000001</v>
      </c>
      <c r="F10" s="90">
        <f t="shared" si="0"/>
        <v>0.9002724468561506</v>
      </c>
      <c r="G10" s="84">
        <f>SUM(G5:G9)</f>
        <v>30537151.359999999</v>
      </c>
      <c r="H10" s="90">
        <f t="shared" si="1"/>
        <v>0.86629744670179676</v>
      </c>
      <c r="I10" s="84">
        <f>SUM(I5:I9)</f>
        <v>18187320.210000001</v>
      </c>
      <c r="J10" s="170">
        <f t="shared" si="2"/>
        <v>0.51594953551918299</v>
      </c>
      <c r="K10" s="562">
        <f>SUM(K5:K9)</f>
        <v>29754883.640000001</v>
      </c>
      <c r="L10" s="90">
        <v>0.8888738079644416</v>
      </c>
      <c r="M10" s="213">
        <f t="shared" si="3"/>
        <v>2.6290397551694156E-2</v>
      </c>
      <c r="N10" s="562">
        <f>SUM(N5:N9)</f>
        <v>14259114.640000001</v>
      </c>
      <c r="O10" s="90">
        <v>0.42599999999999999</v>
      </c>
      <c r="P10" s="213">
        <f t="shared" si="4"/>
        <v>0.27548734049591728</v>
      </c>
    </row>
    <row r="11" spans="1:16" ht="15" customHeight="1" x14ac:dyDescent="0.25">
      <c r="A11" s="21">
        <v>6</v>
      </c>
      <c r="B11" s="21" t="s">
        <v>5</v>
      </c>
      <c r="C11" s="159">
        <v>2057308.75</v>
      </c>
      <c r="D11" s="204">
        <v>4294086.95</v>
      </c>
      <c r="E11" s="30">
        <v>3315364.75</v>
      </c>
      <c r="F11" s="48">
        <f t="shared" si="0"/>
        <v>0.77207676244189694</v>
      </c>
      <c r="G11" s="30">
        <v>2227129.2599999998</v>
      </c>
      <c r="H11" s="48">
        <f t="shared" si="1"/>
        <v>0.51865024763879075</v>
      </c>
      <c r="I11" s="30">
        <v>475514.97</v>
      </c>
      <c r="J11" s="153">
        <f t="shared" si="2"/>
        <v>0.11073715449567223</v>
      </c>
      <c r="K11" s="559">
        <v>1272136.1599999999</v>
      </c>
      <c r="L11" s="48">
        <v>0.26322322456636449</v>
      </c>
      <c r="M11" s="224">
        <f t="shared" si="3"/>
        <v>0.75070038100324088</v>
      </c>
      <c r="N11" s="559">
        <v>186235.86</v>
      </c>
      <c r="O11" s="48">
        <v>3.8534871612398804E-2</v>
      </c>
      <c r="P11" s="224">
        <f t="shared" si="4"/>
        <v>1.5532943548036346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2057308.75</v>
      </c>
      <c r="D13" s="152">
        <f t="shared" ref="D13:I13" si="6">SUM(D11:D12)</f>
        <v>4294086.95</v>
      </c>
      <c r="E13" s="84">
        <f t="shared" si="6"/>
        <v>3315364.75</v>
      </c>
      <c r="F13" s="90">
        <f t="shared" si="0"/>
        <v>0.77207676244189694</v>
      </c>
      <c r="G13" s="84">
        <f t="shared" si="6"/>
        <v>2227129.2599999998</v>
      </c>
      <c r="H13" s="90">
        <f t="shared" si="1"/>
        <v>0.51865024763879075</v>
      </c>
      <c r="I13" s="84">
        <f t="shared" si="6"/>
        <v>475514.97</v>
      </c>
      <c r="J13" s="170">
        <f t="shared" si="2"/>
        <v>0.11073715449567223</v>
      </c>
      <c r="K13" s="562">
        <f>SUM(K11:K12)</f>
        <v>1272136.1599999999</v>
      </c>
      <c r="L13" s="90">
        <v>0.26300000000000001</v>
      </c>
      <c r="M13" s="623">
        <f t="shared" si="3"/>
        <v>0.75070038100324088</v>
      </c>
      <c r="N13" s="562">
        <f>SUM(N11:N12)</f>
        <v>186235.86</v>
      </c>
      <c r="O13" s="90">
        <v>3.9E-2</v>
      </c>
      <c r="P13" s="213">
        <f t="shared" si="4"/>
        <v>1.5532943548036346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36364709.509999998</v>
      </c>
      <c r="D17" s="154">
        <f t="shared" ref="D17:I17" si="8">+D10+D13+D16</f>
        <v>39544278.990000002</v>
      </c>
      <c r="E17" s="155">
        <f t="shared" si="8"/>
        <v>35050141.390000001</v>
      </c>
      <c r="F17" s="181">
        <f t="shared" si="0"/>
        <v>0.8863517627635471</v>
      </c>
      <c r="G17" s="155">
        <f t="shared" si="8"/>
        <v>32764280.619999997</v>
      </c>
      <c r="H17" s="181">
        <f t="shared" si="1"/>
        <v>0.82854666861634929</v>
      </c>
      <c r="I17" s="155">
        <f t="shared" si="8"/>
        <v>18662835.18</v>
      </c>
      <c r="J17" s="173">
        <f t="shared" si="2"/>
        <v>0.47194779261797837</v>
      </c>
      <c r="K17" s="570">
        <f>K10+K13+K16</f>
        <v>31027019.800000001</v>
      </c>
      <c r="L17" s="181">
        <v>0.80994149440542484</v>
      </c>
      <c r="M17" s="601">
        <f t="shared" si="3"/>
        <v>5.5991868738872519E-2</v>
      </c>
      <c r="N17" s="570">
        <f>N10+N13+N16</f>
        <v>14445350.5</v>
      </c>
      <c r="O17" s="181">
        <v>0.377</v>
      </c>
      <c r="P17" s="601">
        <f t="shared" si="4"/>
        <v>0.29196139477543315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137"/>
  <sheetViews>
    <sheetView topLeftCell="C6" zoomScaleNormal="100" workbookViewId="0">
      <selection activeCell="M17" sqref="M17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9.44140625" style="97" bestFit="1" customWidth="1"/>
    <col min="12" max="12" width="14.5546875" style="60" bestFit="1" customWidth="1"/>
  </cols>
  <sheetData>
    <row r="1" spans="1:13" ht="14.4" thickBot="1" x14ac:dyDescent="0.3">
      <c r="A1" s="7" t="s">
        <v>229</v>
      </c>
    </row>
    <row r="2" spans="1:13" x14ac:dyDescent="0.25">
      <c r="A2" s="8" t="s">
        <v>149</v>
      </c>
      <c r="C2" s="164" t="s">
        <v>765</v>
      </c>
      <c r="D2" s="752" t="s">
        <v>781</v>
      </c>
      <c r="E2" s="750"/>
      <c r="F2" s="750"/>
      <c r="G2" s="750"/>
      <c r="H2" s="751"/>
      <c r="I2" s="746" t="s">
        <v>785</v>
      </c>
      <c r="J2" s="747"/>
      <c r="K2" s="197"/>
    </row>
    <row r="3" spans="1:13" x14ac:dyDescent="0.25">
      <c r="C3" s="157">
        <v>1</v>
      </c>
      <c r="D3" s="148">
        <v>2</v>
      </c>
      <c r="E3" s="87">
        <v>3</v>
      </c>
      <c r="F3" s="88" t="s">
        <v>36</v>
      </c>
      <c r="G3" s="87">
        <v>4</v>
      </c>
      <c r="H3" s="149" t="s">
        <v>46</v>
      </c>
      <c r="I3" s="87" t="s">
        <v>47</v>
      </c>
      <c r="J3" s="16" t="s">
        <v>48</v>
      </c>
      <c r="K3" s="139" t="s">
        <v>360</v>
      </c>
    </row>
    <row r="4" spans="1:13" ht="26.4" x14ac:dyDescent="0.25">
      <c r="A4" s="1"/>
      <c r="B4" s="2" t="s">
        <v>150</v>
      </c>
      <c r="C4" s="158" t="s">
        <v>44</v>
      </c>
      <c r="D4" s="112" t="s">
        <v>45</v>
      </c>
      <c r="E4" s="89" t="s">
        <v>133</v>
      </c>
      <c r="F4" s="89" t="s">
        <v>18</v>
      </c>
      <c r="G4" s="89" t="s">
        <v>413</v>
      </c>
      <c r="H4" s="113" t="s">
        <v>18</v>
      </c>
      <c r="I4" s="89" t="s">
        <v>133</v>
      </c>
      <c r="J4" s="12" t="s">
        <v>18</v>
      </c>
      <c r="K4" s="140" t="s">
        <v>764</v>
      </c>
      <c r="L4" s="58" t="s">
        <v>163</v>
      </c>
    </row>
    <row r="5" spans="1:13" ht="15" customHeight="1" x14ac:dyDescent="0.25">
      <c r="A5" s="21"/>
      <c r="B5" s="21" t="s">
        <v>215</v>
      </c>
      <c r="C5" s="159">
        <v>100040</v>
      </c>
      <c r="D5" s="150">
        <v>100040</v>
      </c>
      <c r="E5" s="136">
        <v>1159934.6499999999</v>
      </c>
      <c r="F5" s="48">
        <f t="shared" ref="F5:F13" si="0">+E5/D5</f>
        <v>11.594708616553378</v>
      </c>
      <c r="G5" s="136">
        <v>660671.65</v>
      </c>
      <c r="H5" s="153">
        <f>+G5/E5</f>
        <v>0.56957661364801893</v>
      </c>
      <c r="I5" s="30">
        <v>647174.35</v>
      </c>
      <c r="J5" s="52">
        <v>6.4704494101179764</v>
      </c>
      <c r="K5" s="145">
        <f>+E5/I5-1</f>
        <v>0.7923062772806122</v>
      </c>
      <c r="L5" s="59">
        <v>60</v>
      </c>
    </row>
    <row r="6" spans="1:13" ht="15" customHeight="1" x14ac:dyDescent="0.25">
      <c r="A6" s="23"/>
      <c r="B6" s="23" t="s">
        <v>216</v>
      </c>
      <c r="C6" s="160">
        <v>10</v>
      </c>
      <c r="D6" s="151">
        <v>10</v>
      </c>
      <c r="E6" s="133">
        <v>0</v>
      </c>
      <c r="F6" s="280">
        <f t="shared" si="0"/>
        <v>0</v>
      </c>
      <c r="G6" s="133">
        <v>0</v>
      </c>
      <c r="H6" s="348" t="s">
        <v>129</v>
      </c>
      <c r="I6" s="32">
        <v>0</v>
      </c>
      <c r="J6" s="52">
        <v>0</v>
      </c>
      <c r="K6" s="145" t="s">
        <v>129</v>
      </c>
      <c r="L6" s="60">
        <v>61901</v>
      </c>
    </row>
    <row r="7" spans="1:13" ht="15" customHeight="1" x14ac:dyDescent="0.25">
      <c r="A7" s="24"/>
      <c r="B7" s="24" t="s">
        <v>217</v>
      </c>
      <c r="C7" s="161">
        <v>3921363</v>
      </c>
      <c r="D7" s="535">
        <v>3921363</v>
      </c>
      <c r="E7" s="137">
        <v>95859.06</v>
      </c>
      <c r="F7" s="390">
        <f>+E7/D7</f>
        <v>2.4445342091512567E-2</v>
      </c>
      <c r="G7" s="137">
        <v>95859.06</v>
      </c>
      <c r="H7" s="392">
        <f>+G7/E7</f>
        <v>1</v>
      </c>
      <c r="I7" s="206">
        <v>42404.609999999986</v>
      </c>
      <c r="J7" s="329">
        <v>848.09219999999971</v>
      </c>
      <c r="K7" s="145">
        <f>+E7/I7-1</f>
        <v>1.2605811019132123</v>
      </c>
      <c r="L7" s="60" t="s">
        <v>225</v>
      </c>
    </row>
    <row r="8" spans="1:13" ht="15" customHeight="1" thickBot="1" x14ac:dyDescent="0.3">
      <c r="A8" s="9"/>
      <c r="B8" s="514" t="s">
        <v>218</v>
      </c>
      <c r="C8" s="162">
        <f>SUM(C5:C7)</f>
        <v>4021413</v>
      </c>
      <c r="D8" s="152">
        <f t="shared" ref="D8:G8" si="1">SUM(D5:D7)</f>
        <v>4021413</v>
      </c>
      <c r="E8" s="84">
        <f>SUM(E5:E7)</f>
        <v>1255793.71</v>
      </c>
      <c r="F8" s="90">
        <f>+E8/D8</f>
        <v>0.3122767320839715</v>
      </c>
      <c r="G8" s="84">
        <f t="shared" si="1"/>
        <v>756530.71</v>
      </c>
      <c r="H8" s="170">
        <f>+G8/E8</f>
        <v>0.60243231350473958</v>
      </c>
      <c r="I8" s="84">
        <f t="shared" ref="I8" si="2">SUM(I5:I7)</f>
        <v>689578.96</v>
      </c>
      <c r="J8" s="43">
        <v>6.8902773780975215</v>
      </c>
      <c r="K8" s="231">
        <f>+E8/I8-1</f>
        <v>0.82110212585372389</v>
      </c>
      <c r="M8" s="340"/>
    </row>
    <row r="9" spans="1:13" ht="15" customHeight="1" x14ac:dyDescent="0.25">
      <c r="A9" s="21"/>
      <c r="B9" s="21" t="s">
        <v>219</v>
      </c>
      <c r="C9" s="159">
        <v>30</v>
      </c>
      <c r="D9" s="150">
        <v>30</v>
      </c>
      <c r="E9" s="96">
        <v>0</v>
      </c>
      <c r="F9" s="417" t="s">
        <v>129</v>
      </c>
      <c r="G9" s="96">
        <v>0</v>
      </c>
      <c r="H9" s="348" t="s">
        <v>129</v>
      </c>
      <c r="I9" s="136">
        <v>1406932.59</v>
      </c>
      <c r="J9" s="52" t="s">
        <v>129</v>
      </c>
      <c r="K9" s="145">
        <f>+E9/I9-1</f>
        <v>-1</v>
      </c>
      <c r="L9" s="59">
        <v>72</v>
      </c>
    </row>
    <row r="10" spans="1:13" ht="15" customHeight="1" x14ac:dyDescent="0.25">
      <c r="A10" s="21"/>
      <c r="B10" s="21" t="s">
        <v>220</v>
      </c>
      <c r="C10" s="159">
        <v>10</v>
      </c>
      <c r="D10" s="150">
        <v>10</v>
      </c>
      <c r="E10" s="136">
        <v>0</v>
      </c>
      <c r="F10" s="48" t="s">
        <v>129</v>
      </c>
      <c r="G10" s="136">
        <v>0</v>
      </c>
      <c r="H10" s="153" t="s">
        <v>129</v>
      </c>
      <c r="I10" s="136">
        <v>0</v>
      </c>
      <c r="J10" s="52" t="s">
        <v>129</v>
      </c>
      <c r="K10" s="145" t="s">
        <v>129</v>
      </c>
      <c r="L10" s="59">
        <v>75031</v>
      </c>
    </row>
    <row r="11" spans="1:13" ht="15" customHeight="1" x14ac:dyDescent="0.25">
      <c r="A11" s="21"/>
      <c r="B11" s="21" t="s">
        <v>221</v>
      </c>
      <c r="C11" s="159">
        <v>6082987.4400000004</v>
      </c>
      <c r="D11" s="150">
        <v>6232376.5499999998</v>
      </c>
      <c r="E11" s="136">
        <v>0</v>
      </c>
      <c r="F11" s="48">
        <f t="shared" si="0"/>
        <v>0</v>
      </c>
      <c r="G11" s="136">
        <v>0</v>
      </c>
      <c r="H11" s="348" t="s">
        <v>129</v>
      </c>
      <c r="I11" s="136">
        <v>0</v>
      </c>
      <c r="J11" s="52">
        <v>0</v>
      </c>
      <c r="K11" s="145" t="s">
        <v>129</v>
      </c>
      <c r="L11" s="59">
        <v>75070</v>
      </c>
    </row>
    <row r="12" spans="1:13" ht="15" customHeight="1" x14ac:dyDescent="0.25">
      <c r="A12" s="21"/>
      <c r="B12" s="21" t="s">
        <v>222</v>
      </c>
      <c r="C12" s="159">
        <v>4582347.55</v>
      </c>
      <c r="D12" s="150">
        <v>4582347.55</v>
      </c>
      <c r="E12" s="136">
        <v>100000</v>
      </c>
      <c r="F12" s="48">
        <f t="shared" si="0"/>
        <v>2.1822875482240538E-2</v>
      </c>
      <c r="G12" s="136">
        <v>100000</v>
      </c>
      <c r="H12" s="348">
        <f>+G12/E12</f>
        <v>1</v>
      </c>
      <c r="I12" s="136">
        <v>456004.74</v>
      </c>
      <c r="J12" s="52">
        <v>4.5600474000000002E-2</v>
      </c>
      <c r="K12" s="145">
        <f>+E12/I12-1</f>
        <v>-0.78070403390982301</v>
      </c>
      <c r="L12" s="60" t="s">
        <v>226</v>
      </c>
    </row>
    <row r="13" spans="1:13" ht="15" customHeight="1" x14ac:dyDescent="0.25">
      <c r="A13" s="21"/>
      <c r="B13" s="21" t="s">
        <v>223</v>
      </c>
      <c r="C13" s="159">
        <v>3200000</v>
      </c>
      <c r="D13" s="150">
        <v>4034982.14</v>
      </c>
      <c r="E13" s="136">
        <v>2900826.77</v>
      </c>
      <c r="F13" s="48">
        <f t="shared" si="0"/>
        <v>0.7189193580916321</v>
      </c>
      <c r="G13" s="136">
        <v>2900826.77</v>
      </c>
      <c r="H13" s="348">
        <f>+G13/E13</f>
        <v>1</v>
      </c>
      <c r="I13" s="136">
        <v>17070237.129999999</v>
      </c>
      <c r="J13" s="52">
        <v>1.9386795026439636</v>
      </c>
      <c r="K13" s="145">
        <f>+E13/I13-1</f>
        <v>-0.83006523296024071</v>
      </c>
      <c r="L13" s="59">
        <v>761</v>
      </c>
    </row>
    <row r="14" spans="1:13" ht="15" customHeight="1" x14ac:dyDescent="0.25">
      <c r="A14" s="21"/>
      <c r="B14" s="21" t="s">
        <v>197</v>
      </c>
      <c r="C14" s="159">
        <v>1192039</v>
      </c>
      <c r="D14" s="150">
        <v>1192039</v>
      </c>
      <c r="E14" s="136">
        <v>-97802.26</v>
      </c>
      <c r="F14" s="48" t="s">
        <v>129</v>
      </c>
      <c r="G14" s="136">
        <v>-97802.26</v>
      </c>
      <c r="H14" s="348" t="s">
        <v>129</v>
      </c>
      <c r="I14" s="136">
        <v>327932.49</v>
      </c>
      <c r="J14" s="52">
        <v>32793.248999999996</v>
      </c>
      <c r="K14" s="145">
        <f>+E14/I14-1</f>
        <v>-1.2982390064491627</v>
      </c>
      <c r="L14" s="59">
        <v>79</v>
      </c>
    </row>
    <row r="15" spans="1:13" ht="15" customHeight="1" x14ac:dyDescent="0.25">
      <c r="A15" s="55"/>
      <c r="B15" s="55" t="s">
        <v>224</v>
      </c>
      <c r="C15" s="176">
        <v>10</v>
      </c>
      <c r="D15" s="535">
        <v>10</v>
      </c>
      <c r="E15" s="137">
        <v>0</v>
      </c>
      <c r="F15" s="517" t="s">
        <v>129</v>
      </c>
      <c r="G15" s="137">
        <v>0</v>
      </c>
      <c r="H15" s="506" t="s">
        <v>129</v>
      </c>
      <c r="I15" s="535">
        <v>0</v>
      </c>
      <c r="J15" s="57" t="s">
        <v>129</v>
      </c>
      <c r="K15" s="165" t="s">
        <v>129</v>
      </c>
      <c r="L15" s="60" t="s">
        <v>227</v>
      </c>
    </row>
    <row r="16" spans="1:13" ht="15" customHeight="1" thickBot="1" x14ac:dyDescent="0.3">
      <c r="A16" s="537"/>
      <c r="B16" s="536" t="s">
        <v>6</v>
      </c>
      <c r="C16" s="515">
        <f>SUM(C9:C15)</f>
        <v>15057423.99</v>
      </c>
      <c r="D16" s="152">
        <f>SUM(D9:D15)</f>
        <v>16041795.24</v>
      </c>
      <c r="E16" s="84">
        <f>SUM(E9:E15)</f>
        <v>2903024.5100000002</v>
      </c>
      <c r="F16" s="90">
        <f>E16/D16</f>
        <v>0.18096631122440385</v>
      </c>
      <c r="G16" s="84">
        <f>SUM(G9:G15)</f>
        <v>2903024.5100000002</v>
      </c>
      <c r="H16" s="171">
        <f>+G16/E16</f>
        <v>1</v>
      </c>
      <c r="I16" s="84">
        <f>SUM(I9:I15)</f>
        <v>19261106.949999999</v>
      </c>
      <c r="J16" s="555">
        <v>1.0132977410738495</v>
      </c>
      <c r="K16" s="231">
        <f>+E16/I16-1</f>
        <v>-0.8492804947537036</v>
      </c>
    </row>
    <row r="17" spans="1:17" s="6" customFormat="1" ht="19.5" customHeight="1" thickBot="1" x14ac:dyDescent="0.3">
      <c r="A17" s="5"/>
      <c r="B17" s="4" t="s">
        <v>352</v>
      </c>
      <c r="C17" s="163">
        <f>+C8+C16</f>
        <v>19078836.990000002</v>
      </c>
      <c r="D17" s="154">
        <f>+D8+D16</f>
        <v>20063208.240000002</v>
      </c>
      <c r="E17" s="155">
        <f t="shared" ref="E17:G17" si="3">+E8+E16</f>
        <v>4158818.22</v>
      </c>
      <c r="F17" s="181">
        <f>E17/D17</f>
        <v>0.20728580246246797</v>
      </c>
      <c r="G17" s="155">
        <f t="shared" si="3"/>
        <v>3659555.22</v>
      </c>
      <c r="H17" s="173">
        <f>+G17/E17</f>
        <v>0.8799507519710732</v>
      </c>
      <c r="I17" s="147">
        <f t="shared" ref="I17" si="4">+I8+I16</f>
        <v>19950685.91</v>
      </c>
      <c r="J17" s="724">
        <v>1.0440783159968161</v>
      </c>
      <c r="K17" s="146">
        <f>+E17/I17-1</f>
        <v>-0.79154510081703755</v>
      </c>
      <c r="L17" s="14"/>
      <c r="N17"/>
      <c r="O17"/>
      <c r="P17"/>
      <c r="Q17"/>
    </row>
    <row r="19" spans="1:17" ht="14.4" thickBot="1" x14ac:dyDescent="0.3">
      <c r="A19" s="7" t="s">
        <v>232</v>
      </c>
    </row>
    <row r="20" spans="1:17" x14ac:dyDescent="0.25">
      <c r="A20" s="8" t="s">
        <v>149</v>
      </c>
      <c r="C20" s="164" t="s">
        <v>765</v>
      </c>
      <c r="D20" s="749" t="s">
        <v>781</v>
      </c>
      <c r="E20" s="750"/>
      <c r="F20" s="750"/>
      <c r="G20" s="750"/>
      <c r="H20" s="751"/>
      <c r="I20" s="753" t="s">
        <v>782</v>
      </c>
      <c r="J20" s="737"/>
      <c r="K20" s="407"/>
    </row>
    <row r="21" spans="1:17" x14ac:dyDescent="0.25">
      <c r="C21" s="157">
        <v>1</v>
      </c>
      <c r="D21" s="148">
        <v>2</v>
      </c>
      <c r="E21" s="87">
        <v>3</v>
      </c>
      <c r="F21" s="88" t="s">
        <v>36</v>
      </c>
      <c r="G21" s="87">
        <v>4</v>
      </c>
      <c r="H21" s="149" t="s">
        <v>46</v>
      </c>
      <c r="I21" s="87" t="s">
        <v>47</v>
      </c>
      <c r="J21" s="16" t="s">
        <v>48</v>
      </c>
      <c r="K21" s="92" t="s">
        <v>360</v>
      </c>
    </row>
    <row r="22" spans="1:17" ht="26.4" x14ac:dyDescent="0.25">
      <c r="A22" s="1"/>
      <c r="B22" s="2" t="s">
        <v>150</v>
      </c>
      <c r="C22" s="158" t="s">
        <v>44</v>
      </c>
      <c r="D22" s="112" t="s">
        <v>45</v>
      </c>
      <c r="E22" s="89" t="s">
        <v>133</v>
      </c>
      <c r="F22" s="89" t="s">
        <v>18</v>
      </c>
      <c r="G22" s="89" t="s">
        <v>412</v>
      </c>
      <c r="H22" s="113" t="s">
        <v>18</v>
      </c>
      <c r="I22" s="89" t="s">
        <v>133</v>
      </c>
      <c r="J22" s="12" t="s">
        <v>18</v>
      </c>
      <c r="K22" s="93" t="s">
        <v>764</v>
      </c>
      <c r="L22" s="58" t="s">
        <v>163</v>
      </c>
    </row>
    <row r="23" spans="1:17" s="91" customFormat="1" x14ac:dyDescent="0.25">
      <c r="A23" s="21"/>
      <c r="B23" s="234" t="s">
        <v>451</v>
      </c>
      <c r="C23" s="159">
        <v>5000000</v>
      </c>
      <c r="D23" s="168">
        <v>5000000</v>
      </c>
      <c r="E23" s="136">
        <v>0</v>
      </c>
      <c r="F23" s="48">
        <f t="shared" ref="F23:F27" si="5">+E23/D23</f>
        <v>0</v>
      </c>
      <c r="G23" s="136">
        <v>0</v>
      </c>
      <c r="H23" s="153" t="s">
        <v>129</v>
      </c>
      <c r="I23" s="136">
        <v>25000</v>
      </c>
      <c r="J23" s="52">
        <v>5.0000000000000001E-3</v>
      </c>
      <c r="K23" s="94">
        <f>+E23/I23-1</f>
        <v>-1</v>
      </c>
      <c r="L23" s="59" t="s">
        <v>452</v>
      </c>
      <c r="N23"/>
      <c r="O23"/>
      <c r="P23"/>
      <c r="Q23"/>
    </row>
    <row r="24" spans="1:17" s="91" customFormat="1" x14ac:dyDescent="0.25">
      <c r="A24" s="21"/>
      <c r="B24" s="505" t="s">
        <v>531</v>
      </c>
      <c r="C24" s="159">
        <v>0</v>
      </c>
      <c r="D24" s="168">
        <v>0</v>
      </c>
      <c r="E24" s="136">
        <v>11770.36</v>
      </c>
      <c r="F24" s="48" t="s">
        <v>129</v>
      </c>
      <c r="G24" s="136">
        <v>11770.36</v>
      </c>
      <c r="H24" s="153" t="s">
        <v>129</v>
      </c>
      <c r="I24" s="136">
        <v>24492.98</v>
      </c>
      <c r="J24" s="52" t="s">
        <v>129</v>
      </c>
      <c r="K24" s="94">
        <f>+E24/I24-1</f>
        <v>-0.51943944754782789</v>
      </c>
      <c r="L24" s="59">
        <v>85001</v>
      </c>
      <c r="N24"/>
      <c r="O24"/>
      <c r="P24"/>
      <c r="Q24"/>
    </row>
    <row r="25" spans="1:17" s="91" customFormat="1" x14ac:dyDescent="0.25">
      <c r="A25" s="21"/>
      <c r="B25" s="505" t="s">
        <v>423</v>
      </c>
      <c r="C25" s="159">
        <v>0</v>
      </c>
      <c r="D25" s="168">
        <v>0</v>
      </c>
      <c r="E25" s="136">
        <v>72942.62</v>
      </c>
      <c r="F25" s="48" t="s">
        <v>129</v>
      </c>
      <c r="G25" s="136">
        <v>72942.62</v>
      </c>
      <c r="H25" s="348" t="s">
        <v>129</v>
      </c>
      <c r="I25" s="136">
        <v>0</v>
      </c>
      <c r="J25" s="52" t="s">
        <v>129</v>
      </c>
      <c r="K25" s="94" t="s">
        <v>129</v>
      </c>
      <c r="L25" s="59">
        <v>85005</v>
      </c>
      <c r="M25"/>
      <c r="N25"/>
      <c r="O25"/>
      <c r="P25"/>
      <c r="Q25"/>
    </row>
    <row r="26" spans="1:17" s="91" customFormat="1" x14ac:dyDescent="0.25">
      <c r="A26" s="21"/>
      <c r="B26" s="507" t="s">
        <v>503</v>
      </c>
      <c r="C26" s="159">
        <v>0</v>
      </c>
      <c r="D26" s="168">
        <v>1946205.88</v>
      </c>
      <c r="E26" s="136">
        <v>0</v>
      </c>
      <c r="F26" s="48">
        <f t="shared" si="5"/>
        <v>0</v>
      </c>
      <c r="G26" s="136">
        <v>0</v>
      </c>
      <c r="H26" s="153" t="s">
        <v>129</v>
      </c>
      <c r="I26" s="136">
        <v>0</v>
      </c>
      <c r="J26" s="52" t="s">
        <v>129</v>
      </c>
      <c r="K26" s="94" t="s">
        <v>129</v>
      </c>
      <c r="L26" s="59" t="s">
        <v>358</v>
      </c>
      <c r="M26"/>
      <c r="N26"/>
      <c r="O26"/>
      <c r="P26"/>
      <c r="Q26"/>
    </row>
    <row r="27" spans="1:17" s="91" customFormat="1" x14ac:dyDescent="0.25">
      <c r="A27" s="21"/>
      <c r="B27" s="21" t="s">
        <v>410</v>
      </c>
      <c r="C27" s="159">
        <v>0</v>
      </c>
      <c r="D27" s="168">
        <v>12069785.25</v>
      </c>
      <c r="E27" s="136">
        <v>0</v>
      </c>
      <c r="F27" s="48">
        <f t="shared" si="5"/>
        <v>0</v>
      </c>
      <c r="G27" s="136">
        <v>0</v>
      </c>
      <c r="H27" s="153" t="s">
        <v>129</v>
      </c>
      <c r="I27" s="136">
        <v>0</v>
      </c>
      <c r="J27" s="52" t="s">
        <v>129</v>
      </c>
      <c r="K27" s="94" t="s">
        <v>129</v>
      </c>
      <c r="L27" s="59" t="s">
        <v>359</v>
      </c>
      <c r="M27"/>
      <c r="N27"/>
      <c r="O27"/>
      <c r="P27"/>
      <c r="Q27"/>
    </row>
    <row r="28" spans="1:17" ht="15" customHeight="1" x14ac:dyDescent="0.25">
      <c r="A28" s="21"/>
      <c r="B28" s="21" t="s">
        <v>230</v>
      </c>
      <c r="C28" s="159">
        <v>150000</v>
      </c>
      <c r="D28" s="168">
        <v>150000</v>
      </c>
      <c r="E28" s="136">
        <v>574513.89</v>
      </c>
      <c r="F28" s="48">
        <f>+E28/D28</f>
        <v>3.8300926</v>
      </c>
      <c r="G28" s="136">
        <v>574513.89</v>
      </c>
      <c r="H28" s="348">
        <f>+G28/E28</f>
        <v>1</v>
      </c>
      <c r="I28" s="30">
        <v>-319.58</v>
      </c>
      <c r="J28" s="52">
        <v>-2.1305333333333332E-3</v>
      </c>
      <c r="K28" s="244">
        <f>+E28/I28-1</f>
        <v>-1798.7154077226362</v>
      </c>
      <c r="L28" s="59">
        <v>94101</v>
      </c>
    </row>
    <row r="29" spans="1:17" ht="15" customHeight="1" x14ac:dyDescent="0.25">
      <c r="A29" s="65"/>
      <c r="B29" s="65" t="s">
        <v>231</v>
      </c>
      <c r="C29" s="177">
        <v>1450000</v>
      </c>
      <c r="D29" s="389">
        <v>1450000</v>
      </c>
      <c r="E29" s="66">
        <v>1459699.75</v>
      </c>
      <c r="F29" s="383">
        <f>+E29/D29</f>
        <v>1.0066894827586206</v>
      </c>
      <c r="G29" s="66">
        <v>1459699.75</v>
      </c>
      <c r="H29" s="406">
        <f t="shared" ref="H29" si="6">+G29/E29</f>
        <v>1</v>
      </c>
      <c r="I29" s="179">
        <v>2341550.84</v>
      </c>
      <c r="J29" s="67">
        <v>1.6725363142857141</v>
      </c>
      <c r="K29" s="98">
        <f>+E29/I29-1</f>
        <v>-0.3766098411939669</v>
      </c>
      <c r="L29" s="60">
        <v>94102</v>
      </c>
    </row>
    <row r="30" spans="1:17" ht="15" customHeight="1" thickBot="1" x14ac:dyDescent="0.3">
      <c r="A30" s="55"/>
      <c r="B30" s="55" t="s">
        <v>241</v>
      </c>
      <c r="C30" s="159">
        <v>204233195.34</v>
      </c>
      <c r="D30" s="168">
        <v>204233195.30000001</v>
      </c>
      <c r="E30" s="56">
        <v>0</v>
      </c>
      <c r="F30" s="383">
        <f>+E30/D30</f>
        <v>0</v>
      </c>
      <c r="G30" s="56">
        <v>0</v>
      </c>
      <c r="H30" s="433" t="s">
        <v>129</v>
      </c>
      <c r="I30" s="180">
        <v>0</v>
      </c>
      <c r="J30" s="57">
        <v>0</v>
      </c>
      <c r="K30" s="98" t="s">
        <v>129</v>
      </c>
      <c r="L30" s="60" t="s">
        <v>242</v>
      </c>
    </row>
    <row r="31" spans="1:17" s="6" customFormat="1" ht="19.5" customHeight="1" thickBot="1" x14ac:dyDescent="0.3">
      <c r="A31" s="5"/>
      <c r="B31" s="4" t="s">
        <v>206</v>
      </c>
      <c r="C31" s="163">
        <f>SUM(C23:C30)</f>
        <v>210833195.34</v>
      </c>
      <c r="D31" s="154">
        <f>SUM(D23:D30)</f>
        <v>224849186.43000001</v>
      </c>
      <c r="E31" s="155">
        <f>SUM(E23:E30)</f>
        <v>2118926.62</v>
      </c>
      <c r="F31" s="181">
        <f>+E31/(D31-D27-D26)</f>
        <v>1.0050251417880018E-2</v>
      </c>
      <c r="G31" s="155">
        <f>SUM(G23:G30)</f>
        <v>2118926.62</v>
      </c>
      <c r="H31" s="173">
        <f>+G31/E31</f>
        <v>1</v>
      </c>
      <c r="I31" s="354">
        <f>SUM(I23:I30)</f>
        <v>2390724.2399999998</v>
      </c>
      <c r="J31" s="181">
        <v>5.0000000000000001E-3</v>
      </c>
      <c r="K31" s="95">
        <f>+E31/I31-1</f>
        <v>-0.11368840264069924</v>
      </c>
      <c r="L31" s="14"/>
      <c r="M31"/>
      <c r="N31"/>
      <c r="O31"/>
      <c r="P31"/>
      <c r="Q31"/>
    </row>
    <row r="32" spans="1:17" x14ac:dyDescent="0.25">
      <c r="B32" s="247"/>
    </row>
    <row r="36" spans="2:2" x14ac:dyDescent="0.25">
      <c r="B36" s="46"/>
    </row>
    <row r="136" spans="12:15" x14ac:dyDescent="0.25">
      <c r="L136" s="681"/>
      <c r="O136" s="682">
        <v>0.58699999999999997</v>
      </c>
    </row>
    <row r="137" spans="12:15" x14ac:dyDescent="0.25">
      <c r="L137" s="681"/>
      <c r="O137" s="682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754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764</v>
      </c>
      <c r="N4" s="625" t="s">
        <v>17</v>
      </c>
      <c r="O4" s="89" t="s">
        <v>18</v>
      </c>
      <c r="P4" s="581" t="s">
        <v>764</v>
      </c>
    </row>
    <row r="5" spans="1:16" ht="15" customHeight="1" x14ac:dyDescent="0.25">
      <c r="A5" s="21">
        <v>1</v>
      </c>
      <c r="B5" s="21" t="s">
        <v>0</v>
      </c>
      <c r="C5" s="159">
        <v>4156868.9</v>
      </c>
      <c r="D5" s="204">
        <v>4225151.3499999996</v>
      </c>
      <c r="E5" s="30">
        <v>2538544.2400000002</v>
      </c>
      <c r="F5" s="48">
        <f>E5/D5</f>
        <v>0.60081735060212704</v>
      </c>
      <c r="G5" s="30">
        <v>2538544.2400000002</v>
      </c>
      <c r="H5" s="48">
        <f>G5/D5</f>
        <v>0.60081735060212704</v>
      </c>
      <c r="I5" s="30">
        <v>2538544.2400000002</v>
      </c>
      <c r="J5" s="153">
        <f>I5/D5</f>
        <v>0.60081735060212704</v>
      </c>
      <c r="K5" s="572">
        <v>2988674.29</v>
      </c>
      <c r="L5" s="48">
        <v>0.63562603762132464</v>
      </c>
      <c r="M5" s="210">
        <f>+G5/K5-1</f>
        <v>-0.15061194573999559</v>
      </c>
      <c r="N5" s="572">
        <v>2988674.29</v>
      </c>
      <c r="O5" s="48">
        <v>0.63562603762132464</v>
      </c>
      <c r="P5" s="210">
        <f>+I5/N5-1</f>
        <v>-0.15061194573999559</v>
      </c>
    </row>
    <row r="6" spans="1:16" ht="15" customHeight="1" x14ac:dyDescent="0.25">
      <c r="A6" s="23">
        <v>2</v>
      </c>
      <c r="B6" s="23" t="s">
        <v>1</v>
      </c>
      <c r="C6" s="159">
        <v>15344411.630000001</v>
      </c>
      <c r="D6" s="204">
        <v>15917822.539999999</v>
      </c>
      <c r="E6" s="30">
        <v>14173936.789999999</v>
      </c>
      <c r="F6" s="48">
        <f t="shared" ref="F6:F17" si="0">E6/D6</f>
        <v>0.89044445334041267</v>
      </c>
      <c r="G6" s="30">
        <v>13244278.01</v>
      </c>
      <c r="H6" s="280">
        <f t="shared" ref="H6:H17" si="1">G6/D6</f>
        <v>0.83204081316514045</v>
      </c>
      <c r="I6" s="30">
        <v>5736736.3899999997</v>
      </c>
      <c r="J6" s="178">
        <f t="shared" ref="J6:J17" si="2">I6/D6</f>
        <v>0.36039705654363952</v>
      </c>
      <c r="K6" s="573">
        <v>12664826.550000001</v>
      </c>
      <c r="L6" s="412">
        <v>0.8091175317076853</v>
      </c>
      <c r="M6" s="210">
        <f t="shared" ref="M6:M17" si="3">+G6/K6-1</f>
        <v>4.5752814514463225E-2</v>
      </c>
      <c r="N6" s="573">
        <v>5684691.6699999999</v>
      </c>
      <c r="O6" s="412">
        <v>0.36317778805661094</v>
      </c>
      <c r="P6" s="210">
        <f>+I6/N6-1</f>
        <v>9.1552406042805234E-3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9172408.4100000001</v>
      </c>
      <c r="D8" s="204">
        <v>9182778.1500000004</v>
      </c>
      <c r="E8" s="30">
        <v>8784749.5399999991</v>
      </c>
      <c r="F8" s="48">
        <f t="shared" si="0"/>
        <v>0.95665488118102893</v>
      </c>
      <c r="G8" s="30">
        <v>8703482.9399999995</v>
      </c>
      <c r="H8" s="48">
        <f t="shared" si="1"/>
        <v>0.94780498862427587</v>
      </c>
      <c r="I8" s="30">
        <v>8343584.6100000003</v>
      </c>
      <c r="J8" s="178">
        <f t="shared" si="2"/>
        <v>0.90861223844332994</v>
      </c>
      <c r="K8" s="629">
        <v>8482329.7899999991</v>
      </c>
      <c r="L8" s="414">
        <v>0.94642957513984638</v>
      </c>
      <c r="M8" s="443">
        <f t="shared" si="3"/>
        <v>2.6072217831087263E-2</v>
      </c>
      <c r="N8" s="629">
        <v>5711701.1600000001</v>
      </c>
      <c r="O8" s="414">
        <v>0.63729223409321945</v>
      </c>
      <c r="P8" s="443">
        <f t="shared" ref="P8:P17" si="4">+I8/N8-1</f>
        <v>0.46078801678762904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28673688.940000001</v>
      </c>
      <c r="D10" s="152">
        <f t="shared" ref="D10:E10" si="5">SUM(D5:D9)</f>
        <v>29325752.039999999</v>
      </c>
      <c r="E10" s="84">
        <f t="shared" si="5"/>
        <v>25497230.57</v>
      </c>
      <c r="F10" s="90">
        <f t="shared" si="0"/>
        <v>0.8694484811582005</v>
      </c>
      <c r="G10" s="84">
        <f>SUM(G5:G9)</f>
        <v>24486305.189999998</v>
      </c>
      <c r="H10" s="90">
        <f t="shared" si="1"/>
        <v>0.83497620646184789</v>
      </c>
      <c r="I10" s="84">
        <f>SUM(I5:I9)</f>
        <v>16618865.24</v>
      </c>
      <c r="J10" s="170">
        <f t="shared" si="2"/>
        <v>0.56669868917025734</v>
      </c>
      <c r="K10" s="562">
        <f>SUM(K5:K9)</f>
        <v>24135830.629999999</v>
      </c>
      <c r="L10" s="90">
        <v>0.82326993149842642</v>
      </c>
      <c r="M10" s="213">
        <f t="shared" si="3"/>
        <v>1.452092390656623E-2</v>
      </c>
      <c r="N10" s="562">
        <f>SUM(N5:N9)</f>
        <v>14385067.120000001</v>
      </c>
      <c r="O10" s="90">
        <v>0.49067270167874338</v>
      </c>
      <c r="P10" s="213">
        <f t="shared" si="4"/>
        <v>0.15528590178729718</v>
      </c>
    </row>
    <row r="11" spans="1:16" ht="15" customHeight="1" x14ac:dyDescent="0.25">
      <c r="A11" s="21">
        <v>6</v>
      </c>
      <c r="B11" s="21" t="s">
        <v>5</v>
      </c>
      <c r="C11" s="159">
        <v>574199.64</v>
      </c>
      <c r="D11" s="204">
        <v>1307726.52</v>
      </c>
      <c r="E11" s="30">
        <v>1113591.3500000001</v>
      </c>
      <c r="F11" s="48">
        <f t="shared" si="0"/>
        <v>0.85154757739408704</v>
      </c>
      <c r="G11" s="30">
        <v>405981.94</v>
      </c>
      <c r="H11" s="48">
        <f t="shared" si="1"/>
        <v>0.31044865557976142</v>
      </c>
      <c r="I11" s="30">
        <v>237423.04</v>
      </c>
      <c r="J11" s="153">
        <f t="shared" si="2"/>
        <v>0.18155404541310366</v>
      </c>
      <c r="K11" s="559">
        <v>1435097.99</v>
      </c>
      <c r="L11" s="48">
        <v>0.75026542552136155</v>
      </c>
      <c r="M11" s="224">
        <f t="shared" si="3"/>
        <v>-0.71710507377966581</v>
      </c>
      <c r="N11" s="559">
        <v>788112.24</v>
      </c>
      <c r="O11" s="48">
        <v>0.41202299022256555</v>
      </c>
      <c r="P11" s="224">
        <f t="shared" si="4"/>
        <v>-0.69874463566255485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517" t="s">
        <v>129</v>
      </c>
      <c r="M12" s="553" t="s">
        <v>129</v>
      </c>
      <c r="N12" s="563"/>
      <c r="O12" s="517" t="s">
        <v>129</v>
      </c>
      <c r="P12" s="553" t="s">
        <v>129</v>
      </c>
    </row>
    <row r="13" spans="1:16" ht="15" customHeight="1" x14ac:dyDescent="0.25">
      <c r="A13" s="9"/>
      <c r="B13" s="2" t="s">
        <v>7</v>
      </c>
      <c r="C13" s="162">
        <f>SUM(C11:C12)</f>
        <v>574199.64</v>
      </c>
      <c r="D13" s="152">
        <f t="shared" ref="D13:I13" si="6">SUM(D11:D12)</f>
        <v>1307726.52</v>
      </c>
      <c r="E13" s="84">
        <f t="shared" si="6"/>
        <v>1113591.3500000001</v>
      </c>
      <c r="F13" s="90">
        <f t="shared" si="0"/>
        <v>0.85154757739408704</v>
      </c>
      <c r="G13" s="84">
        <f t="shared" si="6"/>
        <v>405981.94</v>
      </c>
      <c r="H13" s="90">
        <f t="shared" si="1"/>
        <v>0.31044865557976142</v>
      </c>
      <c r="I13" s="84">
        <f t="shared" si="6"/>
        <v>237423.04</v>
      </c>
      <c r="J13" s="170">
        <f t="shared" si="2"/>
        <v>0.18155404541310366</v>
      </c>
      <c r="K13" s="562">
        <f>SUM(K11:K12)</f>
        <v>1435097.99</v>
      </c>
      <c r="L13" s="90">
        <v>0.75026542552136155</v>
      </c>
      <c r="M13" s="623">
        <f t="shared" si="3"/>
        <v>-0.71710507377966581</v>
      </c>
      <c r="N13" s="562">
        <f>SUM(N11:N12)</f>
        <v>788112.24</v>
      </c>
      <c r="O13" s="90">
        <v>0.41202299022256555</v>
      </c>
      <c r="P13" s="213">
        <f t="shared" si="4"/>
        <v>-0.69874463566255485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7">SUM(D14:D15)</f>
        <v>0</v>
      </c>
      <c r="E16" s="84">
        <f t="shared" si="7"/>
        <v>0</v>
      </c>
      <c r="F16" s="90" t="s">
        <v>129</v>
      </c>
      <c r="G16" s="84">
        <f t="shared" si="7"/>
        <v>0</v>
      </c>
      <c r="H16" s="90" t="s">
        <v>129</v>
      </c>
      <c r="I16" s="84">
        <f t="shared" si="7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29247888.580000002</v>
      </c>
      <c r="D17" s="154">
        <f t="shared" ref="D17:I17" si="8">+D10+D13+D16</f>
        <v>30633478.559999999</v>
      </c>
      <c r="E17" s="155">
        <f t="shared" si="8"/>
        <v>26610821.920000002</v>
      </c>
      <c r="F17" s="181">
        <f t="shared" si="0"/>
        <v>0.86868430132343422</v>
      </c>
      <c r="G17" s="155">
        <f t="shared" si="8"/>
        <v>24892287.129999999</v>
      </c>
      <c r="H17" s="181">
        <f t="shared" si="1"/>
        <v>0.81258441091647282</v>
      </c>
      <c r="I17" s="155">
        <f t="shared" si="8"/>
        <v>16856288.280000001</v>
      </c>
      <c r="J17" s="173">
        <f t="shared" si="2"/>
        <v>0.55025707403697488</v>
      </c>
      <c r="K17" s="570">
        <f>K10+K13+K16</f>
        <v>25570928.619999997</v>
      </c>
      <c r="L17" s="181">
        <v>0.8187984974817667</v>
      </c>
      <c r="M17" s="601">
        <f t="shared" si="3"/>
        <v>-2.6539571561324027E-2</v>
      </c>
      <c r="N17" s="570">
        <f>N10+N13+N16</f>
        <v>15173179.360000001</v>
      </c>
      <c r="O17" s="181">
        <v>0.48599999999999999</v>
      </c>
      <c r="P17" s="601">
        <f t="shared" si="4"/>
        <v>0.11092658170489056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2" sqref="E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
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A10" sqref="A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6640625" style="97" customWidth="1"/>
    <col min="12" max="12" width="6.33203125" style="97" customWidth="1"/>
    <col min="13" max="13" width="8.109375" style="97" customWidth="1"/>
    <col min="14" max="14" width="11.5546875" style="46" bestFit="1" customWidth="1"/>
    <col min="15" max="15" width="6.33203125" style="97" customWidth="1"/>
    <col min="16" max="16" width="8.44140625" style="97" bestFit="1" customWidth="1"/>
  </cols>
  <sheetData>
    <row r="1" spans="1:16" ht="14.4" thickBot="1" x14ac:dyDescent="0.3">
      <c r="A1" s="7" t="s">
        <v>755</v>
      </c>
    </row>
    <row r="2" spans="1:16" x14ac:dyDescent="0.25">
      <c r="A2" s="8" t="s">
        <v>20</v>
      </c>
      <c r="C2" s="164" t="s">
        <v>765</v>
      </c>
      <c r="D2" s="752" t="s">
        <v>781</v>
      </c>
      <c r="E2" s="750"/>
      <c r="F2" s="750"/>
      <c r="G2" s="750"/>
      <c r="H2" s="750"/>
      <c r="I2" s="750"/>
      <c r="J2" s="751"/>
      <c r="K2" s="761" t="s">
        <v>782</v>
      </c>
      <c r="L2" s="759"/>
      <c r="M2" s="759"/>
      <c r="N2" s="759"/>
      <c r="O2" s="759"/>
      <c r="P2" s="762"/>
    </row>
    <row r="3" spans="1:16" x14ac:dyDescent="0.25">
      <c r="C3" s="157">
        <v>1</v>
      </c>
      <c r="D3" s="219">
        <v>2</v>
      </c>
      <c r="E3" s="217">
        <v>3</v>
      </c>
      <c r="F3" s="88" t="s">
        <v>36</v>
      </c>
      <c r="G3" s="217">
        <v>4</v>
      </c>
      <c r="H3" s="88" t="s">
        <v>37</v>
      </c>
      <c r="I3" s="217">
        <v>5</v>
      </c>
      <c r="J3" s="149" t="s">
        <v>38</v>
      </c>
      <c r="K3" s="88" t="s">
        <v>543</v>
      </c>
      <c r="L3" s="88" t="s">
        <v>544</v>
      </c>
      <c r="M3" s="88" t="s">
        <v>545</v>
      </c>
      <c r="N3" s="217" t="s">
        <v>39</v>
      </c>
      <c r="O3" s="88" t="s">
        <v>40</v>
      </c>
      <c r="P3" s="605" t="s">
        <v>362</v>
      </c>
    </row>
    <row r="4" spans="1:16" ht="26.4" x14ac:dyDescent="0.25">
      <c r="A4" s="1"/>
      <c r="B4" s="2" t="s">
        <v>12</v>
      </c>
      <c r="C4" s="158" t="s">
        <v>13</v>
      </c>
      <c r="D4" s="220" t="s">
        <v>14</v>
      </c>
      <c r="E4" s="218" t="s">
        <v>15</v>
      </c>
      <c r="F4" s="89" t="s">
        <v>18</v>
      </c>
      <c r="G4" s="218" t="s">
        <v>16</v>
      </c>
      <c r="H4" s="89" t="s">
        <v>18</v>
      </c>
      <c r="I4" s="218" t="s">
        <v>17</v>
      </c>
      <c r="J4" s="113" t="s">
        <v>18</v>
      </c>
      <c r="K4" s="218" t="s">
        <v>16</v>
      </c>
      <c r="L4" s="89" t="s">
        <v>18</v>
      </c>
      <c r="M4" s="89" t="s">
        <v>508</v>
      </c>
      <c r="N4" s="625" t="s">
        <v>17</v>
      </c>
      <c r="O4" s="89" t="s">
        <v>18</v>
      </c>
      <c r="P4" s="581" t="s">
        <v>508</v>
      </c>
    </row>
    <row r="5" spans="1:16" ht="15" customHeight="1" x14ac:dyDescent="0.25">
      <c r="A5" s="21">
        <v>1</v>
      </c>
      <c r="B5" s="21" t="s">
        <v>0</v>
      </c>
      <c r="C5" s="159">
        <v>4708770.7300000004</v>
      </c>
      <c r="D5" s="204">
        <v>4743892.0999999996</v>
      </c>
      <c r="E5" s="30">
        <v>2876070.53</v>
      </c>
      <c r="F5" s="48">
        <f>E5/D5</f>
        <v>0.60626811684861048</v>
      </c>
      <c r="G5" s="30">
        <v>2876070.53</v>
      </c>
      <c r="H5" s="48">
        <f>G5/D5</f>
        <v>0.60626811684861048</v>
      </c>
      <c r="I5" s="30">
        <v>2876070.53</v>
      </c>
      <c r="J5" s="153">
        <f>I5/D5</f>
        <v>0.60626811684861048</v>
      </c>
      <c r="K5" s="572">
        <v>3332911.51</v>
      </c>
      <c r="L5" s="48">
        <v>0.63716298822624595</v>
      </c>
      <c r="M5" s="210">
        <f>+G5/K5-1</f>
        <v>-0.13706963975170161</v>
      </c>
      <c r="N5" s="572">
        <v>3332911.51</v>
      </c>
      <c r="O5" s="48">
        <v>0.63716298822624595</v>
      </c>
      <c r="P5" s="210">
        <f>+I5/N5-1</f>
        <v>-0.13706963975170161</v>
      </c>
    </row>
    <row r="6" spans="1:16" ht="15" customHeight="1" x14ac:dyDescent="0.25">
      <c r="A6" s="23">
        <v>2</v>
      </c>
      <c r="B6" s="23" t="s">
        <v>1</v>
      </c>
      <c r="C6" s="159">
        <v>23321068.489999998</v>
      </c>
      <c r="D6" s="204">
        <v>23795001.649999999</v>
      </c>
      <c r="E6" s="30">
        <v>22781739.300000001</v>
      </c>
      <c r="F6" s="48">
        <f>E6/D6</f>
        <v>0.95741700862626344</v>
      </c>
      <c r="G6" s="30">
        <v>22303064.379999999</v>
      </c>
      <c r="H6" s="280">
        <f>G6/D6</f>
        <v>0.93730039224435191</v>
      </c>
      <c r="I6" s="30">
        <v>9230760.9800000004</v>
      </c>
      <c r="J6" s="178">
        <f>I6/D6</f>
        <v>0.38792857070467995</v>
      </c>
      <c r="K6" s="573">
        <v>21241739.25</v>
      </c>
      <c r="L6" s="412">
        <v>0.94626185947458108</v>
      </c>
      <c r="M6" s="210">
        <f t="shared" ref="M6:M17" si="0">+G6/K6-1</f>
        <v>4.9964135116666641E-2</v>
      </c>
      <c r="N6" s="573">
        <v>8462135.75</v>
      </c>
      <c r="O6" s="412">
        <v>0.37696519177078819</v>
      </c>
      <c r="P6" s="210">
        <f>+I6/N6-1</f>
        <v>9.0831115537232998E-2</v>
      </c>
    </row>
    <row r="7" spans="1:16" ht="15" customHeight="1" x14ac:dyDescent="0.25">
      <c r="A7" s="23">
        <v>3</v>
      </c>
      <c r="B7" s="23" t="s">
        <v>2</v>
      </c>
      <c r="C7" s="159"/>
      <c r="D7" s="204"/>
      <c r="E7" s="30"/>
      <c r="F7" s="48" t="s">
        <v>129</v>
      </c>
      <c r="G7" s="30"/>
      <c r="H7" s="280" t="s">
        <v>129</v>
      </c>
      <c r="I7" s="30"/>
      <c r="J7" s="178" t="s">
        <v>129</v>
      </c>
      <c r="K7" s="573"/>
      <c r="L7" s="420" t="s">
        <v>129</v>
      </c>
      <c r="M7" s="212" t="s">
        <v>129</v>
      </c>
      <c r="N7" s="573"/>
      <c r="O7" s="420" t="s">
        <v>129</v>
      </c>
      <c r="P7" s="212" t="s">
        <v>129</v>
      </c>
    </row>
    <row r="8" spans="1:16" ht="15" customHeight="1" x14ac:dyDescent="0.25">
      <c r="A8" s="235">
        <v>4</v>
      </c>
      <c r="B8" s="554" t="s">
        <v>3</v>
      </c>
      <c r="C8" s="159">
        <v>16012218.74</v>
      </c>
      <c r="D8" s="204">
        <v>16039702.550000001</v>
      </c>
      <c r="E8" s="30">
        <v>15997574.93</v>
      </c>
      <c r="F8" s="48">
        <f t="shared" ref="F8:F17" si="1">E8/D8</f>
        <v>0.99737354106981235</v>
      </c>
      <c r="G8" s="30">
        <v>15867844.93</v>
      </c>
      <c r="H8" s="48">
        <f t="shared" ref="H8:H17" si="2">G8/D8</f>
        <v>0.98928548584587062</v>
      </c>
      <c r="I8" s="30">
        <v>12233473.33</v>
      </c>
      <c r="J8" s="178">
        <f t="shared" ref="J8:J17" si="3">I8/D8</f>
        <v>0.76269951340213593</v>
      </c>
      <c r="K8" s="629">
        <v>15485952.9</v>
      </c>
      <c r="L8" s="414">
        <v>0.97033185417135592</v>
      </c>
      <c r="M8" s="443">
        <f t="shared" si="0"/>
        <v>2.4660544460263667E-2</v>
      </c>
      <c r="N8" s="629">
        <v>13536076.050000001</v>
      </c>
      <c r="O8" s="414">
        <v>0.84815483145379988</v>
      </c>
      <c r="P8" s="443">
        <f t="shared" ref="P8:P17" si="4">+I8/N8-1</f>
        <v>-9.6231929784407533E-2</v>
      </c>
    </row>
    <row r="9" spans="1:16" ht="15" customHeight="1" x14ac:dyDescent="0.25">
      <c r="A9" s="55">
        <v>5</v>
      </c>
      <c r="B9" s="55" t="s">
        <v>453</v>
      </c>
      <c r="C9" s="176"/>
      <c r="D9" s="512"/>
      <c r="E9" s="180"/>
      <c r="F9" s="390" t="s">
        <v>129</v>
      </c>
      <c r="G9" s="34"/>
      <c r="H9" s="78" t="s">
        <v>129</v>
      </c>
      <c r="I9" s="34"/>
      <c r="J9" s="392" t="s">
        <v>129</v>
      </c>
      <c r="K9" s="561"/>
      <c r="L9" s="268" t="s">
        <v>129</v>
      </c>
      <c r="M9" s="496" t="s">
        <v>129</v>
      </c>
      <c r="N9" s="561"/>
      <c r="O9" s="268" t="s">
        <v>129</v>
      </c>
      <c r="P9" s="496" t="s">
        <v>129</v>
      </c>
    </row>
    <row r="10" spans="1:16" ht="15" customHeight="1" x14ac:dyDescent="0.25">
      <c r="A10" s="9"/>
      <c r="B10" s="2" t="s">
        <v>4</v>
      </c>
      <c r="C10" s="162">
        <f>SUM(C5:C9)</f>
        <v>44042057.960000001</v>
      </c>
      <c r="D10" s="152">
        <f>SUM(D5:D9)</f>
        <v>44578596.299999997</v>
      </c>
      <c r="E10" s="84">
        <f>SUM(E5:E9)</f>
        <v>41655384.760000005</v>
      </c>
      <c r="F10" s="90">
        <f t="shared" si="1"/>
        <v>0.93442567100301466</v>
      </c>
      <c r="G10" s="84">
        <f>SUM(G5:G9)</f>
        <v>41046979.840000004</v>
      </c>
      <c r="H10" s="90">
        <f t="shared" si="2"/>
        <v>0.92077775540007312</v>
      </c>
      <c r="I10" s="84">
        <f>SUM(I5:I9)</f>
        <v>24340304.84</v>
      </c>
      <c r="J10" s="170">
        <f t="shared" si="3"/>
        <v>0.54600877686227189</v>
      </c>
      <c r="K10" s="562">
        <f>SUM(K5:K9)</f>
        <v>40060603.659999996</v>
      </c>
      <c r="L10" s="90">
        <v>0.91801355001909557</v>
      </c>
      <c r="M10" s="213">
        <f t="shared" si="0"/>
        <v>2.462209976593277E-2</v>
      </c>
      <c r="N10" s="562">
        <f>SUM(N5:N9)</f>
        <v>25331123.310000002</v>
      </c>
      <c r="O10" s="90">
        <v>0.58047838303055088</v>
      </c>
      <c r="P10" s="213">
        <f t="shared" si="4"/>
        <v>-3.9114667670851255E-2</v>
      </c>
    </row>
    <row r="11" spans="1:16" ht="15" customHeight="1" x14ac:dyDescent="0.25">
      <c r="A11" s="21">
        <v>6</v>
      </c>
      <c r="B11" s="21" t="s">
        <v>5</v>
      </c>
      <c r="C11" s="159">
        <v>737665.31</v>
      </c>
      <c r="D11" s="204">
        <v>959474.06</v>
      </c>
      <c r="E11" s="30">
        <v>602665.37</v>
      </c>
      <c r="F11" s="48">
        <f t="shared" si="1"/>
        <v>0.62812054554137708</v>
      </c>
      <c r="G11" s="30">
        <v>602665.37</v>
      </c>
      <c r="H11" s="48">
        <f t="shared" si="2"/>
        <v>0.62812054554137708</v>
      </c>
      <c r="I11" s="30">
        <v>276487.59000000003</v>
      </c>
      <c r="J11" s="153">
        <f t="shared" si="3"/>
        <v>0.28816577907275576</v>
      </c>
      <c r="K11" s="559">
        <v>639781.18999999994</v>
      </c>
      <c r="L11" s="48">
        <v>0.40601366563632962</v>
      </c>
      <c r="M11" s="224">
        <f t="shared" si="0"/>
        <v>-5.8013302954405321E-2</v>
      </c>
      <c r="N11" s="559">
        <v>340242.34</v>
      </c>
      <c r="O11" s="48">
        <v>0.21592232129875902</v>
      </c>
      <c r="P11" s="224">
        <f t="shared" si="4"/>
        <v>-0.18738041244367176</v>
      </c>
    </row>
    <row r="12" spans="1:16" ht="15" customHeight="1" x14ac:dyDescent="0.25">
      <c r="A12" s="24">
        <v>7</v>
      </c>
      <c r="B12" s="24" t="s">
        <v>6</v>
      </c>
      <c r="C12" s="161"/>
      <c r="D12" s="206"/>
      <c r="E12" s="34"/>
      <c r="F12" s="390" t="s">
        <v>129</v>
      </c>
      <c r="G12" s="34"/>
      <c r="H12" s="390" t="s">
        <v>129</v>
      </c>
      <c r="I12" s="180"/>
      <c r="J12" s="392" t="s">
        <v>129</v>
      </c>
      <c r="K12" s="563"/>
      <c r="L12" s="390" t="s">
        <v>129</v>
      </c>
      <c r="M12" s="553" t="s">
        <v>129</v>
      </c>
      <c r="N12" s="563"/>
      <c r="O12" s="390" t="s">
        <v>129</v>
      </c>
      <c r="P12" s="496" t="s">
        <v>129</v>
      </c>
    </row>
    <row r="13" spans="1:16" ht="15" customHeight="1" x14ac:dyDescent="0.25">
      <c r="A13" s="9"/>
      <c r="B13" s="2" t="s">
        <v>7</v>
      </c>
      <c r="C13" s="162">
        <f>SUM(C11:C12)</f>
        <v>737665.31</v>
      </c>
      <c r="D13" s="152">
        <f t="shared" ref="D13:I13" si="5">SUM(D11:D12)</f>
        <v>959474.06</v>
      </c>
      <c r="E13" s="84">
        <f t="shared" si="5"/>
        <v>602665.37</v>
      </c>
      <c r="F13" s="90">
        <f t="shared" si="1"/>
        <v>0.62812054554137708</v>
      </c>
      <c r="G13" s="84">
        <f t="shared" si="5"/>
        <v>602665.37</v>
      </c>
      <c r="H13" s="90">
        <f t="shared" si="2"/>
        <v>0.62812054554137708</v>
      </c>
      <c r="I13" s="84">
        <f t="shared" si="5"/>
        <v>276487.59000000003</v>
      </c>
      <c r="J13" s="170">
        <f t="shared" si="3"/>
        <v>0.28816577907275576</v>
      </c>
      <c r="K13" s="562">
        <f>SUM(K11:K12)</f>
        <v>639781.18999999994</v>
      </c>
      <c r="L13" s="90">
        <v>0.40601366563632962</v>
      </c>
      <c r="M13" s="623">
        <f t="shared" si="0"/>
        <v>-5.8013302954405321E-2</v>
      </c>
      <c r="N13" s="562">
        <f>SUM(N11:N12)</f>
        <v>340242.34</v>
      </c>
      <c r="O13" s="90">
        <v>0.21592232129875902</v>
      </c>
      <c r="P13" s="90">
        <f t="shared" si="4"/>
        <v>-0.18738041244367176</v>
      </c>
    </row>
    <row r="14" spans="1:16" ht="15" customHeight="1" x14ac:dyDescent="0.25">
      <c r="A14" s="21">
        <v>8</v>
      </c>
      <c r="B14" s="21" t="s">
        <v>8</v>
      </c>
      <c r="C14" s="159"/>
      <c r="D14" s="204"/>
      <c r="E14" s="30"/>
      <c r="F14" s="48" t="s">
        <v>129</v>
      </c>
      <c r="G14" s="30"/>
      <c r="H14" s="48" t="s">
        <v>129</v>
      </c>
      <c r="I14" s="30"/>
      <c r="J14" s="153" t="s">
        <v>129</v>
      </c>
      <c r="K14" s="559"/>
      <c r="L14" s="417"/>
      <c r="M14" s="224" t="s">
        <v>129</v>
      </c>
      <c r="N14" s="559"/>
      <c r="O14" s="417"/>
      <c r="P14" s="224" t="s">
        <v>129</v>
      </c>
    </row>
    <row r="15" spans="1:16" ht="15" customHeight="1" x14ac:dyDescent="0.25">
      <c r="A15" s="24">
        <v>9</v>
      </c>
      <c r="B15" s="24" t="s">
        <v>9</v>
      </c>
      <c r="C15" s="176"/>
      <c r="D15" s="206"/>
      <c r="E15" s="34"/>
      <c r="F15" s="390" t="s">
        <v>129</v>
      </c>
      <c r="G15" s="34"/>
      <c r="H15" s="390" t="s">
        <v>129</v>
      </c>
      <c r="I15" s="34"/>
      <c r="J15" s="392" t="s">
        <v>129</v>
      </c>
      <c r="K15" s="563"/>
      <c r="L15" s="517"/>
      <c r="M15" s="516" t="s">
        <v>129</v>
      </c>
      <c r="N15" s="563"/>
      <c r="O15" s="517"/>
      <c r="P15" s="516" t="s">
        <v>129</v>
      </c>
    </row>
    <row r="16" spans="1:16" ht="15" customHeight="1" thickBot="1" x14ac:dyDescent="0.3">
      <c r="A16" s="9"/>
      <c r="B16" s="2" t="s">
        <v>10</v>
      </c>
      <c r="C16" s="515">
        <f>SUM(C14:C15)</f>
        <v>0</v>
      </c>
      <c r="D16" s="152">
        <f t="shared" ref="D16:I16" si="6">SUM(D14:D15)</f>
        <v>0</v>
      </c>
      <c r="E16" s="84">
        <f t="shared" si="6"/>
        <v>0</v>
      </c>
      <c r="F16" s="90" t="s">
        <v>129</v>
      </c>
      <c r="G16" s="84">
        <f t="shared" si="6"/>
        <v>0</v>
      </c>
      <c r="H16" s="90" t="s">
        <v>129</v>
      </c>
      <c r="I16" s="84">
        <f t="shared" si="6"/>
        <v>0</v>
      </c>
      <c r="J16" s="170" t="s">
        <v>129</v>
      </c>
      <c r="K16" s="562">
        <f>SUM(K14:K15)</f>
        <v>0</v>
      </c>
      <c r="L16" s="510" t="s">
        <v>129</v>
      </c>
      <c r="M16" s="635" t="s">
        <v>129</v>
      </c>
      <c r="N16" s="562">
        <f>SUM(N14:N15)</f>
        <v>0</v>
      </c>
      <c r="O16" s="510" t="s">
        <v>129</v>
      </c>
      <c r="P16" s="635" t="s">
        <v>129</v>
      </c>
    </row>
    <row r="17" spans="1:16" s="6" customFormat="1" ht="19.5" customHeight="1" thickBot="1" x14ac:dyDescent="0.3">
      <c r="A17" s="5"/>
      <c r="B17" s="4" t="s">
        <v>11</v>
      </c>
      <c r="C17" s="163">
        <f>+C10+C13+C16</f>
        <v>44779723.270000003</v>
      </c>
      <c r="D17" s="154">
        <f t="shared" ref="D17:I17" si="7">+D10+D13+D16</f>
        <v>45538070.359999999</v>
      </c>
      <c r="E17" s="155">
        <f t="shared" si="7"/>
        <v>42258050.130000003</v>
      </c>
      <c r="F17" s="181">
        <f t="shared" si="1"/>
        <v>0.92797191000694834</v>
      </c>
      <c r="G17" s="155">
        <f t="shared" si="7"/>
        <v>41649645.210000001</v>
      </c>
      <c r="H17" s="181">
        <f t="shared" si="2"/>
        <v>0.91461155206489519</v>
      </c>
      <c r="I17" s="155">
        <f t="shared" si="7"/>
        <v>24616792.43</v>
      </c>
      <c r="J17" s="173">
        <f t="shared" si="3"/>
        <v>0.54057609897372916</v>
      </c>
      <c r="K17" s="570">
        <f>K10+K13+K16</f>
        <v>40700384.849999994</v>
      </c>
      <c r="L17" s="181">
        <v>0.90016978100942313</v>
      </c>
      <c r="M17" s="601">
        <f t="shared" si="0"/>
        <v>2.3323129830306932E-2</v>
      </c>
      <c r="N17" s="570">
        <f>N10+N13+N16</f>
        <v>25671365.650000002</v>
      </c>
      <c r="O17" s="181">
        <v>0.56799999999999995</v>
      </c>
      <c r="P17" s="601">
        <f t="shared" si="4"/>
        <v>-4.1079747543543821E-2</v>
      </c>
    </row>
    <row r="136" spans="12:15" x14ac:dyDescent="0.25">
      <c r="L136" s="680"/>
      <c r="O136" s="680"/>
    </row>
    <row r="137" spans="12:15" x14ac:dyDescent="0.25">
      <c r="L137" s="680"/>
      <c r="O137" s="680"/>
    </row>
  </sheetData>
  <mergeCells count="2">
    <mergeCell ref="D2:J2"/>
    <mergeCell ref="K2:P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E16" sqref="E1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46" bestFit="1" customWidth="1"/>
    <col min="6" max="6" width="6.33203125" style="97" customWidth="1"/>
    <col min="7" max="7" width="11.5546875" style="46" bestFit="1" customWidth="1"/>
    <col min="8" max="8" width="6.33203125" style="97" customWidth="1"/>
    <col min="9" max="9" width="12.33203125" style="46" customWidth="1"/>
    <col min="10" max="10" width="6.33203125" style="97" customWidth="1"/>
    <col min="11" max="11" width="11.5546875" style="46" bestFit="1" customWidth="1"/>
    <col min="12" max="12" width="6.33203125" style="97" customWidth="1"/>
    <col min="13" max="13" width="8.44140625" style="97" bestFit="1" customWidth="1"/>
  </cols>
  <sheetData>
    <row r="1" spans="1:13" ht="13.8" x14ac:dyDescent="0.25">
      <c r="A1" s="7" t="s">
        <v>755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ageMargins left="0.70866141732283472" right="0.70866141732283472" top="0.74803149606299213" bottom="0.74803149606299213" header="0.31496062992125984" footer="0.31496062992125984"/>
  <pageSetup paperSize="9" scale="96" orientation="landscape" verticalDpi="0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A10" sqref="A10"/>
    </sheetView>
  </sheetViews>
  <sheetFormatPr defaultColWidth="11.44140625" defaultRowHeight="13.2" x14ac:dyDescent="0.25"/>
  <cols>
    <col min="1" max="1" width="23" customWidth="1"/>
    <col min="2" max="2" width="11.44140625" style="46" bestFit="1" customWidth="1"/>
    <col min="3" max="3" width="13.33203125" style="46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134</v>
      </c>
    </row>
    <row r="3" spans="1:13" ht="26.4" x14ac:dyDescent="0.25">
      <c r="A3" s="2" t="s">
        <v>147</v>
      </c>
      <c r="B3" s="47" t="s">
        <v>13</v>
      </c>
      <c r="C3" s="47" t="s">
        <v>14</v>
      </c>
      <c r="D3" s="47" t="s">
        <v>15</v>
      </c>
      <c r="E3" s="47" t="s">
        <v>18</v>
      </c>
      <c r="F3" s="47" t="s">
        <v>16</v>
      </c>
      <c r="G3" s="47" t="s">
        <v>18</v>
      </c>
      <c r="H3" s="47" t="s">
        <v>17</v>
      </c>
      <c r="I3" s="47" t="s">
        <v>18</v>
      </c>
    </row>
    <row r="4" spans="1:13" s="51" customFormat="1" x14ac:dyDescent="0.25">
      <c r="A4" s="50" t="s">
        <v>135</v>
      </c>
      <c r="B4" s="54">
        <f>+DCap!C17-'ICap '!C18</f>
        <v>0</v>
      </c>
      <c r="C4" s="54">
        <f>+DCap!E17-'ICap '!E18</f>
        <v>0</v>
      </c>
      <c r="D4" s="54"/>
      <c r="E4" s="54"/>
      <c r="F4" s="54"/>
      <c r="G4" s="54"/>
      <c r="H4" s="54"/>
      <c r="I4" s="54"/>
    </row>
    <row r="5" spans="1:13" s="51" customFormat="1" x14ac:dyDescent="0.25">
      <c r="A5" s="50" t="s">
        <v>136</v>
      </c>
      <c r="B5" s="54">
        <f>+DTProg!C80-DCap!C17</f>
        <v>0</v>
      </c>
      <c r="C5" s="54">
        <f>+DTProg!D80-DCap!E17</f>
        <v>0</v>
      </c>
      <c r="D5" s="54">
        <f>+DTProg!E80-DCap!G17</f>
        <v>0</v>
      </c>
      <c r="E5" s="54"/>
      <c r="F5" s="54">
        <f>+DTProg!G80-DCap!I17</f>
        <v>0</v>
      </c>
      <c r="G5" s="54"/>
      <c r="H5" s="54">
        <f>+DTProg!I80-DCap!K17</f>
        <v>0</v>
      </c>
      <c r="I5" s="54"/>
    </row>
    <row r="6" spans="1:13" s="51" customFormat="1" x14ac:dyDescent="0.25">
      <c r="A6" s="50" t="s">
        <v>137</v>
      </c>
      <c r="B6" s="54">
        <f>+DOrg!C29-DCap!C17</f>
        <v>0</v>
      </c>
      <c r="C6" s="54">
        <f>+DOrg!D29-DCap!E17</f>
        <v>-2.9999732971191406E-2</v>
      </c>
      <c r="D6" s="54">
        <f>+DOrg!E29-DCap!G17</f>
        <v>-1.0000228881835937E-2</v>
      </c>
      <c r="E6" s="54"/>
      <c r="F6" s="54">
        <f>+DOrg!G29-DCap!I17</f>
        <v>-3.9999961853027344E-2</v>
      </c>
      <c r="G6" s="54"/>
      <c r="H6" s="54">
        <f>+DOrg!I29-DCap!K17</f>
        <v>4.999995231628418E-2</v>
      </c>
      <c r="I6" s="54"/>
    </row>
    <row r="7" spans="1:13" x14ac:dyDescent="0.25">
      <c r="A7" s="40" t="s">
        <v>138</v>
      </c>
      <c r="B7" s="32">
        <f>+DOrg!C5-'DCap 01'!C16</f>
        <v>0</v>
      </c>
      <c r="C7" s="32">
        <f>+DOrg!D5-'DCap 01'!D16</f>
        <v>-3.0000001192092896E-2</v>
      </c>
      <c r="D7" s="32">
        <f>+DOrg!E5-'DCap 01'!E16</f>
        <v>-1.000000536441803E-2</v>
      </c>
      <c r="E7" s="32"/>
      <c r="F7" s="32">
        <f>+DOrg!G5-'DCap 01'!G16</f>
        <v>-4.0000006556510925E-2</v>
      </c>
      <c r="G7" s="32"/>
      <c r="H7" s="32">
        <f>+DOrg!I5-'DCap 01'!I16</f>
        <v>4.9999997019767761E-2</v>
      </c>
      <c r="I7" s="54"/>
    </row>
    <row r="8" spans="1:13" x14ac:dyDescent="0.25">
      <c r="A8" s="40" t="s">
        <v>139</v>
      </c>
      <c r="B8" s="32">
        <f>+DOrg!C6-'DCap 02'!C17</f>
        <v>0</v>
      </c>
      <c r="C8" s="32">
        <f>+DOrg!D6-'DCap 02'!D17</f>
        <v>0</v>
      </c>
      <c r="D8" s="32">
        <f>+DOrg!E6-'DCap 02'!E17</f>
        <v>0</v>
      </c>
      <c r="E8" s="32"/>
      <c r="F8" s="32">
        <f>+DOrg!G6-'DCap 02'!G17</f>
        <v>0</v>
      </c>
      <c r="G8" s="32"/>
      <c r="H8" s="32">
        <f>+DOrg!I6-'DCap 02'!I17</f>
        <v>0</v>
      </c>
      <c r="I8" s="54"/>
      <c r="M8" s="340"/>
    </row>
    <row r="9" spans="1:13" x14ac:dyDescent="0.25">
      <c r="A9" s="40" t="s">
        <v>140</v>
      </c>
      <c r="B9" s="32">
        <f>+DOrg!C10-'DCap 0502'!C16</f>
        <v>0</v>
      </c>
      <c r="C9" s="32">
        <f>+DOrg!D10-'DCap 0502'!D16</f>
        <v>0</v>
      </c>
      <c r="D9" s="32">
        <f>+DOrg!E10-'DCap 0502'!E16</f>
        <v>0</v>
      </c>
      <c r="E9" s="32"/>
      <c r="F9" s="32">
        <f>+DOrg!G10-'DCap 0502'!G16</f>
        <v>0</v>
      </c>
      <c r="G9" s="32"/>
      <c r="H9" s="32">
        <f>+DOrg!I10-'DCap 0502'!I16</f>
        <v>0</v>
      </c>
      <c r="I9" s="54"/>
    </row>
    <row r="10" spans="1:13" x14ac:dyDescent="0.25">
      <c r="A10" s="40" t="s">
        <v>141</v>
      </c>
      <c r="B10" s="32">
        <f>+DOrg!C8-'DCap 04'!C16</f>
        <v>0</v>
      </c>
      <c r="C10" s="32">
        <f>+DOrg!D8-'DCap 04'!D16</f>
        <v>0</v>
      </c>
      <c r="D10" s="32">
        <f>+DOrg!E8-'DCap 04'!E16</f>
        <v>0</v>
      </c>
      <c r="E10" s="32"/>
      <c r="F10" s="32">
        <f>+DOrg!G8-'DCap 04'!G16</f>
        <v>0</v>
      </c>
      <c r="G10" s="32"/>
      <c r="H10" s="32">
        <f>+DOrg!I8-'DCap 04'!I16</f>
        <v>0</v>
      </c>
      <c r="I10" s="54"/>
    </row>
    <row r="11" spans="1:13" x14ac:dyDescent="0.25">
      <c r="A11" s="40" t="s">
        <v>142</v>
      </c>
      <c r="B11" s="32">
        <f>+DOrg!C9-'DCap 0501'!C16</f>
        <v>0</v>
      </c>
      <c r="C11" s="32">
        <f>+DOrg!D9-'DCap 0501'!D16</f>
        <v>0</v>
      </c>
      <c r="D11" s="32">
        <f>+DOrg!E9-'DCap 0501'!E16</f>
        <v>0</v>
      </c>
      <c r="E11" s="32"/>
      <c r="F11" s="32">
        <f>+DOrg!G9-'DCap 0501'!G16</f>
        <v>0</v>
      </c>
      <c r="G11" s="32"/>
      <c r="H11" s="32">
        <f>+DOrg!I9-'DCap 0501'!I16</f>
        <v>0</v>
      </c>
      <c r="I11" s="54"/>
    </row>
    <row r="12" spans="1:13" x14ac:dyDescent="0.25">
      <c r="A12" s="40" t="s">
        <v>143</v>
      </c>
      <c r="B12" s="32">
        <f>+DOrg!C13-'DCap 0701'!C16</f>
        <v>0</v>
      </c>
      <c r="C12" s="32">
        <f>+DOrg!D13-'DCap 0701'!D16</f>
        <v>0</v>
      </c>
      <c r="D12" s="32">
        <f>+DOrg!E13-'DCap 0701'!E16</f>
        <v>0</v>
      </c>
      <c r="E12" s="32"/>
      <c r="F12" s="32">
        <f>+DOrg!G13-'DCap 0701'!G16</f>
        <v>0</v>
      </c>
      <c r="G12" s="32"/>
      <c r="H12" s="32">
        <f>+DOrg!I13-'DCap 0701'!I16</f>
        <v>0</v>
      </c>
      <c r="I12" s="54"/>
    </row>
    <row r="13" spans="1:13" x14ac:dyDescent="0.25">
      <c r="A13" s="40" t="s">
        <v>144</v>
      </c>
      <c r="B13" s="32">
        <f>+DOrg!C16-'DCap 08'!C16</f>
        <v>0</v>
      </c>
      <c r="C13" s="32">
        <f>+DOrg!D16-'DCap 08'!D16</f>
        <v>0</v>
      </c>
      <c r="D13" s="32">
        <f>+DOrg!E16-'DCap 08'!E16</f>
        <v>0</v>
      </c>
      <c r="E13" s="32"/>
      <c r="F13" s="32">
        <f>+DOrg!G16-'DCap 08'!G16</f>
        <v>0</v>
      </c>
      <c r="G13" s="32"/>
      <c r="H13" s="32">
        <f>+DOrg!I16-'DCap 08'!I16</f>
        <v>0</v>
      </c>
      <c r="I13" s="54"/>
    </row>
    <row r="14" spans="1:13" x14ac:dyDescent="0.25">
      <c r="A14" s="40" t="s">
        <v>145</v>
      </c>
      <c r="B14" s="32">
        <f>+DOrg!C15-'DCap 0703'!C17</f>
        <v>0</v>
      </c>
      <c r="C14" s="32">
        <f>+DOrg!D15-'DCap 0703'!D17</f>
        <v>0</v>
      </c>
      <c r="D14" s="32">
        <f>+DOrg!E15-'DCap 0703'!E17</f>
        <v>0</v>
      </c>
      <c r="E14" s="32"/>
      <c r="F14" s="32">
        <f>+DOrg!G15-'DCap 0703'!G17</f>
        <v>0</v>
      </c>
      <c r="G14" s="32"/>
      <c r="H14" s="32">
        <f>+DOrg!I15-'DCap 0703'!I17</f>
        <v>0</v>
      </c>
      <c r="I14" s="54"/>
    </row>
    <row r="15" spans="1:13" x14ac:dyDescent="0.25">
      <c r="A15" s="40" t="s">
        <v>146</v>
      </c>
      <c r="B15" s="32">
        <f>+DOrg!C28-'DCap 06'!C17</f>
        <v>0</v>
      </c>
      <c r="C15" s="32">
        <f>+DOrg!D28-'DCap 06'!D17</f>
        <v>0</v>
      </c>
      <c r="D15" s="32">
        <f>+DOrg!E28-'DCap 06'!E17</f>
        <v>0</v>
      </c>
      <c r="E15" s="32"/>
      <c r="F15" s="32">
        <f>+DOrg!G28-'DCap 06'!G17</f>
        <v>0</v>
      </c>
      <c r="G15" s="32"/>
      <c r="H15" s="32">
        <f>+DOrg!I28-'DCap 06'!I17</f>
        <v>0</v>
      </c>
      <c r="I15" s="54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J19" sqref="J19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97" bestFit="1" customWidth="1"/>
    <col min="7" max="7" width="11.109375" bestFit="1" customWidth="1"/>
    <col min="8" max="8" width="7.44140625" style="97" bestFit="1" customWidth="1"/>
    <col min="9" max="9" width="10.44140625" bestFit="1" customWidth="1"/>
    <col min="10" max="10" width="10.5546875" style="97" bestFit="1" customWidth="1"/>
    <col min="11" max="11" width="6.88671875" style="97" customWidth="1"/>
    <col min="12" max="12" width="14.5546875" style="60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229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91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1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1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4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37"/>
  <sheetViews>
    <sheetView topLeftCell="D18" zoomScaleNormal="100" workbookViewId="0">
      <selection activeCell="O34" sqref="O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7.6640625" style="97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64" t="s">
        <v>765</v>
      </c>
      <c r="D2" s="267" t="s">
        <v>148</v>
      </c>
      <c r="E2" s="755" t="s">
        <v>781</v>
      </c>
      <c r="F2" s="756"/>
      <c r="G2" s="756"/>
      <c r="H2" s="756"/>
      <c r="I2" s="756"/>
      <c r="J2" s="756"/>
      <c r="K2" s="756"/>
      <c r="L2" s="756"/>
      <c r="M2" s="757"/>
      <c r="N2" s="755" t="s">
        <v>782</v>
      </c>
      <c r="O2" s="756"/>
      <c r="P2" s="756"/>
      <c r="Q2" s="756"/>
      <c r="R2" s="756"/>
      <c r="S2" s="757"/>
    </row>
    <row r="3" spans="1:19" x14ac:dyDescent="0.25">
      <c r="C3" s="157">
        <v>1</v>
      </c>
      <c r="D3" s="148"/>
      <c r="E3" s="148">
        <v>2</v>
      </c>
      <c r="F3" s="87"/>
      <c r="G3" s="87">
        <v>3</v>
      </c>
      <c r="H3" s="88" t="s">
        <v>36</v>
      </c>
      <c r="I3" s="87">
        <v>4</v>
      </c>
      <c r="J3" s="88" t="s">
        <v>37</v>
      </c>
      <c r="K3" s="87">
        <v>5</v>
      </c>
      <c r="L3" s="87"/>
      <c r="M3" s="149" t="s">
        <v>38</v>
      </c>
      <c r="N3" s="87" t="s">
        <v>543</v>
      </c>
      <c r="O3" s="88" t="s">
        <v>544</v>
      </c>
      <c r="P3" s="88" t="s">
        <v>545</v>
      </c>
      <c r="Q3" s="87" t="s">
        <v>39</v>
      </c>
      <c r="R3" s="88" t="s">
        <v>40</v>
      </c>
      <c r="S3" s="564" t="s">
        <v>362</v>
      </c>
    </row>
    <row r="4" spans="1:19" ht="39.6" x14ac:dyDescent="0.25">
      <c r="A4" s="1"/>
      <c r="B4" s="2" t="s">
        <v>12</v>
      </c>
      <c r="C4" s="158" t="s">
        <v>13</v>
      </c>
      <c r="D4" s="112" t="s">
        <v>440</v>
      </c>
      <c r="E4" s="112" t="s">
        <v>14</v>
      </c>
      <c r="F4" s="89" t="s">
        <v>441</v>
      </c>
      <c r="G4" s="89" t="s">
        <v>15</v>
      </c>
      <c r="H4" s="89" t="s">
        <v>18</v>
      </c>
      <c r="I4" s="89" t="s">
        <v>16</v>
      </c>
      <c r="J4" s="89" t="s">
        <v>18</v>
      </c>
      <c r="K4" s="89" t="s">
        <v>17</v>
      </c>
      <c r="L4" s="89" t="s">
        <v>442</v>
      </c>
      <c r="M4" s="113" t="s">
        <v>18</v>
      </c>
      <c r="N4" s="89" t="s">
        <v>16</v>
      </c>
      <c r="O4" s="89" t="s">
        <v>18</v>
      </c>
      <c r="P4" s="89" t="s">
        <v>764</v>
      </c>
      <c r="Q4" s="558" t="s">
        <v>17</v>
      </c>
      <c r="R4" s="89" t="s">
        <v>18</v>
      </c>
      <c r="S4" s="565" t="s">
        <v>764</v>
      </c>
    </row>
    <row r="5" spans="1:19" ht="15" customHeight="1" x14ac:dyDescent="0.25">
      <c r="A5" s="21">
        <v>1</v>
      </c>
      <c r="B5" s="21" t="s">
        <v>0</v>
      </c>
      <c r="C5" s="159">
        <v>374483318.45999998</v>
      </c>
      <c r="D5" s="260">
        <f>C5/C17</f>
        <v>0.13686337097089396</v>
      </c>
      <c r="E5" s="150">
        <v>375078463.16000003</v>
      </c>
      <c r="F5" s="262">
        <f>E5/E17</f>
        <v>0.13615512652625084</v>
      </c>
      <c r="G5" s="136">
        <v>219554397.94</v>
      </c>
      <c r="H5" s="48">
        <f>+G5/E5</f>
        <v>0.58535591750663385</v>
      </c>
      <c r="I5" s="136">
        <v>219163346.44999999</v>
      </c>
      <c r="J5" s="48">
        <f t="shared" ref="J5:J17" si="0">+I5/E5</f>
        <v>0.58431333167884347</v>
      </c>
      <c r="K5" s="136">
        <v>218646266.27000001</v>
      </c>
      <c r="L5" s="262">
        <f>K5/K17</f>
        <v>0.17270963753696275</v>
      </c>
      <c r="M5" s="153">
        <f t="shared" ref="M5:M17" si="1">+K5/E5</f>
        <v>0.5829347396486757</v>
      </c>
      <c r="N5" s="559">
        <v>254359542.66999999</v>
      </c>
      <c r="O5" s="48">
        <v>0.57699159005312273</v>
      </c>
      <c r="P5" s="566">
        <f>+I5/N5-1</f>
        <v>-0.138371833234748</v>
      </c>
      <c r="Q5" s="559">
        <v>253384985.38999999</v>
      </c>
      <c r="R5" s="48">
        <v>0.57478089511051322</v>
      </c>
      <c r="S5" s="566">
        <f>+K5/Q5-1</f>
        <v>-0.13709856985618751</v>
      </c>
    </row>
    <row r="6" spans="1:19" ht="15" customHeight="1" x14ac:dyDescent="0.25">
      <c r="A6" s="23">
        <v>2</v>
      </c>
      <c r="B6" s="23" t="s">
        <v>1</v>
      </c>
      <c r="C6" s="159">
        <v>665063202.92999995</v>
      </c>
      <c r="D6" s="260">
        <f>C6/C17</f>
        <v>0.24306234049627504</v>
      </c>
      <c r="E6" s="150">
        <v>659074571.80999994</v>
      </c>
      <c r="F6" s="262">
        <f>E6/E17</f>
        <v>0.2392469590469278</v>
      </c>
      <c r="G6" s="136">
        <v>603188754.63</v>
      </c>
      <c r="H6" s="280">
        <f t="shared" ref="H6:H10" si="2">+G6/E6</f>
        <v>0.91520562380896875</v>
      </c>
      <c r="I6" s="136">
        <v>569002897.40999997</v>
      </c>
      <c r="J6" s="280">
        <f t="shared" si="0"/>
        <v>0.86333614092766708</v>
      </c>
      <c r="K6" s="136">
        <v>246589740.66999999</v>
      </c>
      <c r="L6" s="410">
        <f>K6/K17</f>
        <v>0.19478230960897414</v>
      </c>
      <c r="M6" s="178">
        <f t="shared" si="1"/>
        <v>0.37414543242473575</v>
      </c>
      <c r="N6" s="560">
        <v>539905847.64999998</v>
      </c>
      <c r="O6" s="280">
        <v>0.85822550643975881</v>
      </c>
      <c r="P6" s="566">
        <f t="shared" ref="P6:P17" si="3">+I6/N6-1</f>
        <v>5.3892822029337317E-2</v>
      </c>
      <c r="Q6" s="560">
        <v>228149518.74000001</v>
      </c>
      <c r="R6" s="280">
        <v>0.36266274410044125</v>
      </c>
      <c r="S6" s="567">
        <f>+K6/Q6-1</f>
        <v>8.0825162515527849E-2</v>
      </c>
    </row>
    <row r="7" spans="1:19" ht="15" customHeight="1" x14ac:dyDescent="0.25">
      <c r="A7" s="23">
        <v>3</v>
      </c>
      <c r="B7" s="23" t="s">
        <v>2</v>
      </c>
      <c r="C7" s="159">
        <v>22100000</v>
      </c>
      <c r="D7" s="260">
        <f>C7/C17</f>
        <v>8.0769432157759367E-3</v>
      </c>
      <c r="E7" s="150">
        <v>22100000</v>
      </c>
      <c r="F7" s="262">
        <f>E7/E17</f>
        <v>8.0223968896517527E-3</v>
      </c>
      <c r="G7" s="136">
        <v>10767786.26</v>
      </c>
      <c r="H7" s="280">
        <f t="shared" si="2"/>
        <v>0.48723014751131222</v>
      </c>
      <c r="I7" s="136">
        <v>10767786.26</v>
      </c>
      <c r="J7" s="280">
        <f t="shared" si="0"/>
        <v>0.48723014751131222</v>
      </c>
      <c r="K7" s="136">
        <v>10767786.26</v>
      </c>
      <c r="L7" s="410">
        <f>K7/K17</f>
        <v>8.5055212410697963E-3</v>
      </c>
      <c r="M7" s="178">
        <f>+K7/E7</f>
        <v>0.48723014751131222</v>
      </c>
      <c r="N7" s="560">
        <v>11907706.460000001</v>
      </c>
      <c r="O7" s="280">
        <v>0.47915686821441339</v>
      </c>
      <c r="P7" s="566">
        <f t="shared" si="3"/>
        <v>-9.5729618783364057E-2</v>
      </c>
      <c r="Q7" s="560">
        <v>11907706.460000001</v>
      </c>
      <c r="R7" s="280">
        <v>0.47915686821441339</v>
      </c>
      <c r="S7" s="567">
        <f>+K7/Q7-1</f>
        <v>-9.5729618783364057E-2</v>
      </c>
    </row>
    <row r="8" spans="1:19" ht="15" customHeight="1" x14ac:dyDescent="0.25">
      <c r="A8" s="23">
        <v>4</v>
      </c>
      <c r="B8" s="23" t="s">
        <v>3</v>
      </c>
      <c r="C8" s="159">
        <v>1076105570.97</v>
      </c>
      <c r="D8" s="360">
        <f>C8/C17</f>
        <v>0.39328704031243589</v>
      </c>
      <c r="E8" s="150">
        <v>1106771100.0999999</v>
      </c>
      <c r="F8" s="410">
        <f>E8/E17</f>
        <v>0.40176276158365104</v>
      </c>
      <c r="G8" s="136">
        <v>942615792.71000004</v>
      </c>
      <c r="H8" s="280">
        <f t="shared" si="2"/>
        <v>0.85168088742544146</v>
      </c>
      <c r="I8" s="136">
        <v>920656788.13</v>
      </c>
      <c r="J8" s="280">
        <f t="shared" si="0"/>
        <v>0.83184028571654611</v>
      </c>
      <c r="K8" s="136">
        <v>603221735.5</v>
      </c>
      <c r="L8" s="410">
        <f>K8/K17</f>
        <v>0.47648747481455273</v>
      </c>
      <c r="M8" s="427">
        <f t="shared" si="1"/>
        <v>0.54502844847095955</v>
      </c>
      <c r="N8" s="560">
        <v>858530148.60000002</v>
      </c>
      <c r="O8" s="280">
        <v>0.81216712824332349</v>
      </c>
      <c r="P8" s="566">
        <f t="shared" si="3"/>
        <v>7.2363957900965392E-2</v>
      </c>
      <c r="Q8" s="560">
        <v>627022225.88999999</v>
      </c>
      <c r="R8" s="280">
        <v>0.59316127846674171</v>
      </c>
      <c r="S8" s="567">
        <f>+K8/Q8-1</f>
        <v>-3.7957969282854997E-2</v>
      </c>
    </row>
    <row r="9" spans="1:19" ht="15" customHeight="1" x14ac:dyDescent="0.25">
      <c r="A9" s="55">
        <v>5</v>
      </c>
      <c r="B9" s="55" t="s">
        <v>453</v>
      </c>
      <c r="C9" s="176">
        <v>13647818.9</v>
      </c>
      <c r="D9" s="532">
        <f>C9/C17</f>
        <v>4.9879030893436021E-3</v>
      </c>
      <c r="E9" s="534">
        <v>6908292.3700000001</v>
      </c>
      <c r="F9" s="679">
        <f>E9/E17</f>
        <v>2.5077404172802235E-3</v>
      </c>
      <c r="G9" s="56">
        <v>0</v>
      </c>
      <c r="H9" s="280">
        <f t="shared" si="2"/>
        <v>0</v>
      </c>
      <c r="I9" s="56">
        <v>0</v>
      </c>
      <c r="J9" s="280">
        <f t="shared" si="0"/>
        <v>0</v>
      </c>
      <c r="K9" s="56">
        <v>0</v>
      </c>
      <c r="L9" s="410">
        <f>K9/K17</f>
        <v>0</v>
      </c>
      <c r="M9" s="427">
        <f t="shared" si="1"/>
        <v>0</v>
      </c>
      <c r="N9" s="561">
        <v>0</v>
      </c>
      <c r="O9" s="78">
        <v>0</v>
      </c>
      <c r="P9" s="566" t="s">
        <v>129</v>
      </c>
      <c r="Q9" s="561">
        <v>0</v>
      </c>
      <c r="R9" s="78">
        <v>0</v>
      </c>
      <c r="S9" s="678" t="s">
        <v>129</v>
      </c>
    </row>
    <row r="10" spans="1:19" ht="15" customHeight="1" x14ac:dyDescent="0.25">
      <c r="A10" s="9"/>
      <c r="B10" s="2" t="s">
        <v>4</v>
      </c>
      <c r="C10" s="162">
        <f>SUM(C5:C9)</f>
        <v>2151399911.2599998</v>
      </c>
      <c r="D10" s="533">
        <f>C10/C17</f>
        <v>0.78627759808472431</v>
      </c>
      <c r="E10" s="152">
        <f>SUM(E5:E9)</f>
        <v>2169932427.4399996</v>
      </c>
      <c r="F10" s="263">
        <f>E10/E17</f>
        <v>0.78769498446376152</v>
      </c>
      <c r="G10" s="84">
        <f>SUM(G5:G9)</f>
        <v>1776126731.54</v>
      </c>
      <c r="H10" s="90">
        <f t="shared" si="2"/>
        <v>0.81851706950865932</v>
      </c>
      <c r="I10" s="84">
        <f>SUM(I5:I9)</f>
        <v>1719590818.25</v>
      </c>
      <c r="J10" s="90">
        <f t="shared" si="0"/>
        <v>0.79246284193222793</v>
      </c>
      <c r="K10" s="84">
        <f>SUM(K5:K8)</f>
        <v>1079225528.7</v>
      </c>
      <c r="L10" s="263">
        <f>K10/K17</f>
        <v>0.85248494320155943</v>
      </c>
      <c r="M10" s="170">
        <f t="shared" si="1"/>
        <v>0.49735444065105183</v>
      </c>
      <c r="N10" s="562">
        <f>SUM(N5:N9)</f>
        <v>1664703245.3800001</v>
      </c>
      <c r="O10" s="90">
        <v>0.76800000000000002</v>
      </c>
      <c r="P10" s="568">
        <f t="shared" si="3"/>
        <v>3.2971385754384519E-2</v>
      </c>
      <c r="Q10" s="562">
        <f>SUM(Q5:Q8)</f>
        <v>1120464436.48</v>
      </c>
      <c r="R10" s="90">
        <v>0.5169215074570821</v>
      </c>
      <c r="S10" s="568">
        <f>+K10/Q10-1</f>
        <v>-3.6805191166579321E-2</v>
      </c>
    </row>
    <row r="11" spans="1:19" ht="15" customHeight="1" x14ac:dyDescent="0.25">
      <c r="A11" s="21">
        <v>6</v>
      </c>
      <c r="B11" s="21" t="s">
        <v>5</v>
      </c>
      <c r="C11" s="159">
        <v>411878721.26999998</v>
      </c>
      <c r="D11" s="260">
        <f>C11/C17</f>
        <v>0.15053036395856084</v>
      </c>
      <c r="E11" s="150">
        <v>397160691.5</v>
      </c>
      <c r="F11" s="262">
        <f>E11/E17</f>
        <v>0.14417107222540901</v>
      </c>
      <c r="G11" s="136">
        <v>235738672.47</v>
      </c>
      <c r="H11" s="48">
        <f t="shared" ref="H11:H17" si="4">+G11/E11</f>
        <v>0.59355993056528356</v>
      </c>
      <c r="I11" s="136">
        <v>228449957.59999999</v>
      </c>
      <c r="J11" s="48">
        <f t="shared" si="0"/>
        <v>0.57520787552561703</v>
      </c>
      <c r="K11" s="136">
        <v>127004006.89</v>
      </c>
      <c r="L11" s="262">
        <f>K11/K17</f>
        <v>0.10032101791588403</v>
      </c>
      <c r="M11" s="153">
        <f t="shared" si="1"/>
        <v>0.319779901707619</v>
      </c>
      <c r="N11" s="559">
        <v>220112070.81</v>
      </c>
      <c r="O11" s="48">
        <v>0.61803875033605482</v>
      </c>
      <c r="P11" s="566">
        <f t="shared" si="3"/>
        <v>3.7880188757104749E-2</v>
      </c>
      <c r="Q11" s="559">
        <v>153081221.91999999</v>
      </c>
      <c r="R11" s="48">
        <v>0.42982707285063082</v>
      </c>
      <c r="S11" s="566">
        <f t="shared" ref="S11:S17" si="5">+K11/Q11-1</f>
        <v>-0.17034888213544508</v>
      </c>
    </row>
    <row r="12" spans="1:19" ht="15" customHeight="1" x14ac:dyDescent="0.25">
      <c r="A12" s="24">
        <v>7</v>
      </c>
      <c r="B12" s="24" t="s">
        <v>6</v>
      </c>
      <c r="C12" s="176">
        <v>17224944.199999999</v>
      </c>
      <c r="D12" s="532">
        <f>C12/C17</f>
        <v>6.2952441718691883E-3</v>
      </c>
      <c r="E12" s="535">
        <v>32014469.530000001</v>
      </c>
      <c r="F12" s="264">
        <f>E12/E17</f>
        <v>1.1621392795534969E-2</v>
      </c>
      <c r="G12" s="137">
        <v>21427635.48</v>
      </c>
      <c r="H12" s="390">
        <f t="shared" si="4"/>
        <v>0.66931096452873196</v>
      </c>
      <c r="I12" s="137">
        <v>21166561.379999999</v>
      </c>
      <c r="J12" s="390">
        <f t="shared" si="0"/>
        <v>0.66115608631794809</v>
      </c>
      <c r="K12" s="137">
        <v>4498283.4000000004</v>
      </c>
      <c r="L12" s="264">
        <f>K12/K17</f>
        <v>3.5532136395742008E-3</v>
      </c>
      <c r="M12" s="392">
        <f t="shared" si="1"/>
        <v>0.14050782243275234</v>
      </c>
      <c r="N12" s="563">
        <v>20252139.59</v>
      </c>
      <c r="O12" s="390">
        <v>0.49315444101203632</v>
      </c>
      <c r="P12" s="569">
        <f t="shared" si="3"/>
        <v>4.5151860915056963E-2</v>
      </c>
      <c r="Q12" s="563">
        <v>6600864.5599999996</v>
      </c>
      <c r="R12" s="390">
        <v>0.16073588954968096</v>
      </c>
      <c r="S12" s="566">
        <f t="shared" si="5"/>
        <v>-0.31853117737655856</v>
      </c>
    </row>
    <row r="13" spans="1:19" ht="15" customHeight="1" x14ac:dyDescent="0.25">
      <c r="A13" s="9"/>
      <c r="B13" s="2" t="s">
        <v>7</v>
      </c>
      <c r="C13" s="162">
        <f>SUM(C11:C12)</f>
        <v>429103665.46999997</v>
      </c>
      <c r="D13" s="533">
        <f>C13/C17</f>
        <v>0.15682560813043001</v>
      </c>
      <c r="E13" s="152">
        <f>SUM(E11:E12)</f>
        <v>429175161.02999997</v>
      </c>
      <c r="F13" s="263">
        <f>E13/E17</f>
        <v>0.15579246502094399</v>
      </c>
      <c r="G13" s="84">
        <f>SUM(G11:G12)</f>
        <v>257166307.94999999</v>
      </c>
      <c r="H13" s="90">
        <f t="shared" si="4"/>
        <v>0.59921060513570512</v>
      </c>
      <c r="I13" s="84">
        <f>SUM(I11:I12)</f>
        <v>249616518.97999999</v>
      </c>
      <c r="J13" s="90">
        <f t="shared" si="0"/>
        <v>0.58161921202739741</v>
      </c>
      <c r="K13" s="84">
        <f>SUM(K11:K12)</f>
        <v>131502290.29000001</v>
      </c>
      <c r="L13" s="263">
        <f>K13/K17</f>
        <v>0.10387423155545823</v>
      </c>
      <c r="M13" s="170">
        <f t="shared" si="1"/>
        <v>0.30640703896842669</v>
      </c>
      <c r="N13" s="562">
        <f>SUM(N11:N12)</f>
        <v>240364210.40000001</v>
      </c>
      <c r="O13" s="90">
        <v>0.60512736536450407</v>
      </c>
      <c r="P13" s="568">
        <f t="shared" si="3"/>
        <v>3.8492871150005437E-2</v>
      </c>
      <c r="Q13" s="562">
        <f>SUM(Q11:Q12)</f>
        <v>159682086.47999999</v>
      </c>
      <c r="R13" s="90">
        <v>0.40200660542077643</v>
      </c>
      <c r="S13" s="568">
        <f t="shared" si="5"/>
        <v>-0.17647437362067209</v>
      </c>
    </row>
    <row r="14" spans="1:19" ht="15" customHeight="1" x14ac:dyDescent="0.25">
      <c r="A14" s="21">
        <v>8</v>
      </c>
      <c r="B14" s="21" t="s">
        <v>8</v>
      </c>
      <c r="C14" s="159">
        <v>27955077.109999999</v>
      </c>
      <c r="D14" s="260">
        <f>C14/C17</f>
        <v>1.0216813140728854E-2</v>
      </c>
      <c r="E14" s="150">
        <v>27955077.109999999</v>
      </c>
      <c r="F14" s="262">
        <f>E14/E17</f>
        <v>1.0147815550101308E-2</v>
      </c>
      <c r="G14" s="136">
        <v>22955077.109999999</v>
      </c>
      <c r="H14" s="48">
        <f t="shared" si="4"/>
        <v>0.82114161301270683</v>
      </c>
      <c r="I14" s="136">
        <v>22955077.109999999</v>
      </c>
      <c r="J14" s="48">
        <f t="shared" si="0"/>
        <v>0.82114161301270683</v>
      </c>
      <c r="K14" s="136">
        <v>13783857.18</v>
      </c>
      <c r="L14" s="262">
        <f>K14/K17</f>
        <v>1.0887928790328944E-2</v>
      </c>
      <c r="M14" s="153">
        <f t="shared" si="1"/>
        <v>0.49307169233560377</v>
      </c>
      <c r="N14" s="559">
        <v>19326730.16</v>
      </c>
      <c r="O14" s="48">
        <v>0.72798328163937009</v>
      </c>
      <c r="P14" s="566">
        <f t="shared" si="3"/>
        <v>0.18773723852726465</v>
      </c>
      <c r="Q14" s="559">
        <v>12243436.67</v>
      </c>
      <c r="R14" s="48">
        <v>0.46117564284192408</v>
      </c>
      <c r="S14" s="566">
        <f t="shared" si="5"/>
        <v>0.12581602302680928</v>
      </c>
    </row>
    <row r="15" spans="1:19" ht="15" customHeight="1" x14ac:dyDescent="0.25">
      <c r="A15" s="24">
        <v>9</v>
      </c>
      <c r="B15" s="24" t="s">
        <v>9</v>
      </c>
      <c r="C15" s="176">
        <v>127725000</v>
      </c>
      <c r="D15" s="261">
        <f>C15/C17</f>
        <v>4.6679980644116811E-2</v>
      </c>
      <c r="E15" s="535">
        <v>127725000</v>
      </c>
      <c r="F15" s="264">
        <f>E15/E17</f>
        <v>4.6364734965193215E-2</v>
      </c>
      <c r="G15" s="137">
        <v>41464382.770000003</v>
      </c>
      <c r="H15" s="390">
        <f t="shared" si="4"/>
        <v>0.32463795474652579</v>
      </c>
      <c r="I15" s="137">
        <v>41464382.770000003</v>
      </c>
      <c r="J15" s="390">
        <f t="shared" si="0"/>
        <v>0.32463795474652579</v>
      </c>
      <c r="K15" s="137">
        <v>41464382.770000003</v>
      </c>
      <c r="L15" s="264">
        <f>K15/K17</f>
        <v>3.2752896452653356E-2</v>
      </c>
      <c r="M15" s="392">
        <f t="shared" si="1"/>
        <v>0.32463795474652579</v>
      </c>
      <c r="N15" s="563">
        <v>150984573.02000001</v>
      </c>
      <c r="O15" s="390">
        <v>0.95736340334984382</v>
      </c>
      <c r="P15" s="569">
        <f t="shared" si="3"/>
        <v>-0.72537338126255146</v>
      </c>
      <c r="Q15" s="563">
        <v>150984573.02000001</v>
      </c>
      <c r="R15" s="390">
        <v>0.95736340334984382</v>
      </c>
      <c r="S15" s="569">
        <f t="shared" si="5"/>
        <v>-0.72537338126255146</v>
      </c>
    </row>
    <row r="16" spans="1:19" ht="15" customHeight="1" thickBot="1" x14ac:dyDescent="0.3">
      <c r="A16" s="9"/>
      <c r="B16" s="2" t="s">
        <v>10</v>
      </c>
      <c r="C16" s="515">
        <f>SUM(C14:C15)</f>
        <v>155680077.11000001</v>
      </c>
      <c r="D16" s="259">
        <f>C16/C17</f>
        <v>5.6896793784845669E-2</v>
      </c>
      <c r="E16" s="152">
        <f>SUM(E14:E15)</f>
        <v>155680077.11000001</v>
      </c>
      <c r="F16" s="263">
        <f>E16/E17</f>
        <v>5.6512550515294531E-2</v>
      </c>
      <c r="G16" s="84">
        <f>SUM(G14:G15)</f>
        <v>64419459.880000003</v>
      </c>
      <c r="H16" s="90">
        <f t="shared" si="4"/>
        <v>0.41379385902078319</v>
      </c>
      <c r="I16" s="84">
        <f>SUM(I14:I15)</f>
        <v>64419459.880000003</v>
      </c>
      <c r="J16" s="90">
        <f t="shared" si="0"/>
        <v>0.41379385902078319</v>
      </c>
      <c r="K16" s="84">
        <f>SUM(K14:K15)</f>
        <v>55248239.950000003</v>
      </c>
      <c r="L16" s="263">
        <f>K16/K17</f>
        <v>4.3640825242982302E-2</v>
      </c>
      <c r="M16" s="170">
        <f t="shared" si="1"/>
        <v>0.35488317436381311</v>
      </c>
      <c r="N16" s="562">
        <f>SUM(N14:N15)</f>
        <v>170311303.18000001</v>
      </c>
      <c r="O16" s="90">
        <v>0.92431361855025052</v>
      </c>
      <c r="P16" s="568">
        <f t="shared" si="3"/>
        <v>-0.62175464178137463</v>
      </c>
      <c r="Q16" s="562">
        <f>SUM(Q14:Q15)</f>
        <v>163228009.69</v>
      </c>
      <c r="R16" s="90">
        <v>0.88587116338286975</v>
      </c>
      <c r="S16" s="568">
        <f t="shared" si="5"/>
        <v>-0.66152720936237253</v>
      </c>
    </row>
    <row r="17" spans="1:19" s="6" customFormat="1" ht="19.5" customHeight="1" thickBot="1" x14ac:dyDescent="0.3">
      <c r="A17" s="5"/>
      <c r="B17" s="4" t="s">
        <v>11</v>
      </c>
      <c r="C17" s="163">
        <f>+C10+C13+C16</f>
        <v>2736183653.8399997</v>
      </c>
      <c r="D17" s="408"/>
      <c r="E17" s="154">
        <f>+E10+E13+E16</f>
        <v>2754787665.5799994</v>
      </c>
      <c r="F17" s="265"/>
      <c r="G17" s="155">
        <f>+G10+G13+G16</f>
        <v>2097712499.3700001</v>
      </c>
      <c r="H17" s="181">
        <f t="shared" si="4"/>
        <v>0.7614788339515608</v>
      </c>
      <c r="I17" s="155">
        <f>+I10+I13+I16</f>
        <v>2033626797.1100001</v>
      </c>
      <c r="J17" s="181">
        <f t="shared" si="0"/>
        <v>0.73821544307003262</v>
      </c>
      <c r="K17" s="155">
        <f>+K10+K13+K16</f>
        <v>1265976058.9400001</v>
      </c>
      <c r="L17" s="265"/>
      <c r="M17" s="173">
        <f t="shared" si="1"/>
        <v>0.45955485962053577</v>
      </c>
      <c r="N17" s="570">
        <f>N10+N13+N16</f>
        <v>2075378758.9600003</v>
      </c>
      <c r="O17" s="181">
        <v>0.75494635723244741</v>
      </c>
      <c r="P17" s="571">
        <f t="shared" si="3"/>
        <v>-2.0117755214437372E-2</v>
      </c>
      <c r="Q17" s="570">
        <f>+Q10+Q13+Q16</f>
        <v>1443374532.6500001</v>
      </c>
      <c r="R17" s="181">
        <v>0.52504649613560272</v>
      </c>
      <c r="S17" s="571">
        <f t="shared" si="5"/>
        <v>-0.12290536496047277</v>
      </c>
    </row>
    <row r="18" spans="1:19" x14ac:dyDescent="0.25">
      <c r="D18" s="476"/>
      <c r="E18" s="46"/>
      <c r="G18" s="46"/>
      <c r="I18" s="46"/>
      <c r="K18" s="46"/>
    </row>
    <row r="19" spans="1:19" x14ac:dyDescent="0.25">
      <c r="A19" s="8" t="s">
        <v>786</v>
      </c>
      <c r="F19" s="411"/>
      <c r="G19" s="254"/>
      <c r="H19" s="411"/>
      <c r="K19" s="754"/>
      <c r="L19" s="754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87"/>
      <c r="O20" s="88"/>
    </row>
    <row r="21" spans="1:19" ht="39.6" x14ac:dyDescent="0.25">
      <c r="A21" s="1"/>
      <c r="B21" s="2" t="s">
        <v>12</v>
      </c>
      <c r="C21" s="3" t="s">
        <v>532</v>
      </c>
      <c r="D21" s="3" t="s">
        <v>448</v>
      </c>
      <c r="E21" s="89" t="s">
        <v>353</v>
      </c>
      <c r="F21" s="3"/>
      <c r="G21" s="3" t="s">
        <v>354</v>
      </c>
      <c r="H21" s="3"/>
      <c r="I21" s="3" t="s">
        <v>355</v>
      </c>
      <c r="J21" s="3"/>
      <c r="K21" s="89" t="s">
        <v>424</v>
      </c>
      <c r="L21" s="89" t="s">
        <v>444</v>
      </c>
      <c r="M21" s="89" t="s">
        <v>409</v>
      </c>
      <c r="N21" s="58"/>
      <c r="O21" s="89" t="s">
        <v>356</v>
      </c>
      <c r="P21" s="89"/>
    </row>
    <row r="22" spans="1:19" x14ac:dyDescent="0.25">
      <c r="A22" s="21">
        <v>1</v>
      </c>
      <c r="B22" s="21" t="s">
        <v>0</v>
      </c>
      <c r="C22" s="136">
        <v>0</v>
      </c>
      <c r="D22" s="136"/>
      <c r="E22" s="136">
        <v>27870199.699999999</v>
      </c>
      <c r="F22" s="48"/>
      <c r="G22" s="136">
        <v>27275055</v>
      </c>
      <c r="H22" s="48"/>
      <c r="I22" s="136">
        <v>0</v>
      </c>
      <c r="J22" s="48"/>
      <c r="K22" s="30"/>
      <c r="L22" s="30"/>
      <c r="M22" s="30"/>
      <c r="N22" s="337"/>
      <c r="O22" s="136">
        <f>C22+D22+E22+G22+I22+K22+L22+M22</f>
        <v>55145254.700000003</v>
      </c>
      <c r="P22" s="48"/>
    </row>
    <row r="23" spans="1:19" x14ac:dyDescent="0.25">
      <c r="A23" s="23">
        <v>2</v>
      </c>
      <c r="B23" s="23" t="s">
        <v>1</v>
      </c>
      <c r="C23" s="133">
        <v>1852040.21</v>
      </c>
      <c r="D23" s="133"/>
      <c r="E23" s="133">
        <v>11851971.67</v>
      </c>
      <c r="F23" s="280"/>
      <c r="G23" s="133">
        <v>21390889.609999999</v>
      </c>
      <c r="H23" s="280"/>
      <c r="I23" s="133">
        <v>1698246.61</v>
      </c>
      <c r="J23" s="280"/>
      <c r="K23" s="32"/>
      <c r="L23" s="32"/>
      <c r="M23" s="32"/>
      <c r="N23" s="133"/>
      <c r="O23" s="136">
        <f t="shared" ref="O23:O30" si="6">C23+D23+E23+G23+I23+K23+L23+M23</f>
        <v>36793148.099999994</v>
      </c>
      <c r="P23" s="48"/>
    </row>
    <row r="24" spans="1:19" x14ac:dyDescent="0.25">
      <c r="A24" s="23">
        <v>3</v>
      </c>
      <c r="B24" s="23" t="s">
        <v>2</v>
      </c>
      <c r="C24" s="133">
        <v>0</v>
      </c>
      <c r="D24" s="133"/>
      <c r="E24" s="133">
        <v>0</v>
      </c>
      <c r="F24" s="280"/>
      <c r="G24" s="133">
        <v>0</v>
      </c>
      <c r="H24" s="280"/>
      <c r="I24" s="133">
        <v>0</v>
      </c>
      <c r="J24" s="280"/>
      <c r="K24" s="32"/>
      <c r="L24" s="32"/>
      <c r="M24" s="32"/>
      <c r="N24" s="133"/>
      <c r="O24" s="136">
        <f t="shared" si="6"/>
        <v>0</v>
      </c>
      <c r="P24" s="48"/>
    </row>
    <row r="25" spans="1:19" x14ac:dyDescent="0.25">
      <c r="A25" s="23">
        <v>4</v>
      </c>
      <c r="B25" s="23" t="s">
        <v>3</v>
      </c>
      <c r="C25" s="133">
        <v>4501193.18</v>
      </c>
      <c r="D25" s="133"/>
      <c r="E25" s="133">
        <v>31541427.239999998</v>
      </c>
      <c r="F25" s="280"/>
      <c r="G25" s="133">
        <v>12021914.470000001</v>
      </c>
      <c r="H25" s="280"/>
      <c r="I25" s="133">
        <v>6644823.1799999997</v>
      </c>
      <c r="J25" s="280"/>
      <c r="K25" s="32"/>
      <c r="L25" s="32"/>
      <c r="M25" s="465"/>
      <c r="N25" s="446"/>
      <c r="O25" s="136">
        <f t="shared" si="6"/>
        <v>54709358.07</v>
      </c>
      <c r="P25" s="280"/>
    </row>
    <row r="26" spans="1:19" x14ac:dyDescent="0.25">
      <c r="A26" s="55">
        <v>5</v>
      </c>
      <c r="B26" s="55" t="s">
        <v>453</v>
      </c>
      <c r="C26" s="56">
        <v>0</v>
      </c>
      <c r="D26" s="56"/>
      <c r="E26" s="133">
        <v>0</v>
      </c>
      <c r="F26" s="78"/>
      <c r="G26" s="137">
        <v>6739526.5300000003</v>
      </c>
      <c r="H26" s="78"/>
      <c r="I26" s="56">
        <v>0</v>
      </c>
      <c r="J26" s="78"/>
      <c r="K26" s="180"/>
      <c r="L26" s="180"/>
      <c r="M26" s="466"/>
      <c r="N26" s="338"/>
      <c r="O26" s="136">
        <f t="shared" si="6"/>
        <v>6739526.5300000003</v>
      </c>
      <c r="P26" s="78"/>
    </row>
    <row r="27" spans="1:19" x14ac:dyDescent="0.25">
      <c r="A27" s="9"/>
      <c r="B27" s="2" t="s">
        <v>4</v>
      </c>
      <c r="C27" s="19">
        <f>SUM(C22:C26)</f>
        <v>6353233.3899999997</v>
      </c>
      <c r="D27" s="19">
        <f>SUM(D22:D26)</f>
        <v>0</v>
      </c>
      <c r="E27" s="84">
        <f>SUM(E22:E26)</f>
        <v>71263598.609999999</v>
      </c>
      <c r="F27" s="44"/>
      <c r="G27" s="19">
        <f>SUM(G22:G26)</f>
        <v>67427385.609999999</v>
      </c>
      <c r="H27" s="44"/>
      <c r="I27" s="19">
        <f>SUM(I22:I26)</f>
        <v>8343069.79</v>
      </c>
      <c r="J27" s="44"/>
      <c r="K27" s="467">
        <f>SUM(K22:K26)</f>
        <v>0</v>
      </c>
      <c r="L27" s="467">
        <f>SUM(L22:L26)</f>
        <v>0</v>
      </c>
      <c r="M27" s="467">
        <f>SUM(M22:M26)</f>
        <v>0</v>
      </c>
      <c r="N27" s="124"/>
      <c r="O27" s="734">
        <f t="shared" si="6"/>
        <v>153387287.40000001</v>
      </c>
      <c r="P27" s="90"/>
      <c r="Q27" s="46"/>
    </row>
    <row r="28" spans="1:19" x14ac:dyDescent="0.25">
      <c r="A28" s="21">
        <v>6</v>
      </c>
      <c r="B28" s="21" t="s">
        <v>5</v>
      </c>
      <c r="C28" s="136">
        <v>190482.04</v>
      </c>
      <c r="D28" s="136"/>
      <c r="E28" s="136">
        <v>279487536.54000002</v>
      </c>
      <c r="F28" s="48"/>
      <c r="G28" s="136">
        <v>297900082.87</v>
      </c>
      <c r="H28" s="48"/>
      <c r="I28" s="136">
        <v>3504034.52</v>
      </c>
      <c r="J28" s="48"/>
      <c r="K28" s="180"/>
      <c r="L28" s="180"/>
      <c r="M28" s="30"/>
      <c r="N28" s="136"/>
      <c r="O28" s="136">
        <f t="shared" si="6"/>
        <v>581082135.97000003</v>
      </c>
      <c r="P28" s="48"/>
    </row>
    <row r="29" spans="1:19" x14ac:dyDescent="0.25">
      <c r="A29" s="24">
        <v>7</v>
      </c>
      <c r="B29" s="24" t="s">
        <v>6</v>
      </c>
      <c r="C29" s="137">
        <v>213192</v>
      </c>
      <c r="D29" s="137"/>
      <c r="E29" s="56">
        <v>45688158.539999999</v>
      </c>
      <c r="F29" s="390"/>
      <c r="G29" s="56">
        <v>31111825.210000001</v>
      </c>
      <c r="H29" s="390"/>
      <c r="I29" s="137">
        <v>0</v>
      </c>
      <c r="J29" s="390"/>
      <c r="K29" s="34"/>
      <c r="L29" s="34"/>
      <c r="M29" s="466"/>
      <c r="N29" s="338"/>
      <c r="O29" s="136">
        <f t="shared" si="6"/>
        <v>77013175.75</v>
      </c>
      <c r="P29" s="264"/>
    </row>
    <row r="30" spans="1:19" x14ac:dyDescent="0.25">
      <c r="A30" s="9"/>
      <c r="B30" s="2" t="s">
        <v>7</v>
      </c>
      <c r="C30" s="19">
        <f>SUM(C28:C29)</f>
        <v>403674.04000000004</v>
      </c>
      <c r="D30" s="19">
        <f>SUM(D28:D29)</f>
        <v>0</v>
      </c>
      <c r="E30" s="19">
        <f>SUM(E28:E29)</f>
        <v>325175695.08000004</v>
      </c>
      <c r="F30" s="44"/>
      <c r="G30" s="19">
        <f>SUM(G28:G29)</f>
        <v>329011908.07999998</v>
      </c>
      <c r="H30" s="44"/>
      <c r="I30" s="19">
        <f>SUM(I28:I29)</f>
        <v>3504034.52</v>
      </c>
      <c r="J30" s="44"/>
      <c r="K30" s="467">
        <f>SUM(K28:K29)</f>
        <v>0</v>
      </c>
      <c r="L30" s="467">
        <f>SUM(L28:L29)</f>
        <v>0</v>
      </c>
      <c r="M30" s="467">
        <f>SUM(M28:M29)</f>
        <v>0</v>
      </c>
      <c r="N30" s="124"/>
      <c r="O30" s="734">
        <f t="shared" si="6"/>
        <v>658095311.72000003</v>
      </c>
      <c r="P30" s="90"/>
      <c r="Q30" s="46"/>
    </row>
    <row r="31" spans="1:19" x14ac:dyDescent="0.25">
      <c r="A31" s="21">
        <v>8</v>
      </c>
      <c r="B31" s="21" t="s">
        <v>8</v>
      </c>
      <c r="C31" s="22">
        <v>0</v>
      </c>
      <c r="D31" s="136"/>
      <c r="E31" s="136"/>
      <c r="F31" s="48"/>
      <c r="G31" s="136"/>
      <c r="H31" s="48"/>
      <c r="I31" s="22"/>
      <c r="J31" s="48"/>
      <c r="K31" s="30"/>
      <c r="L31" s="30"/>
      <c r="M31" s="30"/>
      <c r="N31" s="136"/>
      <c r="O31" s="136"/>
      <c r="P31" s="48"/>
    </row>
    <row r="32" spans="1:19" x14ac:dyDescent="0.25">
      <c r="A32" s="24">
        <v>9</v>
      </c>
      <c r="B32" s="24" t="s">
        <v>9</v>
      </c>
      <c r="C32" s="25">
        <v>0</v>
      </c>
      <c r="D32" s="137"/>
      <c r="E32" s="25"/>
      <c r="F32" s="390"/>
      <c r="G32" s="25"/>
      <c r="H32" s="390"/>
      <c r="I32" s="25"/>
      <c r="J32" s="390"/>
      <c r="K32" s="466"/>
      <c r="L32" s="466"/>
      <c r="M32" s="466"/>
      <c r="N32" s="34"/>
      <c r="O32" s="409"/>
      <c r="P32" s="390"/>
    </row>
    <row r="33" spans="1:16" ht="13.8" thickBot="1" x14ac:dyDescent="0.3">
      <c r="A33" s="9"/>
      <c r="B33" s="2" t="s">
        <v>10</v>
      </c>
      <c r="C33" s="19">
        <f>SUM(C31:C32)</f>
        <v>0</v>
      </c>
      <c r="D33" s="19">
        <f>SUM(D31:D32)</f>
        <v>0</v>
      </c>
      <c r="E33" s="468">
        <f>SUM(E31:E32)</f>
        <v>0</v>
      </c>
      <c r="F33" s="469"/>
      <c r="G33" s="468">
        <f>SUM(G31:G32)</f>
        <v>0</v>
      </c>
      <c r="H33" s="469"/>
      <c r="I33" s="468">
        <f>SUM(I31:I32)</f>
        <v>0</v>
      </c>
      <c r="J33" s="469"/>
      <c r="K33" s="467">
        <f>SUM(K31:K32)</f>
        <v>0</v>
      </c>
      <c r="L33" s="467">
        <f>SUM(L31:L32)</f>
        <v>0</v>
      </c>
      <c r="M33" s="467">
        <f>SUM(M31:M32)</f>
        <v>0</v>
      </c>
      <c r="N33" s="467"/>
      <c r="O33" s="470">
        <f>+C33+D33+E33-G33+I33+K33-M33+N33+L33</f>
        <v>0</v>
      </c>
      <c r="P33" s="90"/>
    </row>
    <row r="34" spans="1:16" ht="13.8" thickBot="1" x14ac:dyDescent="0.3">
      <c r="A34" s="5"/>
      <c r="B34" s="4" t="s">
        <v>11</v>
      </c>
      <c r="C34" s="20">
        <f>+C27+C30+C33</f>
        <v>6756907.4299999997</v>
      </c>
      <c r="D34" s="20">
        <f>+D27+D30+D33</f>
        <v>0</v>
      </c>
      <c r="E34" s="20">
        <f>+E27+E30+E33</f>
        <v>396439293.69000006</v>
      </c>
      <c r="F34" s="45"/>
      <c r="G34" s="20">
        <f>+G27+G30+G33</f>
        <v>396439293.69</v>
      </c>
      <c r="H34" s="45"/>
      <c r="I34" s="20">
        <f>+I27+I30+I33</f>
        <v>11847104.310000001</v>
      </c>
      <c r="J34" s="45"/>
      <c r="K34" s="471">
        <f>+K27+K30+K33</f>
        <v>0</v>
      </c>
      <c r="L34" s="471">
        <f>+L27+L30+L33</f>
        <v>0</v>
      </c>
      <c r="M34" s="471">
        <f>+M27+M30+M33</f>
        <v>0</v>
      </c>
      <c r="N34" s="471"/>
      <c r="O34" s="20">
        <f>O27+O30+O33</f>
        <v>811482599.12</v>
      </c>
      <c r="P34" s="45"/>
    </row>
    <row r="36" spans="1:16" x14ac:dyDescent="0.25">
      <c r="N36" s="46"/>
    </row>
    <row r="37" spans="1:16" x14ac:dyDescent="0.25">
      <c r="B37" s="46"/>
    </row>
    <row r="136" spans="12:15" x14ac:dyDescent="0.25">
      <c r="L136" s="680"/>
      <c r="O136" s="680"/>
    </row>
    <row r="137" spans="12:15" x14ac:dyDescent="0.25">
      <c r="L137" s="680"/>
      <c r="N137" s="46"/>
      <c r="O137" s="680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topLeftCell="A14" zoomScaleNormal="100" workbookViewId="0">
      <selection activeCell="A38" sqref="A38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97" customWidth="1"/>
    <col min="5" max="5" width="13.33203125" bestFit="1" customWidth="1"/>
    <col min="6" max="6" width="7.6640625" style="97" customWidth="1"/>
    <col min="7" max="7" width="13.33203125" bestFit="1" customWidth="1"/>
    <col min="8" max="8" width="6.33203125" style="97" customWidth="1"/>
    <col min="9" max="9" width="10.88671875" bestFit="1" customWidth="1"/>
    <col min="10" max="10" width="6.33203125" style="97" customWidth="1"/>
    <col min="11" max="11" width="13.109375" customWidth="1"/>
    <col min="12" max="12" width="10.6640625" style="97" customWidth="1"/>
    <col min="13" max="13" width="9.5546875" style="97" bestFit="1" customWidth="1"/>
    <col min="14" max="14" width="11.33203125" customWidth="1"/>
    <col min="15" max="15" width="11.44140625" style="97"/>
    <col min="16" max="16" width="10.5546875" style="97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2017
Execució Pressupostària a Juliol&amp;R&amp;"Arial,Negreta"&amp;8&amp;K03+000Direcció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65</vt:i4>
      </vt:variant>
      <vt:variant>
        <vt:lpstr>Intervals amb nom</vt:lpstr>
      </vt:variant>
      <vt:variant>
        <vt:i4>34</vt:i4>
      </vt:variant>
    </vt:vector>
  </HeadingPairs>
  <TitlesOfParts>
    <vt:vector size="9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08</vt:lpstr>
      <vt:lpstr>Gràfics 18</vt:lpstr>
      <vt:lpstr>DCap 06</vt:lpstr>
      <vt:lpstr>Gràfics 19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2017-09-08T11:04:37Z</cp:lastPrinted>
  <dcterms:created xsi:type="dcterms:W3CDTF">2011-01-04T08:57:13Z</dcterms:created>
  <dcterms:modified xsi:type="dcterms:W3CDTF">2017-09-08T11:04:40Z</dcterms:modified>
</cp:coreProperties>
</file>