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1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9600" windowHeight="12015" tabRatio="931" activeTab="5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Cap 01" sheetId="20" r:id="rId17"/>
    <sheet name="Gràfics 8" sheetId="56" r:id="rId18"/>
    <sheet name="DCap 02" sheetId="24" r:id="rId19"/>
    <sheet name="Gràfics 9" sheetId="57" r:id="rId20"/>
    <sheet name="DCap 04" sheetId="26" r:id="rId21"/>
    <sheet name="Gràfics 10" sheetId="58" r:id="rId22"/>
    <sheet name="DCap 0501" sheetId="27" r:id="rId23"/>
    <sheet name="Gràfics 11" sheetId="59" r:id="rId24"/>
    <sheet name="DCap 0502" sheetId="25" r:id="rId25"/>
    <sheet name="Gràfics 12" sheetId="60" r:id="rId26"/>
    <sheet name="DCap 0503" sheetId="46" r:id="rId27"/>
    <sheet name="Gràfics 13" sheetId="61" r:id="rId28"/>
    <sheet name="DCap 0504" sheetId="47" r:id="rId29"/>
    <sheet name="Gràfics 14" sheetId="62" r:id="rId30"/>
    <sheet name="DCap 0701" sheetId="74" r:id="rId31"/>
    <sheet name="Gràfics 15 " sheetId="75" r:id="rId32"/>
    <sheet name="DCap 0702" sheetId="76" r:id="rId33"/>
    <sheet name="Gràfics 16 " sheetId="77" r:id="rId34"/>
    <sheet name="DCap 0703" sheetId="23" r:id="rId35"/>
    <sheet name="Gràfics 17" sheetId="64" r:id="rId36"/>
    <sheet name="DCap 08" sheetId="22" r:id="rId37"/>
    <sheet name="Gràfics 18" sheetId="66" r:id="rId38"/>
    <sheet name="DCap 06" sheetId="28" r:id="rId39"/>
    <sheet name="Gràfics 19" sheetId="65" r:id="rId40"/>
    <sheet name="DCap 0601" sheetId="79" r:id="rId41"/>
    <sheet name="G.0601" sheetId="89" r:id="rId42"/>
    <sheet name="DCap 0602" sheetId="80" r:id="rId43"/>
    <sheet name="G.0602" sheetId="90" r:id="rId44"/>
    <sheet name="DCap 0603" sheetId="81" r:id="rId45"/>
    <sheet name="G.0603" sheetId="91" r:id="rId46"/>
    <sheet name="DCap 0604" sheetId="84" r:id="rId47"/>
    <sheet name="G.0604" sheetId="92" r:id="rId48"/>
    <sheet name="DCap 0605" sheetId="83" r:id="rId49"/>
    <sheet name="G.0605" sheetId="93" r:id="rId50"/>
    <sheet name="DCap 0606" sheetId="86" r:id="rId51"/>
    <sheet name="G.0606" sheetId="94" r:id="rId52"/>
    <sheet name="DCap 0607" sheetId="85" r:id="rId53"/>
    <sheet name="G.0607" sheetId="95" r:id="rId54"/>
    <sheet name="DCap 0608" sheetId="82" r:id="rId55"/>
    <sheet name="G.0608" sheetId="96" r:id="rId56"/>
    <sheet name="DCap 0609" sheetId="88" r:id="rId57"/>
    <sheet name="G.0609" sheetId="97" r:id="rId58"/>
    <sheet name="DCap 0610" sheetId="87" r:id="rId59"/>
    <sheet name="G.0610" sheetId="98" r:id="rId60"/>
    <sheet name="Full de control" sheetId="42" r:id="rId61"/>
  </sheets>
  <definedNames>
    <definedName name="__FPMExcelClient_CellBasedFunctionStatus" localSheetId="7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1" hidden="1">"2_2_2_2_2"</definedName>
    <definedName name="__FPMExcelClient_CellBasedFunctionStatus" localSheetId="60" hidden="1">"2_2_2_2_2"</definedName>
    <definedName name="__FPMExcelClient_CellBasedFunctionStatus" localSheetId="2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12">DCProg!$A$1:$P$221</definedName>
    <definedName name="_xlnm.Print_Area" localSheetId="9">DDetallCorrent!$A$1:$P$137</definedName>
    <definedName name="_xlnm.Print_Area" localSheetId="14">DOrg!$A$1:$P$58</definedName>
    <definedName name="_xlnm.Print_Area" localSheetId="11">DTProg!$A$1:$P$223</definedName>
    <definedName name="_xlnm.Print_Area" localSheetId="60">'Full de control'!$A$1:$I$16</definedName>
    <definedName name="_xlnm.Print_Area" localSheetId="33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IDetallCorrent!$A$1:$K$67</definedName>
    <definedName name="_xlnm.Print_Area" localSheetId="0">Indicadors!$A$1:$J$37</definedName>
    <definedName name="DATA1" localSheetId="28">#REF!</definedName>
    <definedName name="DATA1" localSheetId="40">#REF!</definedName>
    <definedName name="DATA1" localSheetId="44">#REF!</definedName>
    <definedName name="DATA1" localSheetId="32">#REF!</definedName>
    <definedName name="DATA1" localSheetId="12">#REF!</definedName>
    <definedName name="DATA1" localSheetId="9">#REF!</definedName>
    <definedName name="DATA1" localSheetId="2">#REF!</definedName>
    <definedName name="DATA1" localSheetId="21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5">#REF!</definedName>
    <definedName name="DATA1" localSheetId="37">#REF!</definedName>
    <definedName name="DATA1" localSheetId="39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7">#REF!</definedName>
    <definedName name="DATA1" localSheetId="19">#REF!</definedName>
    <definedName name="DATA1" localSheetId="5">#REF!</definedName>
    <definedName name="DATA1" localSheetId="3">#REF!</definedName>
    <definedName name="DATA1">#REF!</definedName>
    <definedName name="DATA10" localSheetId="28">#REF!</definedName>
    <definedName name="DATA10" localSheetId="40">#REF!</definedName>
    <definedName name="DATA10" localSheetId="44">#REF!</definedName>
    <definedName name="DATA10" localSheetId="32">#REF!</definedName>
    <definedName name="DATA10" localSheetId="12">#REF!</definedName>
    <definedName name="DATA10" localSheetId="9">#REF!</definedName>
    <definedName name="DATA10" localSheetId="2">#REF!</definedName>
    <definedName name="DATA10" localSheetId="21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5">#REF!</definedName>
    <definedName name="DATA10" localSheetId="37">#REF!</definedName>
    <definedName name="DATA10" localSheetId="39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7">#REF!</definedName>
    <definedName name="DATA10" localSheetId="19">#REF!</definedName>
    <definedName name="DATA10" localSheetId="5">#REF!</definedName>
    <definedName name="DATA10" localSheetId="3">#REF!</definedName>
    <definedName name="DATA10">#REF!</definedName>
    <definedName name="DATA11" localSheetId="28">#REF!</definedName>
    <definedName name="DATA11" localSheetId="40">#REF!</definedName>
    <definedName name="DATA11" localSheetId="44">#REF!</definedName>
    <definedName name="DATA11" localSheetId="32">#REF!</definedName>
    <definedName name="DATA11" localSheetId="12">#REF!</definedName>
    <definedName name="DATA11" localSheetId="9">#REF!</definedName>
    <definedName name="DATA11" localSheetId="2">#REF!</definedName>
    <definedName name="DATA11" localSheetId="21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5">#REF!</definedName>
    <definedName name="DATA11" localSheetId="37">#REF!</definedName>
    <definedName name="DATA11" localSheetId="39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7">#REF!</definedName>
    <definedName name="DATA11" localSheetId="19">#REF!</definedName>
    <definedName name="DATA11" localSheetId="5">#REF!</definedName>
    <definedName name="DATA11" localSheetId="3">#REF!</definedName>
    <definedName name="DATA11">#REF!</definedName>
    <definedName name="DATA12" localSheetId="28">#REF!</definedName>
    <definedName name="DATA12" localSheetId="40">#REF!</definedName>
    <definedName name="DATA12" localSheetId="44">#REF!</definedName>
    <definedName name="DATA12" localSheetId="32">#REF!</definedName>
    <definedName name="DATA12" localSheetId="12">#REF!</definedName>
    <definedName name="DATA12" localSheetId="9">#REF!</definedName>
    <definedName name="DATA12" localSheetId="2">#REF!</definedName>
    <definedName name="DATA12" localSheetId="21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5">#REF!</definedName>
    <definedName name="DATA12" localSheetId="37">#REF!</definedName>
    <definedName name="DATA12" localSheetId="39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7">#REF!</definedName>
    <definedName name="DATA12" localSheetId="19">#REF!</definedName>
    <definedName name="DATA12" localSheetId="5">#REF!</definedName>
    <definedName name="DATA12" localSheetId="3">#REF!</definedName>
    <definedName name="DATA12">#REF!</definedName>
    <definedName name="DATA13" localSheetId="28">#REF!</definedName>
    <definedName name="DATA13" localSheetId="40">#REF!</definedName>
    <definedName name="DATA13" localSheetId="44">#REF!</definedName>
    <definedName name="DATA13" localSheetId="32">#REF!</definedName>
    <definedName name="DATA13" localSheetId="12">#REF!</definedName>
    <definedName name="DATA13" localSheetId="9">#REF!</definedName>
    <definedName name="DATA13" localSheetId="2">#REF!</definedName>
    <definedName name="DATA13" localSheetId="21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5">#REF!</definedName>
    <definedName name="DATA13" localSheetId="37">#REF!</definedName>
    <definedName name="DATA13" localSheetId="39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7">#REF!</definedName>
    <definedName name="DATA13" localSheetId="19">#REF!</definedName>
    <definedName name="DATA13" localSheetId="5">#REF!</definedName>
    <definedName name="DATA13" localSheetId="3">#REF!</definedName>
    <definedName name="DATA13">#REF!</definedName>
    <definedName name="DATA14" localSheetId="28">#REF!</definedName>
    <definedName name="DATA14" localSheetId="40">#REF!</definedName>
    <definedName name="DATA14" localSheetId="44">#REF!</definedName>
    <definedName name="DATA14" localSheetId="32">#REF!</definedName>
    <definedName name="DATA14" localSheetId="12">#REF!</definedName>
    <definedName name="DATA14" localSheetId="9">#REF!</definedName>
    <definedName name="DATA14" localSheetId="2">#REF!</definedName>
    <definedName name="DATA14" localSheetId="21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5">#REF!</definedName>
    <definedName name="DATA14" localSheetId="37">#REF!</definedName>
    <definedName name="DATA14" localSheetId="39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7">#REF!</definedName>
    <definedName name="DATA14" localSheetId="19">#REF!</definedName>
    <definedName name="DATA14" localSheetId="5">#REF!</definedName>
    <definedName name="DATA14" localSheetId="3">#REF!</definedName>
    <definedName name="DATA14">#REF!</definedName>
    <definedName name="DATA2" localSheetId="28">#REF!</definedName>
    <definedName name="DATA2" localSheetId="40">#REF!</definedName>
    <definedName name="DATA2" localSheetId="44">#REF!</definedName>
    <definedName name="DATA2" localSheetId="32">#REF!</definedName>
    <definedName name="DATA2" localSheetId="12">#REF!</definedName>
    <definedName name="DATA2" localSheetId="9">#REF!</definedName>
    <definedName name="DATA2" localSheetId="2">#REF!</definedName>
    <definedName name="DATA2" localSheetId="21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5">#REF!</definedName>
    <definedName name="DATA2" localSheetId="37">#REF!</definedName>
    <definedName name="DATA2" localSheetId="39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7">#REF!</definedName>
    <definedName name="DATA2" localSheetId="19">#REF!</definedName>
    <definedName name="DATA2" localSheetId="5">#REF!</definedName>
    <definedName name="DATA2" localSheetId="3">#REF!</definedName>
    <definedName name="DATA2">#REF!</definedName>
    <definedName name="DATA3" localSheetId="28">#REF!</definedName>
    <definedName name="DATA3" localSheetId="40">#REF!</definedName>
    <definedName name="DATA3" localSheetId="44">#REF!</definedName>
    <definedName name="DATA3" localSheetId="32">#REF!</definedName>
    <definedName name="DATA3" localSheetId="12">#REF!</definedName>
    <definedName name="DATA3" localSheetId="9">#REF!</definedName>
    <definedName name="DATA3" localSheetId="2">#REF!</definedName>
    <definedName name="DATA3" localSheetId="21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5">#REF!</definedName>
    <definedName name="DATA3" localSheetId="37">#REF!</definedName>
    <definedName name="DATA3" localSheetId="39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7">#REF!</definedName>
    <definedName name="DATA3" localSheetId="19">#REF!</definedName>
    <definedName name="DATA3" localSheetId="5">#REF!</definedName>
    <definedName name="DATA3" localSheetId="3">#REF!</definedName>
    <definedName name="DATA3">#REF!</definedName>
    <definedName name="DATA4" localSheetId="28">#REF!</definedName>
    <definedName name="DATA4" localSheetId="40">#REF!</definedName>
    <definedName name="DATA4" localSheetId="44">#REF!</definedName>
    <definedName name="DATA4" localSheetId="32">#REF!</definedName>
    <definedName name="DATA4" localSheetId="12">#REF!</definedName>
    <definedName name="DATA4" localSheetId="9">#REF!</definedName>
    <definedName name="DATA4" localSheetId="2">#REF!</definedName>
    <definedName name="DATA4" localSheetId="21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5">#REF!</definedName>
    <definedName name="DATA4" localSheetId="37">#REF!</definedName>
    <definedName name="DATA4" localSheetId="39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7">#REF!</definedName>
    <definedName name="DATA4" localSheetId="19">#REF!</definedName>
    <definedName name="DATA4" localSheetId="5">#REF!</definedName>
    <definedName name="DATA4" localSheetId="3">#REF!</definedName>
    <definedName name="DATA4">#REF!</definedName>
    <definedName name="DATA5" localSheetId="28">#REF!</definedName>
    <definedName name="DATA5" localSheetId="40">#REF!</definedName>
    <definedName name="DATA5" localSheetId="44">#REF!</definedName>
    <definedName name="DATA5" localSheetId="32">#REF!</definedName>
    <definedName name="DATA5" localSheetId="12">#REF!</definedName>
    <definedName name="DATA5" localSheetId="9">#REF!</definedName>
    <definedName name="DATA5" localSheetId="2">#REF!</definedName>
    <definedName name="DATA5" localSheetId="21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5">#REF!</definedName>
    <definedName name="DATA5" localSheetId="37">#REF!</definedName>
    <definedName name="DATA5" localSheetId="39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7">#REF!</definedName>
    <definedName name="DATA5" localSheetId="19">#REF!</definedName>
    <definedName name="DATA5" localSheetId="5">#REF!</definedName>
    <definedName name="DATA5" localSheetId="3">#REF!</definedName>
    <definedName name="DATA5">#REF!</definedName>
    <definedName name="DATA6" localSheetId="28">#REF!</definedName>
    <definedName name="DATA6" localSheetId="40">#REF!</definedName>
    <definedName name="DATA6" localSheetId="44">#REF!</definedName>
    <definedName name="DATA6" localSheetId="32">#REF!</definedName>
    <definedName name="DATA6" localSheetId="12">#REF!</definedName>
    <definedName name="DATA6" localSheetId="9">#REF!</definedName>
    <definedName name="DATA6" localSheetId="2">#REF!</definedName>
    <definedName name="DATA6" localSheetId="21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5">#REF!</definedName>
    <definedName name="DATA6" localSheetId="37">#REF!</definedName>
    <definedName name="DATA6" localSheetId="39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7">#REF!</definedName>
    <definedName name="DATA6" localSheetId="19">#REF!</definedName>
    <definedName name="DATA6" localSheetId="5">#REF!</definedName>
    <definedName name="DATA6" localSheetId="3">#REF!</definedName>
    <definedName name="DATA6">#REF!</definedName>
    <definedName name="DATA7" localSheetId="28">#REF!</definedName>
    <definedName name="DATA7" localSheetId="40">#REF!</definedName>
    <definedName name="DATA7" localSheetId="44">#REF!</definedName>
    <definedName name="DATA7" localSheetId="32">#REF!</definedName>
    <definedName name="DATA7" localSheetId="12">#REF!</definedName>
    <definedName name="DATA7" localSheetId="9">#REF!</definedName>
    <definedName name="DATA7" localSheetId="2">#REF!</definedName>
    <definedName name="DATA7" localSheetId="21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5">#REF!</definedName>
    <definedName name="DATA7" localSheetId="37">#REF!</definedName>
    <definedName name="DATA7" localSheetId="39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7">#REF!</definedName>
    <definedName name="DATA7" localSheetId="19">#REF!</definedName>
    <definedName name="DATA7" localSheetId="5">#REF!</definedName>
    <definedName name="DATA7" localSheetId="3">#REF!</definedName>
    <definedName name="DATA7">#REF!</definedName>
    <definedName name="DATA8" localSheetId="28">#REF!</definedName>
    <definedName name="DATA8" localSheetId="40">#REF!</definedName>
    <definedName name="DATA8" localSheetId="44">#REF!</definedName>
    <definedName name="DATA8" localSheetId="32">#REF!</definedName>
    <definedName name="DATA8" localSheetId="12">#REF!</definedName>
    <definedName name="DATA8" localSheetId="9">#REF!</definedName>
    <definedName name="DATA8" localSheetId="2">#REF!</definedName>
    <definedName name="DATA8" localSheetId="21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5">#REF!</definedName>
    <definedName name="DATA8" localSheetId="37">#REF!</definedName>
    <definedName name="DATA8" localSheetId="39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7">#REF!</definedName>
    <definedName name="DATA8" localSheetId="19">#REF!</definedName>
    <definedName name="DATA8" localSheetId="5">#REF!</definedName>
    <definedName name="DATA8" localSheetId="3">#REF!</definedName>
    <definedName name="DATA8">#REF!</definedName>
    <definedName name="DATA9" localSheetId="28">#REF!</definedName>
    <definedName name="DATA9" localSheetId="40">#REF!</definedName>
    <definedName name="DATA9" localSheetId="44">#REF!</definedName>
    <definedName name="DATA9" localSheetId="32">#REF!</definedName>
    <definedName name="DATA9" localSheetId="12">#REF!</definedName>
    <definedName name="DATA9" localSheetId="9">#REF!</definedName>
    <definedName name="DATA9" localSheetId="2">#REF!</definedName>
    <definedName name="DATA9" localSheetId="21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5">#REF!</definedName>
    <definedName name="DATA9" localSheetId="37">#REF!</definedName>
    <definedName name="DATA9" localSheetId="39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7">#REF!</definedName>
    <definedName name="DATA9" localSheetId="19">#REF!</definedName>
    <definedName name="DATA9" localSheetId="5">#REF!</definedName>
    <definedName name="DATA9" localSheetId="3">#REF!</definedName>
    <definedName name="DATA9">#REF!</definedName>
    <definedName name="DATAA" localSheetId="40">#REF!</definedName>
    <definedName name="DATAA" localSheetId="44">#REF!</definedName>
    <definedName name="DATAA" localSheetId="12">#REF!</definedName>
    <definedName name="DATAA">#REF!</definedName>
    <definedName name="DATAA10" localSheetId="40">#REF!</definedName>
    <definedName name="DATAA10" localSheetId="44">#REF!</definedName>
    <definedName name="DATAA10" localSheetId="12">#REF!</definedName>
    <definedName name="DATAA10">#REF!</definedName>
    <definedName name="DATAA111" localSheetId="40">#REF!</definedName>
    <definedName name="DATAA111" localSheetId="44">#REF!</definedName>
    <definedName name="DATAA111" localSheetId="12">#REF!</definedName>
    <definedName name="DATAA111">#REF!</definedName>
    <definedName name="Print_Area" localSheetId="7">DCap!$A$1:$P$34</definedName>
    <definedName name="Print_Area" localSheetId="26">'DCap 0503'!$A$1:$P$16</definedName>
    <definedName name="Print_Area" localSheetId="28">'DCap 0504'!$A$1:$P$16</definedName>
    <definedName name="Print_Area" localSheetId="12">DCProg!$A$86:$P$222</definedName>
    <definedName name="Print_Area" localSheetId="9">DDetallCorrent!$A$1:$P$137</definedName>
    <definedName name="Print_Area" localSheetId="11">DTProg!$A$1:$P$305</definedName>
    <definedName name="Print_Area" localSheetId="2">'Gràfics 1'!$A$1:$N$19</definedName>
    <definedName name="Print_Area" localSheetId="27">'Gràfics 13'!$A$3:$M$17</definedName>
    <definedName name="Print_Area" localSheetId="29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IDetallCorrent!$A$1:$K$67</definedName>
    <definedName name="Print_Area" localSheetId="0">Indicadors!$A$1:$J$36</definedName>
    <definedName name="TEST0" localSheetId="28">#REF!</definedName>
    <definedName name="TEST0" localSheetId="40">#REF!</definedName>
    <definedName name="TEST0" localSheetId="44">#REF!</definedName>
    <definedName name="TEST0" localSheetId="32">#REF!</definedName>
    <definedName name="TEST0" localSheetId="12">#REF!</definedName>
    <definedName name="TEST0" localSheetId="9">#REF!</definedName>
    <definedName name="TEST0" localSheetId="2">#REF!</definedName>
    <definedName name="TEST0" localSheetId="21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5">#REF!</definedName>
    <definedName name="TEST0" localSheetId="37">#REF!</definedName>
    <definedName name="TEST0" localSheetId="39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7">#REF!</definedName>
    <definedName name="TEST0" localSheetId="19">#REF!</definedName>
    <definedName name="TEST0" localSheetId="5">#REF!</definedName>
    <definedName name="TEST0" localSheetId="3">#REF!</definedName>
    <definedName name="TEST0">#REF!</definedName>
    <definedName name="TESTHKEY" localSheetId="28">#REF!</definedName>
    <definedName name="TESTHKEY" localSheetId="40">#REF!</definedName>
    <definedName name="TESTHKEY" localSheetId="44">#REF!</definedName>
    <definedName name="TESTHKEY" localSheetId="32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1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5">#REF!</definedName>
    <definedName name="TESTHKEY" localSheetId="37">#REF!</definedName>
    <definedName name="TESTHKEY" localSheetId="39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7">#REF!</definedName>
    <definedName name="TESTHKEY" localSheetId="19">#REF!</definedName>
    <definedName name="TESTHKEY" localSheetId="5">#REF!</definedName>
    <definedName name="TESTHKEY" localSheetId="3">#REF!</definedName>
    <definedName name="TESTHKEY">#REF!</definedName>
    <definedName name="TESTKEYS" localSheetId="28">#REF!</definedName>
    <definedName name="TESTKEYS" localSheetId="40">#REF!</definedName>
    <definedName name="TESTKEYS" localSheetId="44">#REF!</definedName>
    <definedName name="TESTKEYS" localSheetId="32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1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5">#REF!</definedName>
    <definedName name="TESTKEYS" localSheetId="37">#REF!</definedName>
    <definedName name="TESTKEYS" localSheetId="39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7">#REF!</definedName>
    <definedName name="TESTKEYS" localSheetId="19">#REF!</definedName>
    <definedName name="TESTKEYS" localSheetId="5">#REF!</definedName>
    <definedName name="TESTKEYS" localSheetId="3">#REF!</definedName>
    <definedName name="TESTKEYS">#REF!</definedName>
    <definedName name="TESTVKEY" localSheetId="28">#REF!</definedName>
    <definedName name="TESTVKEY" localSheetId="40">#REF!</definedName>
    <definedName name="TESTVKEY" localSheetId="44">#REF!</definedName>
    <definedName name="TESTVKEY" localSheetId="32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1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5">#REF!</definedName>
    <definedName name="TESTVKEY" localSheetId="37">#REF!</definedName>
    <definedName name="TESTVKEY" localSheetId="39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7">#REF!</definedName>
    <definedName name="TESTVKEY" localSheetId="19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H36" i="78" l="1"/>
  <c r="H6" i="78"/>
  <c r="H28" i="78"/>
  <c r="K52" i="43" l="1"/>
  <c r="N85" i="16" l="1"/>
  <c r="N137" i="14"/>
  <c r="N137" i="45"/>
  <c r="E13" i="14" l="1"/>
  <c r="C13" i="14"/>
  <c r="K11" i="43" l="1"/>
  <c r="F11" i="43"/>
  <c r="H17" i="14" l="1"/>
  <c r="L9" i="1"/>
  <c r="M9" i="1"/>
  <c r="J9" i="1"/>
  <c r="H9" i="1"/>
  <c r="F8" i="1"/>
  <c r="F9" i="1"/>
  <c r="S10" i="1"/>
  <c r="H10" i="15" l="1"/>
  <c r="P181" i="78"/>
  <c r="K25" i="44"/>
  <c r="K23" i="44"/>
  <c r="K15" i="44"/>
  <c r="K14" i="44"/>
  <c r="K13" i="44"/>
  <c r="K12" i="44"/>
  <c r="K6" i="44"/>
  <c r="K7" i="44"/>
  <c r="K5" i="44"/>
  <c r="K8" i="44"/>
  <c r="I13" i="14" l="1"/>
  <c r="I7" i="14"/>
  <c r="H7" i="14"/>
  <c r="I10" i="14"/>
  <c r="H10" i="14"/>
  <c r="H8" i="14"/>
  <c r="H6" i="14" l="1"/>
  <c r="N12" i="74"/>
  <c r="N16" i="74"/>
  <c r="P16" i="74" s="1"/>
  <c r="C60" i="78"/>
  <c r="C84" i="78"/>
  <c r="C69" i="78"/>
  <c r="C36" i="78"/>
  <c r="C28" i="78"/>
  <c r="C6" i="78"/>
  <c r="C85" i="16"/>
  <c r="C84" i="16"/>
  <c r="C69" i="16"/>
  <c r="C36" i="16"/>
  <c r="C28" i="16"/>
  <c r="C60" i="16"/>
  <c r="C6" i="16"/>
  <c r="C85" i="78" l="1"/>
  <c r="C223" i="16" l="1"/>
  <c r="J96" i="45"/>
  <c r="H96" i="45"/>
  <c r="F96" i="45"/>
  <c r="J48" i="45"/>
  <c r="J49" i="45"/>
  <c r="J50" i="45"/>
  <c r="J51" i="45"/>
  <c r="J52" i="45"/>
  <c r="H48" i="45"/>
  <c r="H49" i="45"/>
  <c r="H50" i="45"/>
  <c r="H51" i="45"/>
  <c r="H52" i="45"/>
  <c r="F48" i="45"/>
  <c r="F49" i="45"/>
  <c r="F50" i="45"/>
  <c r="F51" i="45"/>
  <c r="F52" i="45"/>
  <c r="J131" i="45" l="1"/>
  <c r="H131" i="45"/>
  <c r="F131" i="45"/>
  <c r="J126" i="45"/>
  <c r="J127" i="45"/>
  <c r="J128" i="45"/>
  <c r="J129" i="45"/>
  <c r="H126" i="45"/>
  <c r="H127" i="45"/>
  <c r="H128" i="45"/>
  <c r="H129" i="45"/>
  <c r="F126" i="45"/>
  <c r="F127" i="45"/>
  <c r="F128" i="45"/>
  <c r="F129" i="45"/>
  <c r="J123" i="45"/>
  <c r="H123" i="45"/>
  <c r="F123" i="45"/>
  <c r="J120" i="45"/>
  <c r="H120" i="45"/>
  <c r="F120" i="45"/>
  <c r="J112" i="45"/>
  <c r="H112" i="45"/>
  <c r="F112" i="45"/>
  <c r="J108" i="45"/>
  <c r="H108" i="45"/>
  <c r="F108" i="45"/>
  <c r="J81" i="45"/>
  <c r="J83" i="45"/>
  <c r="H81" i="45"/>
  <c r="H82" i="45"/>
  <c r="H83" i="45"/>
  <c r="F81" i="45"/>
  <c r="F82" i="45"/>
  <c r="F83" i="45"/>
  <c r="J85" i="45"/>
  <c r="J86" i="45"/>
  <c r="J87" i="45"/>
  <c r="H85" i="45"/>
  <c r="H86" i="45"/>
  <c r="H87" i="45"/>
  <c r="F85" i="45"/>
  <c r="F86" i="45"/>
  <c r="F87" i="45"/>
  <c r="J99" i="45"/>
  <c r="H99" i="45"/>
  <c r="F99" i="45"/>
  <c r="J97" i="45"/>
  <c r="H97" i="45"/>
  <c r="F97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O22" i="1"/>
  <c r="N15" i="28" l="1"/>
  <c r="N12" i="28"/>
  <c r="N9" i="28"/>
  <c r="N16" i="28" s="1"/>
  <c r="K15" i="28"/>
  <c r="K12" i="28"/>
  <c r="K9" i="28"/>
  <c r="K16" i="28" s="1"/>
  <c r="N15" i="22"/>
  <c r="N12" i="22"/>
  <c r="N9" i="22"/>
  <c r="K9" i="22"/>
  <c r="K15" i="22"/>
  <c r="K12" i="22"/>
  <c r="K16" i="22" s="1"/>
  <c r="N16" i="22" l="1"/>
  <c r="N9" i="74"/>
  <c r="K15" i="74"/>
  <c r="K12" i="74"/>
  <c r="K9" i="74"/>
  <c r="K16" i="74" s="1"/>
  <c r="N15" i="47"/>
  <c r="N12" i="47"/>
  <c r="N9" i="47"/>
  <c r="N16" i="47" s="1"/>
  <c r="K15" i="47"/>
  <c r="K12" i="47"/>
  <c r="K9" i="47"/>
  <c r="K16" i="47" s="1"/>
  <c r="N15" i="46"/>
  <c r="N12" i="46"/>
  <c r="N9" i="46"/>
  <c r="N16" i="46" s="1"/>
  <c r="K15" i="46"/>
  <c r="K12" i="46"/>
  <c r="K16" i="46" s="1"/>
  <c r="K9" i="46"/>
  <c r="N15" i="25"/>
  <c r="N12" i="25"/>
  <c r="N9" i="25"/>
  <c r="N16" i="25" s="1"/>
  <c r="K9" i="25"/>
  <c r="K15" i="25"/>
  <c r="K12" i="25"/>
  <c r="K16" i="25"/>
  <c r="N16" i="27"/>
  <c r="N12" i="27"/>
  <c r="N9" i="27"/>
  <c r="N15" i="27"/>
  <c r="J12" i="24"/>
  <c r="H12" i="24"/>
  <c r="K16" i="13"/>
  <c r="J219" i="78"/>
  <c r="J208" i="78"/>
  <c r="H219" i="78"/>
  <c r="H206" i="78"/>
  <c r="H207" i="78"/>
  <c r="H208" i="78"/>
  <c r="H209" i="78"/>
  <c r="H210" i="78"/>
  <c r="F219" i="78"/>
  <c r="F206" i="78"/>
  <c r="F207" i="78"/>
  <c r="F208" i="78"/>
  <c r="J192" i="78"/>
  <c r="H192" i="78"/>
  <c r="F192" i="78"/>
  <c r="H182" i="78"/>
  <c r="F182" i="78"/>
  <c r="J180" i="78"/>
  <c r="H180" i="78"/>
  <c r="F180" i="78"/>
  <c r="F148" i="78"/>
  <c r="H147" i="78"/>
  <c r="J145" i="78"/>
  <c r="J130" i="78"/>
  <c r="J135" i="78"/>
  <c r="J134" i="78"/>
  <c r="J133" i="78"/>
  <c r="J132" i="78"/>
  <c r="J131" i="78"/>
  <c r="J129" i="78"/>
  <c r="J128" i="78"/>
  <c r="J127" i="78"/>
  <c r="H135" i="78"/>
  <c r="H134" i="78"/>
  <c r="H133" i="78"/>
  <c r="H132" i="78"/>
  <c r="H131" i="78"/>
  <c r="H130" i="78"/>
  <c r="H129" i="78"/>
  <c r="H128" i="78"/>
  <c r="H127" i="78"/>
  <c r="F128" i="78"/>
  <c r="J125" i="78"/>
  <c r="J124" i="78"/>
  <c r="J123" i="78"/>
  <c r="J122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7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H125" i="78"/>
  <c r="F125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7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H122" i="78"/>
  <c r="H123" i="78"/>
  <c r="H124" i="78"/>
  <c r="H92" i="78"/>
  <c r="F93" i="78"/>
  <c r="F91" i="78"/>
  <c r="J91" i="78"/>
  <c r="J90" i="78"/>
  <c r="H90" i="78"/>
  <c r="F90" i="78"/>
  <c r="C198" i="78"/>
  <c r="D198" i="78"/>
  <c r="I156" i="78"/>
  <c r="G156" i="78"/>
  <c r="E156" i="78"/>
  <c r="D156" i="78"/>
  <c r="C156" i="78"/>
  <c r="K85" i="78"/>
  <c r="D85" i="78"/>
  <c r="I85" i="78"/>
  <c r="G85" i="78"/>
  <c r="E85" i="78"/>
  <c r="D84" i="78"/>
  <c r="D69" i="78"/>
  <c r="I60" i="78"/>
  <c r="G60" i="78"/>
  <c r="E60" i="78"/>
  <c r="D60" i="78"/>
  <c r="F60" i="78" s="1"/>
  <c r="H84" i="78"/>
  <c r="H71" i="78"/>
  <c r="H72" i="78"/>
  <c r="H73" i="78"/>
  <c r="H74" i="78"/>
  <c r="H75" i="78"/>
  <c r="H76" i="78"/>
  <c r="H77" i="78"/>
  <c r="H78" i="78"/>
  <c r="H79" i="78"/>
  <c r="H80" i="78"/>
  <c r="H81" i="78"/>
  <c r="H82" i="78"/>
  <c r="H83" i="78"/>
  <c r="H70" i="78"/>
  <c r="H69" i="78"/>
  <c r="J67" i="78"/>
  <c r="H62" i="78"/>
  <c r="H63" i="78"/>
  <c r="H64" i="78"/>
  <c r="H65" i="78"/>
  <c r="H66" i="78"/>
  <c r="H67" i="78"/>
  <c r="H68" i="78"/>
  <c r="H61" i="78"/>
  <c r="H60" i="78"/>
  <c r="J65" i="78"/>
  <c r="M5" i="78"/>
  <c r="J38" i="78"/>
  <c r="J39" i="78"/>
  <c r="J40" i="78"/>
  <c r="J41" i="78"/>
  <c r="J42" i="78"/>
  <c r="J43" i="78"/>
  <c r="J44" i="78"/>
  <c r="J45" i="78"/>
  <c r="J46" i="78"/>
  <c r="J47" i="78"/>
  <c r="J37" i="78"/>
  <c r="J30" i="78"/>
  <c r="J31" i="78"/>
  <c r="J32" i="78"/>
  <c r="J33" i="78"/>
  <c r="J34" i="78"/>
  <c r="J35" i="78"/>
  <c r="J29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7" i="78"/>
  <c r="J6" i="78"/>
  <c r="J5" i="78"/>
  <c r="H7" i="78"/>
  <c r="H53" i="78"/>
  <c r="H54" i="78"/>
  <c r="H55" i="78"/>
  <c r="H56" i="78"/>
  <c r="H57" i="78"/>
  <c r="H58" i="78"/>
  <c r="H59" i="78"/>
  <c r="H52" i="78"/>
  <c r="H38" i="78"/>
  <c r="H39" i="78"/>
  <c r="H40" i="78"/>
  <c r="H41" i="78"/>
  <c r="H42" i="78"/>
  <c r="H43" i="78"/>
  <c r="H44" i="78"/>
  <c r="H45" i="78"/>
  <c r="H46" i="78"/>
  <c r="H47" i="78"/>
  <c r="H37" i="78"/>
  <c r="H30" i="78"/>
  <c r="H31" i="78"/>
  <c r="H32" i="78"/>
  <c r="H33" i="78"/>
  <c r="H34" i="78"/>
  <c r="H35" i="78"/>
  <c r="H29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5" i="78"/>
  <c r="F71" i="78"/>
  <c r="F72" i="78"/>
  <c r="F73" i="78"/>
  <c r="F74" i="78"/>
  <c r="F75" i="78"/>
  <c r="F76" i="78"/>
  <c r="F77" i="78"/>
  <c r="F78" i="78"/>
  <c r="F79" i="78"/>
  <c r="F80" i="78"/>
  <c r="F81" i="78"/>
  <c r="F82" i="78"/>
  <c r="F83" i="78"/>
  <c r="F70" i="78"/>
  <c r="F62" i="78"/>
  <c r="F63" i="78"/>
  <c r="F64" i="78"/>
  <c r="F65" i="78"/>
  <c r="F66" i="78"/>
  <c r="F67" i="78"/>
  <c r="F68" i="78"/>
  <c r="F61" i="78"/>
  <c r="F53" i="78"/>
  <c r="F54" i="78"/>
  <c r="F55" i="78"/>
  <c r="F56" i="78"/>
  <c r="F57" i="78"/>
  <c r="F58" i="78"/>
  <c r="F59" i="78"/>
  <c r="F52" i="78"/>
  <c r="F38" i="78"/>
  <c r="F39" i="78"/>
  <c r="F40" i="78"/>
  <c r="F41" i="78"/>
  <c r="F42" i="78"/>
  <c r="F43" i="78"/>
  <c r="F44" i="78"/>
  <c r="F45" i="78"/>
  <c r="F46" i="78"/>
  <c r="F47" i="78"/>
  <c r="F37" i="78"/>
  <c r="F34" i="78"/>
  <c r="F30" i="78"/>
  <c r="F31" i="78"/>
  <c r="F32" i="78"/>
  <c r="F33" i="78"/>
  <c r="F35" i="78"/>
  <c r="F29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7" i="78"/>
  <c r="F5" i="78"/>
  <c r="M204" i="78"/>
  <c r="M189" i="78"/>
  <c r="M190" i="78"/>
  <c r="M191" i="78"/>
  <c r="M193" i="78"/>
  <c r="M194" i="78"/>
  <c r="M195" i="78"/>
  <c r="M196" i="78"/>
  <c r="M188" i="78"/>
  <c r="H140" i="78"/>
  <c r="J140" i="78"/>
  <c r="H141" i="78"/>
  <c r="J141" i="78"/>
  <c r="H142" i="78"/>
  <c r="J142" i="78"/>
  <c r="H143" i="78"/>
  <c r="J143" i="78"/>
  <c r="H144" i="78"/>
  <c r="J144" i="78"/>
  <c r="H145" i="78"/>
  <c r="H146" i="78"/>
  <c r="J146" i="78"/>
  <c r="J147" i="78"/>
  <c r="H148" i="78"/>
  <c r="J148" i="78"/>
  <c r="H149" i="78"/>
  <c r="J149" i="78"/>
  <c r="H151" i="78"/>
  <c r="J151" i="78"/>
  <c r="H152" i="78"/>
  <c r="J152" i="78"/>
  <c r="H153" i="78"/>
  <c r="J153" i="78"/>
  <c r="H154" i="78"/>
  <c r="J154" i="78"/>
  <c r="N60" i="78"/>
  <c r="M7" i="78"/>
  <c r="J200" i="78" l="1"/>
  <c r="J201" i="78"/>
  <c r="J202" i="78"/>
  <c r="J203" i="78"/>
  <c r="J204" i="78"/>
  <c r="J206" i="78"/>
  <c r="J207" i="78"/>
  <c r="J209" i="78"/>
  <c r="J210" i="78"/>
  <c r="J211" i="78"/>
  <c r="J212" i="78"/>
  <c r="J213" i="78"/>
  <c r="J214" i="78"/>
  <c r="J215" i="78"/>
  <c r="J216" i="78"/>
  <c r="J217" i="78"/>
  <c r="J218" i="78"/>
  <c r="H200" i="78"/>
  <c r="H201" i="78"/>
  <c r="H202" i="78"/>
  <c r="H203" i="78"/>
  <c r="H204" i="78"/>
  <c r="H211" i="78"/>
  <c r="H212" i="78"/>
  <c r="H213" i="78"/>
  <c r="H214" i="78"/>
  <c r="H215" i="78"/>
  <c r="H216" i="78"/>
  <c r="H217" i="78"/>
  <c r="H218" i="78"/>
  <c r="F200" i="78"/>
  <c r="F201" i="78"/>
  <c r="F202" i="78"/>
  <c r="F203" i="78"/>
  <c r="F204" i="78"/>
  <c r="F209" i="78"/>
  <c r="F210" i="78"/>
  <c r="F211" i="78"/>
  <c r="F212" i="78"/>
  <c r="F213" i="78"/>
  <c r="F214" i="78"/>
  <c r="F215" i="78"/>
  <c r="F216" i="78"/>
  <c r="F217" i="78"/>
  <c r="F218" i="78"/>
  <c r="J191" i="78"/>
  <c r="J189" i="78"/>
  <c r="J190" i="78"/>
  <c r="J193" i="78"/>
  <c r="J194" i="78"/>
  <c r="J195" i="78"/>
  <c r="J196" i="78"/>
  <c r="H189" i="78"/>
  <c r="H190" i="78"/>
  <c r="H191" i="78"/>
  <c r="H193" i="78"/>
  <c r="H194" i="78"/>
  <c r="H195" i="78"/>
  <c r="H196" i="78"/>
  <c r="H188" i="78"/>
  <c r="F193" i="78"/>
  <c r="F194" i="78"/>
  <c r="F195" i="78"/>
  <c r="F196" i="78"/>
  <c r="P198" i="16"/>
  <c r="N36" i="16"/>
  <c r="N28" i="16"/>
  <c r="N6" i="16"/>
  <c r="I85" i="16" l="1"/>
  <c r="G85" i="16"/>
  <c r="E85" i="16"/>
  <c r="D85" i="16"/>
  <c r="I223" i="16"/>
  <c r="G223" i="16"/>
  <c r="E223" i="16"/>
  <c r="D223" i="16"/>
  <c r="D222" i="16"/>
  <c r="I200" i="16"/>
  <c r="G200" i="16"/>
  <c r="E200" i="16"/>
  <c r="D200" i="16"/>
  <c r="I156" i="16"/>
  <c r="G156" i="16"/>
  <c r="E156" i="16"/>
  <c r="D156" i="16"/>
  <c r="D60" i="16"/>
  <c r="E60" i="16"/>
  <c r="I60" i="16"/>
  <c r="G60" i="16"/>
  <c r="M107" i="45" l="1"/>
  <c r="I102" i="45"/>
  <c r="K65" i="45"/>
  <c r="J134" i="45"/>
  <c r="H134" i="45"/>
  <c r="F134" i="45"/>
  <c r="D102" i="45"/>
  <c r="H60" i="45"/>
  <c r="H59" i="45"/>
  <c r="J60" i="45"/>
  <c r="Q16" i="1"/>
  <c r="Q13" i="1"/>
  <c r="F16" i="44" l="1"/>
  <c r="F8" i="44"/>
  <c r="G14" i="43"/>
  <c r="H14" i="43" s="1"/>
  <c r="E14" i="43"/>
  <c r="F14" i="43" s="1"/>
  <c r="D14" i="43"/>
  <c r="L16" i="15"/>
  <c r="L18" i="15" s="1"/>
  <c r="E14" i="15" l="1"/>
  <c r="E16" i="15" l="1"/>
  <c r="I10" i="79" l="1"/>
  <c r="N9" i="26"/>
  <c r="K156" i="78"/>
  <c r="N69" i="78"/>
  <c r="N61" i="45"/>
  <c r="K61" i="45"/>
  <c r="E17" i="15" l="1"/>
  <c r="J52" i="78" l="1"/>
  <c r="M52" i="78"/>
  <c r="P52" i="78"/>
  <c r="J53" i="78"/>
  <c r="M53" i="78"/>
  <c r="P53" i="78"/>
  <c r="J54" i="78"/>
  <c r="M54" i="78"/>
  <c r="P54" i="78"/>
  <c r="J55" i="78"/>
  <c r="M55" i="78"/>
  <c r="P55" i="78"/>
  <c r="O29" i="1"/>
  <c r="O28" i="1"/>
  <c r="O31" i="1"/>
  <c r="O26" i="1"/>
  <c r="O25" i="1"/>
  <c r="O24" i="1"/>
  <c r="O23" i="1"/>
  <c r="K51" i="43"/>
  <c r="N84" i="78" l="1"/>
  <c r="K84" i="78"/>
  <c r="I84" i="78"/>
  <c r="P84" i="78" s="1"/>
  <c r="G84" i="78"/>
  <c r="M84" i="78" s="1"/>
  <c r="E84" i="78"/>
  <c r="P82" i="78"/>
  <c r="M82" i="78"/>
  <c r="J82" i="78"/>
  <c r="P81" i="78"/>
  <c r="M81" i="78"/>
  <c r="J81" i="78"/>
  <c r="P80" i="78"/>
  <c r="M80" i="78"/>
  <c r="J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P72" i="78"/>
  <c r="M72" i="78"/>
  <c r="J72" i="78"/>
  <c r="P71" i="78"/>
  <c r="M71" i="78"/>
  <c r="J71" i="78"/>
  <c r="P70" i="78"/>
  <c r="M70" i="78"/>
  <c r="J70" i="78"/>
  <c r="K69" i="78"/>
  <c r="I69" i="78"/>
  <c r="G69" i="78"/>
  <c r="M69" i="78" s="1"/>
  <c r="E69" i="78"/>
  <c r="P67" i="78"/>
  <c r="M67" i="78"/>
  <c r="P66" i="78"/>
  <c r="M66" i="78"/>
  <c r="J66" i="78"/>
  <c r="P65" i="78"/>
  <c r="M65" i="78"/>
  <c r="P64" i="78"/>
  <c r="M64" i="78"/>
  <c r="J64" i="78"/>
  <c r="P63" i="78"/>
  <c r="M63" i="78"/>
  <c r="J63" i="78"/>
  <c r="P62" i="78"/>
  <c r="M62" i="78"/>
  <c r="J62" i="78"/>
  <c r="P61" i="78"/>
  <c r="M61" i="78"/>
  <c r="J61" i="78"/>
  <c r="K60" i="78"/>
  <c r="M60" i="78"/>
  <c r="M58" i="78"/>
  <c r="J58" i="78"/>
  <c r="P57" i="78"/>
  <c r="M57" i="78"/>
  <c r="J57" i="78"/>
  <c r="P56" i="78"/>
  <c r="M56" i="78"/>
  <c r="J56" i="78"/>
  <c r="P47" i="78"/>
  <c r="M47" i="78"/>
  <c r="P46" i="78"/>
  <c r="M46" i="78"/>
  <c r="P45" i="78"/>
  <c r="M45" i="78"/>
  <c r="P44" i="78"/>
  <c r="M44" i="78"/>
  <c r="P43" i="78"/>
  <c r="M43" i="78"/>
  <c r="P42" i="78"/>
  <c r="M42" i="78"/>
  <c r="P41" i="78"/>
  <c r="M41" i="78"/>
  <c r="P40" i="78"/>
  <c r="M40" i="78"/>
  <c r="P39" i="78"/>
  <c r="M39" i="78"/>
  <c r="P38" i="78"/>
  <c r="M38" i="78"/>
  <c r="P37" i="78"/>
  <c r="M37" i="78"/>
  <c r="N36" i="78"/>
  <c r="N85" i="78" s="1"/>
  <c r="K36" i="78"/>
  <c r="I36" i="78"/>
  <c r="G36" i="78"/>
  <c r="M36" i="78" s="1"/>
  <c r="E36" i="78"/>
  <c r="D36" i="78"/>
  <c r="P33" i="78"/>
  <c r="M33" i="78"/>
  <c r="P32" i="78"/>
  <c r="M32" i="78"/>
  <c r="P31" i="78"/>
  <c r="M31" i="78"/>
  <c r="P30" i="78"/>
  <c r="M30" i="78"/>
  <c r="P29" i="78"/>
  <c r="M29" i="78"/>
  <c r="N28" i="78"/>
  <c r="K28" i="78"/>
  <c r="I28" i="78"/>
  <c r="P28" i="78" s="1"/>
  <c r="G28" i="78"/>
  <c r="M28" i="78" s="1"/>
  <c r="E28" i="78"/>
  <c r="D28" i="78"/>
  <c r="P26" i="78"/>
  <c r="M26" i="78"/>
  <c r="P25" i="78"/>
  <c r="M25" i="78"/>
  <c r="P24" i="78"/>
  <c r="M24" i="78"/>
  <c r="P23" i="78"/>
  <c r="M23" i="78"/>
  <c r="P22" i="78"/>
  <c r="M22" i="78"/>
  <c r="P20" i="78"/>
  <c r="M20" i="78"/>
  <c r="P19" i="78"/>
  <c r="M19" i="78"/>
  <c r="P18" i="78"/>
  <c r="M18" i="78"/>
  <c r="P17" i="78"/>
  <c r="M17" i="78"/>
  <c r="P16" i="78"/>
  <c r="M16" i="78"/>
  <c r="P15" i="78"/>
  <c r="M15" i="78"/>
  <c r="P14" i="78"/>
  <c r="M14" i="78"/>
  <c r="P13" i="78"/>
  <c r="M13" i="78"/>
  <c r="P12" i="78"/>
  <c r="M12" i="78"/>
  <c r="P11" i="78"/>
  <c r="M11" i="78"/>
  <c r="P10" i="78"/>
  <c r="M10" i="78"/>
  <c r="P8" i="78"/>
  <c r="M8" i="78"/>
  <c r="P7" i="78"/>
  <c r="N6" i="78"/>
  <c r="K6" i="78"/>
  <c r="I6" i="78"/>
  <c r="P6" i="78" s="1"/>
  <c r="G6" i="78"/>
  <c r="E6" i="78"/>
  <c r="D6" i="78"/>
  <c r="P5" i="78"/>
  <c r="F90" i="16"/>
  <c r="H90" i="16"/>
  <c r="J90" i="16"/>
  <c r="M90" i="16"/>
  <c r="P90" i="16"/>
  <c r="C91" i="16"/>
  <c r="D91" i="16"/>
  <c r="E91" i="16"/>
  <c r="G91" i="16"/>
  <c r="H91" i="16" s="1"/>
  <c r="I91" i="16"/>
  <c r="J91" i="16" s="1"/>
  <c r="K91" i="16"/>
  <c r="N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P101" i="16"/>
  <c r="F102" i="16"/>
  <c r="H102" i="16"/>
  <c r="J102" i="16"/>
  <c r="M102" i="16"/>
  <c r="P102" i="16"/>
  <c r="F103" i="16"/>
  <c r="H103" i="16"/>
  <c r="J103" i="16"/>
  <c r="M103" i="16"/>
  <c r="P103" i="16"/>
  <c r="F104" i="16"/>
  <c r="H104" i="16"/>
  <c r="J104" i="16"/>
  <c r="M104" i="16"/>
  <c r="P104" i="16"/>
  <c r="F105" i="16"/>
  <c r="H105" i="16"/>
  <c r="J105" i="16"/>
  <c r="M105" i="16"/>
  <c r="P105" i="16"/>
  <c r="F106" i="16"/>
  <c r="H106" i="16"/>
  <c r="J106" i="16"/>
  <c r="M106" i="16"/>
  <c r="P106" i="16"/>
  <c r="F107" i="16"/>
  <c r="H107" i="16"/>
  <c r="J107" i="16"/>
  <c r="M107" i="16"/>
  <c r="P107" i="16"/>
  <c r="F108" i="16"/>
  <c r="H108" i="16"/>
  <c r="J108" i="16"/>
  <c r="M108" i="16"/>
  <c r="P108" i="16"/>
  <c r="F109" i="16"/>
  <c r="H109" i="16"/>
  <c r="J109" i="16"/>
  <c r="M109" i="16"/>
  <c r="P109" i="16"/>
  <c r="F110" i="16"/>
  <c r="H110" i="16"/>
  <c r="J110" i="16"/>
  <c r="M110" i="16"/>
  <c r="P110" i="16"/>
  <c r="F111" i="16"/>
  <c r="H111" i="16"/>
  <c r="J111" i="16"/>
  <c r="M111" i="16"/>
  <c r="P111" i="16"/>
  <c r="F112" i="16"/>
  <c r="H112" i="16"/>
  <c r="J112" i="16"/>
  <c r="M112" i="16"/>
  <c r="P112" i="16"/>
  <c r="F113" i="16"/>
  <c r="H113" i="16"/>
  <c r="J113" i="16"/>
  <c r="M113" i="16"/>
  <c r="P113" i="16"/>
  <c r="F114" i="16"/>
  <c r="H114" i="16"/>
  <c r="J114" i="16"/>
  <c r="M114" i="16"/>
  <c r="P114" i="16"/>
  <c r="F115" i="16"/>
  <c r="H115" i="16"/>
  <c r="J115" i="16"/>
  <c r="M115" i="16"/>
  <c r="P115" i="16"/>
  <c r="F116" i="16"/>
  <c r="H116" i="16"/>
  <c r="J116" i="16"/>
  <c r="M116" i="16"/>
  <c r="P116" i="16"/>
  <c r="F117" i="16"/>
  <c r="H117" i="16"/>
  <c r="J117" i="16"/>
  <c r="M117" i="16"/>
  <c r="P117" i="16"/>
  <c r="F118" i="16"/>
  <c r="H118" i="16"/>
  <c r="J118" i="16"/>
  <c r="F119" i="16"/>
  <c r="H119" i="16"/>
  <c r="J119" i="16"/>
  <c r="M119" i="16"/>
  <c r="P119" i="16"/>
  <c r="F120" i="16"/>
  <c r="H120" i="16"/>
  <c r="J120" i="16"/>
  <c r="M120" i="16"/>
  <c r="P120" i="16"/>
  <c r="F121" i="16"/>
  <c r="H121" i="16"/>
  <c r="J121" i="16"/>
  <c r="M121" i="16"/>
  <c r="P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C126" i="16"/>
  <c r="D126" i="16"/>
  <c r="E126" i="16"/>
  <c r="G126" i="16"/>
  <c r="H126" i="16" s="1"/>
  <c r="I126" i="16"/>
  <c r="K126" i="16"/>
  <c r="N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1" i="16"/>
  <c r="H131" i="16"/>
  <c r="J131" i="16"/>
  <c r="M131" i="16"/>
  <c r="P131" i="16"/>
  <c r="F132" i="16"/>
  <c r="H132" i="16"/>
  <c r="J132" i="16"/>
  <c r="M132" i="16"/>
  <c r="P132" i="16"/>
  <c r="F133" i="16"/>
  <c r="H133" i="16"/>
  <c r="J133" i="16"/>
  <c r="M133" i="16"/>
  <c r="P133" i="16"/>
  <c r="F134" i="16"/>
  <c r="H134" i="16"/>
  <c r="J134" i="16"/>
  <c r="M134" i="16"/>
  <c r="P134" i="16"/>
  <c r="F135" i="16"/>
  <c r="H135" i="16"/>
  <c r="J135" i="16"/>
  <c r="M135" i="16"/>
  <c r="P135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P145" i="16"/>
  <c r="F146" i="16"/>
  <c r="H146" i="16"/>
  <c r="J146" i="16"/>
  <c r="M146" i="16"/>
  <c r="P146" i="16"/>
  <c r="F147" i="16"/>
  <c r="H147" i="16"/>
  <c r="J147" i="16"/>
  <c r="M147" i="16"/>
  <c r="P147" i="16"/>
  <c r="F148" i="16"/>
  <c r="H148" i="16"/>
  <c r="J148" i="16"/>
  <c r="M148" i="16"/>
  <c r="P148" i="16"/>
  <c r="F149" i="16"/>
  <c r="H149" i="16"/>
  <c r="J149" i="16"/>
  <c r="M149" i="16"/>
  <c r="P149" i="16"/>
  <c r="M150" i="16"/>
  <c r="P150" i="16"/>
  <c r="F151" i="16"/>
  <c r="H151" i="16"/>
  <c r="J151" i="16"/>
  <c r="M151" i="16"/>
  <c r="P151" i="16"/>
  <c r="F152" i="16"/>
  <c r="H152" i="16"/>
  <c r="J152" i="16"/>
  <c r="M152" i="16"/>
  <c r="P152" i="16"/>
  <c r="F153" i="16"/>
  <c r="H153" i="16"/>
  <c r="J153" i="16"/>
  <c r="M153" i="16"/>
  <c r="P153" i="16"/>
  <c r="F154" i="16"/>
  <c r="H154" i="16"/>
  <c r="J154" i="16"/>
  <c r="F155" i="16"/>
  <c r="H155" i="16"/>
  <c r="J155" i="16"/>
  <c r="C156" i="16"/>
  <c r="K156" i="16"/>
  <c r="N156" i="16"/>
  <c r="F157" i="16"/>
  <c r="H157" i="16"/>
  <c r="J157" i="16"/>
  <c r="M157" i="16"/>
  <c r="P157" i="16"/>
  <c r="F158" i="16"/>
  <c r="H158" i="16"/>
  <c r="J158" i="16"/>
  <c r="M158" i="16"/>
  <c r="P158" i="16"/>
  <c r="F159" i="16"/>
  <c r="H159" i="16"/>
  <c r="J159" i="16"/>
  <c r="M159" i="16"/>
  <c r="P159" i="16"/>
  <c r="F160" i="16"/>
  <c r="H160" i="16"/>
  <c r="J160" i="16"/>
  <c r="M160" i="16"/>
  <c r="P160" i="16"/>
  <c r="F161" i="16"/>
  <c r="H161" i="16"/>
  <c r="J161" i="16"/>
  <c r="M161" i="16"/>
  <c r="F162" i="16"/>
  <c r="H162" i="16"/>
  <c r="J162" i="16"/>
  <c r="M162" i="16"/>
  <c r="P162" i="16"/>
  <c r="F163" i="16"/>
  <c r="H163" i="16"/>
  <c r="J163" i="16"/>
  <c r="M163" i="16"/>
  <c r="P163" i="16"/>
  <c r="F164" i="16"/>
  <c r="H164" i="16"/>
  <c r="J164" i="16"/>
  <c r="M164" i="16"/>
  <c r="P164" i="16"/>
  <c r="F165" i="16"/>
  <c r="H165" i="16"/>
  <c r="J165" i="16"/>
  <c r="M165" i="16"/>
  <c r="P165" i="16"/>
  <c r="F166" i="16"/>
  <c r="H166" i="16"/>
  <c r="J166" i="16"/>
  <c r="M166" i="16"/>
  <c r="P166" i="16"/>
  <c r="F167" i="16"/>
  <c r="H167" i="16"/>
  <c r="J167" i="16"/>
  <c r="M167" i="16"/>
  <c r="F168" i="16"/>
  <c r="H168" i="16"/>
  <c r="J168" i="16"/>
  <c r="M168" i="16"/>
  <c r="P168" i="16"/>
  <c r="F169" i="16"/>
  <c r="H169" i="16"/>
  <c r="J169" i="16"/>
  <c r="M169" i="16"/>
  <c r="P169" i="16"/>
  <c r="F170" i="16"/>
  <c r="H170" i="16"/>
  <c r="J170" i="16"/>
  <c r="M170" i="16"/>
  <c r="P170" i="16"/>
  <c r="F171" i="16"/>
  <c r="H171" i="16"/>
  <c r="J171" i="16"/>
  <c r="M171" i="16"/>
  <c r="P171" i="16"/>
  <c r="F172" i="16"/>
  <c r="H172" i="16"/>
  <c r="J172" i="16"/>
  <c r="M172" i="16"/>
  <c r="P172" i="16"/>
  <c r="F173" i="16"/>
  <c r="H173" i="16"/>
  <c r="J173" i="16"/>
  <c r="M173" i="16"/>
  <c r="P173" i="16"/>
  <c r="F174" i="16"/>
  <c r="H174" i="16"/>
  <c r="J174" i="16"/>
  <c r="M174" i="16"/>
  <c r="P174" i="16"/>
  <c r="F175" i="16"/>
  <c r="H175" i="16"/>
  <c r="J175" i="16"/>
  <c r="M175" i="16"/>
  <c r="P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M179" i="16"/>
  <c r="F180" i="16"/>
  <c r="H180" i="16"/>
  <c r="J180" i="16"/>
  <c r="C181" i="16"/>
  <c r="D181" i="16"/>
  <c r="E181" i="16"/>
  <c r="F181" i="16" s="1"/>
  <c r="G181" i="16"/>
  <c r="H181" i="16" s="1"/>
  <c r="I181" i="16"/>
  <c r="J181" i="16" s="1"/>
  <c r="K181" i="16"/>
  <c r="N181" i="16"/>
  <c r="F182" i="16"/>
  <c r="H182" i="16"/>
  <c r="J182" i="16"/>
  <c r="M182" i="16"/>
  <c r="P182" i="16"/>
  <c r="F183" i="16"/>
  <c r="H183" i="16"/>
  <c r="J183" i="16"/>
  <c r="M183" i="16"/>
  <c r="P183" i="16"/>
  <c r="F184" i="16"/>
  <c r="H184" i="16"/>
  <c r="J184" i="16"/>
  <c r="M184" i="16"/>
  <c r="P184" i="16"/>
  <c r="F185" i="16"/>
  <c r="H185" i="16"/>
  <c r="J185" i="16"/>
  <c r="M185" i="16"/>
  <c r="P185" i="16"/>
  <c r="F186" i="16"/>
  <c r="H186" i="16"/>
  <c r="J186" i="16"/>
  <c r="M186" i="16"/>
  <c r="P186" i="16"/>
  <c r="F187" i="16"/>
  <c r="H187" i="16"/>
  <c r="J187" i="16"/>
  <c r="M187" i="16"/>
  <c r="F192" i="16"/>
  <c r="H192" i="16"/>
  <c r="J192" i="16"/>
  <c r="M192" i="16"/>
  <c r="P192" i="16"/>
  <c r="F193" i="16"/>
  <c r="H193" i="16"/>
  <c r="J193" i="16"/>
  <c r="M193" i="16"/>
  <c r="P193" i="16"/>
  <c r="F194" i="16"/>
  <c r="H194" i="16"/>
  <c r="J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F199" i="16"/>
  <c r="H199" i="16"/>
  <c r="J199" i="16"/>
  <c r="C200" i="16"/>
  <c r="K200" i="16"/>
  <c r="N200" i="16"/>
  <c r="F201" i="16"/>
  <c r="H201" i="16"/>
  <c r="J201" i="16"/>
  <c r="M201" i="16"/>
  <c r="P201" i="16"/>
  <c r="F202" i="16"/>
  <c r="H202" i="16"/>
  <c r="J202" i="16"/>
  <c r="M202" i="16"/>
  <c r="P202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M205" i="16"/>
  <c r="P205" i="16"/>
  <c r="F206" i="16"/>
  <c r="H206" i="16"/>
  <c r="J206" i="16"/>
  <c r="M206" i="16"/>
  <c r="P206" i="16"/>
  <c r="F208" i="16"/>
  <c r="H208" i="16"/>
  <c r="J208" i="16"/>
  <c r="M208" i="16"/>
  <c r="P208" i="16"/>
  <c r="F209" i="16"/>
  <c r="H209" i="16"/>
  <c r="J209" i="16"/>
  <c r="M209" i="16"/>
  <c r="P209" i="16"/>
  <c r="F210" i="16"/>
  <c r="H210" i="16"/>
  <c r="J210" i="16"/>
  <c r="F211" i="16"/>
  <c r="H211" i="16"/>
  <c r="J211" i="16"/>
  <c r="M211" i="16"/>
  <c r="P211" i="16"/>
  <c r="F212" i="16"/>
  <c r="H212" i="16"/>
  <c r="J212" i="16"/>
  <c r="M212" i="16"/>
  <c r="P212" i="16"/>
  <c r="F213" i="16"/>
  <c r="H213" i="16"/>
  <c r="J213" i="16"/>
  <c r="M213" i="16"/>
  <c r="P213" i="16"/>
  <c r="F214" i="16"/>
  <c r="H214" i="16"/>
  <c r="J214" i="16"/>
  <c r="F215" i="16"/>
  <c r="H215" i="16"/>
  <c r="J215" i="16"/>
  <c r="M215" i="16"/>
  <c r="P215" i="16"/>
  <c r="F216" i="16"/>
  <c r="H216" i="16"/>
  <c r="J216" i="16"/>
  <c r="M216" i="16"/>
  <c r="P216" i="16"/>
  <c r="F217" i="16"/>
  <c r="H217" i="16"/>
  <c r="J217" i="16"/>
  <c r="M217" i="16"/>
  <c r="P217" i="16"/>
  <c r="F218" i="16"/>
  <c r="H218" i="16"/>
  <c r="J218" i="16"/>
  <c r="M218" i="16"/>
  <c r="P218" i="16"/>
  <c r="F219" i="16"/>
  <c r="H219" i="16"/>
  <c r="J219" i="16"/>
  <c r="M219" i="16"/>
  <c r="P219" i="16"/>
  <c r="F220" i="16"/>
  <c r="H220" i="16"/>
  <c r="J220" i="16"/>
  <c r="M220" i="16"/>
  <c r="P220" i="16"/>
  <c r="F221" i="16"/>
  <c r="H221" i="16"/>
  <c r="J221" i="16"/>
  <c r="C222" i="16"/>
  <c r="E222" i="16"/>
  <c r="F222" i="16" s="1"/>
  <c r="G222" i="16"/>
  <c r="H222" i="16" s="1"/>
  <c r="I222" i="16"/>
  <c r="J222" i="16" s="1"/>
  <c r="K222" i="16"/>
  <c r="N222" i="16"/>
  <c r="P36" i="78" l="1"/>
  <c r="H85" i="78"/>
  <c r="P69" i="78"/>
  <c r="P60" i="78"/>
  <c r="M6" i="78"/>
  <c r="F69" i="78"/>
  <c r="J28" i="78"/>
  <c r="J126" i="16"/>
  <c r="K223" i="16"/>
  <c r="N223" i="16"/>
  <c r="P223" i="16" s="1"/>
  <c r="F126" i="16"/>
  <c r="H200" i="16"/>
  <c r="H156" i="16"/>
  <c r="J223" i="16"/>
  <c r="F223" i="16"/>
  <c r="J156" i="16"/>
  <c r="F156" i="16"/>
  <c r="H223" i="16"/>
  <c r="F6" i="78"/>
  <c r="F84" i="78"/>
  <c r="F36" i="78"/>
  <c r="J200" i="16"/>
  <c r="F200" i="16"/>
  <c r="P181" i="16"/>
  <c r="M181" i="16"/>
  <c r="F28" i="78"/>
  <c r="F85" i="78"/>
  <c r="F91" i="16"/>
  <c r="J36" i="78"/>
  <c r="J60" i="78"/>
  <c r="J69" i="78"/>
  <c r="J84" i="78"/>
  <c r="M223" i="16"/>
  <c r="P222" i="16"/>
  <c r="M222" i="16"/>
  <c r="P200" i="16"/>
  <c r="M200" i="16"/>
  <c r="P156" i="16"/>
  <c r="M156" i="16"/>
  <c r="P126" i="16"/>
  <c r="M126" i="16"/>
  <c r="P91" i="16"/>
  <c r="M91" i="16"/>
  <c r="N16" i="87"/>
  <c r="K16" i="87"/>
  <c r="I16" i="87"/>
  <c r="G16" i="87"/>
  <c r="E16" i="87"/>
  <c r="D16" i="87"/>
  <c r="C16" i="87"/>
  <c r="N13" i="87"/>
  <c r="K13" i="87"/>
  <c r="I13" i="87"/>
  <c r="P13" i="87" s="1"/>
  <c r="G13" i="87"/>
  <c r="M13" i="87" s="1"/>
  <c r="E13" i="87"/>
  <c r="D13" i="87"/>
  <c r="C13" i="87"/>
  <c r="M12" i="87"/>
  <c r="P11" i="87"/>
  <c r="M11" i="87"/>
  <c r="J11" i="87"/>
  <c r="H11" i="87"/>
  <c r="F11" i="87"/>
  <c r="N10" i="87"/>
  <c r="K10" i="87"/>
  <c r="I10" i="87"/>
  <c r="P10" i="87" s="1"/>
  <c r="G10" i="87"/>
  <c r="M10" i="87" s="1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P13" i="88" s="1"/>
  <c r="G13" i="88"/>
  <c r="M13" i="88" s="1"/>
  <c r="E13" i="88"/>
  <c r="F13" i="88" s="1"/>
  <c r="D13" i="88"/>
  <c r="C13" i="88"/>
  <c r="P11" i="88"/>
  <c r="M11" i="88"/>
  <c r="J11" i="88"/>
  <c r="H11" i="88"/>
  <c r="F11" i="88"/>
  <c r="N10" i="88"/>
  <c r="N17" i="88" s="1"/>
  <c r="K10" i="88"/>
  <c r="K17" i="88" s="1"/>
  <c r="I10" i="88"/>
  <c r="P10" i="88" s="1"/>
  <c r="G10" i="88"/>
  <c r="M10" i="88" s="1"/>
  <c r="E10" i="88"/>
  <c r="F10" i="88" s="1"/>
  <c r="D10" i="88"/>
  <c r="D17" i="88" s="1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P13" i="82" s="1"/>
  <c r="G13" i="82"/>
  <c r="M13" i="82" s="1"/>
  <c r="E13" i="82"/>
  <c r="F13" i="82" s="1"/>
  <c r="D13" i="82"/>
  <c r="C13" i="82"/>
  <c r="P11" i="82"/>
  <c r="M11" i="82"/>
  <c r="J11" i="82"/>
  <c r="H11" i="82"/>
  <c r="F11" i="82"/>
  <c r="N10" i="82"/>
  <c r="N17" i="82" s="1"/>
  <c r="K10" i="82"/>
  <c r="K17" i="82" s="1"/>
  <c r="I10" i="82"/>
  <c r="P10" i="82" s="1"/>
  <c r="G10" i="82"/>
  <c r="M10" i="82" s="1"/>
  <c r="E10" i="82"/>
  <c r="F10" i="82" s="1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P13" i="85" s="1"/>
  <c r="G13" i="85"/>
  <c r="M13" i="85" s="1"/>
  <c r="E13" i="85"/>
  <c r="F13" i="85" s="1"/>
  <c r="D13" i="85"/>
  <c r="C13" i="85"/>
  <c r="P11" i="85"/>
  <c r="M11" i="85"/>
  <c r="J11" i="85"/>
  <c r="H11" i="85"/>
  <c r="F11" i="85"/>
  <c r="N10" i="85"/>
  <c r="N17" i="85" s="1"/>
  <c r="K10" i="85"/>
  <c r="K17" i="85" s="1"/>
  <c r="I10" i="85"/>
  <c r="P10" i="85" s="1"/>
  <c r="G10" i="85"/>
  <c r="M10" i="85" s="1"/>
  <c r="E10" i="85"/>
  <c r="F10" i="85" s="1"/>
  <c r="D10" i="85"/>
  <c r="D17" i="85" s="1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P13" i="86" s="1"/>
  <c r="G13" i="86"/>
  <c r="M13" i="86" s="1"/>
  <c r="E13" i="86"/>
  <c r="D13" i="86"/>
  <c r="C13" i="86"/>
  <c r="P11" i="86"/>
  <c r="M11" i="86"/>
  <c r="J11" i="86"/>
  <c r="H11" i="86"/>
  <c r="F11" i="86"/>
  <c r="N10" i="86"/>
  <c r="N17" i="86" s="1"/>
  <c r="K10" i="86"/>
  <c r="K17" i="86" s="1"/>
  <c r="I10" i="86"/>
  <c r="P10" i="86" s="1"/>
  <c r="G10" i="86"/>
  <c r="M10" i="86" s="1"/>
  <c r="E10" i="86"/>
  <c r="F10" i="86" s="1"/>
  <c r="D10" i="86"/>
  <c r="D17" i="86" s="1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P13" i="83" s="1"/>
  <c r="G13" i="83"/>
  <c r="M13" i="83" s="1"/>
  <c r="E13" i="83"/>
  <c r="F13" i="83" s="1"/>
  <c r="D13" i="83"/>
  <c r="C13" i="83"/>
  <c r="P12" i="83"/>
  <c r="M12" i="83"/>
  <c r="P11" i="83"/>
  <c r="M11" i="83"/>
  <c r="J11" i="83"/>
  <c r="H11" i="83"/>
  <c r="F11" i="83"/>
  <c r="N10" i="83"/>
  <c r="N17" i="83" s="1"/>
  <c r="K10" i="83"/>
  <c r="K17" i="83" s="1"/>
  <c r="I10" i="83"/>
  <c r="P10" i="83" s="1"/>
  <c r="G10" i="83"/>
  <c r="M10" i="83" s="1"/>
  <c r="E10" i="83"/>
  <c r="F10" i="83" s="1"/>
  <c r="D10" i="83"/>
  <c r="D17" i="83" s="1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P13" i="84" s="1"/>
  <c r="G13" i="84"/>
  <c r="M13" i="84" s="1"/>
  <c r="E13" i="84"/>
  <c r="F13" i="84" s="1"/>
  <c r="D13" i="84"/>
  <c r="C13" i="84"/>
  <c r="P11" i="84"/>
  <c r="M11" i="84"/>
  <c r="J11" i="84"/>
  <c r="H11" i="84"/>
  <c r="F11" i="84"/>
  <c r="N10" i="84"/>
  <c r="N17" i="84" s="1"/>
  <c r="K10" i="84"/>
  <c r="K17" i="84" s="1"/>
  <c r="I10" i="84"/>
  <c r="P10" i="84" s="1"/>
  <c r="G10" i="84"/>
  <c r="M10" i="84" s="1"/>
  <c r="E10" i="84"/>
  <c r="F10" i="84" s="1"/>
  <c r="D10" i="84"/>
  <c r="D17" i="84" s="1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D17" i="87" l="1"/>
  <c r="K17" i="87"/>
  <c r="F13" i="86"/>
  <c r="F13" i="87"/>
  <c r="F10" i="87"/>
  <c r="M85" i="78"/>
  <c r="P85" i="78"/>
  <c r="J85" i="78"/>
  <c r="N17" i="87"/>
  <c r="C17" i="87"/>
  <c r="C17" i="88"/>
  <c r="C17" i="82"/>
  <c r="C17" i="85"/>
  <c r="C17" i="86"/>
  <c r="C17" i="83"/>
  <c r="C17" i="84"/>
  <c r="E17" i="87"/>
  <c r="F17" i="87" s="1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F17" i="85" s="1"/>
  <c r="G17" i="85"/>
  <c r="I17" i="85"/>
  <c r="H10" i="85"/>
  <c r="J10" i="85"/>
  <c r="H13" i="85"/>
  <c r="J13" i="85"/>
  <c r="E17" i="86"/>
  <c r="F17" i="86" s="1"/>
  <c r="G17" i="86"/>
  <c r="I17" i="86"/>
  <c r="H10" i="86"/>
  <c r="J10" i="86"/>
  <c r="H13" i="86"/>
  <c r="J13" i="86"/>
  <c r="E17" i="83"/>
  <c r="F17" i="83" s="1"/>
  <c r="G17" i="83"/>
  <c r="I17" i="83"/>
  <c r="H10" i="83"/>
  <c r="J10" i="83"/>
  <c r="H13" i="83"/>
  <c r="J13" i="83"/>
  <c r="E17" i="84"/>
  <c r="F17" i="84" s="1"/>
  <c r="G17" i="84"/>
  <c r="I17" i="84"/>
  <c r="H10" i="84"/>
  <c r="J10" i="84"/>
  <c r="H13" i="84"/>
  <c r="J13" i="84"/>
  <c r="N16" i="81"/>
  <c r="K16" i="81"/>
  <c r="I16" i="81"/>
  <c r="G16" i="81"/>
  <c r="E16" i="81"/>
  <c r="D16" i="81"/>
  <c r="C16" i="81"/>
  <c r="N13" i="81"/>
  <c r="K13" i="81"/>
  <c r="I13" i="81"/>
  <c r="P13" i="81" s="1"/>
  <c r="G13" i="81"/>
  <c r="M13" i="81" s="1"/>
  <c r="E13" i="81"/>
  <c r="F13" i="81" s="1"/>
  <c r="D13" i="81"/>
  <c r="C13" i="81"/>
  <c r="P12" i="81"/>
  <c r="M12" i="81"/>
  <c r="P11" i="81"/>
  <c r="M11" i="81"/>
  <c r="J11" i="81"/>
  <c r="H11" i="81"/>
  <c r="F11" i="81"/>
  <c r="N10" i="81"/>
  <c r="N17" i="81" s="1"/>
  <c r="K10" i="81"/>
  <c r="K17" i="81" s="1"/>
  <c r="I10" i="81"/>
  <c r="P10" i="81" s="1"/>
  <c r="G10" i="81"/>
  <c r="M10" i="81" s="1"/>
  <c r="E10" i="81"/>
  <c r="F10" i="81" s="1"/>
  <c r="D10" i="81"/>
  <c r="D17" i="81" s="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P13" i="80" s="1"/>
  <c r="G13" i="80"/>
  <c r="M13" i="80" s="1"/>
  <c r="E13" i="80"/>
  <c r="F13" i="80" s="1"/>
  <c r="D13" i="80"/>
  <c r="C13" i="80"/>
  <c r="P11" i="80"/>
  <c r="M11" i="80"/>
  <c r="J11" i="80"/>
  <c r="H11" i="80"/>
  <c r="F11" i="80"/>
  <c r="N10" i="80"/>
  <c r="N17" i="80" s="1"/>
  <c r="K10" i="80"/>
  <c r="K17" i="80" s="1"/>
  <c r="I10" i="80"/>
  <c r="P10" i="80" s="1"/>
  <c r="G10" i="80"/>
  <c r="M10" i="80" s="1"/>
  <c r="E10" i="80"/>
  <c r="F10" i="80" s="1"/>
  <c r="D10" i="80"/>
  <c r="D17" i="80" s="1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C17" i="81" l="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F17" i="81" s="1"/>
  <c r="G17" i="81"/>
  <c r="I17" i="81"/>
  <c r="H10" i="81"/>
  <c r="J10" i="81"/>
  <c r="H13" i="81"/>
  <c r="J13" i="81"/>
  <c r="E17" i="80"/>
  <c r="F17" i="80" s="1"/>
  <c r="G17" i="80"/>
  <c r="I17" i="80"/>
  <c r="H10" i="80"/>
  <c r="J10" i="80"/>
  <c r="H13" i="80"/>
  <c r="N16" i="79"/>
  <c r="K16" i="79"/>
  <c r="I16" i="79"/>
  <c r="G16" i="79"/>
  <c r="E16" i="79"/>
  <c r="D16" i="79"/>
  <c r="C16" i="79"/>
  <c r="N13" i="79"/>
  <c r="K13" i="79"/>
  <c r="I13" i="79"/>
  <c r="P13" i="79" s="1"/>
  <c r="G13" i="79"/>
  <c r="M13" i="79" s="1"/>
  <c r="E13" i="79"/>
  <c r="D13" i="79"/>
  <c r="C13" i="79"/>
  <c r="M12" i="79"/>
  <c r="P11" i="79"/>
  <c r="M11" i="79"/>
  <c r="J11" i="79"/>
  <c r="H11" i="79"/>
  <c r="F11" i="79"/>
  <c r="N10" i="79"/>
  <c r="K10" i="79"/>
  <c r="K17" i="79" s="1"/>
  <c r="P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N17" i="79" l="1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F17" i="79" s="1"/>
  <c r="G17" i="79"/>
  <c r="I17" i="79"/>
  <c r="H10" i="79"/>
  <c r="J10" i="79"/>
  <c r="H13" i="79"/>
  <c r="J13" i="79"/>
  <c r="P10" i="25"/>
  <c r="P11" i="24"/>
  <c r="M17" i="79" l="1"/>
  <c r="H17" i="79"/>
  <c r="P17" i="79"/>
  <c r="J17" i="79"/>
  <c r="J184" i="78"/>
  <c r="H184" i="78"/>
  <c r="F189" i="78"/>
  <c r="F190" i="78"/>
  <c r="F191" i="78"/>
  <c r="F184" i="78"/>
  <c r="J172" i="78"/>
  <c r="J166" i="78"/>
  <c r="J167" i="78"/>
  <c r="J164" i="78"/>
  <c r="J161" i="78"/>
  <c r="H172" i="78"/>
  <c r="H166" i="78"/>
  <c r="H167" i="78"/>
  <c r="H164" i="78"/>
  <c r="H161" i="78"/>
  <c r="F172" i="78"/>
  <c r="F166" i="78"/>
  <c r="F167" i="78"/>
  <c r="F164" i="78"/>
  <c r="F161" i="78"/>
  <c r="F145" i="78"/>
  <c r="F146" i="78"/>
  <c r="F147" i="78"/>
  <c r="F149" i="78"/>
  <c r="F151" i="78"/>
  <c r="F152" i="78"/>
  <c r="F129" i="78"/>
  <c r="F130" i="78"/>
  <c r="F131" i="78"/>
  <c r="F132" i="78"/>
  <c r="F133" i="78"/>
  <c r="F134" i="78"/>
  <c r="F135" i="78"/>
  <c r="F140" i="78"/>
  <c r="F141" i="78"/>
  <c r="F142" i="78"/>
  <c r="F143" i="78"/>
  <c r="F123" i="78"/>
  <c r="F115" i="78"/>
  <c r="F116" i="78"/>
  <c r="F109" i="78"/>
  <c r="F110" i="78"/>
  <c r="F111" i="78"/>
  <c r="F107" i="78"/>
  <c r="F101" i="78"/>
  <c r="F102" i="78"/>
  <c r="F103" i="78"/>
  <c r="F104" i="78"/>
  <c r="F105" i="78"/>
  <c r="F94" i="78"/>
  <c r="I84" i="16"/>
  <c r="G84" i="16"/>
  <c r="E84" i="16"/>
  <c r="D84" i="16"/>
  <c r="H12" i="44" l="1"/>
  <c r="F57" i="43"/>
  <c r="H35" i="43"/>
  <c r="H33" i="43"/>
  <c r="M11" i="28" l="1"/>
  <c r="M10" i="28"/>
  <c r="M8" i="28"/>
  <c r="M6" i="28"/>
  <c r="M5" i="28"/>
  <c r="P11" i="22"/>
  <c r="M11" i="22"/>
  <c r="M8" i="22"/>
  <c r="M5" i="22"/>
  <c r="K16" i="23"/>
  <c r="K13" i="23"/>
  <c r="K10" i="23"/>
  <c r="M15" i="23"/>
  <c r="M14" i="23"/>
  <c r="M12" i="23"/>
  <c r="M11" i="23"/>
  <c r="M8" i="23"/>
  <c r="M7" i="23"/>
  <c r="M6" i="23"/>
  <c r="M5" i="23"/>
  <c r="M10" i="76"/>
  <c r="M8" i="76"/>
  <c r="M6" i="76"/>
  <c r="M5" i="76"/>
  <c r="K12" i="76"/>
  <c r="K9" i="76"/>
  <c r="M8" i="74"/>
  <c r="M6" i="74"/>
  <c r="M5" i="74"/>
  <c r="M10" i="47"/>
  <c r="M8" i="47"/>
  <c r="M6" i="47"/>
  <c r="M5" i="47"/>
  <c r="M8" i="46"/>
  <c r="M6" i="46"/>
  <c r="M5" i="46"/>
  <c r="M10" i="25"/>
  <c r="M8" i="25"/>
  <c r="M6" i="25"/>
  <c r="M5" i="25"/>
  <c r="K12" i="27"/>
  <c r="K9" i="27"/>
  <c r="M11" i="27"/>
  <c r="M10" i="27"/>
  <c r="M8" i="27"/>
  <c r="M6" i="27"/>
  <c r="M5" i="27"/>
  <c r="K12" i="26"/>
  <c r="K9" i="26"/>
  <c r="M10" i="26"/>
  <c r="M8" i="26"/>
  <c r="M6" i="26"/>
  <c r="M5" i="26"/>
  <c r="K13" i="24"/>
  <c r="K10" i="24"/>
  <c r="M11" i="24"/>
  <c r="M8" i="24"/>
  <c r="M6" i="24"/>
  <c r="M5" i="24"/>
  <c r="M11" i="20"/>
  <c r="M10" i="20"/>
  <c r="M8" i="20"/>
  <c r="M6" i="20"/>
  <c r="M5" i="20"/>
  <c r="K12" i="20"/>
  <c r="K9" i="20"/>
  <c r="M56" i="13"/>
  <c r="M55" i="13"/>
  <c r="M54" i="13"/>
  <c r="M53" i="13"/>
  <c r="M52" i="13"/>
  <c r="M51" i="13"/>
  <c r="M50" i="13"/>
  <c r="M49" i="13"/>
  <c r="M48" i="13"/>
  <c r="M47" i="13"/>
  <c r="M45" i="13"/>
  <c r="M44" i="13"/>
  <c r="M43" i="13"/>
  <c r="M42" i="13"/>
  <c r="M41" i="13"/>
  <c r="M40" i="13"/>
  <c r="M39" i="13"/>
  <c r="M38" i="13"/>
  <c r="M37" i="13"/>
  <c r="M36" i="13"/>
  <c r="M35" i="13"/>
  <c r="M26" i="13"/>
  <c r="M25" i="13"/>
  <c r="M24" i="13"/>
  <c r="M23" i="13"/>
  <c r="M22" i="13"/>
  <c r="M21" i="13"/>
  <c r="M20" i="13"/>
  <c r="M19" i="13"/>
  <c r="M18" i="13"/>
  <c r="M17" i="13"/>
  <c r="M15" i="13"/>
  <c r="M14" i="13"/>
  <c r="M13" i="13"/>
  <c r="M12" i="13"/>
  <c r="M11" i="13"/>
  <c r="M10" i="13"/>
  <c r="M9" i="13"/>
  <c r="M8" i="13"/>
  <c r="M7" i="13"/>
  <c r="M6" i="13"/>
  <c r="M5" i="13"/>
  <c r="K57" i="13"/>
  <c r="K46" i="13"/>
  <c r="K27" i="13"/>
  <c r="K17" i="23" l="1"/>
  <c r="K16" i="76"/>
  <c r="K16" i="27"/>
  <c r="K16" i="26"/>
  <c r="K17" i="24"/>
  <c r="K16" i="20"/>
  <c r="K58" i="13"/>
  <c r="K28" i="13"/>
  <c r="N220" i="78"/>
  <c r="K220" i="78"/>
  <c r="P213" i="78"/>
  <c r="P210" i="78"/>
  <c r="P206" i="78"/>
  <c r="P203" i="78"/>
  <c r="P202" i="78"/>
  <c r="P200" i="78"/>
  <c r="K198" i="78"/>
  <c r="N198" i="78"/>
  <c r="P191" i="78"/>
  <c r="P190" i="78"/>
  <c r="P184" i="78"/>
  <c r="N181" i="78" l="1"/>
  <c r="K181" i="78"/>
  <c r="P172" i="78"/>
  <c r="P167" i="78"/>
  <c r="P166" i="78"/>
  <c r="P165" i="78"/>
  <c r="P164" i="78"/>
  <c r="P159" i="78"/>
  <c r="N156" i="78"/>
  <c r="P156" i="78" s="1"/>
  <c r="P152" i="78"/>
  <c r="P151" i="78"/>
  <c r="P150" i="78"/>
  <c r="P149" i="78"/>
  <c r="P148" i="78"/>
  <c r="P147" i="78"/>
  <c r="P146" i="78"/>
  <c r="P145" i="78"/>
  <c r="P143" i="78"/>
  <c r="P142" i="78"/>
  <c r="P141" i="78"/>
  <c r="P140" i="78"/>
  <c r="P135" i="78"/>
  <c r="P134" i="78"/>
  <c r="P133" i="78"/>
  <c r="P132" i="78"/>
  <c r="P130" i="78"/>
  <c r="P129" i="78"/>
  <c r="K126" i="78"/>
  <c r="N126" i="78"/>
  <c r="P123" i="78"/>
  <c r="P116" i="78"/>
  <c r="P115" i="78"/>
  <c r="P111" i="78"/>
  <c r="P110" i="78"/>
  <c r="P109" i="78"/>
  <c r="P107" i="78"/>
  <c r="P101" i="78"/>
  <c r="P102" i="78"/>
  <c r="P103" i="78"/>
  <c r="P104" i="78"/>
  <c r="P105" i="78"/>
  <c r="P94" i="78"/>
  <c r="K91" i="78"/>
  <c r="M218" i="78"/>
  <c r="M217" i="78"/>
  <c r="M216" i="78"/>
  <c r="M215" i="78"/>
  <c r="M214" i="78"/>
  <c r="M213" i="78"/>
  <c r="M211" i="78"/>
  <c r="M210" i="78"/>
  <c r="M209" i="78"/>
  <c r="M207" i="78"/>
  <c r="M206" i="78"/>
  <c r="M203" i="78"/>
  <c r="M202" i="78"/>
  <c r="M201" i="78"/>
  <c r="M200" i="78"/>
  <c r="M199" i="78"/>
  <c r="M185" i="78"/>
  <c r="M184" i="78"/>
  <c r="M183" i="78"/>
  <c r="M182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41" i="78"/>
  <c r="M140" i="78"/>
  <c r="M135" i="78"/>
  <c r="M134" i="78"/>
  <c r="M133" i="78"/>
  <c r="M132" i="78"/>
  <c r="M131" i="78"/>
  <c r="M130" i="78"/>
  <c r="M129" i="78"/>
  <c r="M128" i="78"/>
  <c r="M127" i="78"/>
  <c r="M124" i="78"/>
  <c r="M123" i="78"/>
  <c r="M122" i="78"/>
  <c r="M121" i="78"/>
  <c r="M120" i="78"/>
  <c r="M119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3" i="78"/>
  <c r="M102" i="78"/>
  <c r="M101" i="78"/>
  <c r="M100" i="78"/>
  <c r="M94" i="78"/>
  <c r="M93" i="78"/>
  <c r="M92" i="78"/>
  <c r="M90" i="78"/>
  <c r="K221" i="78" l="1"/>
  <c r="M82" i="16"/>
  <c r="M81" i="16"/>
  <c r="M80" i="16"/>
  <c r="M79" i="16"/>
  <c r="M78" i="16"/>
  <c r="M77" i="16"/>
  <c r="M76" i="16"/>
  <c r="M75" i="16"/>
  <c r="M74" i="16"/>
  <c r="M73" i="16"/>
  <c r="M72" i="16"/>
  <c r="M71" i="16"/>
  <c r="M70" i="16"/>
  <c r="M67" i="16"/>
  <c r="M66" i="16"/>
  <c r="M65" i="16"/>
  <c r="M64" i="16"/>
  <c r="M63" i="16"/>
  <c r="M62" i="16"/>
  <c r="M61" i="16"/>
  <c r="M58" i="16"/>
  <c r="M57" i="16"/>
  <c r="M56" i="16"/>
  <c r="M55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3" i="16"/>
  <c r="M32" i="16"/>
  <c r="M31" i="16"/>
  <c r="M30" i="16"/>
  <c r="M29" i="16"/>
  <c r="M26" i="16"/>
  <c r="M25" i="16"/>
  <c r="M24" i="16"/>
  <c r="M23" i="16"/>
  <c r="M22" i="16"/>
  <c r="M20" i="16"/>
  <c r="M19" i="16"/>
  <c r="M18" i="16"/>
  <c r="M17" i="16"/>
  <c r="M16" i="16"/>
  <c r="M15" i="16"/>
  <c r="M14" i="16"/>
  <c r="M13" i="16"/>
  <c r="M12" i="16"/>
  <c r="M11" i="16"/>
  <c r="M10" i="16"/>
  <c r="M8" i="16"/>
  <c r="M7" i="16"/>
  <c r="M5" i="16"/>
  <c r="K84" i="16"/>
  <c r="M84" i="16" s="1"/>
  <c r="N84" i="16"/>
  <c r="K69" i="16"/>
  <c r="K60" i="16"/>
  <c r="P49" i="16"/>
  <c r="P43" i="16"/>
  <c r="P39" i="16"/>
  <c r="K36" i="16"/>
  <c r="K28" i="16"/>
  <c r="K6" i="16"/>
  <c r="M133" i="45"/>
  <c r="M132" i="45"/>
  <c r="M131" i="45"/>
  <c r="M130" i="45"/>
  <c r="M129" i="45"/>
  <c r="M128" i="45"/>
  <c r="M127" i="45"/>
  <c r="M126" i="45"/>
  <c r="M125" i="45"/>
  <c r="M124" i="45"/>
  <c r="M123" i="45"/>
  <c r="M121" i="45"/>
  <c r="M119" i="45"/>
  <c r="M117" i="45"/>
  <c r="M116" i="45"/>
  <c r="M115" i="45"/>
  <c r="M114" i="45"/>
  <c r="M113" i="45"/>
  <c r="M112" i="45"/>
  <c r="M108" i="45"/>
  <c r="M100" i="45"/>
  <c r="M99" i="45"/>
  <c r="M92" i="45"/>
  <c r="M91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M71" i="45"/>
  <c r="M64" i="45"/>
  <c r="M63" i="45"/>
  <c r="M6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8" i="45"/>
  <c r="M39" i="45"/>
  <c r="M40" i="45"/>
  <c r="M41" i="45"/>
  <c r="M42" i="45"/>
  <c r="M47" i="45"/>
  <c r="M48" i="45"/>
  <c r="M49" i="45"/>
  <c r="M50" i="45"/>
  <c r="M51" i="45"/>
  <c r="M52" i="45"/>
  <c r="M53" i="45"/>
  <c r="M54" i="45"/>
  <c r="M55" i="45"/>
  <c r="M56" i="45"/>
  <c r="M57" i="45"/>
  <c r="M58" i="45"/>
  <c r="M59" i="45"/>
  <c r="M12" i="45"/>
  <c r="M6" i="45"/>
  <c r="M7" i="45"/>
  <c r="M8" i="45"/>
  <c r="M9" i="45"/>
  <c r="M10" i="45"/>
  <c r="M5" i="45"/>
  <c r="K136" i="45"/>
  <c r="K11" i="45"/>
  <c r="K85" i="16" l="1"/>
  <c r="K137" i="45"/>
  <c r="P92" i="45"/>
  <c r="P50" i="45"/>
  <c r="P15" i="1"/>
  <c r="P14" i="1"/>
  <c r="N16" i="1"/>
  <c r="P12" i="1"/>
  <c r="P11" i="1"/>
  <c r="N13" i="1"/>
  <c r="P6" i="1"/>
  <c r="P7" i="1"/>
  <c r="P8" i="1"/>
  <c r="P5" i="1"/>
  <c r="N10" i="1"/>
  <c r="N17" i="1" s="1"/>
  <c r="K9" i="44"/>
  <c r="K56" i="43"/>
  <c r="K43" i="43"/>
  <c r="N14" i="15" l="1"/>
  <c r="D220" i="78" l="1"/>
  <c r="E220" i="78"/>
  <c r="G220" i="78"/>
  <c r="M220" i="78" s="1"/>
  <c r="I220" i="78"/>
  <c r="E198" i="78"/>
  <c r="I198" i="78"/>
  <c r="G198" i="78"/>
  <c r="I181" i="78"/>
  <c r="E181" i="78"/>
  <c r="G181" i="78"/>
  <c r="M181" i="78" s="1"/>
  <c r="D181" i="78"/>
  <c r="M156" i="78"/>
  <c r="I126" i="78"/>
  <c r="G126" i="78"/>
  <c r="M126" i="78" s="1"/>
  <c r="E126" i="78"/>
  <c r="D126" i="78"/>
  <c r="C220" i="78"/>
  <c r="P218" i="78"/>
  <c r="P217" i="78"/>
  <c r="P216" i="78"/>
  <c r="P215" i="78"/>
  <c r="P214" i="78"/>
  <c r="P211" i="78"/>
  <c r="P209" i="78"/>
  <c r="P207" i="78"/>
  <c r="P204" i="78"/>
  <c r="P201" i="78"/>
  <c r="P199" i="78"/>
  <c r="J199" i="78"/>
  <c r="H199" i="78"/>
  <c r="F199" i="78"/>
  <c r="P196" i="78"/>
  <c r="P195" i="78"/>
  <c r="P193" i="78"/>
  <c r="P188" i="78"/>
  <c r="J188" i="78"/>
  <c r="F188" i="78"/>
  <c r="P185" i="78"/>
  <c r="J185" i="78"/>
  <c r="H185" i="78"/>
  <c r="F185" i="78"/>
  <c r="P183" i="78"/>
  <c r="J183" i="78"/>
  <c r="H183" i="78"/>
  <c r="F183" i="78"/>
  <c r="P182" i="78"/>
  <c r="J182" i="78"/>
  <c r="C181" i="78"/>
  <c r="J179" i="78"/>
  <c r="H179" i="78"/>
  <c r="F179" i="78"/>
  <c r="P178" i="78"/>
  <c r="J178" i="78"/>
  <c r="H178" i="78"/>
  <c r="F178" i="78"/>
  <c r="P177" i="78"/>
  <c r="J177" i="78"/>
  <c r="H177" i="78"/>
  <c r="F177" i="78"/>
  <c r="P176" i="78"/>
  <c r="J176" i="78"/>
  <c r="H176" i="78"/>
  <c r="F176" i="78"/>
  <c r="P175" i="78"/>
  <c r="J175" i="78"/>
  <c r="H175" i="78"/>
  <c r="F175" i="78"/>
  <c r="J174" i="78"/>
  <c r="H174" i="78"/>
  <c r="F174" i="78"/>
  <c r="P173" i="78"/>
  <c r="J173" i="78"/>
  <c r="H173" i="78"/>
  <c r="F173" i="78"/>
  <c r="P171" i="78"/>
  <c r="J171" i="78"/>
  <c r="H171" i="78"/>
  <c r="F171" i="78"/>
  <c r="P170" i="78"/>
  <c r="J170" i="78"/>
  <c r="H170" i="78"/>
  <c r="F170" i="78"/>
  <c r="P169" i="78"/>
  <c r="J169" i="78"/>
  <c r="H169" i="78"/>
  <c r="F169" i="78"/>
  <c r="P168" i="78"/>
  <c r="J168" i="78"/>
  <c r="H168" i="78"/>
  <c r="F168" i="78"/>
  <c r="J165" i="78"/>
  <c r="H165" i="78"/>
  <c r="F165" i="78"/>
  <c r="P163" i="78"/>
  <c r="J163" i="78"/>
  <c r="H163" i="78"/>
  <c r="F163" i="78"/>
  <c r="P162" i="78"/>
  <c r="J162" i="78"/>
  <c r="H162" i="78"/>
  <c r="F162" i="78"/>
  <c r="P160" i="78"/>
  <c r="J160" i="78"/>
  <c r="H160" i="78"/>
  <c r="F160" i="78"/>
  <c r="J159" i="78"/>
  <c r="H159" i="78"/>
  <c r="F159" i="78"/>
  <c r="P158" i="78"/>
  <c r="J158" i="78"/>
  <c r="H158" i="78"/>
  <c r="F158" i="78"/>
  <c r="P157" i="78"/>
  <c r="J157" i="78"/>
  <c r="H157" i="78"/>
  <c r="F157" i="78"/>
  <c r="F154" i="78"/>
  <c r="P153" i="78"/>
  <c r="F153" i="78"/>
  <c r="P144" i="78"/>
  <c r="F144" i="78"/>
  <c r="P131" i="78"/>
  <c r="P128" i="78"/>
  <c r="P127" i="78"/>
  <c r="F127" i="78"/>
  <c r="C126" i="78"/>
  <c r="P124" i="78"/>
  <c r="F124" i="78"/>
  <c r="P122" i="78"/>
  <c r="F122" i="78"/>
  <c r="P121" i="78"/>
  <c r="F121" i="78"/>
  <c r="P120" i="78"/>
  <c r="F120" i="78"/>
  <c r="P119" i="78"/>
  <c r="F119" i="78"/>
  <c r="F118" i="78"/>
  <c r="P117" i="78"/>
  <c r="F117" i="78"/>
  <c r="P114" i="78"/>
  <c r="F114" i="78"/>
  <c r="P113" i="78"/>
  <c r="F113" i="78"/>
  <c r="P112" i="78"/>
  <c r="F112" i="78"/>
  <c r="P108" i="78"/>
  <c r="F108" i="78"/>
  <c r="P106" i="78"/>
  <c r="F106" i="78"/>
  <c r="P100" i="78"/>
  <c r="F100" i="78"/>
  <c r="F99" i="78"/>
  <c r="F98" i="78"/>
  <c r="F97" i="78"/>
  <c r="F96" i="78"/>
  <c r="F95" i="78"/>
  <c r="P93" i="78"/>
  <c r="P92" i="78"/>
  <c r="F92" i="78"/>
  <c r="J83" i="16"/>
  <c r="H83" i="16"/>
  <c r="F83" i="16"/>
  <c r="P82" i="16"/>
  <c r="J82" i="16"/>
  <c r="H82" i="16"/>
  <c r="F82" i="16"/>
  <c r="P81" i="16"/>
  <c r="J81" i="16"/>
  <c r="H81" i="16"/>
  <c r="F81" i="16"/>
  <c r="P80" i="16"/>
  <c r="J80" i="16"/>
  <c r="H80" i="16"/>
  <c r="F80" i="16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P72" i="16"/>
  <c r="J72" i="16"/>
  <c r="H72" i="16"/>
  <c r="F72" i="16"/>
  <c r="P71" i="16"/>
  <c r="J71" i="16"/>
  <c r="H71" i="16"/>
  <c r="F71" i="16"/>
  <c r="P70" i="16"/>
  <c r="J70" i="16"/>
  <c r="H70" i="16"/>
  <c r="F70" i="16"/>
  <c r="H198" i="78" l="1"/>
  <c r="J198" i="78"/>
  <c r="F198" i="78"/>
  <c r="M198" i="78"/>
  <c r="P220" i="78"/>
  <c r="F220" i="78"/>
  <c r="P198" i="78"/>
  <c r="N91" i="78"/>
  <c r="N221" i="78" s="1"/>
  <c r="I91" i="78"/>
  <c r="I221" i="78" s="1"/>
  <c r="G91" i="78"/>
  <c r="M91" i="78" s="1"/>
  <c r="E91" i="78"/>
  <c r="E221" i="78" s="1"/>
  <c r="D91" i="78"/>
  <c r="D221" i="78" s="1"/>
  <c r="C91" i="78"/>
  <c r="C221" i="78" s="1"/>
  <c r="P90" i="78"/>
  <c r="G221" i="78" l="1"/>
  <c r="M221" i="78" s="1"/>
  <c r="J156" i="78"/>
  <c r="J126" i="78"/>
  <c r="P126" i="78"/>
  <c r="P91" i="78"/>
  <c r="F181" i="78"/>
  <c r="H91" i="78"/>
  <c r="H181" i="78"/>
  <c r="H220" i="78"/>
  <c r="F126" i="78"/>
  <c r="H126" i="78"/>
  <c r="F156" i="78"/>
  <c r="H156" i="78"/>
  <c r="F221" i="78"/>
  <c r="J181" i="78"/>
  <c r="J220" i="78"/>
  <c r="J10" i="22"/>
  <c r="H10" i="22"/>
  <c r="J10" i="74"/>
  <c r="H10" i="74"/>
  <c r="F10" i="74"/>
  <c r="F12" i="24"/>
  <c r="H221" i="78" l="1"/>
  <c r="P221" i="78"/>
  <c r="J221" i="78"/>
  <c r="G69" i="16"/>
  <c r="M69" i="16" s="1"/>
  <c r="E69" i="16"/>
  <c r="D69" i="16"/>
  <c r="N69" i="16"/>
  <c r="I69" i="16"/>
  <c r="J68" i="16"/>
  <c r="F68" i="16"/>
  <c r="H68" i="16"/>
  <c r="J59" i="16"/>
  <c r="H59" i="16"/>
  <c r="F59" i="16"/>
  <c r="N60" i="16"/>
  <c r="M60" i="16"/>
  <c r="E28" i="16"/>
  <c r="D28" i="16"/>
  <c r="E36" i="16"/>
  <c r="D36" i="16"/>
  <c r="I36" i="16"/>
  <c r="J35" i="16"/>
  <c r="G36" i="16"/>
  <c r="M36" i="16" s="1"/>
  <c r="H35" i="16"/>
  <c r="F35" i="16"/>
  <c r="I28" i="16"/>
  <c r="J27" i="16"/>
  <c r="G28" i="16"/>
  <c r="M28" i="16" s="1"/>
  <c r="H27" i="16"/>
  <c r="F27" i="16"/>
  <c r="F60" i="45"/>
  <c r="H21" i="45"/>
  <c r="H22" i="45"/>
  <c r="H14" i="44" l="1"/>
  <c r="H9" i="44"/>
  <c r="H52" i="43"/>
  <c r="N57" i="13" l="1"/>
  <c r="F10" i="22" l="1"/>
  <c r="J8" i="20" l="1"/>
  <c r="H8" i="20"/>
  <c r="F8" i="20"/>
  <c r="P12" i="23" l="1"/>
  <c r="P113" i="45" l="1"/>
  <c r="P77" i="45"/>
  <c r="P24" i="45"/>
  <c r="P18" i="45"/>
  <c r="P19" i="45"/>
  <c r="J107" i="45" l="1"/>
  <c r="H28" i="44" l="1"/>
  <c r="H24" i="44"/>
  <c r="H13" i="44"/>
  <c r="H57" i="43" l="1"/>
  <c r="H43" i="43"/>
  <c r="K12" i="15" l="1"/>
  <c r="M7" i="1" l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J11" i="47"/>
  <c r="H11" i="47"/>
  <c r="F11" i="47"/>
  <c r="J11" i="25" l="1"/>
  <c r="H11" i="25"/>
  <c r="F11" i="25"/>
  <c r="F5" i="26"/>
  <c r="J11" i="24"/>
  <c r="I13" i="24"/>
  <c r="G13" i="24"/>
  <c r="M13" i="24" s="1"/>
  <c r="E13" i="24"/>
  <c r="D13" i="24"/>
  <c r="F11" i="24"/>
  <c r="F9" i="24"/>
  <c r="J9" i="24"/>
  <c r="H9" i="24"/>
  <c r="F5" i="24"/>
  <c r="F6" i="24"/>
  <c r="F8" i="24"/>
  <c r="H13" i="24" l="1"/>
  <c r="F13" i="24"/>
  <c r="J13" i="24"/>
  <c r="P18" i="13"/>
  <c r="P48" i="13"/>
  <c r="P47" i="13"/>
  <c r="P40" i="13"/>
  <c r="P39" i="13"/>
  <c r="P38" i="13"/>
  <c r="P37" i="13"/>
  <c r="P36" i="13"/>
  <c r="P35" i="13"/>
  <c r="P45" i="13"/>
  <c r="P44" i="13"/>
  <c r="P42" i="13"/>
  <c r="P43" i="13"/>
  <c r="P41" i="13"/>
  <c r="G46" i="13"/>
  <c r="M46" i="13" s="1"/>
  <c r="P41" i="16" l="1"/>
  <c r="P50" i="16"/>
  <c r="P42" i="16" l="1"/>
  <c r="P44" i="16"/>
  <c r="P45" i="16"/>
  <c r="P46" i="16"/>
  <c r="P47" i="16"/>
  <c r="P48" i="16"/>
  <c r="P55" i="16"/>
  <c r="P56" i="16"/>
  <c r="P57" i="16"/>
  <c r="J34" i="16"/>
  <c r="H34" i="16"/>
  <c r="F34" i="16"/>
  <c r="J21" i="16"/>
  <c r="J22" i="16"/>
  <c r="H21" i="16"/>
  <c r="F21" i="16"/>
  <c r="J9" i="16"/>
  <c r="H9" i="16"/>
  <c r="F9" i="16"/>
  <c r="P18" i="16"/>
  <c r="P19" i="16"/>
  <c r="P20" i="16"/>
  <c r="P22" i="16"/>
  <c r="P23" i="16"/>
  <c r="P24" i="16"/>
  <c r="P25" i="16"/>
  <c r="P10" i="16"/>
  <c r="P11" i="16"/>
  <c r="P115" i="45" l="1"/>
  <c r="P86" i="45"/>
  <c r="H100" i="45"/>
  <c r="F100" i="45"/>
  <c r="P36" i="45"/>
  <c r="L30" i="1" l="1"/>
  <c r="S11" i="1" l="1"/>
  <c r="F13" i="44"/>
  <c r="P14" i="13" l="1"/>
  <c r="J14" i="13"/>
  <c r="H14" i="13"/>
  <c r="F14" i="13"/>
  <c r="I46" i="13" l="1"/>
  <c r="E46" i="13"/>
  <c r="D46" i="13"/>
  <c r="C46" i="13"/>
  <c r="J44" i="13"/>
  <c r="H44" i="13"/>
  <c r="F44" i="13"/>
  <c r="B10" i="42" l="1"/>
  <c r="F30" i="44"/>
  <c r="F6" i="44"/>
  <c r="B14" i="42" l="1"/>
  <c r="C9" i="20"/>
  <c r="C59" i="43" l="1"/>
  <c r="C15" i="44"/>
  <c r="C11" i="43"/>
  <c r="C10" i="15"/>
  <c r="C9" i="28" l="1"/>
  <c r="C12" i="28"/>
  <c r="C15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P10" i="76"/>
  <c r="N9" i="76"/>
  <c r="I9" i="76"/>
  <c r="G9" i="76"/>
  <c r="M9" i="76" s="1"/>
  <c r="E9" i="76"/>
  <c r="E16" i="76" s="1"/>
  <c r="D9" i="76"/>
  <c r="D16" i="76" s="1"/>
  <c r="C9" i="76"/>
  <c r="P8" i="76"/>
  <c r="P6" i="76"/>
  <c r="P5" i="76"/>
  <c r="I15" i="74"/>
  <c r="G15" i="74"/>
  <c r="E15" i="74"/>
  <c r="D15" i="74"/>
  <c r="C15" i="74"/>
  <c r="I12" i="74"/>
  <c r="G12" i="74"/>
  <c r="E12" i="74"/>
  <c r="F12" i="74" s="1"/>
  <c r="D12" i="74"/>
  <c r="C12" i="74"/>
  <c r="I9" i="74"/>
  <c r="G9" i="74"/>
  <c r="M9" i="74" s="1"/>
  <c r="E9" i="74"/>
  <c r="D9" i="74"/>
  <c r="C9" i="74"/>
  <c r="P8" i="74"/>
  <c r="P6" i="74"/>
  <c r="P5" i="74"/>
  <c r="H12" i="74" l="1"/>
  <c r="J12" i="74"/>
  <c r="I16" i="76"/>
  <c r="D16" i="74"/>
  <c r="C12" i="42" s="1"/>
  <c r="F16" i="76"/>
  <c r="C16" i="74"/>
  <c r="B12" i="42" s="1"/>
  <c r="G16" i="74"/>
  <c r="G16" i="76"/>
  <c r="H12" i="76"/>
  <c r="F12" i="76"/>
  <c r="N16" i="76"/>
  <c r="P12" i="76"/>
  <c r="P9" i="74"/>
  <c r="C16" i="28"/>
  <c r="C16" i="76"/>
  <c r="F9" i="76"/>
  <c r="H9" i="76"/>
  <c r="J9" i="76"/>
  <c r="P9" i="76"/>
  <c r="J12" i="76"/>
  <c r="J16" i="76"/>
  <c r="F9" i="74"/>
  <c r="E16" i="74"/>
  <c r="I16" i="74"/>
  <c r="H9" i="74"/>
  <c r="J9" i="74"/>
  <c r="H16" i="76" l="1"/>
  <c r="M16" i="76"/>
  <c r="F12" i="42"/>
  <c r="M16" i="74"/>
  <c r="J16" i="74"/>
  <c r="H16" i="74"/>
  <c r="P16" i="76"/>
  <c r="H12" i="42"/>
  <c r="F16" i="74"/>
  <c r="D12" i="42"/>
  <c r="C11" i="45" l="1"/>
  <c r="C16" i="1"/>
  <c r="C13" i="1"/>
  <c r="C10" i="1"/>
  <c r="F50" i="43" l="1"/>
  <c r="F45" i="43"/>
  <c r="F46" i="43"/>
  <c r="F44" i="43"/>
  <c r="F51" i="43"/>
  <c r="H5" i="28" l="1"/>
  <c r="D10" i="23"/>
  <c r="E10" i="23"/>
  <c r="H29" i="44" l="1"/>
  <c r="H23" i="44"/>
  <c r="F11" i="44"/>
  <c r="P12" i="13" l="1"/>
  <c r="P13" i="13"/>
  <c r="P15" i="13"/>
  <c r="P5" i="20"/>
  <c r="F23" i="43" l="1"/>
  <c r="H23" i="43"/>
  <c r="P11" i="27" l="1"/>
  <c r="P11" i="20"/>
  <c r="N11" i="15"/>
  <c r="N16" i="13"/>
  <c r="I37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D8" i="44"/>
  <c r="E8" i="44"/>
  <c r="H7" i="44"/>
  <c r="H5" i="44"/>
  <c r="K14" i="15" l="1"/>
  <c r="P11" i="23" l="1"/>
  <c r="P6" i="23"/>
  <c r="P8" i="46"/>
  <c r="P6" i="46"/>
  <c r="P8" i="20" l="1"/>
  <c r="K35" i="43" l="1"/>
  <c r="H8" i="27" l="1"/>
  <c r="H56" i="43" l="1"/>
  <c r="I14" i="15" l="1"/>
  <c r="P11" i="28" l="1"/>
  <c r="P10" i="47" l="1"/>
  <c r="P8" i="47"/>
  <c r="P6" i="47"/>
  <c r="P6" i="25" l="1"/>
  <c r="P10" i="27"/>
  <c r="P8" i="27"/>
  <c r="P10" i="26"/>
  <c r="P8" i="26"/>
  <c r="P10" i="20"/>
  <c r="P66" i="16" l="1"/>
  <c r="P40" i="16"/>
  <c r="P38" i="16"/>
  <c r="P25" i="45" l="1"/>
  <c r="L13" i="15"/>
  <c r="J57" i="16" l="1"/>
  <c r="J50" i="16"/>
  <c r="J42" i="16"/>
  <c r="J43" i="16"/>
  <c r="J44" i="16"/>
  <c r="J119" i="45" l="1"/>
  <c r="P51" i="45" l="1"/>
  <c r="P22" i="45"/>
  <c r="F12" i="44"/>
  <c r="F42" i="43" l="1"/>
  <c r="F43" i="43"/>
  <c r="F47" i="43"/>
  <c r="F55" i="43"/>
  <c r="F56" i="43"/>
  <c r="F58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L10" i="15"/>
  <c r="I11" i="15"/>
  <c r="K11" i="15"/>
  <c r="I12" i="15"/>
  <c r="N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C18" i="15" l="1"/>
  <c r="D5" i="15" s="1"/>
  <c r="E10" i="15" s="1"/>
  <c r="E18" i="15" s="1"/>
  <c r="N16" i="15"/>
  <c r="G18" i="15"/>
  <c r="H15" i="15" s="1"/>
  <c r="K13" i="15"/>
  <c r="J18" i="15"/>
  <c r="K18" i="15" s="1"/>
  <c r="K16" i="15"/>
  <c r="K10" i="15"/>
  <c r="I16" i="15"/>
  <c r="I13" i="15"/>
  <c r="N10" i="15"/>
  <c r="N18" i="15"/>
  <c r="H11" i="15"/>
  <c r="H12" i="15"/>
  <c r="H8" i="15"/>
  <c r="H6" i="15"/>
  <c r="H7" i="15" l="1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33" i="45" l="1"/>
  <c r="P125" i="45"/>
  <c r="P126" i="45"/>
  <c r="P127" i="45"/>
  <c r="P123" i="45"/>
  <c r="P112" i="45"/>
  <c r="P87" i="45"/>
  <c r="P88" i="45"/>
  <c r="P91" i="45"/>
  <c r="P100" i="45"/>
  <c r="P79" i="45"/>
  <c r="P80" i="45"/>
  <c r="P81" i="45"/>
  <c r="P82" i="45"/>
  <c r="P83" i="45"/>
  <c r="P72" i="45"/>
  <c r="P63" i="45"/>
  <c r="P64" i="45"/>
  <c r="P38" i="45"/>
  <c r="P39" i="45"/>
  <c r="P40" i="45"/>
  <c r="P41" i="45"/>
  <c r="P42" i="45"/>
  <c r="P47" i="45"/>
  <c r="P48" i="45"/>
  <c r="P49" i="45"/>
  <c r="P52" i="45"/>
  <c r="P53" i="45"/>
  <c r="P54" i="45"/>
  <c r="P55" i="45"/>
  <c r="P56" i="45"/>
  <c r="P57" i="45"/>
  <c r="P58" i="45"/>
  <c r="P59" i="45"/>
  <c r="P31" i="45"/>
  <c r="P32" i="45"/>
  <c r="P33" i="45"/>
  <c r="P34" i="45"/>
  <c r="P35" i="45"/>
  <c r="P15" i="45"/>
  <c r="P16" i="45"/>
  <c r="P17" i="45"/>
  <c r="K55" i="43"/>
  <c r="K57" i="43"/>
  <c r="K58" i="43"/>
  <c r="K42" i="43"/>
  <c r="K47" i="43"/>
  <c r="K21" i="43"/>
  <c r="J8" i="24" l="1"/>
  <c r="H8" i="24"/>
  <c r="F130" i="45" l="1"/>
  <c r="H119" i="45"/>
  <c r="H121" i="45"/>
  <c r="F62" i="45" l="1"/>
  <c r="H62" i="45"/>
  <c r="F39" i="45"/>
  <c r="F40" i="45"/>
  <c r="H55" i="43"/>
  <c r="H62" i="43"/>
  <c r="H31" i="43"/>
  <c r="H32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P119" i="45" l="1"/>
  <c r="C9" i="25" l="1"/>
  <c r="I9" i="20"/>
  <c r="G9" i="46"/>
  <c r="M9" i="46" s="1"/>
  <c r="G10" i="24"/>
  <c r="M10" i="24" s="1"/>
  <c r="E10" i="24"/>
  <c r="E17" i="24" s="1"/>
  <c r="D10" i="24"/>
  <c r="C10" i="24"/>
  <c r="P37" i="16" l="1"/>
  <c r="P17" i="16"/>
  <c r="P15" i="16"/>
  <c r="P12" i="16"/>
  <c r="E16" i="13"/>
  <c r="G13" i="1"/>
  <c r="G10" i="1"/>
  <c r="E6" i="16"/>
  <c r="J17" i="16"/>
  <c r="H17" i="16"/>
  <c r="F17" i="16"/>
  <c r="F57" i="16"/>
  <c r="F50" i="16"/>
  <c r="H57" i="16"/>
  <c r="H50" i="16"/>
  <c r="H42" i="16"/>
  <c r="H43" i="16"/>
  <c r="H44" i="16"/>
  <c r="F42" i="16"/>
  <c r="F43" i="16"/>
  <c r="F44" i="16"/>
  <c r="J37" i="16" l="1"/>
  <c r="H37" i="16"/>
  <c r="F37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4" i="16" l="1"/>
  <c r="H64" i="16"/>
  <c r="J64" i="16"/>
  <c r="P64" i="16"/>
  <c r="F48" i="16"/>
  <c r="H48" i="16"/>
  <c r="J48" i="16"/>
  <c r="F41" i="16"/>
  <c r="H41" i="16"/>
  <c r="J41" i="16"/>
  <c r="F45" i="16"/>
  <c r="H45" i="16"/>
  <c r="J45" i="16"/>
  <c r="F39" i="16"/>
  <c r="H39" i="16"/>
  <c r="J39" i="16"/>
  <c r="H60" i="16" l="1"/>
  <c r="J60" i="16"/>
  <c r="F60" i="16"/>
  <c r="P60" i="16"/>
  <c r="F119" i="45" l="1"/>
  <c r="J22" i="45" l="1"/>
  <c r="D27" i="1"/>
  <c r="C27" i="1"/>
  <c r="H12" i="43" l="1"/>
  <c r="F7" i="14" l="1"/>
  <c r="F10" i="14" s="1"/>
  <c r="F13" i="14" s="1"/>
  <c r="E7" i="14"/>
  <c r="E10" i="14" s="1"/>
  <c r="D7" i="14"/>
  <c r="D10" i="14" s="1"/>
  <c r="D13" i="14" s="1"/>
  <c r="C7" i="14"/>
  <c r="C10" i="14" s="1"/>
  <c r="J100" i="45" l="1"/>
  <c r="G9" i="20" l="1"/>
  <c r="M9" i="20" s="1"/>
  <c r="P5" i="47" l="1"/>
  <c r="P11" i="13"/>
  <c r="P26" i="16"/>
  <c r="P124" i="45"/>
  <c r="H58" i="43" l="1"/>
  <c r="H51" i="43"/>
  <c r="H42" i="43"/>
  <c r="P121" i="45" l="1"/>
  <c r="J113" i="45"/>
  <c r="J114" i="45"/>
  <c r="J116" i="45"/>
  <c r="J117" i="45"/>
  <c r="I27" i="1" l="1"/>
  <c r="E27" i="1"/>
  <c r="G27" i="1"/>
  <c r="J5" i="20" l="1"/>
  <c r="J6" i="20"/>
  <c r="J10" i="20"/>
  <c r="P10" i="28" l="1"/>
  <c r="H10" i="20"/>
  <c r="J39" i="45"/>
  <c r="J40" i="45"/>
  <c r="H39" i="45"/>
  <c r="H40" i="45"/>
  <c r="P75" i="45" l="1"/>
  <c r="P27" i="45"/>
  <c r="P28" i="45"/>
  <c r="P23" i="45"/>
  <c r="P21" i="45"/>
  <c r="P129" i="45"/>
  <c r="S12" i="1"/>
  <c r="N16" i="23" l="1"/>
  <c r="N13" i="23"/>
  <c r="N10" i="23"/>
  <c r="N15" i="26"/>
  <c r="N12" i="26"/>
  <c r="N16" i="24"/>
  <c r="N13" i="24"/>
  <c r="P13" i="24" s="1"/>
  <c r="N10" i="24"/>
  <c r="N15" i="20"/>
  <c r="N12" i="20"/>
  <c r="N9" i="20"/>
  <c r="N65" i="45"/>
  <c r="N11" i="45"/>
  <c r="N16" i="26" l="1"/>
  <c r="N17" i="24"/>
  <c r="N16" i="20"/>
  <c r="N136" i="45"/>
  <c r="N17" i="23"/>
  <c r="P61" i="16"/>
  <c r="P33" i="16"/>
  <c r="P10" i="13" l="1"/>
  <c r="H8" i="1" l="1"/>
  <c r="P5" i="46" l="1"/>
  <c r="I12" i="14"/>
  <c r="I9" i="14"/>
  <c r="Q10" i="1"/>
  <c r="I6" i="14" s="1"/>
  <c r="I31" i="44"/>
  <c r="I66" i="43"/>
  <c r="I59" i="43"/>
  <c r="I14" i="43"/>
  <c r="I11" i="43"/>
  <c r="I67" i="43" l="1"/>
  <c r="Q17" i="1"/>
  <c r="G10" i="23"/>
  <c r="M10" i="23" s="1"/>
  <c r="I10" i="23"/>
  <c r="C10" i="23"/>
  <c r="I10" i="24"/>
  <c r="E10" i="1"/>
  <c r="C57" i="13"/>
  <c r="E135" i="45"/>
  <c r="D135" i="45"/>
  <c r="C135" i="45"/>
  <c r="I135" i="45"/>
  <c r="G135" i="45"/>
  <c r="M135" i="45" s="1"/>
  <c r="G6" i="14"/>
  <c r="G7" i="14" s="1"/>
  <c r="D136" i="45" l="1"/>
  <c r="F136" i="45" s="1"/>
  <c r="F135" i="45"/>
  <c r="C58" i="13"/>
  <c r="I10" i="1" l="1"/>
  <c r="P10" i="1" s="1"/>
  <c r="P67" i="16" l="1"/>
  <c r="F5" i="27" l="1"/>
  <c r="S5" i="1" l="1"/>
  <c r="F77" i="45" l="1"/>
  <c r="F78" i="45"/>
  <c r="F16" i="45"/>
  <c r="G16" i="1"/>
  <c r="G30" i="1"/>
  <c r="G33" i="1"/>
  <c r="G34" i="1" l="1"/>
  <c r="G31" i="44"/>
  <c r="E31" i="44"/>
  <c r="F5" i="44" l="1"/>
  <c r="G16" i="44" l="1"/>
  <c r="F5" i="43"/>
  <c r="D11" i="43"/>
  <c r="G17" i="44" l="1"/>
  <c r="J66" i="16" l="1"/>
  <c r="H66" i="16"/>
  <c r="F66" i="16"/>
  <c r="S14" i="1"/>
  <c r="P13" i="16" l="1"/>
  <c r="P5" i="25" l="1"/>
  <c r="P14" i="23" l="1"/>
  <c r="P8" i="25"/>
  <c r="K5" i="43"/>
  <c r="D66" i="43" l="1"/>
  <c r="E66" i="43"/>
  <c r="E37" i="43"/>
  <c r="H29" i="43"/>
  <c r="E11" i="43"/>
  <c r="H107" i="45" l="1"/>
  <c r="F107" i="45"/>
  <c r="D59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I15" i="47" l="1"/>
  <c r="G15" i="47"/>
  <c r="E15" i="47"/>
  <c r="D15" i="47"/>
  <c r="C15" i="47"/>
  <c r="I12" i="47"/>
  <c r="G12" i="47"/>
  <c r="M12" i="47" s="1"/>
  <c r="E12" i="47"/>
  <c r="D12" i="47"/>
  <c r="C12" i="47"/>
  <c r="C16" i="47" s="1"/>
  <c r="P9" i="47" l="1"/>
  <c r="P12" i="47"/>
  <c r="F12" i="47"/>
  <c r="J12" i="47"/>
  <c r="H12" i="47"/>
  <c r="G16" i="47"/>
  <c r="M16" i="47" s="1"/>
  <c r="E16" i="47"/>
  <c r="I16" i="47"/>
  <c r="J9" i="47"/>
  <c r="D16" i="47"/>
  <c r="F9" i="47"/>
  <c r="H9" i="47"/>
  <c r="H37" i="13"/>
  <c r="P16" i="47" l="1"/>
  <c r="F16" i="47"/>
  <c r="J16" i="47"/>
  <c r="H16" i="47"/>
  <c r="H36" i="13" l="1"/>
  <c r="H32" i="45" l="1"/>
  <c r="L33" i="1" l="1"/>
  <c r="L34" i="1" l="1"/>
  <c r="G6" i="16" l="1"/>
  <c r="M85" i="16" l="1"/>
  <c r="M6" i="16"/>
  <c r="P76" i="45"/>
  <c r="H8" i="28" l="1"/>
  <c r="P15" i="23" l="1"/>
  <c r="P6" i="24"/>
  <c r="P9" i="13"/>
  <c r="K24" i="43"/>
  <c r="J11" i="27" l="1"/>
  <c r="H11" i="27"/>
  <c r="F11" i="27"/>
  <c r="H11" i="24" l="1"/>
  <c r="S15" i="1" l="1"/>
  <c r="J40" i="13" l="1"/>
  <c r="H40" i="13"/>
  <c r="F40" i="13"/>
  <c r="P8" i="13"/>
  <c r="P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61" i="16" l="1"/>
  <c r="H61" i="16"/>
  <c r="F61" i="16"/>
  <c r="J58" i="16"/>
  <c r="H58" i="16"/>
  <c r="F58" i="16"/>
  <c r="J49" i="16"/>
  <c r="H49" i="16"/>
  <c r="F49" i="16"/>
  <c r="J40" i="16"/>
  <c r="H40" i="16"/>
  <c r="F40" i="16"/>
  <c r="J33" i="16"/>
  <c r="H33" i="16"/>
  <c r="F33" i="16"/>
  <c r="F36" i="16" l="1"/>
  <c r="H36" i="16"/>
  <c r="J36" i="16"/>
  <c r="J5" i="16" l="1"/>
  <c r="J7" i="16"/>
  <c r="J8" i="16"/>
  <c r="J13" i="16"/>
  <c r="J14" i="16"/>
  <c r="J16" i="16"/>
  <c r="J18" i="16"/>
  <c r="J19" i="16"/>
  <c r="J20" i="16"/>
  <c r="J55" i="16" l="1"/>
  <c r="H55" i="16"/>
  <c r="F55" i="16"/>
  <c r="I5" i="14"/>
  <c r="I8" i="14"/>
  <c r="I11" i="14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P114" i="45"/>
  <c r="J10" i="26" l="1"/>
  <c r="H10" i="26"/>
  <c r="F10" i="26"/>
  <c r="F64" i="45" l="1"/>
  <c r="P71" i="45" l="1"/>
  <c r="K30" i="43" l="1"/>
  <c r="H26" i="43" l="1"/>
  <c r="C14" i="43"/>
  <c r="P117" i="45" l="1"/>
  <c r="M33" i="1" l="1"/>
  <c r="K33" i="1"/>
  <c r="M30" i="1"/>
  <c r="M34" i="1" l="1"/>
  <c r="P8" i="28" l="1"/>
  <c r="P6" i="28"/>
  <c r="P5" i="28"/>
  <c r="I15" i="28" l="1"/>
  <c r="G15" i="28"/>
  <c r="E15" i="28"/>
  <c r="D15" i="28"/>
  <c r="I12" i="28"/>
  <c r="P12" i="28" s="1"/>
  <c r="G12" i="28"/>
  <c r="M12" i="28" s="1"/>
  <c r="E12" i="28"/>
  <c r="D12" i="28"/>
  <c r="J10" i="28"/>
  <c r="H10" i="28"/>
  <c r="F10" i="28"/>
  <c r="I9" i="28"/>
  <c r="G9" i="28"/>
  <c r="M9" i="28" s="1"/>
  <c r="E9" i="28"/>
  <c r="D9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6" i="28" l="1"/>
  <c r="M16" i="28" s="1"/>
  <c r="D16" i="28"/>
  <c r="C15" i="42" s="1"/>
  <c r="P16" i="23"/>
  <c r="F9" i="28"/>
  <c r="P9" i="28"/>
  <c r="J12" i="28"/>
  <c r="I16" i="28"/>
  <c r="P16" i="28" s="1"/>
  <c r="F12" i="28"/>
  <c r="H12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6" i="28" l="1"/>
  <c r="J16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7" i="13"/>
  <c r="G57" i="13"/>
  <c r="M57" i="13" s="1"/>
  <c r="E57" i="13"/>
  <c r="D57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7" i="13"/>
  <c r="P57" i="13"/>
  <c r="F12" i="20"/>
  <c r="I16" i="26"/>
  <c r="J16" i="26" s="1"/>
  <c r="F12" i="25"/>
  <c r="J12" i="22"/>
  <c r="H12" i="20"/>
  <c r="J12" i="20"/>
  <c r="P17" i="23"/>
  <c r="P10" i="23"/>
  <c r="F17" i="23"/>
  <c r="C17" i="23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D10" i="42"/>
  <c r="J9" i="26"/>
  <c r="F9" i="26"/>
  <c r="H9" i="26"/>
  <c r="J9" i="25"/>
  <c r="F9" i="25"/>
  <c r="H9" i="25"/>
  <c r="P10" i="24"/>
  <c r="J10" i="24"/>
  <c r="F10" i="24"/>
  <c r="H10" i="24"/>
  <c r="J9" i="20"/>
  <c r="P9" i="20"/>
  <c r="F9" i="20"/>
  <c r="H9" i="20"/>
  <c r="J57" i="13"/>
  <c r="H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P50" i="13"/>
  <c r="J50" i="13"/>
  <c r="H50" i="13"/>
  <c r="F50" i="13"/>
  <c r="P49" i="13"/>
  <c r="J49" i="13"/>
  <c r="H49" i="13"/>
  <c r="F49" i="13"/>
  <c r="J48" i="13"/>
  <c r="H48" i="13"/>
  <c r="F48" i="13"/>
  <c r="J47" i="13"/>
  <c r="H47" i="13"/>
  <c r="F47" i="13"/>
  <c r="I58" i="13"/>
  <c r="G58" i="13"/>
  <c r="M58" i="13" s="1"/>
  <c r="D58" i="13"/>
  <c r="J43" i="13"/>
  <c r="H43" i="13"/>
  <c r="F43" i="13"/>
  <c r="J45" i="13"/>
  <c r="H45" i="13"/>
  <c r="F45" i="13"/>
  <c r="J42" i="13"/>
  <c r="H42" i="13"/>
  <c r="F42" i="13"/>
  <c r="J38" i="13"/>
  <c r="H38" i="13"/>
  <c r="F38" i="13"/>
  <c r="J37" i="13"/>
  <c r="F37" i="13"/>
  <c r="J39" i="13"/>
  <c r="H39" i="13"/>
  <c r="F39" i="13"/>
  <c r="J36" i="13"/>
  <c r="F36" i="13"/>
  <c r="J35" i="13"/>
  <c r="H35" i="13"/>
  <c r="F35" i="13"/>
  <c r="N27" i="13"/>
  <c r="N28" i="13" s="1"/>
  <c r="I27" i="13"/>
  <c r="G27" i="13"/>
  <c r="E27" i="13"/>
  <c r="D27" i="13"/>
  <c r="C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P19" i="13"/>
  <c r="J19" i="13"/>
  <c r="H19" i="13"/>
  <c r="F19" i="13"/>
  <c r="J18" i="13"/>
  <c r="H18" i="13"/>
  <c r="F18" i="13"/>
  <c r="P17" i="13"/>
  <c r="J17" i="13"/>
  <c r="H17" i="13"/>
  <c r="F17" i="13"/>
  <c r="I16" i="13"/>
  <c r="G16" i="13"/>
  <c r="M16" i="13" s="1"/>
  <c r="E28" i="13"/>
  <c r="D16" i="13"/>
  <c r="C16" i="13"/>
  <c r="J13" i="13"/>
  <c r="H13" i="13"/>
  <c r="F13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P6" i="13"/>
  <c r="J6" i="13"/>
  <c r="H6" i="13"/>
  <c r="F6" i="13"/>
  <c r="P5" i="13"/>
  <c r="J5" i="13"/>
  <c r="H5" i="13"/>
  <c r="F5" i="13"/>
  <c r="F15" i="42" l="1"/>
  <c r="M27" i="13"/>
  <c r="F16" i="20"/>
  <c r="J16" i="13"/>
  <c r="C10" i="42"/>
  <c r="H10" i="42"/>
  <c r="D7" i="42"/>
  <c r="F7" i="42"/>
  <c r="P16" i="20"/>
  <c r="F16" i="26"/>
  <c r="F46" i="13"/>
  <c r="P16" i="26"/>
  <c r="I28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6" i="13"/>
  <c r="G28" i="13"/>
  <c r="M28" i="13" s="1"/>
  <c r="J58" i="13"/>
  <c r="H58" i="13"/>
  <c r="H46" i="13"/>
  <c r="J46" i="13"/>
  <c r="F27" i="13"/>
  <c r="H27" i="13"/>
  <c r="J27" i="13"/>
  <c r="D28" i="13"/>
  <c r="F16" i="13"/>
  <c r="H16" i="13"/>
  <c r="P28" i="13" l="1"/>
  <c r="N46" i="13"/>
  <c r="C28" i="13"/>
  <c r="J28" i="13"/>
  <c r="H28" i="13"/>
  <c r="F28" i="13"/>
  <c r="J67" i="16"/>
  <c r="H67" i="16"/>
  <c r="F67" i="16"/>
  <c r="P65" i="16"/>
  <c r="J65" i="16"/>
  <c r="H65" i="16"/>
  <c r="F65" i="16"/>
  <c r="P63" i="16"/>
  <c r="J63" i="16"/>
  <c r="H63" i="16"/>
  <c r="F63" i="16"/>
  <c r="P62" i="16"/>
  <c r="J62" i="16"/>
  <c r="H62" i="16"/>
  <c r="F62" i="16"/>
  <c r="J56" i="16"/>
  <c r="H56" i="16"/>
  <c r="F56" i="16"/>
  <c r="J47" i="16"/>
  <c r="H47" i="16"/>
  <c r="F47" i="16"/>
  <c r="J46" i="16"/>
  <c r="H46" i="16"/>
  <c r="F46" i="16"/>
  <c r="J38" i="16"/>
  <c r="H38" i="16"/>
  <c r="F38" i="16"/>
  <c r="P32" i="16"/>
  <c r="J32" i="16"/>
  <c r="H32" i="16"/>
  <c r="F32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D6" i="16"/>
  <c r="P5" i="16"/>
  <c r="H5" i="16"/>
  <c r="F5" i="16"/>
  <c r="P85" i="16" l="1"/>
  <c r="N58" i="13"/>
  <c r="P58" i="13" s="1"/>
  <c r="J6" i="16"/>
  <c r="F84" i="16"/>
  <c r="P27" i="13"/>
  <c r="P46" i="13"/>
  <c r="F28" i="16"/>
  <c r="F6" i="16"/>
  <c r="P6" i="16"/>
  <c r="P28" i="16"/>
  <c r="J84" i="16"/>
  <c r="J69" i="16"/>
  <c r="P69" i="16"/>
  <c r="P36" i="16"/>
  <c r="J28" i="16"/>
  <c r="H84" i="16"/>
  <c r="F69" i="16"/>
  <c r="H69" i="16"/>
  <c r="H28" i="16"/>
  <c r="H6" i="16"/>
  <c r="J133" i="45"/>
  <c r="H133" i="45"/>
  <c r="F133" i="45"/>
  <c r="P132" i="45"/>
  <c r="J132" i="45"/>
  <c r="H132" i="45"/>
  <c r="F132" i="45"/>
  <c r="P130" i="45"/>
  <c r="J130" i="45"/>
  <c r="H130" i="45"/>
  <c r="J124" i="45"/>
  <c r="H124" i="45"/>
  <c r="F124" i="45"/>
  <c r="J125" i="45"/>
  <c r="H125" i="45"/>
  <c r="F125" i="45"/>
  <c r="J121" i="45"/>
  <c r="F121" i="45"/>
  <c r="P128" i="45"/>
  <c r="H117" i="45"/>
  <c r="F117" i="45"/>
  <c r="P116" i="45"/>
  <c r="H116" i="45"/>
  <c r="F116" i="45"/>
  <c r="H114" i="45"/>
  <c r="F114" i="45"/>
  <c r="H113" i="45"/>
  <c r="F113" i="45"/>
  <c r="F85" i="16" l="1"/>
  <c r="J85" i="16"/>
  <c r="H85" i="16"/>
  <c r="P84" i="16"/>
  <c r="P135" i="45"/>
  <c r="J135" i="45"/>
  <c r="H135" i="45"/>
  <c r="G102" i="45" l="1"/>
  <c r="E102" i="45"/>
  <c r="E136" i="45" s="1"/>
  <c r="C102" i="45"/>
  <c r="C136" i="45" s="1"/>
  <c r="J91" i="45"/>
  <c r="H91" i="45"/>
  <c r="F91" i="45"/>
  <c r="J88" i="45"/>
  <c r="H88" i="45"/>
  <c r="F88" i="45"/>
  <c r="P85" i="45"/>
  <c r="P84" i="45"/>
  <c r="J84" i="45"/>
  <c r="H84" i="45"/>
  <c r="F84" i="45"/>
  <c r="G136" i="45" l="1"/>
  <c r="M136" i="45" s="1"/>
  <c r="M102" i="45"/>
  <c r="I136" i="45"/>
  <c r="P102" i="45"/>
  <c r="F102" i="45"/>
  <c r="H102" i="45"/>
  <c r="J102" i="45"/>
  <c r="J80" i="45"/>
  <c r="H80" i="45"/>
  <c r="F80" i="45"/>
  <c r="J79" i="45"/>
  <c r="H79" i="45"/>
  <c r="F79" i="45"/>
  <c r="P78" i="45"/>
  <c r="J78" i="45"/>
  <c r="H78" i="45"/>
  <c r="J77" i="45"/>
  <c r="H77" i="45"/>
  <c r="J76" i="45"/>
  <c r="H76" i="45"/>
  <c r="F76" i="45"/>
  <c r="P74" i="45"/>
  <c r="J74" i="45"/>
  <c r="H74" i="45"/>
  <c r="F74" i="45"/>
  <c r="P73" i="45"/>
  <c r="J73" i="45"/>
  <c r="H73" i="45"/>
  <c r="F73" i="45"/>
  <c r="J71" i="45"/>
  <c r="H71" i="45"/>
  <c r="F71" i="45"/>
  <c r="H136" i="45" l="1"/>
  <c r="P136" i="45"/>
  <c r="J136" i="45"/>
  <c r="I65" i="45"/>
  <c r="P65" i="45" s="1"/>
  <c r="G65" i="45"/>
  <c r="M65" i="45" s="1"/>
  <c r="E65" i="45"/>
  <c r="D65" i="45"/>
  <c r="C65" i="45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H58" i="45"/>
  <c r="F58" i="45"/>
  <c r="J57" i="45"/>
  <c r="H57" i="45"/>
  <c r="F57" i="45"/>
  <c r="J56" i="45"/>
  <c r="H56" i="45"/>
  <c r="F56" i="45"/>
  <c r="J54" i="45"/>
  <c r="H54" i="45"/>
  <c r="F54" i="45"/>
  <c r="J55" i="45"/>
  <c r="H55" i="45"/>
  <c r="F55" i="45"/>
  <c r="J41" i="45"/>
  <c r="H41" i="45"/>
  <c r="F41" i="45"/>
  <c r="J53" i="45"/>
  <c r="H53" i="45"/>
  <c r="F53" i="45"/>
  <c r="J47" i="45"/>
  <c r="H47" i="45"/>
  <c r="F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P30" i="45"/>
  <c r="J30" i="45"/>
  <c r="H30" i="45"/>
  <c r="F30" i="45"/>
  <c r="P29" i="45"/>
  <c r="J29" i="45"/>
  <c r="H29" i="45"/>
  <c r="F29" i="45"/>
  <c r="J28" i="45"/>
  <c r="H28" i="45"/>
  <c r="F28" i="45"/>
  <c r="J27" i="45"/>
  <c r="H27" i="45"/>
  <c r="F27" i="45"/>
  <c r="P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P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P14" i="45"/>
  <c r="J14" i="45"/>
  <c r="H14" i="45"/>
  <c r="F14" i="45"/>
  <c r="P13" i="45"/>
  <c r="J13" i="45"/>
  <c r="H13" i="45"/>
  <c r="F13" i="45"/>
  <c r="P12" i="45"/>
  <c r="J12" i="45"/>
  <c r="H12" i="45"/>
  <c r="F12" i="45"/>
  <c r="I11" i="45"/>
  <c r="G11" i="45"/>
  <c r="M11" i="45" s="1"/>
  <c r="E11" i="45"/>
  <c r="F11" i="45" s="1"/>
  <c r="D1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H5" i="1"/>
  <c r="G9" i="14" l="1"/>
  <c r="G10" i="14" s="1"/>
  <c r="G13" i="14" s="1"/>
  <c r="C17" i="1"/>
  <c r="D9" i="1" s="1"/>
  <c r="H9" i="14"/>
  <c r="J9" i="14" s="1"/>
  <c r="J6" i="14"/>
  <c r="M10" i="1"/>
  <c r="O27" i="1"/>
  <c r="C137" i="45"/>
  <c r="O33" i="1"/>
  <c r="D137" i="45"/>
  <c r="E137" i="45"/>
  <c r="S16" i="1"/>
  <c r="E17" i="1"/>
  <c r="H16" i="1"/>
  <c r="H13" i="1"/>
  <c r="G137" i="45"/>
  <c r="M137" i="45" s="1"/>
  <c r="K17" i="1"/>
  <c r="L13" i="1" s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K28" i="44"/>
  <c r="F28" i="44"/>
  <c r="F5" i="42" l="1"/>
  <c r="P17" i="1"/>
  <c r="C4" i="42"/>
  <c r="C6" i="42"/>
  <c r="L16" i="1"/>
  <c r="D5" i="1"/>
  <c r="D7" i="1"/>
  <c r="D6" i="1"/>
  <c r="D8" i="1"/>
  <c r="H137" i="45"/>
  <c r="F137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H8" i="44"/>
  <c r="C8" i="44"/>
  <c r="K16" i="44" l="1"/>
  <c r="D17" i="44"/>
  <c r="E17" i="44"/>
  <c r="C17" i="44"/>
  <c r="K66" i="43"/>
  <c r="G66" i="43"/>
  <c r="C66" i="43"/>
  <c r="K64" i="43"/>
  <c r="H64" i="43"/>
  <c r="F64" i="43"/>
  <c r="K63" i="43"/>
  <c r="H63" i="43"/>
  <c r="F63" i="43"/>
  <c r="K62" i="43"/>
  <c r="F62" i="43"/>
  <c r="K61" i="43"/>
  <c r="H61" i="43"/>
  <c r="F61" i="43"/>
  <c r="K60" i="43"/>
  <c r="H60" i="43"/>
  <c r="F60" i="43"/>
  <c r="G59" i="43"/>
  <c r="E59" i="43"/>
  <c r="E67" i="43" s="1"/>
  <c r="K17" i="44" l="1"/>
  <c r="H17" i="44"/>
  <c r="F17" i="44"/>
  <c r="K59" i="43"/>
  <c r="H66" i="43"/>
  <c r="F66" i="43"/>
  <c r="F59" i="43"/>
  <c r="H59" i="43"/>
  <c r="H47" i="43"/>
  <c r="G37" i="43" l="1"/>
  <c r="D37" i="43" l="1"/>
  <c r="F37" i="43" s="1"/>
  <c r="C37" i="43"/>
  <c r="C67" i="43" s="1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H13" i="43"/>
  <c r="F13" i="43"/>
  <c r="K12" i="43"/>
  <c r="F12" i="43"/>
  <c r="G11" i="43"/>
  <c r="H11" i="43" s="1"/>
  <c r="D67" i="43"/>
  <c r="F10" i="43"/>
  <c r="F8" i="43"/>
  <c r="K7" i="43"/>
  <c r="F7" i="43"/>
  <c r="K6" i="43"/>
  <c r="F6" i="43"/>
  <c r="K67" i="43" l="1"/>
  <c r="G67" i="43"/>
  <c r="H67" i="43" s="1"/>
  <c r="K14" i="43"/>
  <c r="F67" i="43"/>
  <c r="H11" i="14"/>
  <c r="J11" i="14" s="1"/>
  <c r="J8" i="14" l="1"/>
  <c r="H5" i="14"/>
  <c r="J5" i="14" l="1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37" i="45" l="1"/>
  <c r="J137" i="45" l="1"/>
  <c r="P137" i="45"/>
  <c r="D5" i="42"/>
  <c r="H5" i="42" l="1"/>
  <c r="E58" i="13" l="1"/>
  <c r="D17" i="24"/>
  <c r="C8" i="42" s="1"/>
  <c r="I17" i="24"/>
  <c r="G17" i="24"/>
  <c r="M17" i="24" s="1"/>
  <c r="C17" i="24"/>
  <c r="B8" i="42" s="1"/>
  <c r="F8" i="42" l="1"/>
  <c r="D8" i="42"/>
  <c r="F58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6" i="28"/>
  <c r="H16" i="22" l="1"/>
  <c r="M16" i="22"/>
  <c r="D15" i="42"/>
  <c r="H13" i="42"/>
  <c r="F13" i="42"/>
  <c r="F16" i="28"/>
  <c r="P16" i="22"/>
  <c r="K30" i="1"/>
  <c r="O30" i="1" s="1"/>
  <c r="O34" i="1" l="1"/>
  <c r="K34" i="1"/>
  <c r="P34" i="1" l="1"/>
  <c r="P29" i="1"/>
  <c r="P28" i="1"/>
  <c r="P26" i="1"/>
  <c r="P24" i="1"/>
  <c r="P25" i="1"/>
  <c r="P22" i="1"/>
  <c r="P23" i="1"/>
  <c r="P31" i="1"/>
  <c r="P33" i="1"/>
  <c r="P27" i="1"/>
  <c r="P30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6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3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76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82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C19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9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7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3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0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4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17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25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37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40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41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42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43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44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47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C5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4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6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3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82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1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18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<sst xmlns="http://schemas.openxmlformats.org/spreadsheetml/2006/main" count="3749" uniqueCount="780">
  <si>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</si>
  <si>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</si>
  <si>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</si>
  <si>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</si>
  <si>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</si>
  <si>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</si>
  <si>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</si>
  <si>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</si>
  <si>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</si>
  <si>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</si>
  <si>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</si>
  <si>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</si>
  <si>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</si>
  <si>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</si>
  <si>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</si>
  <si>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</si>
  <si>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</si>
  <si>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</si>
  <si>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</si>
  <si>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</si>
  <si>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</si>
  <si>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</si>
  <si>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</si>
  <si>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</si>
  <si>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</si>
  <si>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</si>
  <si>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</si>
  <si>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</si>
  <si>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</si>
  <si>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</si>
  <si>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</si>
  <si>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</si>
  <si>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</si>
  <si>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</si>
  <si>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</si>
  <si>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</si>
  <si>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</si>
  <si>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</si>
  <si>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</si>
  <si>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</si>
  <si>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</si>
  <si>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</si>
  <si>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</si>
  <si>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</si>
  <si>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</si>
  <si>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</si>
  <si>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</si>
  <si>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</si>
  <si>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</si>
  <si>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</si>
  <si>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</si>
  <si>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</si>
  <si>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</si>
  <si>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</si>
  <si>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</si>
  <si>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</si>
  <si>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</si>
  <si>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</si>
  <si>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</si>
  <si>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</si>
  <si>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</si>
  <si>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</si>
  <si>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</si>
  <si>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</si>
  <si>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</si>
  <si>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</si>
  <si>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</si>
  <si>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</si>
  <si>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</si>
  <si>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</si>
  <si>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</si>
  <si>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</si>
  <si>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</si>
  <si>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</si>
  <si>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</si>
  <si>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</si>
  <si>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</si>
  <si>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</si>
  <si>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</si>
  <si>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</si>
  <si>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</si>
  <si>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</si>
  <si>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</si>
  <si>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</si>
  <si>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</si>
  <si>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</si>
  <si>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</si>
  <si>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</si>
  <si>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</si>
  <si>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</si>
  <si>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</si>
  <si>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</si>
  <si>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</si>
  <si>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</si>
  <si>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</si>
  <si>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</si>
  <si>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</si>
  <si>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</si>
  <si>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</si>
  <si>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</si>
  <si>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</si>
  <si>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</si>
  <si>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</si>
  <si>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</si>
  <si>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</si>
  <si>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</si>
  <si>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</si>
  <si>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</si>
  <si>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</si>
  <si>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</si>
  <si>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</si>
  <si>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</si>
  <si>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</si>
  <si>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</si>
  <si>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</si>
  <si>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</si>
  <si>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</si>
  <si>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</si>
  <si>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</si>
  <si>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</si>
  <si>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</si>
  <si>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</si>
  <si>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</si>
  <si>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</si>
  <si>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</si>
  <si>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</si>
  <si>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</si>
  <si>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</si>
  <si>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</si>
  <si>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</si>
  <si>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</si>
  <si>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</si>
  <si>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</si>
  <si>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</si>
  <si>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</si>
  <si>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</si>
  <si>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</si>
  <si>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</si>
  <si>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</si>
  <si>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</si>
  <si>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</si>
  <si>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</si>
  <si>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</si>
  <si>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</si>
  <si>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</si>
  <si>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</si>
  <si>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</si>
  <si>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</si>
  <si>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</si>
  <si>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</si>
  <si>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</si>
  <si>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</si>
  <si>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</si>
  <si>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</si>
  <si>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</si>
  <si>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</si>
  <si>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</si>
  <si>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</si>
  <si>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</si>
  <si>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</si>
  <si>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</si>
  <si>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</si>
  <si>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</si>
  <si>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</si>
  <si>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</si>
  <si>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</si>
  <si>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</si>
  <si>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</si>
  <si>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</si>
  <si>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</si>
  <si>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</si>
  <si>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</si>
  <si>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</si>
  <si>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</si>
  <si>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</si>
  <si>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</si>
  <si>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</si>
  <si>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</si>
  <si>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</si>
  <si>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</si>
  <si>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</si>
  <si>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</si>
  <si>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</si>
  <si>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</si>
  <si>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</si>
  <si>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</si>
  <si>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</si>
  <si>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</si>
  <si>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</si>
  <si>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</si>
  <si>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</si>
  <si>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</si>
  <si>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</si>
  <si>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</si>
  <si>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</si>
  <si>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</si>
  <si>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</si>
  <si>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</si>
  <si>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</si>
  <si>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</si>
  <si>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</si>
  <si>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</si>
  <si>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</si>
  <si>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</si>
  <si>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</si>
  <si>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</si>
  <si>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</si>
  <si>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</si>
  <si>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</si>
  <si>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</si>
  <si>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</si>
  <si>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</si>
  <si>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</si>
  <si>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</si>
  <si>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</si>
  <si>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</si>
  <si>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</si>
  <si>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</si>
  <si>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</si>
  <si>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</si>
  <si>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</si>
  <si>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</si>
  <si>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</si>
  <si>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</si>
  <si>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</si>
  <si>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</si>
  <si>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</si>
  <si>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</si>
  <si>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</si>
  <si>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</si>
  <si>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</si>
  <si>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</si>
  <si>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</si>
  <si>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</si>
  <si>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</si>
  <si>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</si>
  <si>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</si>
  <si>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</si>
  <si>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</si>
  <si>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</si>
  <si>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</si>
  <si>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</si>
  <si>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</si>
  <si>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</si>
  <si>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</si>
  <si>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</si>
  <si>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</si>
  <si>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</si>
  <si>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</si>
  <si>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</si>
  <si>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</si>
  <si>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</si>
  <si>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</si>
  <si>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</si>
  <si>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</si>
  <si>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</si>
  <si>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</si>
  <si>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</si>
  <si>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</si>
  <si>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</si>
  <si>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</si>
  <si>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</si>
  <si>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</si>
  <si>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</si>
  <si>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</si>
  <si>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</si>
  <si>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</si>
  <si>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</si>
  <si>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</si>
  <si>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</si>
  <si>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</si>
  <si>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</si>
  <si>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</si>
  <si>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</si>
  <si>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</si>
  <si>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</si>
  <si>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</si>
  <si>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</si>
  <si>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</si>
  <si>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</si>
  <si>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</si>
  <si>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</si>
  <si>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</si>
  <si>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</si>
  <si>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</si>
  <si>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</si>
  <si>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</si>
  <si>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</si>
  <si>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</si>
  <si>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</si>
  <si>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</si>
  <si>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</si>
  <si>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</si>
  <si>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</si>
  <si>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</si>
  <si>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</si>
  <si>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</si>
  <si>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</si>
  <si>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</si>
  <si>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</si>
  <si>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</si>
  <si>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</si>
  <si>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</si>
  <si>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</si>
  <si>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</si>
  <si>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</si>
  <si>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</si>
  <si>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</si>
  <si>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</si>
  <si>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</si>
  <si>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</si>
  <si>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</si>
  <si>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</si>
  <si>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</si>
  <si>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</si>
  <si>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</si>
  <si>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</si>
  <si>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</si>
  <si>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</si>
  <si>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</si>
  <si>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</si>
  <si>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</si>
  <si>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</si>
  <si>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</si>
  <si>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</si>
  <si>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</si>
  <si>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</si>
  <si>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</si>
  <si>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</si>
  <si>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</si>
  <si>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</si>
  <si>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</si>
  <si>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</si>
  <si>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</si>
  <si>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</si>
  <si>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</si>
  <si>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</si>
  <si>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</si>
  <si>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</si>
  <si>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</si>
  <si>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</si>
  <si>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</si>
  <si>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</si>
  <si>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</si>
  <si>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</si>
  <si>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</si>
  <si>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</si>
  <si>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</si>
  <si>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</si>
  <si>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</si>
  <si>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</si>
  <si>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</si>
  <si>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</si>
  <si>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</si>
  <si>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</si>
  <si>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</si>
  <si>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</si>
  <si>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</si>
  <si>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</si>
  <si>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</si>
  <si>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</si>
  <si>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</si>
  <si>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</si>
  <si>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</si>
  <si>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</si>
  <si>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</si>
  <si>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</si>
  <si>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</si>
  <si>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</si>
  <si>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</si>
  <si>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</si>
  <si>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</si>
  <si>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</si>
  <si>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</si>
  <si>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</si>
  <si>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</si>
  <si>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</si>
  <si>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</si>
  <si>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</si>
  <si>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</si>
  <si>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</si>
  <si>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</si>
  <si>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</si>
  <si>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</si>
  <si>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</si>
  <si>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</si>
  <si>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</si>
  <si>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</si>
  <si>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</si>
  <si>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</si>
  <si>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</si>
  <si>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</si>
  <si>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</si>
  <si>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</si>
  <si>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</si>
  <si>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</si>
  <si>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</si>
  <si>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</si>
  <si>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</si>
  <si>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</si>
  <si>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</si>
  <si>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</si>
  <si>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</si>
  <si>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</si>
  <si>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</si>
  <si>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</si>
  <si>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</si>
  <si>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</si>
  <si>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</si>
  <si>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</si>
  <si>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</si>
  <si>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</si>
  <si>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</si>
  <si>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</si>
  <si>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</si>
  <si>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</si>
  <si>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</si>
  <si>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</si>
  <si>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</si>
  <si>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</si>
  <si>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</si>
  <si>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</si>
  <si>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</si>
  <si>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</si>
  <si>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</si>
  <si>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</si>
  <si>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</si>
  <si>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</si>
  <si>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</si>
  <si>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</si>
  <si>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</si>
  <si>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</si>
  <si>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</si>
  <si>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</si>
  <si>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</si>
  <si>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</si>
  <si>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</si>
  <si>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</si>
  <si>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</si>
  <si>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</si>
  <si>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</si>
  <si>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</si>
  <si>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</si>
  <si>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</si>
  <si>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</si>
  <si>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</si>
  <si>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</si>
  <si>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</si>
  <si>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</si>
  <si>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</si>
  <si>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</si>
  <si>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2014 L</t>
  </si>
  <si>
    <t>2014 P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</si>
  <si>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</si>
  <si>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</si>
  <si>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</si>
  <si>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</si>
  <si>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</si>
  <si>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</si>
  <si>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</si>
  <si>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</si>
  <si>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</si>
  <si>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</si>
  <si>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</si>
  <si>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</si>
  <si>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</si>
  <si>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</si>
  <si>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</si>
  <si>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</si>
  <si>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</si>
  <si>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</si>
  <si>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</si>
  <si>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</si>
  <si>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</si>
  <si>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</si>
  <si>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</si>
  <si>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</si>
  <si>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</si>
  <si>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</si>
  <si>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</si>
  <si>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</si>
  <si>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</si>
  <si>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</si>
  <si>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</si>
  <si>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</si>
  <si>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</si>
  <si>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</si>
  <si>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</si>
  <si>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</si>
  <si>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</si>
  <si>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</si>
  <si>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</si>
  <si>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</si>
  <si>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</si>
  <si>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</si>
  <si>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</si>
  <si>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</si>
  <si>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</si>
  <si>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</si>
  <si>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</si>
  <si>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</si>
  <si>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</si>
  <si>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</si>
  <si>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</si>
  <si>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</si>
  <si>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</si>
  <si>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</si>
  <si>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</si>
  <si>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</si>
  <si>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</si>
  <si>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P</t>
  </si>
  <si>
    <t>2016 L</t>
  </si>
  <si>
    <t>Var. 16/15</t>
  </si>
  <si>
    <t>V.16/15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</si>
  <si>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</si>
  <si>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</si>
  <si>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</si>
  <si>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</si>
  <si>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</si>
  <si>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</si>
  <si>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</si>
  <si>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</si>
  <si>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</si>
  <si>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</si>
  <si>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</si>
  <si>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</si>
  <si>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</si>
  <si>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</si>
  <si>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</si>
  <si>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</si>
  <si>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</si>
  <si>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</si>
  <si>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</si>
  <si>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</si>
  <si>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</si>
  <si>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</si>
  <si>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</si>
  <si>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</si>
  <si>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</si>
  <si>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</si>
  <si>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</si>
  <si>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</si>
  <si>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</si>
  <si>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</si>
  <si>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</si>
  <si>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</si>
  <si>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</si>
  <si>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</si>
  <si>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</si>
  <si>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</si>
  <si>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Ajust pròrroga pressupostària àrea de despesa 1</t>
  </si>
  <si>
    <t>Ajust pròrroga pressupostària àrea de despesa 2</t>
  </si>
  <si>
    <t>Ajust pròrroga pressupostària àrea de despesa 3</t>
  </si>
  <si>
    <t>Ajust pròrroga pressupostària àrea de despesa 4</t>
  </si>
  <si>
    <t>Ajust pròrroga pressupostària àrea de despesa 9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</si>
  <si>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</si>
  <si>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</si>
  <si>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</si>
  <si>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</si>
  <si>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</si>
  <si>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</si>
  <si>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</si>
  <si>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</si>
  <si>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</si>
  <si>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</si>
  <si>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</si>
  <si>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</si>
  <si>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</si>
  <si>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</si>
  <si>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</si>
  <si>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</si>
  <si>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</si>
  <si>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</si>
  <si>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</si>
  <si>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</si>
  <si>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</si>
  <si>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</si>
  <si>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</si>
  <si>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</si>
  <si>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</si>
  <si>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</si>
  <si>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</si>
  <si>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</si>
  <si>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</si>
  <si>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</si>
  <si>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</si>
  <si>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</si>
  <si>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</si>
  <si>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</si>
  <si>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</si>
  <si>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</si>
  <si>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</si>
  <si>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</si>
  <si>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</si>
  <si>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</si>
  <si>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</si>
  <si>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</si>
  <si>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</si>
  <si>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</si>
  <si>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</si>
  <si>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</si>
  <si>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</si>
  <si>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</si>
  <si>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</si>
  <si>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</si>
  <si>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</si>
  <si>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</si>
  <si>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</si>
  <si>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</si>
  <si>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</si>
  <si>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</si>
  <si>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</si>
  <si>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</si>
  <si>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</si>
  <si>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</si>
  <si>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</si>
  <si>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</si>
  <si>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</si>
  <si>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</si>
  <si>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</si>
  <si>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</si>
  <si>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</si>
  <si>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</si>
  <si>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</si>
  <si>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</si>
  <si>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</si>
  <si>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</si>
  <si>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</si>
  <si>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</si>
  <si>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</si>
  <si>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</si>
  <si>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</si>
  <si>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</si>
  <si>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</si>
  <si>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</si>
  <si>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</si>
  <si>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</si>
  <si>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</si>
  <si>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</si>
  <si>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</si>
  <si>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</si>
  <si>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</si>
  <si>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</si>
  <si>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</si>
  <si>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</si>
  <si>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</si>
  <si>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</si>
  <si>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</si>
  <si>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</si>
  <si>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</si>
  <si>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</si>
  <si>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</si>
  <si>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</si>
  <si>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</si>
  <si>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</si>
  <si>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</si>
  <si>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</si>
  <si>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</si>
  <si>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</si>
  <si>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</si>
  <si>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</si>
  <si>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</si>
  <si>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</si>
  <si>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</si>
  <si>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</si>
  <si>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</si>
  <si>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</si>
  <si>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</si>
  <si>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</si>
  <si>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</si>
  <si>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</si>
  <si>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</si>
  <si>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</si>
  <si>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</si>
  <si>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</si>
  <si>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</si>
  <si>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</si>
  <si>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</si>
  <si>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</si>
  <si>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</si>
  <si>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</si>
  <si>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</si>
  <si>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</si>
  <si>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</si>
  <si>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</si>
  <si>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</si>
  <si>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</si>
  <si>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</si>
  <si>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</si>
  <si>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</si>
  <si>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</si>
  <si>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</si>
  <si>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</si>
  <si>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</si>
  <si>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</si>
  <si>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</si>
  <si>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</si>
  <si>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</si>
  <si>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</si>
  <si>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</si>
  <si>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</si>
  <si>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</si>
  <si>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</si>
  <si>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</si>
  <si>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</si>
  <si>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</si>
  <si>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</si>
  <si>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</si>
  <si>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</si>
  <si>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</si>
  <si>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</si>
  <si>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</si>
  <si>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</si>
  <si>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</si>
  <si>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</si>
  <si>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</si>
  <si>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</si>
  <si>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</si>
  <si>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</si>
  <si>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</si>
  <si>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</si>
  <si>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</si>
  <si>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</si>
  <si>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</si>
  <si>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</si>
  <si>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</si>
  <si>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</si>
  <si>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</si>
  <si>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</si>
  <si>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</si>
  <si>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</si>
  <si>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</si>
  <si>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</si>
  <si>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</si>
  <si>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</si>
  <si>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</si>
  <si>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</si>
  <si>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</si>
  <si>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</si>
  <si>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</si>
  <si>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</si>
  <si>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</si>
  <si>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</si>
  <si>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</si>
  <si>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</si>
  <si>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</si>
  <si>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</si>
  <si>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</si>
  <si>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</si>
  <si>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</si>
  <si>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</si>
  <si>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</si>
  <si>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</si>
  <si>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</si>
  <si>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</si>
  <si>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</si>
  <si>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</si>
  <si>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</si>
  <si>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467-469-47-48-resta 464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</si>
  <si>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</si>
  <si>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</si>
  <si>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</si>
  <si>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</si>
  <si>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</si>
  <si>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</si>
  <si>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</si>
  <si>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</si>
  <si>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</si>
  <si>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</si>
  <si>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</si>
  <si>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</si>
  <si>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</si>
  <si>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Juliol 2016</t>
  </si>
  <si>
    <t>Juliol 2015</t>
  </si>
  <si>
    <t xml:space="preserve">Juliol 2015 </t>
  </si>
  <si>
    <t>Juliol2016</t>
  </si>
  <si>
    <t>Anàlisi modificacions de crèdit per capítols Juliol 2016</t>
  </si>
  <si>
    <t xml:space="preserve">- </t>
  </si>
  <si>
    <t>A Juliol</t>
  </si>
  <si>
    <t>Juliol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</si>
</sst>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8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 style="medium">
        <color theme="3"/>
      </right>
      <top style="hair">
        <color indexed="64"/>
      </top>
      <bottom/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/>
      <right style="thin">
        <color theme="0" tint="-0.499984740745262"/>
      </right>
      <top style="hair">
        <color indexed="64"/>
      </top>
      <bottom/>
      <diagonal/>
    </border>
  </borders>
  <cellStyleXfs count="418">
    <xf numFmtId="0" fontId="0" fillId="0" borderId="0"/>
    <xf numFmtId="0" fontId="2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41" fillId="0" borderId="0"/>
    <xf numFmtId="0" fontId="35" fillId="0" borderId="0"/>
    <xf numFmtId="0" fontId="44" fillId="0" borderId="0" applyNumberFormat="0" applyFill="0" applyBorder="0" applyAlignment="0" applyProtection="0"/>
    <xf numFmtId="0" fontId="19" fillId="0" borderId="0"/>
    <xf numFmtId="0" fontId="60" fillId="0" borderId="107" applyNumberFormat="0" applyFill="0" applyAlignment="0" applyProtection="0"/>
    <xf numFmtId="0" fontId="61" fillId="0" borderId="108" applyNumberFormat="0" applyFill="0" applyAlignment="0" applyProtection="0"/>
    <xf numFmtId="0" fontId="20" fillId="0" borderId="109" applyNumberFormat="0" applyFill="0" applyAlignment="0" applyProtection="0"/>
    <xf numFmtId="0" fontId="62" fillId="4" borderId="0" applyNumberFormat="0" applyBorder="0" applyAlignment="0" applyProtection="0"/>
    <xf numFmtId="0" fontId="63" fillId="5" borderId="0" applyNumberFormat="0" applyBorder="0" applyAlignment="0" applyProtection="0"/>
    <xf numFmtId="0" fontId="64" fillId="6" borderId="0" applyNumberFormat="0" applyBorder="0" applyAlignment="0" applyProtection="0"/>
    <xf numFmtId="0" fontId="65" fillId="7" borderId="110" applyNumberFormat="0" applyAlignment="0" applyProtection="0"/>
    <xf numFmtId="0" fontId="66" fillId="8" borderId="111" applyNumberFormat="0" applyAlignment="0" applyProtection="0"/>
    <xf numFmtId="0" fontId="67" fillId="8" borderId="110" applyNumberFormat="0" applyAlignment="0" applyProtection="0"/>
    <xf numFmtId="0" fontId="68" fillId="0" borderId="112" applyNumberFormat="0" applyFill="0" applyAlignment="0" applyProtection="0"/>
    <xf numFmtId="0" fontId="21" fillId="9" borderId="113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115" applyNumberFormat="0" applyFill="0" applyAlignment="0" applyProtection="0"/>
    <xf numFmtId="0" fontId="2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2" fillId="34" borderId="0" applyNumberFormat="0" applyBorder="0" applyAlignment="0" applyProtection="0"/>
    <xf numFmtId="0" fontId="35" fillId="0" borderId="0"/>
    <xf numFmtId="0" fontId="29" fillId="10" borderId="114" applyNumberFormat="0" applyFont="0" applyAlignment="0" applyProtection="0"/>
    <xf numFmtId="0" fontId="35" fillId="0" borderId="0"/>
    <xf numFmtId="0" fontId="29" fillId="10" borderId="114" applyNumberFormat="0" applyFont="0" applyAlignment="0" applyProtection="0"/>
    <xf numFmtId="0" fontId="29" fillId="10" borderId="114" applyNumberFormat="0" applyFont="0" applyAlignment="0" applyProtection="0"/>
    <xf numFmtId="0" fontId="29" fillId="10" borderId="114" applyNumberFormat="0" applyFont="0" applyAlignment="0" applyProtection="0"/>
    <xf numFmtId="0" fontId="35" fillId="0" borderId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3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12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10" borderId="114" applyNumberFormat="0" applyFont="0" applyAlignment="0" applyProtection="0"/>
    <xf numFmtId="0" fontId="29" fillId="17" borderId="0" applyNumberFormat="0" applyBorder="0" applyAlignment="0" applyProtection="0"/>
    <xf numFmtId="0" fontId="29" fillId="10" borderId="114" applyNumberFormat="0" applyFont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3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12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13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13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3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10" borderId="114" applyNumberFormat="0" applyFont="0" applyAlignment="0" applyProtection="0"/>
    <xf numFmtId="0" fontId="35" fillId="0" borderId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0" borderId="114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16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9" fillId="10" borderId="114" applyNumberFormat="0" applyFont="0" applyAlignment="0" applyProtection="0"/>
    <xf numFmtId="0" fontId="45" fillId="0" borderId="107" applyNumberFormat="0" applyFill="0" applyAlignment="0" applyProtection="0"/>
    <xf numFmtId="0" fontId="46" fillId="0" borderId="108" applyNumberFormat="0" applyFill="0" applyAlignment="0" applyProtection="0"/>
    <xf numFmtId="0" fontId="47" fillId="0" borderId="109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110" applyNumberFormat="0" applyAlignment="0" applyProtection="0"/>
    <xf numFmtId="0" fontId="52" fillId="8" borderId="111" applyNumberFormat="0" applyAlignment="0" applyProtection="0"/>
    <xf numFmtId="0" fontId="53" fillId="8" borderId="110" applyNumberFormat="0" applyAlignment="0" applyProtection="0"/>
    <xf numFmtId="0" fontId="54" fillId="0" borderId="112" applyNumberFormat="0" applyFill="0" applyAlignment="0" applyProtection="0"/>
    <xf numFmtId="0" fontId="55" fillId="9" borderId="1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5" applyNumberFormat="0" applyFill="0" applyAlignment="0" applyProtection="0"/>
    <xf numFmtId="0" fontId="5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9" fillId="34" borderId="0" applyNumberFormat="0" applyBorder="0" applyAlignment="0" applyProtection="0"/>
    <xf numFmtId="0" fontId="18" fillId="0" borderId="0"/>
    <xf numFmtId="0" fontId="35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0" borderId="0"/>
    <xf numFmtId="0" fontId="45" fillId="0" borderId="107" applyNumberFormat="0" applyFill="0" applyAlignment="0" applyProtection="0"/>
    <xf numFmtId="0" fontId="46" fillId="0" borderId="108" applyNumberFormat="0" applyFill="0" applyAlignment="0" applyProtection="0"/>
    <xf numFmtId="0" fontId="47" fillId="0" borderId="109" applyNumberFormat="0" applyFill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110" applyNumberFormat="0" applyAlignment="0" applyProtection="0"/>
    <xf numFmtId="0" fontId="52" fillId="8" borderId="111" applyNumberFormat="0" applyAlignment="0" applyProtection="0"/>
    <xf numFmtId="0" fontId="53" fillId="8" borderId="110" applyNumberFormat="0" applyAlignment="0" applyProtection="0"/>
    <xf numFmtId="0" fontId="54" fillId="0" borderId="112" applyNumberFormat="0" applyFill="0" applyAlignment="0" applyProtection="0"/>
    <xf numFmtId="0" fontId="55" fillId="9" borderId="1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5" applyNumberFormat="0" applyFill="0" applyAlignment="0" applyProtection="0"/>
    <xf numFmtId="0" fontId="5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59" fillId="34" borderId="0" applyNumberFormat="0" applyBorder="0" applyAlignment="0" applyProtection="0"/>
    <xf numFmtId="0" fontId="17" fillId="0" borderId="0"/>
    <xf numFmtId="0" fontId="17" fillId="10" borderId="114" applyNumberFormat="0" applyFont="0" applyAlignment="0" applyProtection="0"/>
    <xf numFmtId="0" fontId="74" fillId="0" borderId="0"/>
    <xf numFmtId="0" fontId="35" fillId="0" borderId="0"/>
    <xf numFmtId="43" fontId="29" fillId="0" borderId="0" applyFont="0" applyFill="0" applyBorder="0" applyAlignment="0" applyProtection="0"/>
    <xf numFmtId="0" fontId="76" fillId="0" borderId="0"/>
    <xf numFmtId="0" fontId="16" fillId="10" borderId="11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78" fillId="0" borderId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81" fillId="0" borderId="0"/>
    <xf numFmtId="9" fontId="13" fillId="0" borderId="0" applyFont="0" applyFill="0" applyBorder="0" applyAlignment="0" applyProtection="0"/>
    <xf numFmtId="0" fontId="13" fillId="10" borderId="114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82" fillId="0" borderId="0"/>
    <xf numFmtId="0" fontId="12" fillId="10" borderId="114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29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84" fillId="0" borderId="0"/>
    <xf numFmtId="0" fontId="9" fillId="0" borderId="0"/>
    <xf numFmtId="0" fontId="8" fillId="0" borderId="0"/>
    <xf numFmtId="0" fontId="7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85" fillId="0" borderId="0"/>
    <xf numFmtId="0" fontId="5" fillId="0" borderId="0"/>
    <xf numFmtId="0" fontId="4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0" borderId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86" fillId="0" borderId="0"/>
    <xf numFmtId="0" fontId="2" fillId="10" borderId="114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</cellStyleXfs>
  <cellXfs count="767">
    <xf numFmtId="0" fontId="0" fillId="0" borderId="0" xfId="0"/>
    <xf numFmtId="0" fontId="22" fillId="2" borderId="0" xfId="0" applyFont="1" applyFill="1"/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1"/>
    <xf numFmtId="0" fontId="23" fillId="0" borderId="0" xfId="1" applyFont="1"/>
    <xf numFmtId="0" fontId="22" fillId="2" borderId="0" xfId="0" applyFont="1" applyFill="1" applyAlignment="1">
      <alignment vertical="center"/>
    </xf>
    <xf numFmtId="164" fontId="21" fillId="2" borderId="0" xfId="0" applyNumberFormat="1" applyFont="1" applyFill="1" applyAlignment="1">
      <alignment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0" fontId="25" fillId="0" borderId="5" xfId="0" quotePrefix="1" applyFont="1" applyBorder="1" applyAlignment="1">
      <alignment horizontal="center" vertical="center"/>
    </xf>
    <xf numFmtId="164" fontId="25" fillId="0" borderId="0" xfId="0" quotePrefix="1" applyNumberFormat="1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right" vertical="center" wrapText="1"/>
    </xf>
    <xf numFmtId="3" fontId="27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25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2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0" fontId="25" fillId="0" borderId="8" xfId="0" quotePrefix="1" applyFont="1" applyBorder="1" applyAlignment="1">
      <alignment horizontal="center" vertical="center"/>
    </xf>
    <xf numFmtId="0" fontId="25" fillId="0" borderId="6" xfId="0" quotePrefix="1" applyFont="1" applyBorder="1" applyAlignment="1">
      <alignment horizontal="center" vertical="center"/>
    </xf>
    <xf numFmtId="0" fontId="25" fillId="0" borderId="9" xfId="0" quotePrefix="1" applyFont="1" applyBorder="1" applyAlignment="1">
      <alignment horizontal="center" vertical="center"/>
    </xf>
    <xf numFmtId="164" fontId="25" fillId="0" borderId="6" xfId="0" quotePrefix="1" applyNumberFormat="1" applyFont="1" applyBorder="1" applyAlignment="1">
      <alignment vertical="center"/>
    </xf>
    <xf numFmtId="3" fontId="25" fillId="0" borderId="6" xfId="0" applyNumberFormat="1" applyFont="1" applyBorder="1" applyAlignment="1">
      <alignment vertical="center"/>
    </xf>
    <xf numFmtId="164" fontId="25" fillId="0" borderId="8" xfId="0" quotePrefix="1" applyNumberFormat="1" applyFont="1" applyBorder="1" applyAlignment="1">
      <alignment vertical="center"/>
    </xf>
    <xf numFmtId="3" fontId="25" fillId="0" borderId="8" xfId="0" applyNumberFormat="1" applyFont="1" applyBorder="1" applyAlignment="1">
      <alignment vertical="center"/>
    </xf>
    <xf numFmtId="164" fontId="25" fillId="0" borderId="9" xfId="0" quotePrefix="1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164" fontId="25" fillId="0" borderId="8" xfId="0" applyNumberFormat="1" applyFont="1" applyBorder="1" applyAlignment="1">
      <alignment vertical="center"/>
    </xf>
    <xf numFmtId="164" fontId="25" fillId="0" borderId="9" xfId="0" applyNumberFormat="1" applyFont="1" applyBorder="1" applyAlignment="1">
      <alignment vertical="center"/>
    </xf>
    <xf numFmtId="164" fontId="25" fillId="0" borderId="6" xfId="0" quotePrefix="1" applyNumberFormat="1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164" fontId="25" fillId="0" borderId="8" xfId="0" quotePrefix="1" applyNumberFormat="1" applyFont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164" fontId="25" fillId="0" borderId="9" xfId="0" quotePrefix="1" applyNumberFormat="1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165" fontId="27" fillId="2" borderId="5" xfId="2" applyNumberFormat="1" applyFont="1" applyFill="1" applyBorder="1" applyAlignment="1">
      <alignment horizontal="center" vertical="center" wrapText="1"/>
    </xf>
    <xf numFmtId="165" fontId="27" fillId="2" borderId="0" xfId="2" applyNumberFormat="1" applyFont="1" applyFill="1" applyAlignment="1">
      <alignment horizontal="center" vertical="center" wrapText="1"/>
    </xf>
    <xf numFmtId="165" fontId="27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1" fillId="2" borderId="0" xfId="0" applyNumberFormat="1" applyFont="1" applyFill="1" applyAlignment="1">
      <alignment horizontal="center" vertical="center" wrapText="1"/>
    </xf>
    <xf numFmtId="165" fontId="25" fillId="0" borderId="6" xfId="2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30" fillId="0" borderId="0" xfId="0" applyFont="1"/>
    <xf numFmtId="165" fontId="25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33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165" fontId="25" fillId="0" borderId="5" xfId="2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5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25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25" fillId="0" borderId="16" xfId="0" applyNumberFormat="1" applyFont="1" applyBorder="1" applyAlignment="1">
      <alignment horizontal="right" vertical="center"/>
    </xf>
    <xf numFmtId="165" fontId="25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25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25" fillId="0" borderId="20" xfId="0" applyNumberFormat="1" applyFont="1" applyBorder="1" applyAlignment="1">
      <alignment horizontal="right" vertical="center"/>
    </xf>
    <xf numFmtId="0" fontId="34" fillId="0" borderId="19" xfId="3" applyBorder="1" applyAlignment="1" applyProtection="1">
      <alignment vertical="center"/>
    </xf>
    <xf numFmtId="0" fontId="35" fillId="3" borderId="14" xfId="0" applyFont="1" applyFill="1" applyBorder="1" applyAlignment="1">
      <alignment vertical="center"/>
    </xf>
    <xf numFmtId="0" fontId="36" fillId="3" borderId="14" xfId="0" applyFont="1" applyFill="1" applyBorder="1" applyAlignment="1">
      <alignment vertical="center"/>
    </xf>
    <xf numFmtId="3" fontId="37" fillId="3" borderId="14" xfId="0" applyNumberFormat="1" applyFont="1" applyFill="1" applyBorder="1" applyAlignment="1">
      <alignment horizontal="right" vertical="center" wrapText="1"/>
    </xf>
    <xf numFmtId="165" fontId="25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2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25" fillId="0" borderId="22" xfId="0" applyNumberFormat="1" applyFont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horizontal="right" vertical="center" wrapText="1"/>
    </xf>
    <xf numFmtId="165" fontId="27" fillId="2" borderId="0" xfId="2" applyNumberFormat="1" applyFont="1" applyFill="1" applyBorder="1" applyAlignment="1">
      <alignment horizontal="right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5" fontId="27" fillId="2" borderId="0" xfId="2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25" fillId="0" borderId="24" xfId="0" quotePrefix="1" applyFont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165" fontId="25" fillId="0" borderId="25" xfId="2" quotePrefix="1" applyNumberFormat="1" applyFont="1" applyBorder="1" applyAlignment="1">
      <alignment horizontal="center" vertical="center"/>
    </xf>
    <xf numFmtId="165" fontId="27" fillId="2" borderId="26" xfId="2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25" fillId="0" borderId="27" xfId="2" applyNumberFormat="1" applyFont="1" applyBorder="1" applyAlignment="1">
      <alignment horizontal="center" vertical="center"/>
    </xf>
    <xf numFmtId="3" fontId="27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26" fillId="0" borderId="4" xfId="0" applyFont="1" applyBorder="1" applyAlignment="1"/>
    <xf numFmtId="0" fontId="25" fillId="0" borderId="5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4" fillId="0" borderId="4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8" fillId="2" borderId="0" xfId="0" applyNumberFormat="1" applyFont="1" applyFill="1" applyAlignment="1">
      <alignment horizontal="right" vertical="center" wrapText="1"/>
    </xf>
    <xf numFmtId="3" fontId="28" fillId="2" borderId="4" xfId="0" applyNumberFormat="1" applyFont="1" applyFill="1" applyBorder="1" applyAlignment="1">
      <alignment horizontal="right" vertical="center" wrapText="1"/>
    </xf>
    <xf numFmtId="3" fontId="28" fillId="2" borderId="0" xfId="0" applyNumberFormat="1" applyFont="1" applyFill="1" applyBorder="1" applyAlignment="1">
      <alignment horizontal="right" vertical="center" wrapText="1"/>
    </xf>
    <xf numFmtId="3" fontId="28" fillId="2" borderId="1" xfId="0" applyNumberFormat="1" applyFont="1" applyFill="1" applyBorder="1" applyAlignment="1">
      <alignment horizontal="right" vertical="center" wrapText="1"/>
    </xf>
    <xf numFmtId="3" fontId="28" fillId="2" borderId="30" xfId="0" applyNumberFormat="1" applyFont="1" applyFill="1" applyBorder="1" applyAlignment="1">
      <alignment horizontal="right" vertical="center" wrapText="1"/>
    </xf>
    <xf numFmtId="3" fontId="28" fillId="2" borderId="31" xfId="0" applyNumberFormat="1" applyFont="1" applyFill="1" applyBorder="1" applyAlignment="1">
      <alignment horizontal="right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165" fontId="24" fillId="0" borderId="0" xfId="2" applyNumberFormat="1" applyFont="1" applyAlignment="1">
      <alignment horizontal="center"/>
    </xf>
    <xf numFmtId="165" fontId="24" fillId="0" borderId="35" xfId="2" applyNumberFormat="1" applyFont="1" applyBorder="1" applyAlignment="1">
      <alignment horizontal="center"/>
    </xf>
    <xf numFmtId="165" fontId="24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24" fillId="0" borderId="0" xfId="2" applyNumberFormat="1" applyFont="1" applyAlignment="1">
      <alignment horizontal="center" vertical="center"/>
    </xf>
    <xf numFmtId="165" fontId="24" fillId="0" borderId="37" xfId="2" applyNumberFormat="1" applyFont="1" applyBorder="1" applyAlignment="1">
      <alignment horizontal="center" vertical="center"/>
    </xf>
    <xf numFmtId="165" fontId="24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25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27" fillId="2" borderId="0" xfId="2" applyNumberFormat="1" applyFont="1" applyFill="1" applyBorder="1" applyAlignment="1">
      <alignment horizontal="center" vertical="center" wrapText="1"/>
    </xf>
    <xf numFmtId="3" fontId="31" fillId="0" borderId="6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vertical="center"/>
    </xf>
    <xf numFmtId="3" fontId="37" fillId="3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center" vertical="center"/>
    </xf>
    <xf numFmtId="0" fontId="26" fillId="0" borderId="0" xfId="0" applyFont="1" applyFill="1" applyBorder="1" applyAlignment="1"/>
    <xf numFmtId="165" fontId="25" fillId="0" borderId="19" xfId="2" applyNumberFormat="1" applyFont="1" applyBorder="1" applyAlignment="1">
      <alignment horizontal="center" vertical="center"/>
    </xf>
    <xf numFmtId="164" fontId="25" fillId="0" borderId="8" xfId="0" quotePrefix="1" applyNumberFormat="1" applyFont="1" applyBorder="1" applyAlignment="1">
      <alignment horizontal="right" vertical="center"/>
    </xf>
    <xf numFmtId="3" fontId="31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165" fontId="25" fillId="0" borderId="6" xfId="2" applyNumberFormat="1" applyFont="1" applyBorder="1" applyAlignment="1">
      <alignment vertical="center"/>
    </xf>
    <xf numFmtId="165" fontId="25" fillId="0" borderId="9" xfId="2" applyNumberFormat="1" applyFont="1" applyBorder="1" applyAlignment="1">
      <alignment vertical="center"/>
    </xf>
    <xf numFmtId="3" fontId="25" fillId="0" borderId="6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25" fillId="0" borderId="41" xfId="0" quotePrefix="1" applyFont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 wrapText="1"/>
    </xf>
    <xf numFmtId="165" fontId="25" fillId="0" borderId="42" xfId="2" applyNumberFormat="1" applyFont="1" applyBorder="1" applyAlignment="1">
      <alignment horizontal="center" vertical="center"/>
    </xf>
    <xf numFmtId="165" fontId="25" fillId="0" borderId="43" xfId="2" applyNumberFormat="1" applyFont="1" applyBorder="1" applyAlignment="1">
      <alignment horizontal="center" vertical="center"/>
    </xf>
    <xf numFmtId="165" fontId="25" fillId="0" borderId="44" xfId="2" applyNumberFormat="1" applyFont="1" applyBorder="1" applyAlignment="1">
      <alignment horizontal="center" vertical="center"/>
    </xf>
    <xf numFmtId="165" fontId="27" fillId="2" borderId="41" xfId="2" applyNumberFormat="1" applyFont="1" applyFill="1" applyBorder="1" applyAlignment="1">
      <alignment horizontal="center" vertical="center" wrapText="1"/>
    </xf>
    <xf numFmtId="165" fontId="25" fillId="0" borderId="42" xfId="2" quotePrefix="1" applyNumberFormat="1" applyFont="1" applyBorder="1" applyAlignment="1">
      <alignment horizontal="center" vertical="center"/>
    </xf>
    <xf numFmtId="165" fontId="27" fillId="2" borderId="46" xfId="2" applyNumberFormat="1" applyFont="1" applyFill="1" applyBorder="1" applyAlignment="1">
      <alignment horizontal="center" vertical="center" wrapText="1"/>
    </xf>
    <xf numFmtId="3" fontId="27" fillId="2" borderId="48" xfId="0" applyNumberFormat="1" applyFont="1" applyFill="1" applyBorder="1" applyAlignment="1">
      <alignment horizontal="right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6" xfId="0" quotePrefix="1" applyFont="1" applyBorder="1" applyAlignment="1">
      <alignment horizontal="center" vertical="center"/>
    </xf>
    <xf numFmtId="3" fontId="25" fillId="0" borderId="50" xfId="0" applyNumberFormat="1" applyFont="1" applyBorder="1" applyAlignment="1">
      <alignment horizontal="right" vertical="center"/>
    </xf>
    <xf numFmtId="3" fontId="25" fillId="0" borderId="52" xfId="0" applyNumberFormat="1" applyFont="1" applyBorder="1" applyAlignment="1">
      <alignment horizontal="right" vertical="center"/>
    </xf>
    <xf numFmtId="3" fontId="27" fillId="2" borderId="35" xfId="0" applyNumberFormat="1" applyFont="1" applyFill="1" applyBorder="1" applyAlignment="1">
      <alignment horizontal="right" vertical="center" wrapText="1"/>
    </xf>
    <xf numFmtId="165" fontId="25" fillId="0" borderId="51" xfId="2" applyNumberFormat="1" applyFont="1" applyBorder="1" applyAlignment="1">
      <alignment horizontal="center" vertical="center"/>
    </xf>
    <xf numFmtId="3" fontId="27" fillId="2" borderId="56" xfId="0" applyNumberFormat="1" applyFont="1" applyFill="1" applyBorder="1" applyAlignment="1">
      <alignment horizontal="right" vertical="center" wrapText="1"/>
    </xf>
    <xf numFmtId="3" fontId="27" fillId="2" borderId="57" xfId="0" applyNumberFormat="1" applyFont="1" applyFill="1" applyBorder="1" applyAlignment="1">
      <alignment horizontal="right" vertical="center" wrapText="1"/>
    </xf>
    <xf numFmtId="165" fontId="27" fillId="2" borderId="57" xfId="2" applyNumberFormat="1" applyFont="1" applyFill="1" applyBorder="1" applyAlignment="1">
      <alignment horizontal="right" vertical="center" wrapText="1"/>
    </xf>
    <xf numFmtId="0" fontId="25" fillId="0" borderId="60" xfId="0" applyFont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 wrapText="1"/>
    </xf>
    <xf numFmtId="3" fontId="25" fillId="0" borderId="61" xfId="0" applyNumberFormat="1" applyFont="1" applyBorder="1" applyAlignment="1">
      <alignment horizontal="right" vertical="center"/>
    </xf>
    <xf numFmtId="3" fontId="25" fillId="0" borderId="62" xfId="0" applyNumberFormat="1" applyFont="1" applyBorder="1" applyAlignment="1">
      <alignment horizontal="right" vertical="center"/>
    </xf>
    <xf numFmtId="3" fontId="25" fillId="0" borderId="63" xfId="0" applyNumberFormat="1" applyFont="1" applyBorder="1" applyAlignment="1">
      <alignment horizontal="right" vertical="center"/>
    </xf>
    <xf numFmtId="3" fontId="27" fillId="2" borderId="60" xfId="0" applyNumberFormat="1" applyFont="1" applyFill="1" applyBorder="1" applyAlignment="1">
      <alignment horizontal="right" vertical="center" wrapText="1"/>
    </xf>
    <xf numFmtId="3" fontId="27" fillId="2" borderId="64" xfId="0" applyNumberFormat="1" applyFont="1" applyFill="1" applyBorder="1" applyAlignment="1">
      <alignment horizontal="right" vertical="center" wrapText="1"/>
    </xf>
    <xf numFmtId="0" fontId="32" fillId="0" borderId="59" xfId="0" applyFont="1" applyBorder="1" applyAlignment="1">
      <alignment horizontal="center"/>
    </xf>
    <xf numFmtId="165" fontId="25" fillId="0" borderId="41" xfId="2" applyNumberFormat="1" applyFont="1" applyBorder="1" applyAlignment="1">
      <alignment horizontal="center" vertical="center"/>
    </xf>
    <xf numFmtId="3" fontId="27" fillId="2" borderId="70" xfId="0" applyNumberFormat="1" applyFont="1" applyFill="1" applyBorder="1" applyAlignment="1">
      <alignment horizontal="right" vertical="center" wrapText="1"/>
    </xf>
    <xf numFmtId="3" fontId="25" fillId="0" borderId="71" xfId="0" applyNumberFormat="1" applyFont="1" applyBorder="1" applyAlignment="1">
      <alignment horizontal="right" vertical="center"/>
    </xf>
    <xf numFmtId="3" fontId="25" fillId="0" borderId="50" xfId="0" applyNumberFormat="1" applyFont="1" applyFill="1" applyBorder="1" applyAlignment="1">
      <alignment horizontal="right" vertical="center"/>
    </xf>
    <xf numFmtId="3" fontId="27" fillId="2" borderId="37" xfId="0" applyNumberFormat="1" applyFont="1" applyFill="1" applyBorder="1" applyAlignment="1">
      <alignment horizontal="right" vertical="center" wrapText="1"/>
    </xf>
    <xf numFmtId="165" fontId="27" fillId="2" borderId="36" xfId="2" applyNumberFormat="1" applyFont="1" applyFill="1" applyBorder="1" applyAlignment="1">
      <alignment horizontal="center" vertical="center" wrapText="1"/>
    </xf>
    <xf numFmtId="165" fontId="27" fillId="2" borderId="36" xfId="2" quotePrefix="1" applyNumberFormat="1" applyFont="1" applyFill="1" applyBorder="1" applyAlignment="1">
      <alignment horizontal="center" vertical="center" wrapText="1"/>
    </xf>
    <xf numFmtId="165" fontId="25" fillId="0" borderId="36" xfId="2" applyNumberFormat="1" applyFont="1" applyBorder="1" applyAlignment="1">
      <alignment horizontal="center" vertical="center"/>
    </xf>
    <xf numFmtId="165" fontId="27" fillId="2" borderId="58" xfId="2" applyNumberFormat="1" applyFont="1" applyFill="1" applyBorder="1" applyAlignment="1">
      <alignment horizontal="center" vertical="center" wrapText="1"/>
    </xf>
    <xf numFmtId="3" fontId="27" fillId="2" borderId="77" xfId="0" applyNumberFormat="1" applyFont="1" applyFill="1" applyBorder="1" applyAlignment="1">
      <alignment horizontal="right" vertical="center" wrapText="1"/>
    </xf>
    <xf numFmtId="165" fontId="27" fillId="2" borderId="38" xfId="2" applyNumberFormat="1" applyFont="1" applyFill="1" applyBorder="1" applyAlignment="1">
      <alignment horizontal="center" vertical="center" wrapText="1"/>
    </xf>
    <xf numFmtId="3" fontId="25" fillId="0" borderId="60" xfId="0" applyNumberFormat="1" applyFont="1" applyBorder="1" applyAlignment="1">
      <alignment horizontal="right" vertical="center"/>
    </xf>
    <xf numFmtId="3" fontId="25" fillId="0" borderId="78" xfId="0" applyNumberFormat="1" applyFont="1" applyBorder="1" applyAlignment="1">
      <alignment horizontal="right" vertical="center"/>
    </xf>
    <xf numFmtId="165" fontId="25" fillId="0" borderId="53" xfId="2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165" fontId="27" fillId="2" borderId="57" xfId="2" applyNumberFormat="1" applyFont="1" applyFill="1" applyBorder="1" applyAlignment="1">
      <alignment horizontal="center" vertical="center" wrapText="1"/>
    </xf>
    <xf numFmtId="165" fontId="27" fillId="2" borderId="83" xfId="2" applyNumberFormat="1" applyFont="1" applyFill="1" applyBorder="1" applyAlignment="1">
      <alignment horizontal="center" vertical="center" wrapText="1"/>
    </xf>
    <xf numFmtId="165" fontId="27" fillId="2" borderId="45" xfId="2" applyNumberFormat="1" applyFont="1" applyFill="1" applyBorder="1" applyAlignment="1">
      <alignment horizontal="center" vertical="center" wrapText="1"/>
    </xf>
    <xf numFmtId="3" fontId="25" fillId="0" borderId="85" xfId="0" applyNumberFormat="1" applyFont="1" applyBorder="1" applyAlignment="1">
      <alignment horizontal="right" vertical="center"/>
    </xf>
    <xf numFmtId="3" fontId="25" fillId="0" borderId="86" xfId="0" applyNumberFormat="1" applyFont="1" applyBorder="1" applyAlignment="1">
      <alignment horizontal="right" vertical="center"/>
    </xf>
    <xf numFmtId="3" fontId="25" fillId="0" borderId="87" xfId="0" applyNumberFormat="1" applyFont="1" applyBorder="1" applyAlignment="1">
      <alignment horizontal="right" vertical="center"/>
    </xf>
    <xf numFmtId="3" fontId="31" fillId="0" borderId="50" xfId="0" applyNumberFormat="1" applyFont="1" applyFill="1" applyBorder="1" applyAlignment="1">
      <alignment horizontal="right" vertical="center"/>
    </xf>
    <xf numFmtId="3" fontId="25" fillId="0" borderId="90" xfId="0" applyNumberFormat="1" applyFont="1" applyBorder="1" applyAlignment="1">
      <alignment horizontal="right" vertical="center"/>
    </xf>
    <xf numFmtId="3" fontId="25" fillId="0" borderId="92" xfId="0" applyNumberFormat="1" applyFont="1" applyBorder="1" applyAlignment="1">
      <alignment horizontal="right" vertical="center"/>
    </xf>
    <xf numFmtId="3" fontId="25" fillId="0" borderId="94" xfId="0" applyNumberFormat="1" applyFont="1" applyBorder="1" applyAlignment="1">
      <alignment horizontal="right" vertical="center"/>
    </xf>
    <xf numFmtId="3" fontId="25" fillId="0" borderId="96" xfId="0" applyNumberFormat="1" applyFont="1" applyBorder="1" applyAlignment="1">
      <alignment horizontal="right" vertical="center"/>
    </xf>
    <xf numFmtId="3" fontId="37" fillId="3" borderId="60" xfId="0" applyNumberFormat="1" applyFont="1" applyFill="1" applyBorder="1" applyAlignment="1">
      <alignment horizontal="right" vertical="center" wrapText="1"/>
    </xf>
    <xf numFmtId="3" fontId="37" fillId="3" borderId="69" xfId="0" applyNumberFormat="1" applyFont="1" applyFill="1" applyBorder="1" applyAlignment="1">
      <alignment horizontal="right" vertical="center" wrapText="1"/>
    </xf>
    <xf numFmtId="165" fontId="25" fillId="0" borderId="91" xfId="2" applyNumberFormat="1" applyFont="1" applyBorder="1" applyAlignment="1">
      <alignment horizontal="center" vertical="center"/>
    </xf>
    <xf numFmtId="165" fontId="25" fillId="0" borderId="97" xfId="2" applyNumberFormat="1" applyFont="1" applyBorder="1" applyAlignment="1">
      <alignment horizontal="center" vertical="center"/>
    </xf>
    <xf numFmtId="3" fontId="37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25" fillId="0" borderId="61" xfId="0" applyNumberFormat="1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7" fillId="2" borderId="60" xfId="0" applyNumberFormat="1" applyFont="1" applyFill="1" applyBorder="1" applyAlignment="1">
      <alignment horizontal="center" vertical="center" wrapText="1"/>
    </xf>
    <xf numFmtId="3" fontId="27" fillId="2" borderId="64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 wrapText="1"/>
    </xf>
    <xf numFmtId="3" fontId="25" fillId="0" borderId="50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3" fontId="25" fillId="0" borderId="54" xfId="0" applyNumberFormat="1" applyFont="1" applyBorder="1" applyAlignment="1">
      <alignment vertical="center"/>
    </xf>
    <xf numFmtId="3" fontId="27" fillId="2" borderId="35" xfId="0" applyNumberFormat="1" applyFont="1" applyFill="1" applyBorder="1" applyAlignment="1">
      <alignment horizontal="center" vertical="center" wrapText="1"/>
    </xf>
    <xf numFmtId="3" fontId="27" fillId="2" borderId="56" xfId="0" applyNumberFormat="1" applyFont="1" applyFill="1" applyBorder="1" applyAlignment="1">
      <alignment horizontal="center" vertical="center" wrapText="1"/>
    </xf>
    <xf numFmtId="3" fontId="27" fillId="2" borderId="57" xfId="0" applyNumberFormat="1" applyFont="1" applyFill="1" applyBorder="1" applyAlignment="1">
      <alignment horizontal="center" vertical="center" wrapText="1"/>
    </xf>
    <xf numFmtId="165" fontId="25" fillId="0" borderId="98" xfId="2" applyNumberFormat="1" applyFont="1" applyBorder="1" applyAlignment="1">
      <alignment horizontal="center" vertical="center"/>
    </xf>
    <xf numFmtId="165" fontId="25" fillId="0" borderId="99" xfId="2" applyNumberFormat="1" applyFont="1" applyBorder="1" applyAlignment="1">
      <alignment horizontal="center" vertical="center"/>
    </xf>
    <xf numFmtId="165" fontId="25" fillId="0" borderId="99" xfId="2" quotePrefix="1" applyNumberFormat="1" applyFont="1" applyBorder="1" applyAlignment="1">
      <alignment horizontal="center" vertical="center"/>
    </xf>
    <xf numFmtId="165" fontId="27" fillId="2" borderId="67" xfId="2" applyNumberFormat="1" applyFont="1" applyFill="1" applyBorder="1" applyAlignment="1">
      <alignment horizontal="center" vertical="center" wrapText="1"/>
    </xf>
    <xf numFmtId="0" fontId="25" fillId="0" borderId="98" xfId="0" quotePrefix="1" applyFont="1" applyBorder="1" applyAlignment="1">
      <alignment horizontal="center" vertical="center"/>
    </xf>
    <xf numFmtId="0" fontId="25" fillId="0" borderId="100" xfId="0" quotePrefix="1" applyFont="1" applyBorder="1" applyAlignment="1">
      <alignment horizontal="center" vertical="center"/>
    </xf>
    <xf numFmtId="0" fontId="27" fillId="2" borderId="67" xfId="0" quotePrefix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3" fontId="25" fillId="0" borderId="35" xfId="0" applyNumberFormat="1" applyFont="1" applyBorder="1" applyAlignment="1">
      <alignment horizontal="center" vertical="center"/>
    </xf>
    <xf numFmtId="3" fontId="21" fillId="2" borderId="35" xfId="0" applyNumberFormat="1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wrapText="1"/>
    </xf>
    <xf numFmtId="165" fontId="25" fillId="0" borderId="98" xfId="2" quotePrefix="1" applyNumberFormat="1" applyFont="1" applyBorder="1" applyAlignment="1">
      <alignment horizontal="center" vertical="center"/>
    </xf>
    <xf numFmtId="165" fontId="27" fillId="2" borderId="67" xfId="2" quotePrefix="1" applyNumberFormat="1" applyFont="1" applyFill="1" applyBorder="1" applyAlignment="1">
      <alignment horizontal="center" vertical="center" wrapText="1"/>
    </xf>
    <xf numFmtId="0" fontId="25" fillId="0" borderId="51" xfId="0" quotePrefix="1" applyFont="1" applyBorder="1" applyAlignment="1">
      <alignment horizontal="center" vertical="center"/>
    </xf>
    <xf numFmtId="0" fontId="25" fillId="0" borderId="55" xfId="0" quotePrefix="1" applyFont="1" applyBorder="1" applyAlignment="1">
      <alignment horizontal="center" vertical="center"/>
    </xf>
    <xf numFmtId="0" fontId="27" fillId="2" borderId="0" xfId="0" quotePrefix="1" applyFont="1" applyFill="1" applyBorder="1" applyAlignment="1">
      <alignment horizontal="center" vertical="center" wrapText="1"/>
    </xf>
    <xf numFmtId="0" fontId="27" fillId="2" borderId="36" xfId="0" quotePrefix="1" applyFont="1" applyFill="1" applyBorder="1" applyAlignment="1">
      <alignment horizontal="center" vertical="center" wrapText="1"/>
    </xf>
    <xf numFmtId="0" fontId="25" fillId="0" borderId="53" xfId="0" quotePrefix="1" applyFont="1" applyBorder="1" applyAlignment="1">
      <alignment horizontal="center" vertical="center"/>
    </xf>
    <xf numFmtId="165" fontId="27" fillId="2" borderId="101" xfId="2" applyNumberFormat="1" applyFont="1" applyFill="1" applyBorder="1" applyAlignment="1">
      <alignment horizontal="center" vertical="center" wrapText="1"/>
    </xf>
    <xf numFmtId="9" fontId="27" fillId="2" borderId="0" xfId="2" applyFont="1" applyFill="1" applyBorder="1" applyAlignment="1">
      <alignment horizontal="center" vertical="center" wrapText="1"/>
    </xf>
    <xf numFmtId="0" fontId="38" fillId="0" borderId="91" xfId="6" applyFont="1" applyBorder="1"/>
    <xf numFmtId="0" fontId="35" fillId="0" borderId="95" xfId="10" applyFont="1" applyBorder="1"/>
    <xf numFmtId="0" fontId="0" fillId="0" borderId="106" xfId="0" applyBorder="1" applyAlignment="1">
      <alignment vertical="center"/>
    </xf>
    <xf numFmtId="3" fontId="25" fillId="0" borderId="105" xfId="0" applyNumberFormat="1" applyFont="1" applyBorder="1" applyAlignment="1">
      <alignment horizontal="right" vertical="center"/>
    </xf>
    <xf numFmtId="3" fontId="25" fillId="0" borderId="106" xfId="0" applyNumberFormat="1" applyFont="1" applyBorder="1" applyAlignment="1">
      <alignment horizontal="right" vertical="center"/>
    </xf>
    <xf numFmtId="165" fontId="25" fillId="0" borderId="17" xfId="2" quotePrefix="1" applyNumberFormat="1" applyFont="1" applyBorder="1" applyAlignment="1">
      <alignment horizontal="center" vertical="center"/>
    </xf>
    <xf numFmtId="165" fontId="25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1" fillId="0" borderId="22" xfId="2" applyNumberFormat="1" applyFont="1" applyFill="1" applyBorder="1" applyAlignment="1">
      <alignment horizontal="center" vertical="center" wrapText="1"/>
    </xf>
    <xf numFmtId="165" fontId="25" fillId="0" borderId="21" xfId="2" applyNumberFormat="1" applyFont="1" applyBorder="1" applyAlignment="1">
      <alignment horizontal="center" vertical="center"/>
    </xf>
    <xf numFmtId="165" fontId="25" fillId="0" borderId="25" xfId="2" applyNumberFormat="1" applyFont="1" applyBorder="1" applyAlignment="1">
      <alignment horizontal="center" vertical="center"/>
    </xf>
    <xf numFmtId="165" fontId="25" fillId="0" borderId="67" xfId="2" applyNumberFormat="1" applyFont="1" applyBorder="1" applyAlignment="1">
      <alignment horizontal="center" vertical="center"/>
    </xf>
    <xf numFmtId="165" fontId="27" fillId="2" borderId="32" xfId="2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21" fillId="2" borderId="60" xfId="0" applyFont="1" applyFill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center" vertical="center" shrinkToFit="1"/>
    </xf>
    <xf numFmtId="164" fontId="25" fillId="0" borderId="0" xfId="0" quotePrefix="1" applyNumberFormat="1" applyFont="1" applyBorder="1" applyAlignment="1">
      <alignment horizontal="center" vertical="center"/>
    </xf>
    <xf numFmtId="3" fontId="27" fillId="2" borderId="64" xfId="0" applyNumberFormat="1" applyFont="1" applyFill="1" applyBorder="1" applyAlignment="1">
      <alignment vertical="center" wrapText="1"/>
    </xf>
    <xf numFmtId="165" fontId="25" fillId="0" borderId="5" xfId="2" applyNumberFormat="1" applyFont="1" applyBorder="1" applyAlignment="1">
      <alignment horizontal="center" vertical="center" shrinkToFit="1"/>
    </xf>
    <xf numFmtId="164" fontId="25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2" fillId="0" borderId="33" xfId="0" applyNumberFormat="1" applyFont="1" applyBorder="1" applyAlignment="1">
      <alignment horizontal="center"/>
    </xf>
    <xf numFmtId="165" fontId="25" fillId="0" borderId="35" xfId="0" applyNumberFormat="1" applyFont="1" applyBorder="1" applyAlignment="1">
      <alignment horizontal="center" vertical="center"/>
    </xf>
    <xf numFmtId="165" fontId="21" fillId="2" borderId="35" xfId="0" applyNumberFormat="1" applyFont="1" applyFill="1" applyBorder="1" applyAlignment="1">
      <alignment horizontal="center" vertical="center" wrapText="1"/>
    </xf>
    <xf numFmtId="165" fontId="27" fillId="2" borderId="35" xfId="0" applyNumberFormat="1" applyFont="1" applyFill="1" applyBorder="1" applyAlignment="1">
      <alignment horizontal="center" vertical="center" wrapText="1"/>
    </xf>
    <xf numFmtId="165" fontId="25" fillId="0" borderId="50" xfId="0" applyNumberFormat="1" applyFont="1" applyBorder="1" applyAlignment="1">
      <alignment horizontal="center" vertical="center"/>
    </xf>
    <xf numFmtId="165" fontId="25" fillId="0" borderId="54" xfId="0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165" fontId="27" fillId="2" borderId="0" xfId="0" applyNumberFormat="1" applyFont="1" applyFill="1" applyBorder="1" applyAlignment="1">
      <alignment horizontal="center" vertical="center" wrapText="1"/>
    </xf>
    <xf numFmtId="165" fontId="25" fillId="0" borderId="9" xfId="0" applyNumberFormat="1" applyFont="1" applyBorder="1" applyAlignment="1">
      <alignment horizontal="center" vertical="center"/>
    </xf>
    <xf numFmtId="165" fontId="27" fillId="2" borderId="57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/>
    </xf>
    <xf numFmtId="0" fontId="30" fillId="0" borderId="59" xfId="0" quotePrefix="1" applyFont="1" applyBorder="1" applyAlignment="1">
      <alignment horizontal="center"/>
    </xf>
    <xf numFmtId="165" fontId="25" fillId="0" borderId="0" xfId="2" quotePrefix="1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165" fontId="37" fillId="0" borderId="0" xfId="2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3" fontId="35" fillId="0" borderId="0" xfId="0" applyNumberFormat="1" applyFont="1" applyFill="1"/>
    <xf numFmtId="4" fontId="25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27" fillId="2" borderId="36" xfId="2" applyFont="1" applyFill="1" applyBorder="1" applyAlignment="1">
      <alignment horizontal="center" vertical="center" wrapText="1"/>
    </xf>
    <xf numFmtId="165" fontId="25" fillId="0" borderId="95" xfId="2" quotePrefix="1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vertical="center"/>
    </xf>
    <xf numFmtId="165" fontId="25" fillId="0" borderId="8" xfId="2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3" fontId="31" fillId="0" borderId="61" xfId="0" applyNumberFormat="1" applyFont="1" applyBorder="1" applyAlignment="1">
      <alignment horizontal="right" vertical="center"/>
    </xf>
    <xf numFmtId="3" fontId="31" fillId="0" borderId="50" xfId="0" applyNumberFormat="1" applyFont="1" applyBorder="1" applyAlignment="1">
      <alignment horizontal="right" vertical="center"/>
    </xf>
    <xf numFmtId="3" fontId="31" fillId="0" borderId="6" xfId="0" applyNumberFormat="1" applyFont="1" applyBorder="1" applyAlignment="1">
      <alignment horizontal="right" vertical="center"/>
    </xf>
    <xf numFmtId="165" fontId="31" fillId="0" borderId="42" xfId="2" applyNumberFormat="1" applyFont="1" applyBorder="1" applyAlignment="1">
      <alignment horizontal="center" vertical="center"/>
    </xf>
    <xf numFmtId="0" fontId="31" fillId="0" borderId="0" xfId="0" quotePrefix="1" applyFont="1" applyAlignment="1">
      <alignment horizontal="center"/>
    </xf>
    <xf numFmtId="0" fontId="35" fillId="0" borderId="0" xfId="0" applyFont="1"/>
    <xf numFmtId="0" fontId="35" fillId="0" borderId="8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5" fillId="0" borderId="9" xfId="0" applyFont="1" applyBorder="1" applyAlignment="1">
      <alignment vertical="center"/>
    </xf>
    <xf numFmtId="3" fontId="31" fillId="0" borderId="63" xfId="0" applyNumberFormat="1" applyFont="1" applyBorder="1" applyAlignment="1">
      <alignment horizontal="right" vertical="center"/>
    </xf>
    <xf numFmtId="3" fontId="31" fillId="0" borderId="54" xfId="0" applyNumberFormat="1" applyFont="1" applyBorder="1" applyAlignment="1">
      <alignment horizontal="right" vertical="center"/>
    </xf>
    <xf numFmtId="165" fontId="31" fillId="0" borderId="43" xfId="2" applyNumberFormat="1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right" vertical="center"/>
    </xf>
    <xf numFmtId="165" fontId="31" fillId="0" borderId="44" xfId="2" applyNumberFormat="1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3" fontId="31" fillId="0" borderId="12" xfId="0" applyNumberFormat="1" applyFont="1" applyBorder="1" applyAlignment="1">
      <alignment horizontal="right" vertical="center"/>
    </xf>
    <xf numFmtId="165" fontId="31" fillId="0" borderId="65" xfId="2" applyNumberFormat="1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3" fontId="31" fillId="0" borderId="69" xfId="0" applyNumberFormat="1" applyFont="1" applyBorder="1" applyAlignment="1">
      <alignment horizontal="right" vertical="center"/>
    </xf>
    <xf numFmtId="3" fontId="31" fillId="0" borderId="72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 vertical="center"/>
    </xf>
    <xf numFmtId="165" fontId="31" fillId="0" borderId="74" xfId="2" applyNumberFormat="1" applyFont="1" applyBorder="1" applyAlignment="1">
      <alignment horizontal="center" vertical="center"/>
    </xf>
    <xf numFmtId="165" fontId="31" fillId="0" borderId="66" xfId="2" quotePrefix="1" applyNumberFormat="1" applyFont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3" fontId="31" fillId="0" borderId="61" xfId="0" applyNumberFormat="1" applyFont="1" applyFill="1" applyBorder="1" applyAlignment="1">
      <alignment horizontal="right" vertical="center"/>
    </xf>
    <xf numFmtId="0" fontId="35" fillId="0" borderId="103" xfId="5" applyFont="1" applyFill="1" applyBorder="1"/>
    <xf numFmtId="165" fontId="31" fillId="0" borderId="6" xfId="2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3" fontId="31" fillId="0" borderId="106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165" fontId="31" fillId="0" borderId="41" xfId="2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165" fontId="31" fillId="0" borderId="51" xfId="2" applyNumberFormat="1" applyFont="1" applyFill="1" applyBorder="1" applyAlignment="1">
      <alignment horizontal="center" vertical="center"/>
    </xf>
    <xf numFmtId="0" fontId="31" fillId="0" borderId="0" xfId="0" quotePrefix="1" applyFont="1" applyFill="1" applyAlignment="1">
      <alignment horizontal="center" shrinkToFit="1"/>
    </xf>
    <xf numFmtId="165" fontId="31" fillId="0" borderId="6" xfId="2" quotePrefix="1" applyNumberFormat="1" applyFont="1" applyFill="1" applyBorder="1" applyAlignment="1">
      <alignment horizontal="center" vertical="center"/>
    </xf>
    <xf numFmtId="0" fontId="31" fillId="0" borderId="0" xfId="0" quotePrefix="1" applyFont="1" applyFill="1" applyAlignment="1">
      <alignment horizontal="center"/>
    </xf>
    <xf numFmtId="0" fontId="35" fillId="0" borderId="16" xfId="0" applyFont="1" applyBorder="1" applyAlignment="1">
      <alignment vertical="center"/>
    </xf>
    <xf numFmtId="3" fontId="31" fillId="0" borderId="16" xfId="0" applyNumberFormat="1" applyFont="1" applyFill="1" applyBorder="1" applyAlignment="1">
      <alignment horizontal="right" vertical="center"/>
    </xf>
    <xf numFmtId="0" fontId="35" fillId="0" borderId="17" xfId="0" applyFont="1" applyBorder="1" applyAlignment="1">
      <alignment vertical="center"/>
    </xf>
    <xf numFmtId="3" fontId="31" fillId="0" borderId="84" xfId="0" applyNumberFormat="1" applyFont="1" applyBorder="1" applyAlignment="1">
      <alignment horizontal="right" vertical="center"/>
    </xf>
    <xf numFmtId="3" fontId="31" fillId="0" borderId="88" xfId="0" applyNumberFormat="1" applyFont="1" applyBorder="1" applyAlignment="1">
      <alignment horizontal="right" vertical="center"/>
    </xf>
    <xf numFmtId="3" fontId="31" fillId="0" borderId="17" xfId="0" applyNumberFormat="1" applyFont="1" applyBorder="1" applyAlignment="1">
      <alignment horizontal="right" vertical="center"/>
    </xf>
    <xf numFmtId="165" fontId="31" fillId="0" borderId="89" xfId="2" applyNumberFormat="1" applyFont="1" applyBorder="1" applyAlignment="1">
      <alignment horizontal="center" vertical="center"/>
    </xf>
    <xf numFmtId="165" fontId="31" fillId="0" borderId="91" xfId="2" applyNumberFormat="1" applyFont="1" applyBorder="1" applyAlignment="1">
      <alignment horizontal="center" vertical="center"/>
    </xf>
    <xf numFmtId="3" fontId="31" fillId="0" borderId="75" xfId="0" applyNumberFormat="1" applyFont="1" applyBorder="1" applyAlignment="1">
      <alignment horizontal="right" vertical="center"/>
    </xf>
    <xf numFmtId="3" fontId="31" fillId="0" borderId="16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right" vertical="center"/>
    </xf>
    <xf numFmtId="165" fontId="31" fillId="0" borderId="8" xfId="2" applyNumberFormat="1" applyFont="1" applyBorder="1" applyAlignment="1">
      <alignment horizontal="center" vertical="center"/>
    </xf>
    <xf numFmtId="165" fontId="31" fillId="0" borderId="7" xfId="2" applyNumberFormat="1" applyFont="1" applyFill="1" applyBorder="1" applyAlignment="1">
      <alignment horizontal="center" vertical="center"/>
    </xf>
    <xf numFmtId="165" fontId="25" fillId="0" borderId="10" xfId="2" applyNumberFormat="1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0" xfId="0" quotePrefix="1" applyFont="1" applyAlignment="1">
      <alignment horizontal="center"/>
    </xf>
    <xf numFmtId="0" fontId="73" fillId="0" borderId="0" xfId="0" applyFont="1" applyAlignment="1">
      <alignment horizontal="center"/>
    </xf>
    <xf numFmtId="3" fontId="27" fillId="2" borderId="0" xfId="2" applyNumberFormat="1" applyFont="1" applyFill="1" applyBorder="1" applyAlignment="1">
      <alignment horizontal="right" vertical="center" wrapText="1"/>
    </xf>
    <xf numFmtId="3" fontId="27" fillId="2" borderId="116" xfId="0" applyNumberFormat="1" applyFont="1" applyFill="1" applyBorder="1" applyAlignment="1">
      <alignment horizontal="center" vertical="center" wrapText="1"/>
    </xf>
    <xf numFmtId="165" fontId="31" fillId="0" borderId="7" xfId="2" applyNumberFormat="1" applyFont="1" applyBorder="1" applyAlignment="1">
      <alignment horizontal="center" vertical="center"/>
    </xf>
    <xf numFmtId="165" fontId="31" fillId="0" borderId="18" xfId="2" applyNumberFormat="1" applyFont="1" applyBorder="1" applyAlignment="1">
      <alignment horizontal="center" vertical="center"/>
    </xf>
    <xf numFmtId="3" fontId="25" fillId="0" borderId="0" xfId="0" applyNumberFormat="1" applyFont="1" applyBorder="1"/>
    <xf numFmtId="3" fontId="25" fillId="0" borderId="0" xfId="0" applyNumberFormat="1" applyFont="1"/>
    <xf numFmtId="0" fontId="35" fillId="0" borderId="0" xfId="0" applyFont="1" applyBorder="1"/>
    <xf numFmtId="0" fontId="0" fillId="0" borderId="0" xfId="0" applyBorder="1"/>
    <xf numFmtId="3" fontId="31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35" fillId="0" borderId="122" xfId="0" applyFont="1" applyBorder="1" applyAlignment="1">
      <alignment vertical="center"/>
    </xf>
    <xf numFmtId="0" fontId="35" fillId="0" borderId="123" xfId="0" applyFont="1" applyBorder="1" applyAlignment="1">
      <alignment vertical="center"/>
    </xf>
    <xf numFmtId="0" fontId="37" fillId="0" borderId="0" xfId="0" applyFont="1" applyFill="1" applyAlignment="1">
      <alignment horizontal="center"/>
    </xf>
    <xf numFmtId="165" fontId="75" fillId="2" borderId="50" xfId="0" applyNumberFormat="1" applyFont="1" applyFill="1" applyBorder="1" applyAlignment="1">
      <alignment horizontal="center" vertical="center"/>
    </xf>
    <xf numFmtId="165" fontId="31" fillId="0" borderId="12" xfId="2" quotePrefix="1" applyNumberFormat="1" applyFont="1" applyBorder="1" applyAlignment="1">
      <alignment horizontal="center" vertical="center"/>
    </xf>
    <xf numFmtId="165" fontId="25" fillId="0" borderId="51" xfId="2" quotePrefix="1" applyNumberFormat="1" applyFont="1" applyBorder="1" applyAlignment="1">
      <alignment horizontal="center" vertical="center"/>
    </xf>
    <xf numFmtId="43" fontId="25" fillId="0" borderId="0" xfId="247" applyFont="1"/>
    <xf numFmtId="166" fontId="25" fillId="0" borderId="0" xfId="247" applyNumberFormat="1" applyFont="1"/>
    <xf numFmtId="167" fontId="25" fillId="0" borderId="0" xfId="247" applyNumberFormat="1" applyFont="1"/>
    <xf numFmtId="167" fontId="25" fillId="0" borderId="0" xfId="0" applyNumberFormat="1" applyFont="1"/>
    <xf numFmtId="43" fontId="0" fillId="0" borderId="0" xfId="0" applyNumberFormat="1"/>
    <xf numFmtId="9" fontId="25" fillId="0" borderId="22" xfId="2" applyNumberFormat="1" applyFont="1" applyBorder="1" applyAlignment="1">
      <alignment horizontal="center" vertical="center"/>
    </xf>
    <xf numFmtId="167" fontId="27" fillId="2" borderId="57" xfId="247" applyNumberFormat="1" applyFont="1" applyFill="1" applyBorder="1" applyAlignment="1">
      <alignment horizontal="right" vertical="center" wrapText="1"/>
    </xf>
    <xf numFmtId="165" fontId="31" fillId="0" borderId="51" xfId="2" quotePrefix="1" applyNumberFormat="1" applyFont="1" applyBorder="1" applyAlignment="1">
      <alignment horizontal="center" vertical="center"/>
    </xf>
    <xf numFmtId="165" fontId="31" fillId="0" borderId="36" xfId="2" quotePrefix="1" applyNumberFormat="1" applyFont="1" applyBorder="1" applyAlignment="1">
      <alignment horizontal="center" vertical="center"/>
    </xf>
    <xf numFmtId="4" fontId="25" fillId="0" borderId="0" xfId="0" applyNumberFormat="1" applyFont="1"/>
    <xf numFmtId="0" fontId="25" fillId="0" borderId="0" xfId="0" applyFont="1"/>
    <xf numFmtId="0" fontId="25" fillId="0" borderId="0" xfId="0" applyFont="1" applyAlignment="1">
      <alignment vertical="center"/>
    </xf>
    <xf numFmtId="165" fontId="25" fillId="0" borderId="52" xfId="0" applyNumberFormat="1" applyFont="1" applyBorder="1" applyAlignment="1">
      <alignment horizontal="center" vertical="center"/>
    </xf>
    <xf numFmtId="165" fontId="31" fillId="0" borderId="14" xfId="2" quotePrefix="1" applyNumberFormat="1" applyFont="1" applyBorder="1" applyAlignment="1">
      <alignment horizontal="center" vertical="center"/>
    </xf>
    <xf numFmtId="165" fontId="25" fillId="0" borderId="22" xfId="2" quotePrefix="1" applyNumberFormat="1" applyFont="1" applyBorder="1" applyAlignment="1">
      <alignment horizontal="center" vertical="center"/>
    </xf>
    <xf numFmtId="0" fontId="32" fillId="0" borderId="59" xfId="0" applyFont="1" applyFill="1" applyBorder="1" applyAlignment="1">
      <alignment horizontal="center"/>
    </xf>
    <xf numFmtId="165" fontId="31" fillId="0" borderId="51" xfId="2" applyNumberFormat="1" applyFont="1" applyBorder="1" applyAlignment="1">
      <alignment horizontal="center" vertical="center"/>
    </xf>
    <xf numFmtId="165" fontId="31" fillId="0" borderId="55" xfId="2" quotePrefix="1" applyNumberFormat="1" applyFont="1" applyBorder="1" applyAlignment="1">
      <alignment horizontal="center" vertical="center"/>
    </xf>
    <xf numFmtId="165" fontId="31" fillId="0" borderId="73" xfId="2" applyNumberFormat="1" applyFont="1" applyBorder="1" applyAlignment="1">
      <alignment horizontal="center" vertical="center"/>
    </xf>
    <xf numFmtId="165" fontId="31" fillId="0" borderId="36" xfId="2" quotePrefix="1" applyNumberFormat="1" applyFont="1" applyFill="1" applyBorder="1" applyAlignment="1">
      <alignment horizontal="center" vertical="center"/>
    </xf>
    <xf numFmtId="3" fontId="31" fillId="0" borderId="35" xfId="0" applyNumberFormat="1" applyFont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3" fontId="31" fillId="0" borderId="124" xfId="0" applyNumberFormat="1" applyFont="1" applyFill="1" applyBorder="1" applyAlignment="1">
      <alignment horizontal="right" vertical="center"/>
    </xf>
    <xf numFmtId="165" fontId="31" fillId="0" borderId="76" xfId="2" applyNumberFormat="1" applyFont="1" applyFill="1" applyBorder="1" applyAlignment="1">
      <alignment horizontal="center" vertical="center"/>
    </xf>
    <xf numFmtId="165" fontId="31" fillId="0" borderId="6" xfId="2" applyNumberFormat="1" applyFont="1" applyBorder="1" applyAlignment="1">
      <alignment horizontal="center" vertical="center"/>
    </xf>
    <xf numFmtId="165" fontId="31" fillId="0" borderId="9" xfId="2" applyNumberFormat="1" applyFont="1" applyBorder="1" applyAlignment="1">
      <alignment horizontal="center" vertical="center"/>
    </xf>
    <xf numFmtId="165" fontId="31" fillId="0" borderId="6" xfId="2" quotePrefix="1" applyNumberFormat="1" applyFont="1" applyBorder="1" applyAlignment="1">
      <alignment horizontal="center" vertical="center"/>
    </xf>
    <xf numFmtId="165" fontId="31" fillId="0" borderId="117" xfId="2" quotePrefix="1" applyNumberFormat="1" applyFont="1" applyBorder="1" applyAlignment="1">
      <alignment horizontal="center" vertical="center"/>
    </xf>
    <xf numFmtId="165" fontId="31" fillId="0" borderId="0" xfId="2" quotePrefix="1" applyNumberFormat="1" applyFont="1" applyFill="1" applyBorder="1" applyAlignment="1">
      <alignment horizontal="center" vertical="center"/>
    </xf>
    <xf numFmtId="165" fontId="27" fillId="2" borderId="77" xfId="2" applyNumberFormat="1" applyFont="1" applyFill="1" applyBorder="1" applyAlignment="1">
      <alignment horizontal="center" vertical="center" wrapText="1"/>
    </xf>
    <xf numFmtId="165" fontId="31" fillId="0" borderId="16" xfId="2" applyNumberFormat="1" applyFont="1" applyFill="1" applyBorder="1" applyAlignment="1">
      <alignment horizontal="center" vertical="center"/>
    </xf>
    <xf numFmtId="165" fontId="31" fillId="0" borderId="17" xfId="2" quotePrefix="1" applyNumberFormat="1" applyFont="1" applyBorder="1" applyAlignment="1">
      <alignment horizontal="center" vertical="center"/>
    </xf>
    <xf numFmtId="165" fontId="31" fillId="0" borderId="16" xfId="2" quotePrefix="1" applyNumberFormat="1" applyFont="1" applyBorder="1" applyAlignment="1">
      <alignment horizontal="center" vertical="center"/>
    </xf>
    <xf numFmtId="165" fontId="31" fillId="0" borderId="0" xfId="2" quotePrefix="1" applyNumberFormat="1" applyFont="1" applyBorder="1" applyAlignment="1">
      <alignment horizontal="center" vertical="center"/>
    </xf>
    <xf numFmtId="165" fontId="71" fillId="0" borderId="0" xfId="2" applyNumberFormat="1" applyFont="1" applyFill="1" applyBorder="1" applyAlignment="1">
      <alignment horizontal="center" vertical="center"/>
    </xf>
    <xf numFmtId="165" fontId="25" fillId="0" borderId="16" xfId="2" applyNumberFormat="1" applyFont="1" applyBorder="1" applyAlignment="1">
      <alignment horizontal="center" vertical="center"/>
    </xf>
    <xf numFmtId="165" fontId="31" fillId="0" borderId="118" xfId="2" applyNumberFormat="1" applyFont="1" applyBorder="1" applyAlignment="1">
      <alignment horizontal="center" vertical="center"/>
    </xf>
    <xf numFmtId="165" fontId="31" fillId="0" borderId="119" xfId="2" applyNumberFormat="1" applyFont="1" applyBorder="1" applyAlignment="1">
      <alignment horizontal="center" vertical="center"/>
    </xf>
    <xf numFmtId="165" fontId="31" fillId="0" borderId="120" xfId="2" applyNumberFormat="1" applyFont="1" applyBorder="1" applyAlignment="1">
      <alignment horizontal="center" vertical="center"/>
    </xf>
    <xf numFmtId="165" fontId="31" fillId="0" borderId="79" xfId="2" applyNumberFormat="1" applyFont="1" applyBorder="1" applyAlignment="1">
      <alignment horizontal="center" vertical="center"/>
    </xf>
    <xf numFmtId="9" fontId="31" fillId="0" borderId="80" xfId="2" applyNumberFormat="1" applyFont="1" applyBorder="1" applyAlignment="1">
      <alignment horizontal="center" vertical="center"/>
    </xf>
    <xf numFmtId="3" fontId="25" fillId="0" borderId="75" xfId="0" applyNumberFormat="1" applyFont="1" applyFill="1" applyBorder="1" applyAlignment="1">
      <alignment horizontal="right" vertical="center"/>
    </xf>
    <xf numFmtId="165" fontId="25" fillId="0" borderId="9" xfId="2" applyNumberFormat="1" applyFont="1" applyBorder="1" applyAlignment="1">
      <alignment horizontal="center" vertical="center"/>
    </xf>
    <xf numFmtId="43" fontId="25" fillId="0" borderId="0" xfId="247" applyFont="1" applyAlignment="1">
      <alignment horizontal="center"/>
    </xf>
    <xf numFmtId="165" fontId="25" fillId="0" borderId="55" xfId="2" applyNumberFormat="1" applyFont="1" applyBorder="1" applyAlignment="1">
      <alignment horizontal="center" vertical="center"/>
    </xf>
    <xf numFmtId="3" fontId="31" fillId="0" borderId="125" xfId="0" applyNumberFormat="1" applyFont="1" applyBorder="1" applyAlignment="1">
      <alignment horizontal="right" vertical="center"/>
    </xf>
    <xf numFmtId="3" fontId="25" fillId="0" borderId="126" xfId="0" applyNumberFormat="1" applyFont="1" applyBorder="1" applyAlignment="1">
      <alignment horizontal="right" vertical="center"/>
    </xf>
    <xf numFmtId="3" fontId="25" fillId="0" borderId="127" xfId="0" applyNumberFormat="1" applyFont="1" applyBorder="1" applyAlignment="1">
      <alignment horizontal="right" vertical="center"/>
    </xf>
    <xf numFmtId="3" fontId="25" fillId="0" borderId="72" xfId="0" applyNumberFormat="1" applyFont="1" applyBorder="1" applyAlignment="1">
      <alignment horizontal="right" vertical="center"/>
    </xf>
    <xf numFmtId="3" fontId="25" fillId="0" borderId="104" xfId="0" applyNumberFormat="1" applyFont="1" applyBorder="1" applyAlignment="1">
      <alignment vertical="center"/>
    </xf>
    <xf numFmtId="3" fontId="25" fillId="0" borderId="106" xfId="0" applyNumberFormat="1" applyFont="1" applyBorder="1" applyAlignment="1">
      <alignment vertical="center"/>
    </xf>
    <xf numFmtId="3" fontId="31" fillId="0" borderId="9" xfId="0" applyNumberFormat="1" applyFont="1" applyFill="1" applyBorder="1" applyAlignment="1">
      <alignment horizontal="right" vertical="center"/>
    </xf>
    <xf numFmtId="0" fontId="35" fillId="0" borderId="16" xfId="0" applyFont="1" applyFill="1" applyBorder="1" applyAlignment="1">
      <alignment vertical="center"/>
    </xf>
    <xf numFmtId="165" fontId="31" fillId="0" borderId="102" xfId="2" applyNumberFormat="1" applyFont="1" applyBorder="1" applyAlignment="1">
      <alignment horizontal="center" vertical="center"/>
    </xf>
    <xf numFmtId="165" fontId="31" fillId="0" borderId="11" xfId="2" applyNumberFormat="1" applyFont="1" applyBorder="1" applyAlignment="1">
      <alignment horizontal="center" vertical="center"/>
    </xf>
    <xf numFmtId="165" fontId="31" fillId="0" borderId="13" xfId="2" applyNumberFormat="1" applyFont="1" applyBorder="1" applyAlignment="1">
      <alignment horizontal="center" vertical="center"/>
    </xf>
    <xf numFmtId="165" fontId="31" fillId="0" borderId="5" xfId="2" applyNumberFormat="1" applyFont="1" applyBorder="1" applyAlignment="1">
      <alignment horizontal="center" vertical="center"/>
    </xf>
    <xf numFmtId="165" fontId="31" fillId="0" borderId="15" xfId="2" applyNumberFormat="1" applyFont="1" applyBorder="1" applyAlignment="1">
      <alignment horizontal="center" vertical="center"/>
    </xf>
    <xf numFmtId="165" fontId="25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27" fillId="2" borderId="56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165" fontId="25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25" fillId="0" borderId="106" xfId="2" applyNumberFormat="1" applyFont="1" applyBorder="1" applyAlignment="1">
      <alignment horizontal="center" vertical="center"/>
    </xf>
    <xf numFmtId="165" fontId="25" fillId="0" borderId="20" xfId="2" applyNumberFormat="1" applyFont="1" applyBorder="1" applyAlignment="1">
      <alignment horizontal="center" vertical="center"/>
    </xf>
    <xf numFmtId="165" fontId="25" fillId="0" borderId="22" xfId="2" applyNumberFormat="1" applyFont="1" applyBorder="1" applyAlignment="1">
      <alignment horizontal="center" vertical="center"/>
    </xf>
    <xf numFmtId="165" fontId="25" fillId="0" borderId="17" xfId="2" applyNumberFormat="1" applyFont="1" applyBorder="1" applyAlignment="1">
      <alignment horizontal="center" vertical="center"/>
    </xf>
    <xf numFmtId="165" fontId="25" fillId="0" borderId="12" xfId="2" applyNumberFormat="1" applyFont="1" applyBorder="1" applyAlignment="1">
      <alignment horizontal="center" vertical="center"/>
    </xf>
    <xf numFmtId="165" fontId="25" fillId="0" borderId="6" xfId="2" quotePrefix="1" applyNumberFormat="1" applyFont="1" applyBorder="1" applyAlignment="1">
      <alignment horizontal="center" vertical="center"/>
    </xf>
    <xf numFmtId="165" fontId="25" fillId="0" borderId="8" xfId="2" quotePrefix="1" applyNumberFormat="1" applyFont="1" applyBorder="1" applyAlignment="1">
      <alignment horizontal="center" vertical="center"/>
    </xf>
    <xf numFmtId="165" fontId="25" fillId="0" borderId="16" xfId="2" quotePrefix="1" applyNumberFormat="1" applyFont="1" applyBorder="1" applyAlignment="1">
      <alignment horizontal="center" vertical="center"/>
    </xf>
    <xf numFmtId="165" fontId="25" fillId="0" borderId="19" xfId="2" quotePrefix="1" applyNumberFormat="1" applyFont="1" applyBorder="1" applyAlignment="1">
      <alignment horizontal="center" vertical="center"/>
    </xf>
    <xf numFmtId="165" fontId="25" fillId="0" borderId="20" xfId="2" quotePrefix="1" applyNumberFormat="1" applyFont="1" applyBorder="1" applyAlignment="1">
      <alignment horizontal="center" vertical="center"/>
    </xf>
    <xf numFmtId="165" fontId="25" fillId="0" borderId="12" xfId="2" quotePrefix="1" applyNumberFormat="1" applyFont="1" applyBorder="1" applyAlignment="1">
      <alignment horizontal="center" vertical="center"/>
    </xf>
    <xf numFmtId="165" fontId="25" fillId="0" borderId="14" xfId="2" quotePrefix="1" applyNumberFormat="1" applyFont="1" applyBorder="1" applyAlignment="1">
      <alignment horizontal="center" vertical="center"/>
    </xf>
    <xf numFmtId="165" fontId="37" fillId="3" borderId="14" xfId="2" applyNumberFormat="1" applyFont="1" applyFill="1" applyBorder="1" applyAlignment="1">
      <alignment horizontal="center" vertical="center" wrapText="1"/>
    </xf>
    <xf numFmtId="167" fontId="25" fillId="0" borderId="0" xfId="247" applyNumberFormat="1" applyFont="1" applyAlignment="1">
      <alignment horizontal="center"/>
    </xf>
    <xf numFmtId="165" fontId="37" fillId="3" borderId="0" xfId="2" applyNumberFormat="1" applyFont="1" applyFill="1" applyBorder="1" applyAlignment="1">
      <alignment horizontal="center" vertical="center" wrapText="1"/>
    </xf>
    <xf numFmtId="165" fontId="25" fillId="0" borderId="103" xfId="2" applyNumberFormat="1" applyFont="1" applyBorder="1" applyAlignment="1">
      <alignment horizontal="center" vertical="center"/>
    </xf>
    <xf numFmtId="165" fontId="25" fillId="0" borderId="73" xfId="2" applyNumberFormat="1" applyFont="1" applyBorder="1" applyAlignment="1">
      <alignment horizontal="center" vertical="center"/>
    </xf>
    <xf numFmtId="165" fontId="25" fillId="0" borderId="89" xfId="2" applyNumberFormat="1" applyFont="1" applyBorder="1" applyAlignment="1">
      <alignment horizontal="center" vertical="center"/>
    </xf>
    <xf numFmtId="165" fontId="25" fillId="0" borderId="93" xfId="2" applyNumberFormat="1" applyFont="1" applyBorder="1" applyAlignment="1">
      <alignment horizontal="center" vertical="center"/>
    </xf>
    <xf numFmtId="165" fontId="25" fillId="0" borderId="95" xfId="2" applyNumberFormat="1" applyFont="1" applyBorder="1" applyAlignment="1">
      <alignment horizontal="center" vertical="center"/>
    </xf>
    <xf numFmtId="165" fontId="25" fillId="0" borderId="53" xfId="2" quotePrefix="1" applyNumberFormat="1" applyFont="1" applyBorder="1" applyAlignment="1">
      <alignment horizontal="center" vertical="center"/>
    </xf>
    <xf numFmtId="165" fontId="25" fillId="0" borderId="76" xfId="2" quotePrefix="1" applyNumberFormat="1" applyFont="1" applyBorder="1" applyAlignment="1">
      <alignment horizontal="center" vertical="center"/>
    </xf>
    <xf numFmtId="165" fontId="25" fillId="0" borderId="91" xfId="2" quotePrefix="1" applyNumberFormat="1" applyFont="1" applyBorder="1" applyAlignment="1">
      <alignment horizontal="center" vertical="center"/>
    </xf>
    <xf numFmtId="165" fontId="25" fillId="0" borderId="93" xfId="2" quotePrefix="1" applyNumberFormat="1" applyFont="1" applyBorder="1" applyAlignment="1">
      <alignment horizontal="center" vertical="center"/>
    </xf>
    <xf numFmtId="165" fontId="37" fillId="3" borderId="36" xfId="2" applyNumberFormat="1" applyFont="1" applyFill="1" applyBorder="1" applyAlignment="1">
      <alignment horizontal="center" vertical="center" wrapText="1"/>
    </xf>
    <xf numFmtId="165" fontId="25" fillId="0" borderId="74" xfId="2" quotePrefix="1" applyNumberFormat="1" applyFont="1" applyBorder="1" applyAlignment="1">
      <alignment horizontal="center" vertical="center"/>
    </xf>
    <xf numFmtId="165" fontId="25" fillId="0" borderId="73" xfId="2" quotePrefix="1" applyNumberFormat="1" applyFont="1" applyBorder="1" applyAlignment="1">
      <alignment horizontal="center" vertical="center"/>
    </xf>
    <xf numFmtId="165" fontId="37" fillId="3" borderId="74" xfId="2" applyNumberFormat="1" applyFont="1" applyFill="1" applyBorder="1" applyAlignment="1">
      <alignment horizontal="center" vertical="center" wrapText="1"/>
    </xf>
    <xf numFmtId="166" fontId="25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5" fillId="0" borderId="128" xfId="2" applyNumberFormat="1" applyFont="1" applyBorder="1" applyAlignment="1">
      <alignment horizontal="center" vertical="center"/>
    </xf>
    <xf numFmtId="3" fontId="35" fillId="0" borderId="0" xfId="0" applyNumberFormat="1" applyFont="1" applyBorder="1"/>
    <xf numFmtId="165" fontId="31" fillId="0" borderId="76" xfId="2" quotePrefix="1" applyNumberFormat="1" applyFont="1" applyBorder="1" applyAlignment="1">
      <alignment horizontal="center" vertical="center"/>
    </xf>
    <xf numFmtId="3" fontId="25" fillId="0" borderId="8" xfId="0" applyNumberFormat="1" applyFont="1" applyBorder="1"/>
    <xf numFmtId="0" fontId="0" fillId="0" borderId="53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27" fillId="0" borderId="0" xfId="2" applyNumberFormat="1" applyFont="1" applyFill="1" applyBorder="1" applyAlignment="1">
      <alignment horizontal="center" vertical="center" wrapText="1"/>
    </xf>
    <xf numFmtId="165" fontId="75" fillId="0" borderId="0" xfId="2" applyNumberFormat="1" applyFont="1" applyBorder="1" applyAlignment="1">
      <alignment vertical="center"/>
    </xf>
    <xf numFmtId="165" fontId="75" fillId="0" borderId="0" xfId="2" applyNumberFormat="1" applyFont="1" applyBorder="1" applyAlignment="1">
      <alignment horizontal="center" vertical="center"/>
    </xf>
    <xf numFmtId="0" fontId="35" fillId="0" borderId="121" xfId="0" applyFont="1" applyFill="1" applyBorder="1" applyAlignment="1">
      <alignment vertical="center"/>
    </xf>
    <xf numFmtId="0" fontId="79" fillId="0" borderId="0" xfId="1" applyFont="1"/>
    <xf numFmtId="0" fontId="20" fillId="0" borderId="0" xfId="1" applyFont="1"/>
    <xf numFmtId="0" fontId="80" fillId="0" borderId="0" xfId="0" applyFont="1"/>
    <xf numFmtId="165" fontId="31" fillId="0" borderId="73" xfId="2" applyNumberFormat="1" applyFont="1" applyFill="1" applyBorder="1" applyAlignment="1">
      <alignment horizontal="center" vertical="center"/>
    </xf>
    <xf numFmtId="3" fontId="25" fillId="0" borderId="94" xfId="0" applyNumberFormat="1" applyFont="1" applyFill="1" applyBorder="1" applyAlignment="1">
      <alignment horizontal="right" vertical="center"/>
    </xf>
    <xf numFmtId="3" fontId="25" fillId="0" borderId="8" xfId="0" applyNumberFormat="1" applyFont="1" applyBorder="1" applyAlignment="1"/>
    <xf numFmtId="3" fontId="25" fillId="0" borderId="0" xfId="0" applyNumberFormat="1" applyFont="1" applyAlignment="1"/>
    <xf numFmtId="3" fontId="27" fillId="2" borderId="0" xfId="2" applyNumberFormat="1" applyFont="1" applyFill="1" applyBorder="1" applyAlignment="1">
      <alignment vertical="center" wrapText="1"/>
    </xf>
    <xf numFmtId="3" fontId="27" fillId="2" borderId="0" xfId="0" applyNumberFormat="1" applyFont="1" applyFill="1" applyAlignment="1">
      <alignment vertical="center" wrapText="1"/>
    </xf>
    <xf numFmtId="165" fontId="27" fillId="2" borderId="0" xfId="2" applyNumberFormat="1" applyFont="1" applyFill="1" applyAlignment="1">
      <alignment vertical="center" wrapText="1"/>
    </xf>
    <xf numFmtId="3" fontId="27" fillId="2" borderId="0" xfId="0" applyNumberFormat="1" applyFont="1" applyFill="1" applyBorder="1" applyAlignment="1">
      <alignment vertical="center" wrapText="1"/>
    </xf>
    <xf numFmtId="3" fontId="27" fillId="2" borderId="1" xfId="2" applyNumberFormat="1" applyFont="1" applyFill="1" applyBorder="1" applyAlignment="1">
      <alignment horizontal="right" vertical="center" wrapText="1"/>
    </xf>
    <xf numFmtId="3" fontId="25" fillId="0" borderId="22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31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69" fillId="0" borderId="0" xfId="0" applyFont="1"/>
    <xf numFmtId="167" fontId="83" fillId="0" borderId="0" xfId="247" applyNumberFormat="1" applyFont="1"/>
    <xf numFmtId="3" fontId="69" fillId="0" borderId="0" xfId="0" applyNumberFormat="1" applyFont="1"/>
    <xf numFmtId="4" fontId="69" fillId="0" borderId="0" xfId="0" applyNumberFormat="1" applyFont="1"/>
    <xf numFmtId="3" fontId="25" fillId="0" borderId="60" xfId="189" applyNumberFormat="1" applyFont="1" applyBorder="1"/>
    <xf numFmtId="2" fontId="35" fillId="0" borderId="0" xfId="337" applyNumberFormat="1" applyFont="1" applyAlignment="1">
      <alignment horizontal="right"/>
    </xf>
    <xf numFmtId="2" fontId="82" fillId="0" borderId="0" xfId="304" applyNumberFormat="1" applyFont="1" applyAlignment="1">
      <alignment horizontal="right"/>
    </xf>
    <xf numFmtId="2" fontId="30" fillId="0" borderId="0" xfId="0" applyNumberFormat="1" applyFont="1"/>
    <xf numFmtId="2" fontId="35" fillId="0" borderId="0" xfId="10" applyNumberFormat="1" applyFont="1" applyAlignment="1">
      <alignment horizontal="right"/>
    </xf>
    <xf numFmtId="3" fontId="31" fillId="0" borderId="124" xfId="0" applyNumberFormat="1" applyFont="1" applyBorder="1" applyAlignment="1">
      <alignment horizontal="right" vertical="center"/>
    </xf>
    <xf numFmtId="3" fontId="31" fillId="0" borderId="130" xfId="0" applyNumberFormat="1" applyFont="1" applyBorder="1" applyAlignment="1">
      <alignment horizontal="right" vertical="center"/>
    </xf>
    <xf numFmtId="3" fontId="25" fillId="0" borderId="84" xfId="0" applyNumberFormat="1" applyFont="1" applyBorder="1" applyAlignment="1">
      <alignment horizontal="right" vertical="center"/>
    </xf>
    <xf numFmtId="3" fontId="25" fillId="0" borderId="69" xfId="0" applyNumberFormat="1" applyFont="1" applyBorder="1" applyAlignment="1">
      <alignment horizontal="right" vertical="center"/>
    </xf>
    <xf numFmtId="3" fontId="25" fillId="0" borderId="92" xfId="0" applyNumberFormat="1" applyFont="1" applyFill="1" applyBorder="1" applyAlignment="1">
      <alignment horizontal="right" vertical="center"/>
    </xf>
    <xf numFmtId="3" fontId="25" fillId="0" borderId="72" xfId="0" applyNumberFormat="1" applyFont="1" applyFill="1" applyBorder="1" applyAlignment="1">
      <alignment horizontal="right" vertical="center"/>
    </xf>
    <xf numFmtId="3" fontId="31" fillId="0" borderId="78" xfId="0" applyNumberFormat="1" applyFont="1" applyBorder="1" applyAlignment="1">
      <alignment horizontal="right" vertical="center"/>
    </xf>
    <xf numFmtId="3" fontId="25" fillId="0" borderId="35" xfId="0" applyNumberFormat="1" applyFont="1" applyFill="1" applyBorder="1" applyAlignment="1">
      <alignment horizontal="right" vertical="center"/>
    </xf>
    <xf numFmtId="3" fontId="25" fillId="0" borderId="88" xfId="0" applyNumberFormat="1" applyFont="1" applyFill="1" applyBorder="1" applyAlignment="1">
      <alignment horizontal="right" vertical="center"/>
    </xf>
    <xf numFmtId="165" fontId="25" fillId="0" borderId="100" xfId="2" quotePrefix="1" applyNumberFormat="1" applyFont="1" applyBorder="1" applyAlignment="1">
      <alignment horizontal="center" vertical="center"/>
    </xf>
    <xf numFmtId="3" fontId="31" fillId="0" borderId="60" xfId="0" applyNumberFormat="1" applyFont="1" applyBorder="1" applyAlignment="1">
      <alignment horizontal="right" vertical="center"/>
    </xf>
    <xf numFmtId="165" fontId="31" fillId="0" borderId="103" xfId="2" quotePrefix="1" applyNumberFormat="1" applyFont="1" applyFill="1" applyBorder="1" applyAlignment="1">
      <alignment horizontal="center" vertical="center"/>
    </xf>
    <xf numFmtId="9" fontId="31" fillId="0" borderId="80" xfId="2" quotePrefix="1" applyNumberFormat="1" applyFont="1" applyBorder="1" applyAlignment="1">
      <alignment horizontal="center" vertical="center"/>
    </xf>
    <xf numFmtId="165" fontId="31" fillId="0" borderId="76" xfId="2" quotePrefix="1" applyNumberFormat="1" applyFont="1" applyFill="1" applyBorder="1" applyAlignment="1">
      <alignment horizontal="center" vertical="center"/>
    </xf>
    <xf numFmtId="9" fontId="31" fillId="0" borderId="82" xfId="2" applyNumberFormat="1" applyFont="1" applyBorder="1" applyAlignment="1">
      <alignment horizontal="center" vertical="center"/>
    </xf>
    <xf numFmtId="9" fontId="31" fillId="0" borderId="81" xfId="2" applyNumberFormat="1" applyFont="1" applyBorder="1" applyAlignment="1">
      <alignment horizontal="center" vertical="center"/>
    </xf>
    <xf numFmtId="9" fontId="31" fillId="0" borderId="65" xfId="2" applyNumberFormat="1" applyFont="1" applyBorder="1" applyAlignment="1">
      <alignment horizontal="center" vertical="center"/>
    </xf>
    <xf numFmtId="9" fontId="31" fillId="0" borderId="81" xfId="2" quotePrefix="1" applyNumberFormat="1" applyFont="1" applyBorder="1" applyAlignment="1">
      <alignment horizontal="center" vertical="center"/>
    </xf>
    <xf numFmtId="9" fontId="31" fillId="0" borderId="66" xfId="2" applyNumberFormat="1" applyFont="1" applyBorder="1" applyAlignment="1">
      <alignment horizontal="center" vertical="center"/>
    </xf>
    <xf numFmtId="2" fontId="82" fillId="0" borderId="0" xfId="304" applyNumberFormat="1" applyFont="1" applyAlignment="1">
      <alignment horizontal="left" vertical="center"/>
    </xf>
    <xf numFmtId="2" fontId="31" fillId="0" borderId="0" xfId="304" applyNumberFormat="1" applyFont="1" applyAlignment="1">
      <alignment horizontal="left" vertical="center"/>
    </xf>
    <xf numFmtId="3" fontId="31" fillId="0" borderId="94" xfId="304" applyNumberFormat="1" applyFont="1" applyBorder="1" applyAlignment="1">
      <alignment vertical="center"/>
    </xf>
    <xf numFmtId="3" fontId="31" fillId="0" borderId="22" xfId="304" applyNumberFormat="1" applyFont="1" applyBorder="1" applyAlignment="1">
      <alignment vertical="center"/>
    </xf>
    <xf numFmtId="0" fontId="35" fillId="0" borderId="91" xfId="10" applyFont="1" applyBorder="1"/>
    <xf numFmtId="165" fontId="25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25" fillId="0" borderId="97" xfId="2" quotePrefix="1" applyNumberFormat="1" applyFont="1" applyBorder="1" applyAlignment="1">
      <alignment horizontal="center" vertical="center"/>
    </xf>
    <xf numFmtId="165" fontId="25" fillId="0" borderId="21" xfId="2" quotePrefix="1" applyNumberFormat="1" applyFont="1" applyBorder="1" applyAlignment="1">
      <alignment horizontal="center" vertical="center"/>
    </xf>
    <xf numFmtId="165" fontId="27" fillId="2" borderId="0" xfId="2" quotePrefix="1" applyNumberFormat="1" applyFont="1" applyFill="1" applyBorder="1" applyAlignment="1">
      <alignment horizontal="center" vertical="center" wrapText="1"/>
    </xf>
    <xf numFmtId="3" fontId="27" fillId="2" borderId="36" xfId="0" applyNumberFormat="1" applyFont="1" applyFill="1" applyBorder="1" applyAlignment="1">
      <alignment horizontal="right" vertical="center" wrapText="1"/>
    </xf>
    <xf numFmtId="3" fontId="25" fillId="0" borderId="35" xfId="0" applyNumberFormat="1" applyFont="1" applyBorder="1" applyAlignment="1">
      <alignment vertical="center"/>
    </xf>
    <xf numFmtId="165" fontId="25" fillId="0" borderId="36" xfId="2" quotePrefix="1" applyNumberFormat="1" applyFont="1" applyBorder="1" applyAlignment="1">
      <alignment horizontal="center" vertical="center"/>
    </xf>
    <xf numFmtId="0" fontId="21" fillId="2" borderId="36" xfId="0" applyFont="1" applyFill="1" applyBorder="1" applyAlignment="1">
      <alignment vertical="center"/>
    </xf>
    <xf numFmtId="3" fontId="27" fillId="2" borderId="132" xfId="0" applyNumberFormat="1" applyFont="1" applyFill="1" applyBorder="1" applyAlignment="1">
      <alignment horizontal="right" vertical="center" wrapText="1"/>
    </xf>
    <xf numFmtId="165" fontId="25" fillId="0" borderId="100" xfId="2" applyNumberFormat="1" applyFont="1" applyBorder="1" applyAlignment="1">
      <alignment horizontal="center" vertical="center"/>
    </xf>
    <xf numFmtId="165" fontId="25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1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27" fillId="2" borderId="61" xfId="0" applyNumberFormat="1" applyFont="1" applyFill="1" applyBorder="1" applyAlignment="1">
      <alignment horizontal="center" vertical="center" wrapText="1"/>
    </xf>
    <xf numFmtId="3" fontId="25" fillId="0" borderId="96" xfId="0" applyNumberFormat="1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3" fontId="27" fillId="2" borderId="132" xfId="0" applyNumberFormat="1" applyFont="1" applyFill="1" applyBorder="1" applyAlignment="1">
      <alignment horizontal="center" vertical="center" wrapText="1"/>
    </xf>
    <xf numFmtId="3" fontId="27" fillId="2" borderId="28" xfId="0" applyNumberFormat="1" applyFont="1" applyFill="1" applyBorder="1" applyAlignment="1">
      <alignment horizontal="center" vertical="center" wrapText="1"/>
    </xf>
    <xf numFmtId="3" fontId="25" fillId="0" borderId="60" xfId="0" applyNumberFormat="1" applyFont="1" applyBorder="1" applyAlignment="1">
      <alignment vertical="center"/>
    </xf>
    <xf numFmtId="164" fontId="25" fillId="0" borderId="9" xfId="0" quotePrefix="1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4" fillId="0" borderId="55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165" fontId="27" fillId="2" borderId="28" xfId="2" applyNumberFormat="1" applyFont="1" applyFill="1" applyBorder="1" applyAlignment="1">
      <alignment horizontal="center" vertical="center" wrapText="1"/>
    </xf>
    <xf numFmtId="165" fontId="27" fillId="2" borderId="133" xfId="2" applyNumberFormat="1" applyFont="1" applyFill="1" applyBorder="1" applyAlignment="1">
      <alignment horizontal="center" vertical="center" wrapText="1"/>
    </xf>
    <xf numFmtId="165" fontId="25" fillId="0" borderId="63" xfId="0" applyNumberFormat="1" applyFont="1" applyBorder="1" applyAlignment="1">
      <alignment horizontal="center" vertical="center"/>
    </xf>
    <xf numFmtId="165" fontId="27" fillId="2" borderId="60" xfId="0" applyNumberFormat="1" applyFont="1" applyFill="1" applyBorder="1" applyAlignment="1">
      <alignment horizontal="center" vertical="center" wrapText="1"/>
    </xf>
    <xf numFmtId="3" fontId="25" fillId="0" borderId="35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/>
    </xf>
    <xf numFmtId="0" fontId="21" fillId="2" borderId="133" xfId="0" applyFont="1" applyFill="1" applyBorder="1" applyAlignment="1">
      <alignment vertical="center"/>
    </xf>
    <xf numFmtId="0" fontId="22" fillId="2" borderId="28" xfId="0" applyFont="1" applyFill="1" applyBorder="1" applyAlignment="1">
      <alignment vertical="center"/>
    </xf>
    <xf numFmtId="165" fontId="31" fillId="0" borderId="55" xfId="2" applyNumberFormat="1" applyFont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right" vertical="center"/>
    </xf>
    <xf numFmtId="165" fontId="31" fillId="0" borderId="9" xfId="2" quotePrefix="1" applyNumberFormat="1" applyFont="1" applyBorder="1" applyAlignment="1">
      <alignment horizontal="center" vertical="center"/>
    </xf>
    <xf numFmtId="165" fontId="31" fillId="0" borderId="10" xfId="2" applyNumberFormat="1" applyFont="1" applyBorder="1" applyAlignment="1">
      <alignment horizontal="center" vertical="center"/>
    </xf>
    <xf numFmtId="9" fontId="31" fillId="0" borderId="41" xfId="2" applyNumberFormat="1" applyFont="1" applyBorder="1" applyAlignment="1">
      <alignment horizontal="center" vertical="center"/>
    </xf>
    <xf numFmtId="165" fontId="27" fillId="2" borderId="60" xfId="0" applyNumberFormat="1" applyFont="1" applyFill="1" applyBorder="1" applyAlignment="1">
      <alignment horizontal="center" vertical="center"/>
    </xf>
    <xf numFmtId="165" fontId="25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35" fillId="0" borderId="134" xfId="4" applyBorder="1"/>
    <xf numFmtId="0" fontId="36" fillId="3" borderId="36" xfId="0" applyFont="1" applyFill="1" applyBorder="1" applyAlignment="1">
      <alignment vertical="center"/>
    </xf>
    <xf numFmtId="3" fontId="25" fillId="0" borderId="130" xfId="0" applyNumberFormat="1" applyFont="1" applyBorder="1" applyAlignment="1">
      <alignment horizontal="right" vertical="center"/>
    </xf>
    <xf numFmtId="3" fontId="37" fillId="3" borderId="35" xfId="0" applyNumberFormat="1" applyFont="1" applyFill="1" applyBorder="1" applyAlignment="1">
      <alignment horizontal="right" vertical="center" wrapText="1"/>
    </xf>
    <xf numFmtId="3" fontId="25" fillId="0" borderId="134" xfId="0" applyNumberFormat="1" applyFont="1" applyBorder="1" applyAlignment="1">
      <alignment horizontal="right" vertical="center"/>
    </xf>
    <xf numFmtId="165" fontId="25" fillId="0" borderId="134" xfId="2" quotePrefix="1" applyNumberFormat="1" applyFont="1" applyBorder="1" applyAlignment="1">
      <alignment horizontal="center" vertical="center"/>
    </xf>
    <xf numFmtId="165" fontId="25" fillId="0" borderId="135" xfId="2" quotePrefix="1" applyNumberFormat="1" applyFont="1" applyBorder="1" applyAlignment="1">
      <alignment horizontal="center" vertical="center"/>
    </xf>
    <xf numFmtId="3" fontId="27" fillId="2" borderId="136" xfId="0" applyNumberFormat="1" applyFont="1" applyFill="1" applyBorder="1" applyAlignment="1">
      <alignment horizontal="center" vertical="center" wrapText="1"/>
    </xf>
    <xf numFmtId="165" fontId="25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27" fillId="2" borderId="116" xfId="2" applyNumberFormat="1" applyFont="1" applyFill="1" applyBorder="1" applyAlignment="1">
      <alignment horizontal="center" vertical="center" wrapText="1"/>
    </xf>
    <xf numFmtId="3" fontId="25" fillId="0" borderId="125" xfId="0" applyNumberFormat="1" applyFont="1" applyBorder="1" applyAlignment="1">
      <alignment horizontal="right" vertical="center"/>
    </xf>
    <xf numFmtId="164" fontId="25" fillId="0" borderId="0" xfId="0" quotePrefix="1" applyNumberFormat="1" applyFont="1" applyFill="1" applyBorder="1" applyAlignment="1">
      <alignment horizontal="center" vertical="center"/>
    </xf>
    <xf numFmtId="3" fontId="25" fillId="0" borderId="90" xfId="0" applyNumberFormat="1" applyFont="1" applyBorder="1" applyAlignment="1">
      <alignment vertical="center"/>
    </xf>
    <xf numFmtId="0" fontId="21" fillId="2" borderId="137" xfId="0" applyFont="1" applyFill="1" applyBorder="1" applyAlignment="1">
      <alignment horizontal="center" vertical="center" wrapText="1"/>
    </xf>
    <xf numFmtId="3" fontId="25" fillId="0" borderId="138" xfId="0" applyNumberFormat="1" applyFont="1" applyBorder="1" applyAlignment="1">
      <alignment horizontal="right" vertical="center"/>
    </xf>
    <xf numFmtId="3" fontId="25" fillId="0" borderId="139" xfId="0" applyNumberFormat="1" applyFont="1" applyBorder="1" applyAlignment="1">
      <alignment horizontal="right" vertical="center"/>
    </xf>
    <xf numFmtId="3" fontId="25" fillId="0" borderId="137" xfId="0" applyNumberFormat="1" applyFont="1" applyBorder="1" applyAlignment="1">
      <alignment horizontal="right" vertical="center"/>
    </xf>
    <xf numFmtId="3" fontId="27" fillId="2" borderId="137" xfId="0" applyNumberFormat="1" applyFont="1" applyFill="1" applyBorder="1" applyAlignment="1">
      <alignment horizontal="right" vertical="center" wrapText="1"/>
    </xf>
    <xf numFmtId="3" fontId="25" fillId="0" borderId="140" xfId="0" applyNumberFormat="1" applyFont="1" applyBorder="1" applyAlignment="1">
      <alignment horizontal="right" vertical="center"/>
    </xf>
    <xf numFmtId="0" fontId="25" fillId="0" borderId="141" xfId="0" quotePrefix="1" applyFont="1" applyBorder="1" applyAlignment="1">
      <alignment horizontal="center" vertical="center"/>
    </xf>
    <xf numFmtId="0" fontId="21" fillId="2" borderId="141" xfId="0" applyFont="1" applyFill="1" applyBorder="1" applyAlignment="1">
      <alignment horizontal="center" vertical="center" wrapText="1"/>
    </xf>
    <xf numFmtId="165" fontId="25" fillId="0" borderId="142" xfId="2" applyNumberFormat="1" applyFont="1" applyBorder="1" applyAlignment="1">
      <alignment horizontal="center" vertical="center"/>
    </xf>
    <xf numFmtId="165" fontId="25" fillId="0" borderId="143" xfId="2" applyNumberFormat="1" applyFont="1" applyBorder="1" applyAlignment="1">
      <alignment horizontal="center" vertical="center"/>
    </xf>
    <xf numFmtId="165" fontId="27" fillId="2" borderId="141" xfId="2" applyNumberFormat="1" applyFont="1" applyFill="1" applyBorder="1" applyAlignment="1">
      <alignment horizontal="center" vertical="center" wrapText="1"/>
    </xf>
    <xf numFmtId="165" fontId="25" fillId="0" borderId="144" xfId="2" applyNumberFormat="1" applyFont="1" applyBorder="1" applyAlignment="1">
      <alignment horizontal="center" vertical="center"/>
    </xf>
    <xf numFmtId="3" fontId="27" fillId="2" borderId="145" xfId="0" applyNumberFormat="1" applyFont="1" applyFill="1" applyBorder="1" applyAlignment="1">
      <alignment horizontal="right" vertical="center" wrapText="1"/>
    </xf>
    <xf numFmtId="165" fontId="27" fillId="2" borderId="146" xfId="2" applyNumberFormat="1" applyFont="1" applyFill="1" applyBorder="1" applyAlignment="1">
      <alignment horizontal="center" vertical="center" wrapText="1"/>
    </xf>
    <xf numFmtId="3" fontId="25" fillId="0" borderId="138" xfId="0" applyNumberFormat="1" applyFont="1" applyBorder="1" applyAlignment="1">
      <alignment vertical="center"/>
    </xf>
    <xf numFmtId="3" fontId="25" fillId="0" borderId="139" xfId="0" applyNumberFormat="1" applyFont="1" applyBorder="1" applyAlignment="1">
      <alignment vertical="center"/>
    </xf>
    <xf numFmtId="3" fontId="25" fillId="0" borderId="140" xfId="0" applyNumberFormat="1" applyFont="1" applyBorder="1" applyAlignment="1">
      <alignment vertical="center"/>
    </xf>
    <xf numFmtId="3" fontId="25" fillId="0" borderId="147" xfId="0" applyNumberFormat="1" applyFont="1" applyBorder="1" applyAlignment="1">
      <alignment horizontal="right" vertical="center"/>
    </xf>
    <xf numFmtId="3" fontId="25" fillId="0" borderId="148" xfId="0" applyNumberFormat="1" applyFont="1" applyBorder="1" applyAlignment="1">
      <alignment horizontal="right" vertical="center"/>
    </xf>
    <xf numFmtId="3" fontId="25" fillId="0" borderId="149" xfId="0" applyNumberFormat="1" applyFont="1" applyBorder="1" applyAlignment="1">
      <alignment horizontal="right" vertical="center"/>
    </xf>
    <xf numFmtId="3" fontId="25" fillId="0" borderId="150" xfId="0" applyNumberFormat="1" applyFont="1" applyBorder="1" applyAlignment="1">
      <alignment horizontal="right" vertical="center"/>
    </xf>
    <xf numFmtId="3" fontId="25" fillId="0" borderId="151" xfId="0" applyNumberFormat="1" applyFont="1" applyBorder="1" applyAlignment="1">
      <alignment horizontal="right" vertical="center"/>
    </xf>
    <xf numFmtId="165" fontId="25" fillId="0" borderId="134" xfId="2" applyNumberFormat="1" applyFont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 wrapText="1"/>
    </xf>
    <xf numFmtId="165" fontId="25" fillId="0" borderId="152" xfId="2" applyNumberFormat="1" applyFont="1" applyBorder="1" applyAlignment="1">
      <alignment horizontal="center" vertical="center"/>
    </xf>
    <xf numFmtId="165" fontId="25" fillId="0" borderId="153" xfId="2" quotePrefix="1" applyNumberFormat="1" applyFont="1" applyBorder="1" applyAlignment="1">
      <alignment horizontal="center" vertical="center"/>
    </xf>
    <xf numFmtId="165" fontId="25" fillId="0" borderId="153" xfId="2" applyNumberFormat="1" applyFont="1" applyBorder="1" applyAlignment="1">
      <alignment horizontal="center" vertical="center"/>
    </xf>
    <xf numFmtId="165" fontId="25" fillId="0" borderId="154" xfId="2" applyNumberFormat="1" applyFont="1" applyBorder="1" applyAlignment="1">
      <alignment horizontal="center" vertical="center"/>
    </xf>
    <xf numFmtId="165" fontId="25" fillId="0" borderId="155" xfId="2" applyNumberFormat="1" applyFont="1" applyBorder="1" applyAlignment="1">
      <alignment horizontal="center" vertical="center"/>
    </xf>
    <xf numFmtId="165" fontId="25" fillId="0" borderId="156" xfId="2" applyNumberFormat="1" applyFont="1" applyBorder="1" applyAlignment="1">
      <alignment horizontal="center" vertical="center"/>
    </xf>
    <xf numFmtId="165" fontId="25" fillId="0" borderId="157" xfId="2" applyNumberFormat="1" applyFont="1" applyBorder="1" applyAlignment="1">
      <alignment horizontal="center" vertical="center"/>
    </xf>
    <xf numFmtId="165" fontId="25" fillId="0" borderId="157" xfId="2" quotePrefix="1" applyNumberFormat="1" applyFont="1" applyBorder="1" applyAlignment="1">
      <alignment horizontal="center" vertical="center"/>
    </xf>
    <xf numFmtId="165" fontId="25" fillId="0" borderId="158" xfId="2" applyNumberFormat="1" applyFont="1" applyBorder="1" applyAlignment="1">
      <alignment horizontal="center" vertical="center"/>
    </xf>
    <xf numFmtId="165" fontId="25" fillId="0" borderId="159" xfId="2" applyNumberFormat="1" applyFont="1" applyBorder="1" applyAlignment="1">
      <alignment horizontal="center" vertical="center"/>
    </xf>
    <xf numFmtId="165" fontId="37" fillId="3" borderId="67" xfId="2" applyNumberFormat="1" applyFont="1" applyFill="1" applyBorder="1" applyAlignment="1">
      <alignment horizontal="center" vertical="center" wrapText="1"/>
    </xf>
    <xf numFmtId="165" fontId="37" fillId="0" borderId="67" xfId="2" applyNumberFormat="1" applyFont="1" applyFill="1" applyBorder="1" applyAlignment="1">
      <alignment horizontal="center" vertical="center" wrapText="1"/>
    </xf>
    <xf numFmtId="165" fontId="37" fillId="0" borderId="160" xfId="2" applyNumberFormat="1" applyFont="1" applyFill="1" applyBorder="1" applyAlignment="1">
      <alignment horizontal="center" vertical="center" wrapText="1"/>
    </xf>
    <xf numFmtId="165" fontId="25" fillId="0" borderId="156" xfId="2" applyNumberFormat="1" applyFont="1" applyFill="1" applyBorder="1" applyAlignment="1">
      <alignment horizontal="center" vertical="center"/>
    </xf>
    <xf numFmtId="165" fontId="37" fillId="3" borderId="158" xfId="2" applyNumberFormat="1" applyFont="1" applyFill="1" applyBorder="1" applyAlignment="1">
      <alignment horizontal="center" vertical="center" wrapText="1"/>
    </xf>
    <xf numFmtId="3" fontId="25" fillId="0" borderId="162" xfId="0" applyNumberFormat="1" applyFont="1" applyBorder="1" applyAlignment="1">
      <alignment horizontal="right" vertical="center"/>
    </xf>
    <xf numFmtId="3" fontId="25" fillId="0" borderId="163" xfId="0" applyNumberFormat="1" applyFont="1" applyBorder="1" applyAlignment="1">
      <alignment horizontal="right" vertical="center"/>
    </xf>
    <xf numFmtId="3" fontId="37" fillId="3" borderId="137" xfId="0" applyNumberFormat="1" applyFont="1" applyFill="1" applyBorder="1" applyAlignment="1">
      <alignment horizontal="right" vertical="center" wrapText="1"/>
    </xf>
    <xf numFmtId="3" fontId="25" fillId="0" borderId="150" xfId="2" applyNumberFormat="1" applyFont="1" applyBorder="1" applyAlignment="1">
      <alignment horizontal="right" vertical="center"/>
    </xf>
    <xf numFmtId="3" fontId="37" fillId="3" borderId="163" xfId="0" applyNumberFormat="1" applyFont="1" applyFill="1" applyBorder="1" applyAlignment="1">
      <alignment horizontal="right" vertical="center" wrapText="1"/>
    </xf>
    <xf numFmtId="165" fontId="27" fillId="2" borderId="164" xfId="2" applyNumberFormat="1" applyFont="1" applyFill="1" applyBorder="1" applyAlignment="1">
      <alignment horizontal="center" vertical="center" wrapText="1"/>
    </xf>
    <xf numFmtId="3" fontId="27" fillId="2" borderId="161" xfId="0" applyNumberFormat="1" applyFont="1" applyFill="1" applyBorder="1" applyAlignment="1">
      <alignment horizontal="right" vertical="center" wrapText="1"/>
    </xf>
    <xf numFmtId="165" fontId="27" fillId="2" borderId="165" xfId="2" applyNumberFormat="1" applyFont="1" applyFill="1" applyBorder="1" applyAlignment="1">
      <alignment horizontal="center" vertical="center" wrapText="1"/>
    </xf>
    <xf numFmtId="165" fontId="25" fillId="0" borderId="8" xfId="2" applyNumberFormat="1" applyFont="1" applyFill="1" applyBorder="1" applyAlignment="1">
      <alignment horizontal="center" vertical="center"/>
    </xf>
    <xf numFmtId="0" fontId="25" fillId="0" borderId="67" xfId="0" quotePrefix="1" applyFont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3" fontId="25" fillId="0" borderId="137" xfId="0" applyNumberFormat="1" applyFont="1" applyFill="1" applyBorder="1" applyAlignment="1">
      <alignment vertical="center"/>
    </xf>
    <xf numFmtId="3" fontId="25" fillId="0" borderId="138" xfId="0" applyNumberFormat="1" applyFont="1" applyFill="1" applyBorder="1" applyAlignment="1">
      <alignment vertical="center"/>
    </xf>
    <xf numFmtId="3" fontId="25" fillId="0" borderId="139" xfId="0" applyNumberFormat="1" applyFont="1" applyFill="1" applyBorder="1" applyAlignment="1">
      <alignment vertical="center"/>
    </xf>
    <xf numFmtId="4" fontId="25" fillId="0" borderId="137" xfId="0" applyNumberFormat="1" applyFont="1" applyBorder="1" applyAlignment="1">
      <alignment vertical="center"/>
    </xf>
    <xf numFmtId="3" fontId="25" fillId="0" borderId="140" xfId="0" applyNumberFormat="1" applyFont="1" applyFill="1" applyBorder="1" applyAlignment="1">
      <alignment vertical="center"/>
    </xf>
    <xf numFmtId="3" fontId="27" fillId="2" borderId="137" xfId="0" applyNumberFormat="1" applyFont="1" applyFill="1" applyBorder="1" applyAlignment="1">
      <alignment horizontal="center" vertical="center" wrapText="1"/>
    </xf>
    <xf numFmtId="3" fontId="27" fillId="2" borderId="145" xfId="0" applyNumberFormat="1" applyFont="1" applyFill="1" applyBorder="1" applyAlignment="1">
      <alignment horizontal="center" vertical="center" wrapText="1"/>
    </xf>
    <xf numFmtId="165" fontId="27" fillId="2" borderId="167" xfId="2" applyNumberFormat="1" applyFont="1" applyFill="1" applyBorder="1" applyAlignment="1">
      <alignment horizontal="center" vertical="center" wrapText="1"/>
    </xf>
    <xf numFmtId="3" fontId="31" fillId="0" borderId="137" xfId="304" applyNumberFormat="1" applyFont="1" applyBorder="1" applyAlignment="1">
      <alignment horizontal="right" vertical="center"/>
    </xf>
    <xf numFmtId="0" fontId="25" fillId="0" borderId="169" xfId="0" quotePrefix="1" applyFont="1" applyBorder="1" applyAlignment="1">
      <alignment horizontal="center" vertical="center"/>
    </xf>
    <xf numFmtId="0" fontId="21" fillId="2" borderId="169" xfId="0" applyFont="1" applyFill="1" applyBorder="1" applyAlignment="1">
      <alignment horizontal="center" vertical="center" wrapText="1"/>
    </xf>
    <xf numFmtId="165" fontId="25" fillId="0" borderId="122" xfId="2" applyNumberFormat="1" applyFont="1" applyBorder="1" applyAlignment="1">
      <alignment horizontal="center" vertical="center"/>
    </xf>
    <xf numFmtId="165" fontId="25" fillId="0" borderId="170" xfId="2" applyNumberFormat="1" applyFont="1" applyBorder="1" applyAlignment="1">
      <alignment horizontal="center" vertical="center"/>
    </xf>
    <xf numFmtId="165" fontId="25" fillId="0" borderId="171" xfId="2" applyNumberFormat="1" applyFont="1" applyBorder="1" applyAlignment="1">
      <alignment horizontal="center" vertical="center"/>
    </xf>
    <xf numFmtId="165" fontId="25" fillId="0" borderId="172" xfId="2" applyNumberFormat="1" applyFont="1" applyBorder="1" applyAlignment="1">
      <alignment horizontal="center" vertical="center"/>
    </xf>
    <xf numFmtId="165" fontId="27" fillId="2" borderId="169" xfId="2" applyNumberFormat="1" applyFont="1" applyFill="1" applyBorder="1" applyAlignment="1">
      <alignment horizontal="center" vertical="center" wrapText="1"/>
    </xf>
    <xf numFmtId="165" fontId="27" fillId="2" borderId="173" xfId="2" applyNumberFormat="1" applyFont="1" applyFill="1" applyBorder="1" applyAlignment="1">
      <alignment horizontal="center" vertical="center" wrapText="1"/>
    </xf>
    <xf numFmtId="3" fontId="21" fillId="2" borderId="137" xfId="0" applyNumberFormat="1" applyFont="1" applyFill="1" applyBorder="1" applyAlignment="1">
      <alignment horizontal="center" vertical="center" wrapText="1"/>
    </xf>
    <xf numFmtId="3" fontId="25" fillId="0" borderId="138" xfId="0" applyNumberFormat="1" applyFont="1" applyBorder="1" applyAlignment="1">
      <alignment horizontal="center" vertical="center"/>
    </xf>
    <xf numFmtId="3" fontId="25" fillId="0" borderId="140" xfId="0" applyNumberFormat="1" applyFont="1" applyBorder="1" applyAlignment="1">
      <alignment horizontal="center" vertical="center"/>
    </xf>
    <xf numFmtId="3" fontId="25" fillId="0" borderId="137" xfId="0" applyNumberFormat="1" applyFont="1" applyBorder="1" applyAlignment="1">
      <alignment horizontal="center" vertical="center"/>
    </xf>
    <xf numFmtId="3" fontId="25" fillId="0" borderId="174" xfId="0" applyNumberFormat="1" applyFont="1" applyBorder="1" applyAlignment="1">
      <alignment vertical="center"/>
    </xf>
    <xf numFmtId="165" fontId="27" fillId="2" borderId="6" xfId="2" applyNumberFormat="1" applyFont="1" applyFill="1" applyBorder="1" applyAlignment="1">
      <alignment horizontal="center" vertical="center" wrapText="1"/>
    </xf>
    <xf numFmtId="165" fontId="25" fillId="0" borderId="160" xfId="2" applyNumberFormat="1" applyFont="1" applyBorder="1" applyAlignment="1">
      <alignment horizontal="center" vertical="center"/>
    </xf>
    <xf numFmtId="0" fontId="25" fillId="0" borderId="35" xfId="0" quotePrefix="1" applyFont="1" applyBorder="1" applyAlignment="1">
      <alignment horizontal="center" vertical="center"/>
    </xf>
    <xf numFmtId="0" fontId="27" fillId="2" borderId="116" xfId="0" applyFont="1" applyFill="1" applyBorder="1" applyAlignment="1">
      <alignment horizontal="center" vertical="center" wrapText="1"/>
    </xf>
    <xf numFmtId="165" fontId="27" fillId="2" borderId="164" xfId="2" quotePrefix="1" applyNumberFormat="1" applyFont="1" applyFill="1" applyBorder="1" applyAlignment="1">
      <alignment horizontal="center" vertical="center" wrapText="1"/>
    </xf>
    <xf numFmtId="165" fontId="27" fillId="2" borderId="175" xfId="2" applyNumberFormat="1" applyFont="1" applyFill="1" applyBorder="1" applyAlignment="1">
      <alignment horizontal="center" vertical="center" wrapText="1"/>
    </xf>
    <xf numFmtId="0" fontId="27" fillId="2" borderId="175" xfId="0" quotePrefix="1" applyFont="1" applyFill="1" applyBorder="1" applyAlignment="1">
      <alignment horizontal="center" vertical="center" wrapText="1"/>
    </xf>
    <xf numFmtId="165" fontId="25" fillId="0" borderId="0" xfId="0" quotePrefix="1" applyNumberFormat="1" applyFont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 wrapText="1"/>
    </xf>
    <xf numFmtId="165" fontId="25" fillId="0" borderId="176" xfId="2" applyNumberFormat="1" applyFont="1" applyBorder="1" applyAlignment="1">
      <alignment horizontal="center" vertical="center"/>
    </xf>
    <xf numFmtId="165" fontId="25" fillId="0" borderId="177" xfId="2" applyNumberFormat="1" applyFont="1" applyBorder="1" applyAlignment="1">
      <alignment horizontal="center" vertical="center"/>
    </xf>
    <xf numFmtId="165" fontId="25" fillId="0" borderId="169" xfId="2" applyNumberFormat="1" applyFont="1" applyBorder="1" applyAlignment="1">
      <alignment horizontal="center" vertical="center"/>
    </xf>
    <xf numFmtId="165" fontId="27" fillId="2" borderId="178" xfId="2" applyNumberFormat="1" applyFont="1" applyFill="1" applyBorder="1" applyAlignment="1">
      <alignment horizontal="center" vertical="center" wrapText="1"/>
    </xf>
    <xf numFmtId="165" fontId="31" fillId="0" borderId="160" xfId="2" applyNumberFormat="1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shrinkToFit="1"/>
    </xf>
    <xf numFmtId="3" fontId="25" fillId="0" borderId="35" xfId="0" applyNumberFormat="1" applyFont="1" applyFill="1" applyBorder="1" applyAlignment="1">
      <alignment vertical="center"/>
    </xf>
    <xf numFmtId="3" fontId="25" fillId="0" borderId="50" xfId="0" applyNumberFormat="1" applyFont="1" applyFill="1" applyBorder="1" applyAlignment="1">
      <alignment vertical="center"/>
    </xf>
    <xf numFmtId="3" fontId="25" fillId="0" borderId="52" xfId="0" applyNumberFormat="1" applyFont="1" applyFill="1" applyBorder="1" applyAlignment="1">
      <alignment vertical="center"/>
    </xf>
    <xf numFmtId="4" fontId="25" fillId="0" borderId="35" xfId="0" applyNumberFormat="1" applyFont="1" applyBorder="1" applyAlignment="1">
      <alignment vertical="center"/>
    </xf>
    <xf numFmtId="3" fontId="25" fillId="0" borderId="54" xfId="0" applyNumberFormat="1" applyFont="1" applyFill="1" applyBorder="1" applyAlignment="1">
      <alignment vertical="center"/>
    </xf>
    <xf numFmtId="165" fontId="31" fillId="0" borderId="0" xfId="2" applyNumberFormat="1" applyFont="1" applyBorder="1" applyAlignment="1">
      <alignment horizontal="center" vertical="center"/>
    </xf>
    <xf numFmtId="165" fontId="31" fillId="0" borderId="22" xfId="2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right" vertical="center"/>
    </xf>
    <xf numFmtId="3" fontId="31" fillId="0" borderId="19" xfId="0" applyNumberFormat="1" applyFont="1" applyBorder="1" applyAlignment="1">
      <alignment horizontal="right" vertical="center"/>
    </xf>
    <xf numFmtId="165" fontId="31" fillId="0" borderId="95" xfId="2" quotePrefix="1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right" vertical="center"/>
    </xf>
    <xf numFmtId="165" fontId="31" fillId="0" borderId="67" xfId="2" applyNumberFormat="1" applyFont="1" applyFill="1" applyBorder="1" applyAlignment="1">
      <alignment horizontal="center" vertical="center" wrapText="1"/>
    </xf>
    <xf numFmtId="3" fontId="25" fillId="0" borderId="105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6" xfId="0" applyFont="1" applyBorder="1" applyAlignment="1">
      <alignment vertical="center"/>
    </xf>
    <xf numFmtId="3" fontId="25" fillId="0" borderId="104" xfId="0" applyNumberFormat="1" applyFont="1" applyFill="1" applyBorder="1" applyAlignment="1">
      <alignment vertical="center"/>
    </xf>
    <xf numFmtId="3" fontId="25" fillId="0" borderId="174" xfId="0" applyNumberFormat="1" applyFont="1" applyFill="1" applyBorder="1" applyAlignment="1">
      <alignment vertical="center"/>
    </xf>
    <xf numFmtId="3" fontId="25" fillId="0" borderId="90" xfId="0" applyNumberFormat="1" applyFont="1" applyFill="1" applyBorder="1" applyAlignment="1">
      <alignment vertical="center"/>
    </xf>
    <xf numFmtId="3" fontId="25" fillId="0" borderId="126" xfId="0" applyNumberFormat="1" applyFont="1" applyFill="1" applyBorder="1" applyAlignment="1">
      <alignment vertical="center"/>
    </xf>
    <xf numFmtId="165" fontId="25" fillId="0" borderId="128" xfId="2" quotePrefix="1" applyNumberFormat="1" applyFont="1" applyBorder="1" applyAlignment="1">
      <alignment horizontal="center" vertical="center"/>
    </xf>
    <xf numFmtId="164" fontId="25" fillId="0" borderId="106" xfId="0" quotePrefix="1" applyNumberFormat="1" applyFont="1" applyBorder="1" applyAlignment="1">
      <alignment horizontal="center" vertical="center"/>
    </xf>
    <xf numFmtId="3" fontId="25" fillId="0" borderId="137" xfId="0" quotePrefix="1" applyNumberFormat="1" applyFont="1" applyFill="1" applyBorder="1" applyAlignment="1">
      <alignment horizontal="center" vertical="center"/>
    </xf>
    <xf numFmtId="3" fontId="25" fillId="0" borderId="35" xfId="0" quotePrefix="1" applyNumberFormat="1" applyFont="1" applyFill="1" applyBorder="1" applyAlignment="1">
      <alignment horizontal="center" vertical="center"/>
    </xf>
    <xf numFmtId="165" fontId="25" fillId="0" borderId="103" xfId="2" quotePrefix="1" applyNumberFormat="1" applyFont="1" applyBorder="1" applyAlignment="1">
      <alignment horizontal="center" vertical="center"/>
    </xf>
    <xf numFmtId="3" fontId="25" fillId="0" borderId="35" xfId="0" quotePrefix="1" applyNumberFormat="1" applyFont="1" applyBorder="1" applyAlignment="1">
      <alignment horizontal="center" vertical="center"/>
    </xf>
    <xf numFmtId="3" fontId="25" fillId="0" borderId="137" xfId="0" quotePrefix="1" applyNumberFormat="1" applyFont="1" applyBorder="1" applyAlignment="1">
      <alignment horizontal="center" vertical="center"/>
    </xf>
    <xf numFmtId="3" fontId="25" fillId="0" borderId="139" xfId="0" quotePrefix="1" applyNumberFormat="1" applyFont="1" applyFill="1" applyBorder="1" applyAlignment="1">
      <alignment horizontal="center" vertical="center"/>
    </xf>
    <xf numFmtId="0" fontId="24" fillId="0" borderId="103" xfId="0" applyFont="1" applyBorder="1" applyAlignment="1">
      <alignment vertical="center"/>
    </xf>
    <xf numFmtId="164" fontId="25" fillId="0" borderId="106" xfId="0" quotePrefix="1" applyNumberFormat="1" applyFont="1" applyFill="1" applyBorder="1" applyAlignment="1">
      <alignment horizontal="center" vertical="center"/>
    </xf>
    <xf numFmtId="3" fontId="25" fillId="0" borderId="0" xfId="0" quotePrefix="1" applyNumberFormat="1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165" fontId="25" fillId="0" borderId="179" xfId="2" applyNumberFormat="1" applyFont="1" applyBorder="1" applyAlignment="1">
      <alignment horizontal="center" vertical="center"/>
    </xf>
    <xf numFmtId="164" fontId="25" fillId="0" borderId="21" xfId="0" quotePrefix="1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3" fontId="25" fillId="0" borderId="127" xfId="0" applyNumberFormat="1" applyFont="1" applyBorder="1" applyAlignment="1">
      <alignment vertical="center"/>
    </xf>
    <xf numFmtId="165" fontId="25" fillId="0" borderId="160" xfId="2" quotePrefix="1" applyNumberFormat="1" applyFont="1" applyBorder="1" applyAlignment="1">
      <alignment horizontal="center" vertical="center"/>
    </xf>
    <xf numFmtId="3" fontId="25" fillId="0" borderId="21" xfId="0" quotePrefix="1" applyNumberFormat="1" applyFont="1" applyBorder="1" applyAlignment="1">
      <alignment horizontal="center" vertical="center"/>
    </xf>
    <xf numFmtId="0" fontId="20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25" fillId="0" borderId="181" xfId="2" quotePrefix="1" applyNumberFormat="1" applyFont="1" applyBorder="1" applyAlignment="1">
      <alignment horizontal="center" vertical="center"/>
    </xf>
    <xf numFmtId="165" fontId="25" fillId="0" borderId="181" xfId="2" applyNumberFormat="1" applyFont="1" applyBorder="1" applyAlignment="1">
      <alignment horizontal="center" vertical="center"/>
    </xf>
    <xf numFmtId="3" fontId="25" fillId="0" borderId="181" xfId="0" quotePrefix="1" applyNumberFormat="1" applyFont="1" applyBorder="1" applyAlignment="1">
      <alignment horizontal="center" vertical="center"/>
    </xf>
    <xf numFmtId="165" fontId="25" fillId="0" borderId="131" xfId="2" quotePrefix="1" applyNumberFormat="1" applyFont="1" applyBorder="1" applyAlignment="1">
      <alignment horizontal="center" vertical="center"/>
    </xf>
    <xf numFmtId="3" fontId="25" fillId="0" borderId="87" xfId="0" applyNumberFormat="1" applyFont="1" applyBorder="1" applyAlignment="1">
      <alignment vertical="center"/>
    </xf>
    <xf numFmtId="164" fontId="25" fillId="0" borderId="21" xfId="0" quotePrefix="1" applyNumberFormat="1" applyFont="1" applyBorder="1" applyAlignment="1">
      <alignment horizontal="center" vertical="center"/>
    </xf>
    <xf numFmtId="165" fontId="25" fillId="0" borderId="182" xfId="2" applyNumberFormat="1" applyFont="1" applyBorder="1" applyAlignment="1">
      <alignment horizontal="center" vertical="center"/>
    </xf>
    <xf numFmtId="0" fontId="24" fillId="0" borderId="181" xfId="0" applyFont="1" applyBorder="1" applyAlignment="1">
      <alignment vertical="center"/>
    </xf>
    <xf numFmtId="3" fontId="25" fillId="0" borderId="180" xfId="0" applyNumberFormat="1" applyFont="1" applyBorder="1" applyAlignment="1">
      <alignment vertical="center"/>
    </xf>
    <xf numFmtId="165" fontId="25" fillId="0" borderId="183" xfId="2" applyNumberFormat="1" applyFont="1" applyBorder="1" applyAlignment="1">
      <alignment horizontal="center" vertical="center"/>
    </xf>
    <xf numFmtId="165" fontId="25" fillId="0" borderId="184" xfId="2" applyNumberFormat="1" applyFont="1" applyBorder="1" applyAlignment="1">
      <alignment horizontal="center" vertical="center"/>
    </xf>
    <xf numFmtId="3" fontId="25" fillId="0" borderId="35" xfId="0" quotePrefix="1" applyNumberFormat="1" applyFont="1" applyBorder="1" applyAlignment="1">
      <alignment vertical="center"/>
    </xf>
    <xf numFmtId="3" fontId="25" fillId="0" borderId="0" xfId="0" quotePrefix="1" applyNumberFormat="1" applyFont="1" applyBorder="1" applyAlignment="1">
      <alignment vertical="center"/>
    </xf>
    <xf numFmtId="3" fontId="25" fillId="0" borderId="0" xfId="0" quotePrefix="1" applyNumberFormat="1" applyFont="1" applyBorder="1" applyAlignment="1">
      <alignment horizontal="right" vertical="center"/>
    </xf>
    <xf numFmtId="3" fontId="25" fillId="0" borderId="96" xfId="0" quotePrefix="1" applyNumberFormat="1" applyFont="1" applyBorder="1" applyAlignment="1">
      <alignment vertical="center"/>
    </xf>
    <xf numFmtId="3" fontId="25" fillId="0" borderId="21" xfId="0" quotePrefix="1" applyNumberFormat="1" applyFont="1" applyBorder="1" applyAlignment="1">
      <alignment vertical="center"/>
    </xf>
    <xf numFmtId="0" fontId="22" fillId="2" borderId="0" xfId="0" applyFont="1" applyFill="1" applyBorder="1"/>
    <xf numFmtId="3" fontId="25" fillId="0" borderId="96" xfId="0" quotePrefix="1" applyNumberFormat="1" applyFont="1" applyBorder="1" applyAlignment="1">
      <alignment horizontal="right" vertical="center"/>
    </xf>
    <xf numFmtId="3" fontId="25" fillId="0" borderId="21" xfId="0" quotePrefix="1" applyNumberFormat="1" applyFont="1" applyBorder="1" applyAlignment="1">
      <alignment horizontal="right" vertical="center"/>
    </xf>
    <xf numFmtId="3" fontId="25" fillId="0" borderId="181" xfId="0" quotePrefix="1" applyNumberFormat="1" applyFont="1" applyBorder="1" applyAlignment="1">
      <alignment horizontal="right" vertical="center"/>
    </xf>
    <xf numFmtId="3" fontId="25" fillId="0" borderId="185" xfId="0" quotePrefix="1" applyNumberFormat="1" applyFont="1" applyBorder="1" applyAlignment="1">
      <alignment horizontal="center" vertical="center"/>
    </xf>
    <xf numFmtId="165" fontId="25" fillId="0" borderId="186" xfId="2" applyNumberFormat="1" applyFont="1" applyBorder="1" applyAlignment="1">
      <alignment horizontal="center" vertical="center"/>
    </xf>
    <xf numFmtId="165" fontId="27" fillId="2" borderId="28" xfId="2" quotePrefix="1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right" vertical="center"/>
    </xf>
    <xf numFmtId="165" fontId="25" fillId="0" borderId="143" xfId="2" quotePrefix="1" applyNumberFormat="1" applyFont="1" applyBorder="1" applyAlignment="1">
      <alignment horizontal="center" vertical="center"/>
    </xf>
    <xf numFmtId="165" fontId="25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25" fillId="0" borderId="0" xfId="0" applyNumberFormat="1" applyFont="1" applyAlignment="1">
      <alignment horizontal="center"/>
    </xf>
    <xf numFmtId="10" fontId="0" fillId="0" borderId="0" xfId="0" applyNumberFormat="1"/>
    <xf numFmtId="0" fontId="26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129" xfId="0" quotePrefix="1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17" fontId="30" fillId="0" borderId="33" xfId="0" quotePrefix="1" applyNumberFormat="1" applyFont="1" applyFill="1" applyBorder="1" applyAlignment="1">
      <alignment horizontal="center"/>
    </xf>
    <xf numFmtId="17" fontId="30" fillId="0" borderId="49" xfId="0" quotePrefix="1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26" fillId="0" borderId="47" xfId="0" quotePrefix="1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17" fontId="26" fillId="0" borderId="47" xfId="0" quotePrefix="1" applyNumberFormat="1" applyFont="1" applyBorder="1" applyAlignment="1">
      <alignment horizontal="center"/>
    </xf>
    <xf numFmtId="17" fontId="30" fillId="0" borderId="33" xfId="0" quotePrefix="1" applyNumberFormat="1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3" xfId="0" quotePrefix="1" applyFont="1" applyBorder="1" applyAlignment="1">
      <alignment horizontal="center"/>
    </xf>
    <xf numFmtId="0" fontId="26" fillId="0" borderId="29" xfId="0" quotePrefix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33" xfId="0" quotePrefix="1" applyNumberFormat="1" applyFont="1" applyBorder="1" applyAlignment="1">
      <alignment horizontal="center"/>
    </xf>
    <xf numFmtId="0" fontId="30" fillId="0" borderId="49" xfId="0" applyNumberFormat="1" applyFont="1" applyBorder="1" applyAlignment="1">
      <alignment horizontal="center"/>
    </xf>
    <xf numFmtId="0" fontId="30" fillId="0" borderId="34" xfId="0" applyNumberFormat="1" applyFont="1" applyBorder="1" applyAlignment="1">
      <alignment horizontal="center"/>
    </xf>
    <xf numFmtId="17" fontId="26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26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0" fillId="0" borderId="0" xfId="1" applyFont="1" applyAlignment="1">
      <alignment wrapText="1"/>
    </xf>
    <xf numFmtId="0" fontId="25" fillId="0" borderId="36" xfId="0" applyFont="1" applyBorder="1"/>
    <xf numFmtId="0" fontId="20" fillId="0" borderId="0" xfId="1" applyFont="1" applyAlignment="1">
      <alignment wrapText="1"/>
    </xf>
    <xf numFmtId="0" fontId="80" fillId="0" borderId="0" xfId="0" applyFont="1" applyBorder="1"/>
    <xf numFmtId="0" fontId="23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168" xfId="0" applyBorder="1" applyAlignment="1">
      <alignment horizontal="center"/>
    </xf>
    <xf numFmtId="0" fontId="23" fillId="0" borderId="0" xfId="1" applyFont="1" applyAlignment="1"/>
    <xf numFmtId="0" fontId="0" fillId="0" borderId="0" xfId="0" applyAlignment="1"/>
    <xf numFmtId="0" fontId="26" fillId="0" borderId="49" xfId="0" quotePrefix="1" applyFont="1" applyBorder="1" applyAlignment="1">
      <alignment horizontal="center"/>
    </xf>
    <xf numFmtId="0" fontId="26" fillId="0" borderId="166" xfId="0" quotePrefix="1" applyFont="1" applyBorder="1" applyAlignment="1">
      <alignment horizontal="center"/>
    </xf>
    <xf numFmtId="165" fontId="31" fillId="0" borderId="0" xfId="2" applyNumberFormat="1" applyFont="1" applyAlignment="1">
      <alignment horizontal="center" vertical="center"/>
    </xf>
  </cellXfs>
  <cellStyles count="418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2" xfId="167"/>
    <cellStyle name="40% - Èmfasi1 2 2" xfId="193"/>
    <cellStyle name="40% - Èmfasi1 2 3" xfId="329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0" xfId="402"/>
    <cellStyle name="Normal 31" xfId="417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JULIOL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0.52927028742692928</c:v>
                </c:pt>
                <c:pt idx="1">
                  <c:v>0.5169215074570821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0.57507482257664</c:v>
                </c:pt>
                <c:pt idx="1">
                  <c:v>0.40200660542077643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0.93349021126726928</c:v>
                </c:pt>
                <c:pt idx="1">
                  <c:v>0.88587116338286975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0.56444174371217981</c:v>
                </c:pt>
                <c:pt idx="1">
                  <c:v>0.52504649613560272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28581632"/>
        <c:axId val="428583168"/>
      </c:barChart>
      <c:catAx>
        <c:axId val="4285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428583168"/>
        <c:crosses val="autoZero"/>
        <c:auto val="1"/>
        <c:lblAlgn val="ctr"/>
        <c:lblOffset val="100"/>
        <c:noMultiLvlLbl val="0"/>
      </c:catAx>
      <c:valAx>
        <c:axId val="428583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5816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0.5169215074570821</c:v>
                </c:pt>
                <c:pt idx="1">
                  <c:v>0.40200660542077643</c:v>
                </c:pt>
                <c:pt idx="2">
                  <c:v>0.88587116338286975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648128"/>
        <c:axId val="447649664"/>
      </c:barChart>
      <c:catAx>
        <c:axId val="44764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7649664"/>
        <c:crosses val="autoZero"/>
        <c:auto val="1"/>
        <c:lblAlgn val="ctr"/>
        <c:lblOffset val="100"/>
        <c:noMultiLvlLbl val="0"/>
      </c:catAx>
      <c:valAx>
        <c:axId val="447649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764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0.36225284714248968</c:v>
                </c:pt>
                <c:pt idx="1">
                  <c:v>0.43081528622591825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981376"/>
        <c:axId val="464983168"/>
      </c:barChart>
      <c:catAx>
        <c:axId val="46498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4983168"/>
        <c:crosses val="autoZero"/>
        <c:auto val="1"/>
        <c:lblAlgn val="ctr"/>
        <c:lblOffset val="100"/>
        <c:noMultiLvlLbl val="0"/>
      </c:catAx>
      <c:valAx>
        <c:axId val="464983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9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4100040379567935E-3"/>
                  <c:y val="0.19069736536097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-2.6854135532026979E-2</c:v>
                </c:pt>
                <c:pt idx="1">
                  <c:v>0.20163985673828266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014784"/>
        <c:axId val="465017472"/>
      </c:barChart>
      <c:catAx>
        <c:axId val="465014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5017472"/>
        <c:crosses val="autoZero"/>
        <c:auto val="1"/>
        <c:lblAlgn val="ctr"/>
        <c:lblOffset val="100"/>
        <c:noMultiLvlLbl val="0"/>
      </c:catAx>
      <c:valAx>
        <c:axId val="465017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01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3.8534871612398804E-2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384768"/>
        <c:axId val="474518272"/>
      </c:barChart>
      <c:catAx>
        <c:axId val="468384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4518272"/>
        <c:crosses val="autoZero"/>
        <c:auto val="1"/>
        <c:lblAlgn val="ctr"/>
        <c:lblOffset val="100"/>
        <c:noMultiLvlLbl val="0"/>
      </c:catAx>
      <c:valAx>
        <c:axId val="47451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38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3066148377022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-0.30481109116736971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258176"/>
        <c:axId val="468289792"/>
      </c:barChart>
      <c:catAx>
        <c:axId val="468258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289792"/>
        <c:crosses val="autoZero"/>
        <c:auto val="1"/>
        <c:lblAlgn val="ctr"/>
        <c:lblOffset val="100"/>
        <c:noMultiLvlLbl val="0"/>
      </c:catAx>
      <c:valAx>
        <c:axId val="46828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25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0.36317778805661094</c:v>
                </c:pt>
                <c:pt idx="1">
                  <c:v>0.63729223409321945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593728"/>
        <c:axId val="476611328"/>
      </c:barChart>
      <c:catAx>
        <c:axId val="475593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6611328"/>
        <c:crosses val="autoZero"/>
        <c:auto val="1"/>
        <c:lblAlgn val="ctr"/>
        <c:lblOffset val="100"/>
        <c:noMultiLvlLbl val="0"/>
      </c:catAx>
      <c:valAx>
        <c:axId val="47661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59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8.239476394564603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-7.6275214927073787E-2</c:v>
                </c:pt>
                <c:pt idx="1">
                  <c:v>0.1181120367021784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618112"/>
        <c:axId val="476629248"/>
      </c:barChart>
      <c:catAx>
        <c:axId val="47661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6629248"/>
        <c:crosses val="autoZero"/>
        <c:auto val="1"/>
        <c:lblAlgn val="ctr"/>
        <c:lblOffset val="100"/>
        <c:noMultiLvlLbl val="0"/>
      </c:catAx>
      <c:valAx>
        <c:axId val="476629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61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0.41202299022256555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662400"/>
        <c:axId val="476672384"/>
      </c:barChart>
      <c:catAx>
        <c:axId val="47666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6672384"/>
        <c:crosses val="autoZero"/>
        <c:auto val="1"/>
        <c:lblAlgn val="ctr"/>
        <c:lblOffset val="100"/>
        <c:noMultiLvlLbl val="0"/>
      </c:catAx>
      <c:valAx>
        <c:axId val="476672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66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41025641025641E-3"/>
                  <c:y val="0.2194097256830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-0.61061021426916051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687360"/>
        <c:axId val="476706688"/>
      </c:barChart>
      <c:catAx>
        <c:axId val="47668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6706688"/>
        <c:crosses val="autoZero"/>
        <c:auto val="1"/>
        <c:lblAlgn val="ctr"/>
        <c:lblOffset val="100"/>
        <c:noMultiLvlLbl val="0"/>
      </c:catAx>
      <c:valAx>
        <c:axId val="47670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6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0.37696519177078819</c:v>
                </c:pt>
                <c:pt idx="1">
                  <c:v>0.84815483145379988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432448"/>
        <c:axId val="477434240"/>
      </c:barChart>
      <c:catAx>
        <c:axId val="477432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7434240"/>
        <c:crosses val="autoZero"/>
        <c:auto val="1"/>
        <c:lblAlgn val="ctr"/>
        <c:lblOffset val="100"/>
        <c:noMultiLvlLbl val="0"/>
      </c:catAx>
      <c:valAx>
        <c:axId val="477434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4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0.14056945413468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-7.7054137479040108E-2</c:v>
                </c:pt>
                <c:pt idx="1">
                  <c:v>1.4383464475290526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445120"/>
        <c:axId val="477464448"/>
      </c:barChart>
      <c:catAx>
        <c:axId val="47744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7464448"/>
        <c:crosses val="autoZero"/>
        <c:auto val="1"/>
        <c:lblAlgn val="ctr"/>
        <c:lblOffset val="100"/>
        <c:noMultiLvlLbl val="0"/>
      </c:catAx>
      <c:valAx>
        <c:axId val="47746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4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16/15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1.0185067526415994E-16"/>
                  <c:y val="-2.777741324001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4.9112906161737024E-2</c:v>
                </c:pt>
                <c:pt idx="1">
                  <c:v>-0.3165756261083027</c:v>
                </c:pt>
                <c:pt idx="2">
                  <c:v>-3.182364538469562E-2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487808"/>
        <c:axId val="448490496"/>
      </c:barChart>
      <c:catAx>
        <c:axId val="448487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8490496"/>
        <c:crosses val="autoZero"/>
        <c:auto val="1"/>
        <c:lblAlgn val="ctr"/>
        <c:lblOffset val="100"/>
        <c:noMultiLvlLbl val="0"/>
      </c:catAx>
      <c:valAx>
        <c:axId val="44849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48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0.21592232129875902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522176"/>
        <c:axId val="477523968"/>
      </c:barChart>
      <c:catAx>
        <c:axId val="477522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7523968"/>
        <c:crosses val="autoZero"/>
        <c:auto val="1"/>
        <c:lblAlgn val="ctr"/>
        <c:lblOffset val="100"/>
        <c:noMultiLvlLbl val="0"/>
      </c:catAx>
      <c:valAx>
        <c:axId val="477523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52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1378384663942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-0.21018909415691112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551232"/>
        <c:axId val="477554176"/>
      </c:barChart>
      <c:catAx>
        <c:axId val="477551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7554176"/>
        <c:crosses val="autoZero"/>
        <c:auto val="1"/>
        <c:lblAlgn val="ctr"/>
        <c:lblOffset val="100"/>
        <c:noMultiLvlLbl val="0"/>
      </c:catAx>
      <c:valAx>
        <c:axId val="47755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55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0.57478089511051322</c:v>
                </c:pt>
                <c:pt idx="1">
                  <c:v>0.36266274410044125</c:v>
                </c:pt>
                <c:pt idx="2">
                  <c:v>0.47915686821441339</c:v>
                </c:pt>
                <c:pt idx="3">
                  <c:v>0.59316127846674171</c:v>
                </c:pt>
                <c:pt idx="4">
                  <c:v>0</c:v>
                </c:pt>
                <c:pt idx="5">
                  <c:v>0.42982707285063082</c:v>
                </c:pt>
                <c:pt idx="6">
                  <c:v>0.16073588954968096</c:v>
                </c:pt>
                <c:pt idx="7">
                  <c:v>0.46117564284192408</c:v>
                </c:pt>
                <c:pt idx="8">
                  <c:v>0.95736340334984382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527744"/>
        <c:axId val="448537728"/>
      </c:barChart>
      <c:catAx>
        <c:axId val="44852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48537728"/>
        <c:crosses val="autoZero"/>
        <c:auto val="1"/>
        <c:lblAlgn val="ctr"/>
        <c:lblOffset val="100"/>
        <c:noMultiLvlLbl val="0"/>
      </c:catAx>
      <c:valAx>
        <c:axId val="44853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16/15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0.29629447360746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-0.125769539224263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6061E-3"/>
                  <c:y val="-1.851815398075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0185112277631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666666666666666E-2"/>
                  <c:y val="-0.14814741907261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8888888888899E-2"/>
                  <c:y val="-0.33876786235053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0.2363456371855448</c:v>
                </c:pt>
                <c:pt idx="1">
                  <c:v>-5.6822064813715323E-2</c:v>
                </c:pt>
                <c:pt idx="2">
                  <c:v>-0.34808273594631034</c:v>
                </c:pt>
                <c:pt idx="3">
                  <c:v>4.0002662067626149E-2</c:v>
                </c:pt>
                <c:pt idx="4">
                  <c:v>0</c:v>
                </c:pt>
                <c:pt idx="5">
                  <c:v>-0.28831332983694469</c:v>
                </c:pt>
                <c:pt idx="6">
                  <c:v>-0.64422727654334189</c:v>
                </c:pt>
                <c:pt idx="7">
                  <c:v>-0.24945345173278688</c:v>
                </c:pt>
                <c:pt idx="8">
                  <c:v>-8.5105684444475305E-3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880640"/>
        <c:axId val="448883328"/>
      </c:barChart>
      <c:catAx>
        <c:axId val="448880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48883328"/>
        <c:crosses val="autoZero"/>
        <c:auto val="1"/>
        <c:lblAlgn val="ctr"/>
        <c:lblOffset val="100"/>
        <c:noMultiLvlLbl val="0"/>
      </c:catAx>
      <c:valAx>
        <c:axId val="448883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880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(DDetallCorrent!$J$11,DDetallCorrent!$J$61,DDetallCorrent!$J$65,DDetallCorrent!$J$136)</c:f>
              <c:numCache>
                <c:formatCode>0.0%</c:formatCode>
                <c:ptCount val="4"/>
                <c:pt idx="0">
                  <c:v>0.57478089511051311</c:v>
                </c:pt>
                <c:pt idx="1">
                  <c:v>0.36266274410044125</c:v>
                </c:pt>
                <c:pt idx="2">
                  <c:v>0.47915686821441339</c:v>
                </c:pt>
                <c:pt idx="3">
                  <c:v>0.58447955756889103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675840"/>
        <c:axId val="448677376"/>
      </c:barChart>
      <c:catAx>
        <c:axId val="448675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48677376"/>
        <c:crosses val="autoZero"/>
        <c:auto val="1"/>
        <c:lblAlgn val="ctr"/>
        <c:lblOffset val="100"/>
        <c:noMultiLvlLbl val="0"/>
      </c:catAx>
      <c:valAx>
        <c:axId val="448677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67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16/15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7061597173748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701692936368944E-3"/>
                  <c:y val="2.6055121694354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350846468184472E-3"/>
                  <c:y val="-1.9945456208244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(DDetallCorrent!$P$11,DDetallCorrent!$P$61,DDetallCorrent!$P$65,DDetallCorrent!$P$136)</c:f>
              <c:numCache>
                <c:formatCode>0.0%</c:formatCode>
                <c:ptCount val="4"/>
                <c:pt idx="0">
                  <c:v>0.2363456371855448</c:v>
                </c:pt>
                <c:pt idx="1">
                  <c:v>-5.6822064813715545E-2</c:v>
                </c:pt>
                <c:pt idx="2">
                  <c:v>-0.34808273594631023</c:v>
                </c:pt>
                <c:pt idx="3">
                  <c:v>4.0002662067625927E-2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725376"/>
        <c:axId val="448728064"/>
      </c:barChart>
      <c:catAx>
        <c:axId val="448725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8728064"/>
        <c:crosses val="autoZero"/>
        <c:auto val="1"/>
        <c:lblAlgn val="ctr"/>
        <c:lblOffset val="100"/>
        <c:noMultiLvlLbl val="0"/>
      </c:catAx>
      <c:valAx>
        <c:axId val="44872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7253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(DTProg!$B$6,DTProg!$B$28,DTProg!$B$36,DTProg!$B$60,DTProg!$B$69,DTProg!$B$84)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(DTProg!$J$6,DTProg!$J$28,DTProg!$J$36,DTProg!$J$60,DTProg!$J$69,DTProg!$J$84)</c:f>
              <c:numCache>
                <c:formatCode>0.0%</c:formatCode>
                <c:ptCount val="6"/>
                <c:pt idx="0">
                  <c:v>0.86451215371115109</c:v>
                </c:pt>
                <c:pt idx="1">
                  <c:v>0.45978039765664686</c:v>
                </c:pt>
                <c:pt idx="2" formatCode="0%">
                  <c:v>0.55869387873202569</c:v>
                </c:pt>
                <c:pt idx="3">
                  <c:v>0.64401220417911309</c:v>
                </c:pt>
                <c:pt idx="4">
                  <c:v>0.54806182979442786</c:v>
                </c:pt>
                <c:pt idx="5">
                  <c:v>0.44553601156687589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326912"/>
        <c:axId val="450328448"/>
      </c:barChart>
      <c:catAx>
        <c:axId val="45032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50328448"/>
        <c:crosses val="autoZero"/>
        <c:auto val="1"/>
        <c:lblAlgn val="ctr"/>
        <c:lblOffset val="100"/>
        <c:noMultiLvlLbl val="0"/>
      </c:catAx>
      <c:valAx>
        <c:axId val="45032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32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16/15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88416217240915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683466807171493E-3"/>
                  <c:y val="0.25819914666344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061505619767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6.3890346527172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341733403585746E-3"/>
                  <c:y val="0.112805817854130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8.1132910053490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(DTProg!$B$6,DTProg!$B$28,DTProg!$B$36,DTProg!$B$60,DTProg!$B$69,DTProg!$B$84)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(DTProg!$P$6,DTProg!$P$28,DTProg!$P$36,DTProg!$P$60,DTProg!$P$69,DTProg!$P$84)</c:f>
              <c:numCache>
                <c:formatCode>0.0%</c:formatCode>
                <c:ptCount val="6"/>
                <c:pt idx="0">
                  <c:v>-4.9540227375659551E-2</c:v>
                </c:pt>
                <c:pt idx="1">
                  <c:v>-9.6491298638113121E-2</c:v>
                </c:pt>
                <c:pt idx="2">
                  <c:v>0.22784391443085839</c:v>
                </c:pt>
                <c:pt idx="3">
                  <c:v>3.3469503853553073E-2</c:v>
                </c:pt>
                <c:pt idx="4">
                  <c:v>-8.2637243785534942E-3</c:v>
                </c:pt>
                <c:pt idx="5">
                  <c:v>6.7424786659802116E-3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355968"/>
        <c:axId val="450358656"/>
      </c:barChart>
      <c:catAx>
        <c:axId val="45035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0358656"/>
        <c:crosses val="autoZero"/>
        <c:auto val="1"/>
        <c:lblAlgn val="ctr"/>
        <c:lblOffset val="100"/>
        <c:noMultiLvlLbl val="0"/>
      </c:catAx>
      <c:valAx>
        <c:axId val="450358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35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(DCProg!$B$6,DCProg!$B$28,DCProg!$B$36,DCProg!$B$60,DCProg!$B$69,DCProg!$B$84)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(DCProg!$J$6,DCProg!$J$28,DCProg!$J$36,DCProg!$J$60,DCProg!$J$69,DCProg!$J$84)</c:f>
              <c:numCache>
                <c:formatCode>0.0%</c:formatCode>
                <c:ptCount val="6"/>
                <c:pt idx="0">
                  <c:v>0.45805964488390427</c:v>
                </c:pt>
                <c:pt idx="1">
                  <c:v>0.45116555850073797</c:v>
                </c:pt>
                <c:pt idx="2" formatCode="0%">
                  <c:v>0.56066097973774009</c:v>
                </c:pt>
                <c:pt idx="3">
                  <c:v>0.6705863205757856</c:v>
                </c:pt>
                <c:pt idx="4">
                  <c:v>0.61464766487855171</c:v>
                </c:pt>
                <c:pt idx="5">
                  <c:v>0.4637335622078832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469888"/>
        <c:axId val="450471424"/>
      </c:barChart>
      <c:catAx>
        <c:axId val="45046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50471424"/>
        <c:crosses val="autoZero"/>
        <c:auto val="1"/>
        <c:lblAlgn val="ctr"/>
        <c:lblOffset val="100"/>
        <c:noMultiLvlLbl val="0"/>
      </c:catAx>
      <c:valAx>
        <c:axId val="45047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46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16/15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7.2973192688863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304137390765714E-3"/>
                  <c:y val="-0.28231685731138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101379130255238E-3"/>
                  <c:y val="-2.813088527526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202758260510476E-3"/>
                  <c:y val="-1.1689320579993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3.6045058660878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(DCProg!$B$6,DCProg!$B$28,DCProg!$B$36,DCProg!$B$60,DCProg!$B$69,DCProg!$B$84)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(DCProg!$P$6,DCProg!$P$28,DCProg!$P$36,DCProg!$P$60,DCProg!$P$69,DCProg!$P$84)</c:f>
              <c:numCache>
                <c:formatCode>0.0%</c:formatCode>
                <c:ptCount val="6"/>
                <c:pt idx="0">
                  <c:v>-0.3628830486672957</c:v>
                </c:pt>
                <c:pt idx="1">
                  <c:v>1.6864208192639785E-2</c:v>
                </c:pt>
                <c:pt idx="2">
                  <c:v>0.23189457745966635</c:v>
                </c:pt>
                <c:pt idx="3">
                  <c:v>4.0929328684571553E-2</c:v>
                </c:pt>
                <c:pt idx="4">
                  <c:v>4.0237496262892192E-2</c:v>
                </c:pt>
                <c:pt idx="5">
                  <c:v>3.9121942572832635E-2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1547520"/>
        <c:axId val="451550208"/>
      </c:barChart>
      <c:catAx>
        <c:axId val="451547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1550208"/>
        <c:crosses val="autoZero"/>
        <c:auto val="1"/>
        <c:lblAlgn val="ctr"/>
        <c:lblOffset val="100"/>
        <c:noMultiLvlLbl val="0"/>
      </c:catAx>
      <c:valAx>
        <c:axId val="451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54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JULIOL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0.57405487147197631</c:v>
                </c:pt>
                <c:pt idx="1">
                  <c:v>0.53501156818572315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0.18802942110263046</c:v>
                </c:pt>
                <c:pt idx="1">
                  <c:v>1.0440783159968161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3.2064165488319814E-2</c:v>
                </c:pt>
                <c:pt idx="1">
                  <c:v>5.4146648568907134E-3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0.52659523047455181</c:v>
                </c:pt>
                <c:pt idx="1">
                  <c:v>0.45488670221904048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752896"/>
        <c:axId val="432783360"/>
      </c:barChart>
      <c:catAx>
        <c:axId val="4327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32783360"/>
        <c:crosses val="autoZero"/>
        <c:auto val="1"/>
        <c:lblAlgn val="ctr"/>
        <c:lblOffset val="100"/>
        <c:noMultiLvlLbl val="0"/>
      </c:catAx>
      <c:valAx>
        <c:axId val="43278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752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0.52904973053134796</c:v>
                </c:pt>
                <c:pt idx="1">
                  <c:v>0.49739068606914133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131456"/>
        <c:axId val="448132992"/>
      </c:barChart>
      <c:catAx>
        <c:axId val="44813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8132992"/>
        <c:crosses val="autoZero"/>
        <c:auto val="1"/>
        <c:lblAlgn val="ctr"/>
        <c:lblOffset val="100"/>
        <c:noMultiLvlLbl val="0"/>
      </c:catAx>
      <c:valAx>
        <c:axId val="44813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13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16/15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26324789868065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(DOrg!$P$16,DOrg!$P$27)</c:f>
              <c:numCache>
                <c:formatCode>0.0%</c:formatCode>
                <c:ptCount val="2"/>
                <c:pt idx="0">
                  <c:v>-3.1529372281703827E-2</c:v>
                </c:pt>
                <c:pt idx="1">
                  <c:v>9.1412896616749562E-2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740992"/>
        <c:axId val="450743680"/>
      </c:barChart>
      <c:catAx>
        <c:axId val="450740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0743680"/>
        <c:crosses val="autoZero"/>
        <c:auto val="1"/>
        <c:lblAlgn val="ctr"/>
        <c:lblOffset val="100"/>
        <c:noMultiLvlLbl val="0"/>
      </c:catAx>
      <c:valAx>
        <c:axId val="450743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74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0.51603975132060353</c:v>
                </c:pt>
                <c:pt idx="1">
                  <c:v>0.52187507930421129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826240"/>
        <c:axId val="450827776"/>
      </c:barChart>
      <c:catAx>
        <c:axId val="45082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0827776"/>
        <c:crosses val="autoZero"/>
        <c:auto val="1"/>
        <c:lblAlgn val="ctr"/>
        <c:lblOffset val="100"/>
        <c:noMultiLvlLbl val="0"/>
      </c:catAx>
      <c:valAx>
        <c:axId val="45082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82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16/15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4.215054048941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(DOrg!$P$46,DOrg!$P$57)</c:f>
              <c:numCache>
                <c:formatCode>0.0%</c:formatCode>
                <c:ptCount val="2"/>
                <c:pt idx="0">
                  <c:v>3.5869166764383342E-2</c:v>
                </c:pt>
                <c:pt idx="1">
                  <c:v>0.12931931074606795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859392"/>
        <c:axId val="450862080"/>
      </c:barChart>
      <c:catAx>
        <c:axId val="45085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0862080"/>
        <c:crosses val="autoZero"/>
        <c:auto val="1"/>
        <c:lblAlgn val="ctr"/>
        <c:lblOffset val="100"/>
        <c:noMultiLvlLbl val="0"/>
      </c:catAx>
      <c:valAx>
        <c:axId val="45086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85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0.33075464805845134</c:v>
                </c:pt>
                <c:pt idx="1">
                  <c:v>0.56635502210095201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079424"/>
        <c:axId val="453080960"/>
      </c:barChart>
      <c:catAx>
        <c:axId val="453079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3080960"/>
        <c:crosses val="autoZero"/>
        <c:auto val="1"/>
        <c:lblAlgn val="ctr"/>
        <c:lblOffset val="100"/>
        <c:noMultiLvlLbl val="0"/>
      </c:catAx>
      <c:valAx>
        <c:axId val="45308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307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16/15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-0.42543289766710124</c:v>
                </c:pt>
                <c:pt idx="1">
                  <c:v>-0.20938876807549833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114112"/>
        <c:axId val="428474368"/>
      </c:barChart>
      <c:catAx>
        <c:axId val="453114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474368"/>
        <c:crosses val="autoZero"/>
        <c:auto val="1"/>
        <c:lblAlgn val="ctr"/>
        <c:lblOffset val="100"/>
        <c:noMultiLvlLbl val="0"/>
      </c:catAx>
      <c:valAx>
        <c:axId val="42847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311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6.2764592252523052E-2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507520"/>
        <c:axId val="428509056"/>
      </c:barChart>
      <c:catAx>
        <c:axId val="428507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509056"/>
        <c:crosses val="autoZero"/>
        <c:auto val="1"/>
        <c:lblAlgn val="ctr"/>
        <c:lblOffset val="100"/>
        <c:noMultiLvlLbl val="0"/>
      </c:catAx>
      <c:valAx>
        <c:axId val="428509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50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16/15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-0.94408320434723203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257472"/>
        <c:axId val="453263360"/>
      </c:barChart>
      <c:catAx>
        <c:axId val="45325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3263360"/>
        <c:crosses val="autoZero"/>
        <c:auto val="1"/>
        <c:lblAlgn val="ctr"/>
        <c:lblOffset val="100"/>
        <c:noMultiLvlLbl val="0"/>
      </c:catAx>
      <c:valAx>
        <c:axId val="45326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325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0.39998041054656785</c:v>
                </c:pt>
                <c:pt idx="1">
                  <c:v>0.70609059933281426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6103040"/>
        <c:axId val="456104576"/>
      </c:barChart>
      <c:catAx>
        <c:axId val="456103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6104576"/>
        <c:crosses val="autoZero"/>
        <c:auto val="1"/>
        <c:lblAlgn val="ctr"/>
        <c:lblOffset val="100"/>
        <c:noMultiLvlLbl val="0"/>
      </c:catAx>
      <c:valAx>
        <c:axId val="45610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610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 Obligat 16/15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914243102162593E-2"/>
                  <c:y val="1.6460473305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2.2957555663920548E-2</c:v>
                </c:pt>
                <c:pt idx="1">
                  <c:v>1.0015300505739315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6111616"/>
        <c:axId val="456139136"/>
      </c:barChart>
      <c:catAx>
        <c:axId val="456111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6139136"/>
        <c:crosses val="autoZero"/>
        <c:auto val="1"/>
        <c:lblAlgn val="ctr"/>
        <c:lblOffset val="100"/>
        <c:noMultiLvlLbl val="0"/>
      </c:catAx>
      <c:valAx>
        <c:axId val="456139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611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0.60636692083171506</c:v>
                </c:pt>
                <c:pt idx="1">
                  <c:v>0.56665343959143166</c:v>
                </c:pt>
                <c:pt idx="2">
                  <c:v>0.49027191291068895</c:v>
                </c:pt>
                <c:pt idx="3">
                  <c:v>0.48950890465212676</c:v>
                </c:pt>
                <c:pt idx="4">
                  <c:v>0.3086247367993486</c:v>
                </c:pt>
                <c:pt idx="5">
                  <c:v>6.8902773780975215</c:v>
                </c:pt>
                <c:pt idx="6">
                  <c:v>1.0132977410738495</c:v>
                </c:pt>
                <c:pt idx="7">
                  <c:v>3.0644126005792692E-4</c:v>
                </c:pt>
                <c:pt idx="8">
                  <c:v>8.3609793263485846E-3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881472"/>
        <c:axId val="435917184"/>
      </c:barChart>
      <c:catAx>
        <c:axId val="4358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35917184"/>
        <c:crosses val="autoZero"/>
        <c:auto val="1"/>
        <c:lblAlgn val="ctr"/>
        <c:lblOffset val="100"/>
        <c:noMultiLvlLbl val="0"/>
      </c:catAx>
      <c:valAx>
        <c:axId val="435917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88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7.2427924412967012E-2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6160000"/>
        <c:axId val="456161536"/>
      </c:barChart>
      <c:catAx>
        <c:axId val="456160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56161536"/>
        <c:crosses val="autoZero"/>
        <c:auto val="1"/>
        <c:lblAlgn val="ctr"/>
        <c:lblOffset val="100"/>
        <c:noMultiLvlLbl val="0"/>
      </c:catAx>
      <c:valAx>
        <c:axId val="45616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616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16/15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79940343027592E-2"/>
                  <c:y val="0.263374485596707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-0.62272131863092739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6189056"/>
        <c:axId val="456654848"/>
      </c:barChart>
      <c:catAx>
        <c:axId val="456189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56654848"/>
        <c:crosses val="autoZero"/>
        <c:auto val="1"/>
        <c:lblAlgn val="ctr"/>
        <c:lblOffset val="100"/>
        <c:noMultiLvlLbl val="0"/>
      </c:catAx>
      <c:valAx>
        <c:axId val="45665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6189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0.307305561486998</c:v>
                </c:pt>
                <c:pt idx="1">
                  <c:v>2.3501521217010483E-2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7430144"/>
        <c:axId val="457431680"/>
      </c:barChart>
      <c:catAx>
        <c:axId val="45743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7431680"/>
        <c:crosses val="autoZero"/>
        <c:auto val="1"/>
        <c:lblAlgn val="ctr"/>
        <c:lblOffset val="100"/>
        <c:noMultiLvlLbl val="0"/>
      </c:catAx>
      <c:valAx>
        <c:axId val="45743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743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16/15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162079510703364E-3"/>
                  <c:y val="-3.066582677165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-0.27997204140213539</c:v>
                </c:pt>
                <c:pt idx="1">
                  <c:v>-0.97812744894888948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051904"/>
        <c:axId val="456663424"/>
      </c:barChart>
      <c:catAx>
        <c:axId val="45305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6663424"/>
        <c:crosses val="autoZero"/>
        <c:auto val="1"/>
        <c:lblAlgn val="ctr"/>
        <c:lblOffset val="100"/>
        <c:noMultiLvlLbl val="0"/>
      </c:catAx>
      <c:valAx>
        <c:axId val="45666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305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0.14789617149049164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7351936"/>
        <c:axId val="457353472"/>
      </c:barChart>
      <c:catAx>
        <c:axId val="45735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7353472"/>
        <c:crosses val="autoZero"/>
        <c:auto val="1"/>
        <c:lblAlgn val="ctr"/>
        <c:lblOffset val="100"/>
        <c:noMultiLvlLbl val="0"/>
      </c:catAx>
      <c:valAx>
        <c:axId val="45735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73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-5.5504925002245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0.14762173470083928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7704576"/>
        <c:axId val="457711616"/>
      </c:barChart>
      <c:catAx>
        <c:axId val="457704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7711616"/>
        <c:crosses val="autoZero"/>
        <c:auto val="1"/>
        <c:lblAlgn val="ctr"/>
        <c:lblOffset val="100"/>
        <c:noMultiLvlLbl val="0"/>
      </c:catAx>
      <c:valAx>
        <c:axId val="45771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770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0.32973806663399291</c:v>
                </c:pt>
                <c:pt idx="1">
                  <c:v>0.63965704608937402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224768"/>
        <c:axId val="458226304"/>
      </c:barChart>
      <c:catAx>
        <c:axId val="458224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8226304"/>
        <c:crosses val="autoZero"/>
        <c:auto val="1"/>
        <c:lblAlgn val="ctr"/>
        <c:lblOffset val="100"/>
        <c:noMultiLvlLbl val="0"/>
      </c:catAx>
      <c:valAx>
        <c:axId val="458226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822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-0.20146234750035086</c:v>
                </c:pt>
                <c:pt idx="1">
                  <c:v>-0.26444956688113741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569728"/>
        <c:axId val="450593152"/>
      </c:barChart>
      <c:catAx>
        <c:axId val="45056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0593152"/>
        <c:crosses val="autoZero"/>
        <c:auto val="1"/>
        <c:lblAlgn val="ctr"/>
        <c:lblOffset val="100"/>
        <c:noMultiLvlLbl val="0"/>
      </c:catAx>
      <c:valAx>
        <c:axId val="450593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56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0.77066230085587539</c:v>
                </c:pt>
                <c:pt idx="1">
                  <c:v>0.10443891792740245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622208"/>
        <c:axId val="450623744"/>
      </c:barChart>
      <c:catAx>
        <c:axId val="450622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0623744"/>
        <c:crosses val="autoZero"/>
        <c:auto val="1"/>
        <c:lblAlgn val="ctr"/>
        <c:lblOffset val="100"/>
        <c:noMultiLvlLbl val="0"/>
      </c:catAx>
      <c:valAx>
        <c:axId val="45062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62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56905278380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0.25696580058699126</c:v>
                </c:pt>
                <c:pt idx="1">
                  <c:v>-0.55479592905397523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175616"/>
        <c:axId val="452005888"/>
      </c:barChart>
      <c:catAx>
        <c:axId val="45817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2005888"/>
        <c:crosses val="autoZero"/>
        <c:auto val="1"/>
        <c:lblAlgn val="ctr"/>
        <c:lblOffset val="100"/>
        <c:noMultiLvlLbl val="0"/>
      </c:catAx>
      <c:valAx>
        <c:axId val="45200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817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16/15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8612303290414878E-3"/>
                  <c:y val="0.12266876640419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444921316165951E-2"/>
                  <c:y val="1.1420472440944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612303290414878E-3"/>
                  <c:y val="0.132739947506561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612303290414878E-3"/>
                  <c:y val="0.17874141732283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444921316165951E-2"/>
                  <c:y val="0.27733375328083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66624671916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29866708661417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4.0622634221663123E-2</c:v>
                </c:pt>
                <c:pt idx="1">
                  <c:v>-7.5497201504353573E-2</c:v>
                </c:pt>
                <c:pt idx="2">
                  <c:v>3.6630475880058189E-2</c:v>
                </c:pt>
                <c:pt idx="3">
                  <c:v>-0.17751370763401797</c:v>
                </c:pt>
                <c:pt idx="4">
                  <c:v>-0.42232900298512221</c:v>
                </c:pt>
                <c:pt idx="5">
                  <c:v>-0.73680841304447231</c:v>
                </c:pt>
                <c:pt idx="6">
                  <c:v>2.0688415569359422</c:v>
                </c:pt>
                <c:pt idx="7">
                  <c:v>-0.99055675897106354</c:v>
                </c:pt>
                <c:pt idx="8">
                  <c:v>1.360373535315377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932160"/>
        <c:axId val="435947392"/>
      </c:barChart>
      <c:catAx>
        <c:axId val="4359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5947392"/>
        <c:crosses val="autoZero"/>
        <c:auto val="1"/>
        <c:lblAlgn val="ctr"/>
        <c:lblOffset val="100"/>
        <c:noMultiLvlLbl val="0"/>
      </c:catAx>
      <c:valAx>
        <c:axId val="43594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93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0.36361254064672099</c:v>
                </c:pt>
                <c:pt idx="1">
                  <c:v>0.56282691922478956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235840"/>
        <c:axId val="453237376"/>
      </c:barChart>
      <c:catAx>
        <c:axId val="453235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3237376"/>
        <c:crosses val="autoZero"/>
        <c:auto val="1"/>
        <c:lblAlgn val="ctr"/>
        <c:lblOffset val="100"/>
        <c:noMultiLvlLbl val="0"/>
      </c:catAx>
      <c:valAx>
        <c:axId val="453237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323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16/15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0.10086390087901154</c:v>
                </c:pt>
                <c:pt idx="1">
                  <c:v>-0.33584794971121879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129728"/>
        <c:axId val="453144960"/>
      </c:barChart>
      <c:catAx>
        <c:axId val="45312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3144960"/>
        <c:crosses val="autoZero"/>
        <c:auto val="1"/>
        <c:lblAlgn val="ctr"/>
        <c:lblOffset val="100"/>
        <c:noMultiLvlLbl val="0"/>
      </c:catAx>
      <c:valAx>
        <c:axId val="45314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312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4.7437085750255906E-3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0198656"/>
        <c:axId val="460200192"/>
      </c:barChart>
      <c:catAx>
        <c:axId val="46019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0200192"/>
        <c:crosses val="autoZero"/>
        <c:auto val="1"/>
        <c:lblAlgn val="ctr"/>
        <c:lblOffset val="100"/>
        <c:noMultiLvlLbl val="0"/>
      </c:catAx>
      <c:valAx>
        <c:axId val="460200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019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-0.92592199388937313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0229248"/>
        <c:axId val="460239232"/>
      </c:barChart>
      <c:catAx>
        <c:axId val="46022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60239232"/>
        <c:crosses val="autoZero"/>
        <c:auto val="1"/>
        <c:lblAlgn val="ctr"/>
        <c:lblOffset val="100"/>
        <c:noMultiLvlLbl val="0"/>
      </c:catAx>
      <c:valAx>
        <c:axId val="46023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0229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0.2104535898313088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0182656"/>
        <c:axId val="460184192"/>
      </c:barChart>
      <c:catAx>
        <c:axId val="46018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0184192"/>
        <c:crosses val="autoZero"/>
        <c:auto val="1"/>
        <c:lblAlgn val="ctr"/>
        <c:lblOffset val="100"/>
        <c:noMultiLvlLbl val="0"/>
      </c:catAx>
      <c:valAx>
        <c:axId val="46018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01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6646415390969528E-7"/>
                  <c:y val="-1.5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3.2148677955320393E-2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0260864"/>
        <c:axId val="460280192"/>
      </c:barChart>
      <c:catAx>
        <c:axId val="46026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0280192"/>
        <c:crosses val="autoZero"/>
        <c:auto val="1"/>
        <c:lblAlgn val="ctr"/>
        <c:lblOffset val="100"/>
        <c:noMultiLvlLbl val="0"/>
      </c:catAx>
      <c:valAx>
        <c:axId val="460280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026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0301056"/>
        <c:axId val="460302592"/>
      </c:barChart>
      <c:catAx>
        <c:axId val="46030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0302592"/>
        <c:crosses val="autoZero"/>
        <c:auto val="1"/>
        <c:lblAlgn val="ctr"/>
        <c:lblOffset val="100"/>
        <c:noMultiLvlLbl val="0"/>
      </c:catAx>
      <c:valAx>
        <c:axId val="46030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03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16/15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195904"/>
        <c:axId val="461205888"/>
      </c:barChart>
      <c:catAx>
        <c:axId val="46119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1205888"/>
        <c:crosses val="autoZero"/>
        <c:auto val="1"/>
        <c:lblAlgn val="ctr"/>
        <c:lblOffset val="100"/>
        <c:noMultiLvlLbl val="0"/>
      </c:catAx>
      <c:valAx>
        <c:axId val="46120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19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0.25298314922200776</c:v>
                </c:pt>
                <c:pt idx="1">
                  <c:v>0.51216423857664972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713408"/>
        <c:axId val="461716096"/>
      </c:barChart>
      <c:catAx>
        <c:axId val="461713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1716096"/>
        <c:crosses val="autoZero"/>
        <c:auto val="1"/>
        <c:lblAlgn val="ctr"/>
        <c:lblOffset val="100"/>
        <c:noMultiLvlLbl val="0"/>
      </c:catAx>
      <c:valAx>
        <c:axId val="461716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7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-0.5747218053597557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745152"/>
        <c:axId val="461759232"/>
      </c:barChart>
      <c:catAx>
        <c:axId val="46174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1759232"/>
        <c:crosses val="autoZero"/>
        <c:auto val="1"/>
        <c:lblAlgn val="ctr"/>
        <c:lblOffset val="100"/>
        <c:noMultiLvlLbl val="0"/>
      </c:catAx>
      <c:valAx>
        <c:axId val="46175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74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0.53501156818572315</c:v>
                </c:pt>
                <c:pt idx="1">
                  <c:v>1.0440783159968161</c:v>
                </c:pt>
                <c:pt idx="2">
                  <c:v>5.4146648568907134E-3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979008"/>
        <c:axId val="435980544"/>
      </c:barChart>
      <c:catAx>
        <c:axId val="435979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5980544"/>
        <c:crosses val="autoZero"/>
        <c:auto val="1"/>
        <c:lblAlgn val="ctr"/>
        <c:lblOffset val="100"/>
        <c:noMultiLvlLbl val="0"/>
      </c:catAx>
      <c:valAx>
        <c:axId val="43598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97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0.15154720049675335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1900544"/>
        <c:axId val="451902080"/>
      </c:barChart>
      <c:catAx>
        <c:axId val="451900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1902080"/>
        <c:crosses val="autoZero"/>
        <c:auto val="1"/>
        <c:lblAlgn val="ctr"/>
        <c:lblOffset val="100"/>
        <c:noMultiLvlLbl val="0"/>
      </c:catAx>
      <c:valAx>
        <c:axId val="45190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90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16/15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-0.81805805088358041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1910656"/>
        <c:axId val="451928832"/>
      </c:barChart>
      <c:catAx>
        <c:axId val="45191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1928832"/>
        <c:crosses val="autoZero"/>
        <c:auto val="1"/>
        <c:lblAlgn val="ctr"/>
        <c:lblOffset val="100"/>
        <c:noMultiLvlLbl val="0"/>
      </c:catAx>
      <c:valAx>
        <c:axId val="451928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91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0.43377034096446937</c:v>
                </c:pt>
                <c:pt idx="1">
                  <c:v>0.44484794048725318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759424"/>
        <c:axId val="462760960"/>
      </c:barChart>
      <c:catAx>
        <c:axId val="462759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2760960"/>
        <c:crosses val="autoZero"/>
        <c:auto val="1"/>
        <c:lblAlgn val="ctr"/>
        <c:lblOffset val="100"/>
        <c:noMultiLvlLbl val="0"/>
      </c:catAx>
      <c:valAx>
        <c:axId val="46276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75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0.35134813717954461</c:v>
                </c:pt>
                <c:pt idx="1">
                  <c:v>0.44105928742762024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768000"/>
        <c:axId val="462803712"/>
      </c:barChart>
      <c:catAx>
        <c:axId val="462768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2803712"/>
        <c:crosses val="autoZero"/>
        <c:auto val="1"/>
        <c:lblAlgn val="ctr"/>
        <c:lblOffset val="100"/>
        <c:noMultiLvlLbl val="0"/>
      </c:catAx>
      <c:valAx>
        <c:axId val="462803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7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0.9264095095925472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840960"/>
        <c:axId val="462842496"/>
      </c:barChart>
      <c:catAx>
        <c:axId val="462840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2842496"/>
        <c:crosses val="autoZero"/>
        <c:auto val="1"/>
        <c:lblAlgn val="ctr"/>
        <c:lblOffset val="100"/>
        <c:noMultiLvlLbl val="0"/>
      </c:catAx>
      <c:valAx>
        <c:axId val="46284249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6284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16/15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080448"/>
        <c:axId val="463086336"/>
      </c:barChart>
      <c:catAx>
        <c:axId val="46308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63086336"/>
        <c:crosses val="autoZero"/>
        <c:auto val="1"/>
        <c:lblAlgn val="ctr"/>
        <c:lblOffset val="100"/>
        <c:noMultiLvlLbl val="0"/>
      </c:catAx>
      <c:valAx>
        <c:axId val="46308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08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5.9025470558466971E-2</c:v>
                </c:pt>
                <c:pt idx="1">
                  <c:v>0.49043412515228241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152640"/>
        <c:axId val="463154176"/>
      </c:barChart>
      <c:catAx>
        <c:axId val="46315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3154176"/>
        <c:crosses val="autoZero"/>
        <c:auto val="1"/>
        <c:lblAlgn val="ctr"/>
        <c:lblOffset val="100"/>
        <c:noMultiLvlLbl val="0"/>
      </c:catAx>
      <c:valAx>
        <c:axId val="46315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1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-1.1251315104599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-0.96036750233322299</c:v>
                </c:pt>
                <c:pt idx="1">
                  <c:v>-0.23529788713393884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185792"/>
        <c:axId val="463192832"/>
      </c:barChart>
      <c:catAx>
        <c:axId val="463185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3192832"/>
        <c:crosses val="autoZero"/>
        <c:auto val="1"/>
        <c:lblAlgn val="ctr"/>
        <c:lblOffset val="100"/>
        <c:noMultiLvlLbl val="0"/>
      </c:catAx>
      <c:valAx>
        <c:axId val="463192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18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0.27864823898307289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086144"/>
        <c:axId val="464087680"/>
      </c:barChart>
      <c:catAx>
        <c:axId val="46408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4087680"/>
        <c:crosses val="autoZero"/>
        <c:auto val="1"/>
        <c:lblAlgn val="ctr"/>
        <c:lblOffset val="100"/>
        <c:noMultiLvlLbl val="0"/>
      </c:catAx>
      <c:valAx>
        <c:axId val="46408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08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9230769230769232E-2"/>
                  <c:y val="0.25316455696202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-0.28333692362713092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098816"/>
        <c:axId val="464114048"/>
      </c:barChart>
      <c:catAx>
        <c:axId val="46409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4114048"/>
        <c:crosses val="autoZero"/>
        <c:auto val="1"/>
        <c:lblAlgn val="ctr"/>
        <c:lblOffset val="100"/>
        <c:noMultiLvlLbl val="0"/>
      </c:catAx>
      <c:valAx>
        <c:axId val="464114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09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16/15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0.11092960394876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-7.115481676796831E-2</c:v>
                </c:pt>
                <c:pt idx="1">
                  <c:v>1.2425549000773586</c:v>
                </c:pt>
                <c:pt idx="2">
                  <c:v>-0.61644029608480999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620224"/>
        <c:axId val="447623168"/>
      </c:barChart>
      <c:catAx>
        <c:axId val="447620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7623168"/>
        <c:crosses val="autoZero"/>
        <c:auto val="1"/>
        <c:lblAlgn val="ctr"/>
        <c:lblOffset val="100"/>
        <c:noMultiLvlLbl val="0"/>
      </c:catAx>
      <c:valAx>
        <c:axId val="4476231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4762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0.15642267619298669</c:v>
                </c:pt>
                <c:pt idx="1">
                  <c:v>0.50991786863741551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954880"/>
        <c:axId val="464956416"/>
      </c:barChart>
      <c:catAx>
        <c:axId val="46495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4956416"/>
        <c:crosses val="autoZero"/>
        <c:auto val="1"/>
        <c:lblAlgn val="ctr"/>
        <c:lblOffset val="100"/>
        <c:noMultiLvlLbl val="0"/>
      </c:catAx>
      <c:valAx>
        <c:axId val="46495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95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-0.58336905615810819</c:v>
                </c:pt>
                <c:pt idx="1">
                  <c:v>0.1519170329403523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973184"/>
        <c:axId val="451818624"/>
      </c:barChart>
      <c:catAx>
        <c:axId val="46497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1818624"/>
        <c:crosses val="autoZero"/>
        <c:auto val="1"/>
        <c:lblAlgn val="ctr"/>
        <c:lblOffset val="100"/>
        <c:noMultiLvlLbl val="0"/>
      </c:catAx>
      <c:valAx>
        <c:axId val="451818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97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0.43069213657982447</c:v>
                </c:pt>
                <c:pt idx="1">
                  <c:v>4.0587188644255978E-2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1843584"/>
        <c:axId val="451845120"/>
      </c:barChart>
      <c:catAx>
        <c:axId val="45184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1845120"/>
        <c:crosses val="autoZero"/>
        <c:auto val="1"/>
        <c:lblAlgn val="ctr"/>
        <c:lblOffset val="100"/>
        <c:noMultiLvlLbl val="0"/>
      </c:catAx>
      <c:valAx>
        <c:axId val="45184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84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-0.37207188962722793</c:v>
                </c:pt>
                <c:pt idx="1">
                  <c:v>-0.97290453011820266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166272"/>
        <c:axId val="464913536"/>
      </c:barChart>
      <c:catAx>
        <c:axId val="464166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4913536"/>
        <c:crosses val="autoZero"/>
        <c:auto val="1"/>
        <c:lblAlgn val="ctr"/>
        <c:lblOffset val="100"/>
        <c:noMultiLvlLbl val="0"/>
      </c:catAx>
      <c:valAx>
        <c:axId val="464913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16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0.30539037283408565</c:v>
                </c:pt>
                <c:pt idx="1">
                  <c:v>0.64626369419751739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859840"/>
        <c:axId val="461890304"/>
      </c:barChart>
      <c:catAx>
        <c:axId val="46185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1890304"/>
        <c:crosses val="autoZero"/>
        <c:auto val="1"/>
        <c:lblAlgn val="ctr"/>
        <c:lblOffset val="100"/>
        <c:noMultiLvlLbl val="0"/>
      </c:catAx>
      <c:valAx>
        <c:axId val="461890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85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504065040650436E-3"/>
                  <c:y val="2.873563218390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</c:v>
                </c:pt>
                <c:pt idx="1">
                  <c:v>-0.36527167388808124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915264"/>
        <c:axId val="461916800"/>
      </c:barChart>
      <c:catAx>
        <c:axId val="46191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1916800"/>
        <c:crosses val="autoZero"/>
        <c:auto val="1"/>
        <c:lblAlgn val="ctr"/>
        <c:lblOffset val="100"/>
        <c:noMultiLvlLbl val="0"/>
      </c:catAx>
      <c:valAx>
        <c:axId val="461916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91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0.68543337553318151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937664"/>
        <c:axId val="461947648"/>
      </c:barChart>
      <c:catAx>
        <c:axId val="46193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1947648"/>
        <c:crosses val="autoZero"/>
        <c:auto val="1"/>
        <c:lblAlgn val="ctr"/>
        <c:lblOffset val="100"/>
        <c:noMultiLvlLbl val="0"/>
      </c:catAx>
      <c:valAx>
        <c:axId val="46194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93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-1.1197393429269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958528"/>
        <c:axId val="466503936"/>
      </c:barChart>
      <c:catAx>
        <c:axId val="46195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6503936"/>
        <c:crosses val="autoZero"/>
        <c:auto val="1"/>
        <c:lblAlgn val="ctr"/>
        <c:lblOffset val="100"/>
        <c:noMultiLvlLbl val="0"/>
      </c:catAx>
      <c:valAx>
        <c:axId val="466503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95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0.38243987907558274</c:v>
                </c:pt>
                <c:pt idx="1">
                  <c:v>0.69470971303764428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066816"/>
        <c:axId val="466068608"/>
      </c:barChart>
      <c:catAx>
        <c:axId val="466066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6068608"/>
        <c:crosses val="autoZero"/>
        <c:auto val="1"/>
        <c:lblAlgn val="ctr"/>
        <c:lblOffset val="100"/>
        <c:noMultiLvlLbl val="0"/>
      </c:catAx>
      <c:valAx>
        <c:axId val="46606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606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372549019607842E-3"/>
                  <c:y val="0.12794528732688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-1.748363262833208E-2</c:v>
                </c:pt>
                <c:pt idx="1">
                  <c:v>0.26351044638584264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013632"/>
        <c:axId val="467016320"/>
      </c:barChart>
      <c:catAx>
        <c:axId val="46701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7016320"/>
        <c:crosses val="autoZero"/>
        <c:auto val="1"/>
        <c:lblAlgn val="ctr"/>
        <c:lblOffset val="100"/>
        <c:noMultiLvlLbl val="0"/>
      </c:catAx>
      <c:valAx>
        <c:axId val="46701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01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(IDetallCorrent!$F$11,IDetallCorrent!$F$14,IDetallCorrent!$F$37,IDetallCorrent!$F$59,IDetallCorrent!$F$66,IDetallCorrent!$F$67)</c:f>
              <c:numCache>
                <c:formatCode>0.0%</c:formatCode>
                <c:ptCount val="6"/>
                <c:pt idx="0">
                  <c:v>0.61464998861804288</c:v>
                </c:pt>
                <c:pt idx="1">
                  <c:v>0.51753065187062397</c:v>
                </c:pt>
                <c:pt idx="2">
                  <c:v>0.49027191291068895</c:v>
                </c:pt>
                <c:pt idx="3">
                  <c:v>0.25016975049121493</c:v>
                </c:pt>
                <c:pt idx="4">
                  <c:v>0.30862473679934854</c:v>
                </c:pt>
                <c:pt idx="5">
                  <c:v>0.53501156818572326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579264"/>
        <c:axId val="447630336"/>
      </c:barChart>
      <c:catAx>
        <c:axId val="44757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47630336"/>
        <c:crosses val="autoZero"/>
        <c:auto val="1"/>
        <c:lblAlgn val="ctr"/>
        <c:lblOffset val="100"/>
        <c:noMultiLvlLbl val="0"/>
      </c:catAx>
      <c:valAx>
        <c:axId val="44763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7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9.7965689181802387E-2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033088"/>
        <c:axId val="467067648"/>
      </c:barChart>
      <c:catAx>
        <c:axId val="46703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7067648"/>
        <c:crosses val="autoZero"/>
        <c:auto val="1"/>
        <c:lblAlgn val="ctr"/>
        <c:lblOffset val="100"/>
        <c:noMultiLvlLbl val="0"/>
      </c:catAx>
      <c:valAx>
        <c:axId val="46706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03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06'!$P$10,'DCap 06'!$P$11)</c:f>
              <c:numCache>
                <c:formatCode>0.0%</c:formatCode>
                <c:ptCount val="2"/>
                <c:pt idx="0">
                  <c:v>-0.71757734202470613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104896"/>
        <c:axId val="467106432"/>
      </c:barChart>
      <c:catAx>
        <c:axId val="46710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7106432"/>
        <c:crosses val="autoZero"/>
        <c:auto val="1"/>
        <c:lblAlgn val="ctr"/>
        <c:lblOffset val="100"/>
        <c:noMultiLvlLbl val="0"/>
      </c:catAx>
      <c:valAx>
        <c:axId val="46710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10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0.39101769982943263</c:v>
                </c:pt>
                <c:pt idx="1">
                  <c:v>0.95037788939074419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815808"/>
        <c:axId val="467838080"/>
      </c:barChart>
      <c:catAx>
        <c:axId val="467815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7838080"/>
        <c:crosses val="autoZero"/>
        <c:auto val="1"/>
        <c:lblAlgn val="ctr"/>
        <c:lblOffset val="100"/>
        <c:noMultiLvlLbl val="0"/>
      </c:catAx>
      <c:valAx>
        <c:axId val="467838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81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1.4826731216514011E-2</c:v>
                </c:pt>
                <c:pt idx="1">
                  <c:v>0.33095957989213387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757632"/>
        <c:axId val="458759168"/>
      </c:barChart>
      <c:catAx>
        <c:axId val="45875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8759168"/>
        <c:crosses val="autoZero"/>
        <c:auto val="1"/>
        <c:lblAlgn val="ctr"/>
        <c:lblOffset val="100"/>
        <c:noMultiLvlLbl val="0"/>
      </c:catAx>
      <c:valAx>
        <c:axId val="45875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875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0.14208773655815318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799424"/>
        <c:axId val="467801216"/>
      </c:barChart>
      <c:catAx>
        <c:axId val="467799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7801216"/>
        <c:crosses val="autoZero"/>
        <c:auto val="1"/>
        <c:lblAlgn val="ctr"/>
        <c:lblOffset val="100"/>
        <c:noMultiLvlLbl val="0"/>
      </c:catAx>
      <c:valAx>
        <c:axId val="46780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779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0.4863653981569136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192448"/>
        <c:axId val="465193984"/>
      </c:barChart>
      <c:catAx>
        <c:axId val="465192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5193984"/>
        <c:crosses val="autoZero"/>
        <c:auto val="1"/>
        <c:lblAlgn val="ctr"/>
        <c:lblOffset val="100"/>
        <c:noMultiLvlLbl val="0"/>
      </c:catAx>
      <c:valAx>
        <c:axId val="465193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19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0.38090811653991413</c:v>
                </c:pt>
                <c:pt idx="1">
                  <c:v>0.68764835651285217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172224"/>
        <c:axId val="469173760"/>
      </c:barChart>
      <c:catAx>
        <c:axId val="46917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9173760"/>
        <c:crosses val="autoZero"/>
        <c:auto val="1"/>
        <c:lblAlgn val="ctr"/>
        <c:lblOffset val="100"/>
        <c:noMultiLvlLbl val="0"/>
      </c:catAx>
      <c:valAx>
        <c:axId val="46917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1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1.4495013519172151E-2</c:v>
                </c:pt>
                <c:pt idx="1">
                  <c:v>-3.4209051466282059E-2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211008"/>
        <c:axId val="469212544"/>
      </c:barChart>
      <c:catAx>
        <c:axId val="46921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9212544"/>
        <c:crosses val="autoZero"/>
        <c:auto val="1"/>
        <c:lblAlgn val="ctr"/>
        <c:lblOffset val="100"/>
        <c:noMultiLvlLbl val="0"/>
      </c:catAx>
      <c:valAx>
        <c:axId val="46921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21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1.9350396579057596E-2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6592"/>
        <c:axId val="4208128"/>
      </c:barChart>
      <c:catAx>
        <c:axId val="4206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8128"/>
        <c:crosses val="autoZero"/>
        <c:auto val="1"/>
        <c:lblAlgn val="ctr"/>
        <c:lblOffset val="100"/>
        <c:noMultiLvlLbl val="0"/>
      </c:catAx>
      <c:valAx>
        <c:axId val="420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41025641025641E-3"/>
                  <c:y val="0.24191279887482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-0.94213804367234277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1552"/>
        <c:axId val="4234240"/>
      </c:barChart>
      <c:catAx>
        <c:axId val="4231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4240"/>
        <c:crosses val="autoZero"/>
        <c:auto val="1"/>
        <c:lblAlgn val="ctr"/>
        <c:lblOffset val="100"/>
        <c:noMultiLvlLbl val="0"/>
      </c:catAx>
      <c:valAx>
        <c:axId val="4234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16/15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3.1550666095816037E-3"/>
                  <c:y val="-8.1828363512322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074030639787048E-3"/>
                  <c:y val="-1.780039227948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624696735603094E-3"/>
                  <c:y val="-0.12996314088897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(IDetallCorrent!$K$11,IDetallCorrent!$K$14,IDetallCorrent!$K$37,IDetallCorrent!$K$59,IDetallCorrent!$K$66,IDetallCorrent!$K$67)</c:f>
              <c:numCache>
                <c:formatCode>0.0%</c:formatCode>
                <c:ptCount val="6"/>
                <c:pt idx="0">
                  <c:v>5.1554711406259557E-2</c:v>
                </c:pt>
                <c:pt idx="1">
                  <c:v>-0.15920987122232955</c:v>
                </c:pt>
                <c:pt idx="2">
                  <c:v>3.6630475880058411E-2</c:v>
                </c:pt>
                <c:pt idx="3">
                  <c:v>-0.3850966851225448</c:v>
                </c:pt>
                <c:pt idx="4">
                  <c:v>-0.42232900298512233</c:v>
                </c:pt>
                <c:pt idx="5">
                  <c:v>-7.115481676796831E-2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669376"/>
        <c:axId val="447672704"/>
      </c:barChart>
      <c:catAx>
        <c:axId val="44766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7672704"/>
        <c:crosses val="autoZero"/>
        <c:auto val="1"/>
        <c:lblAlgn val="ctr"/>
        <c:lblOffset val="100"/>
        <c:noMultiLvlLbl val="0"/>
      </c:catAx>
      <c:valAx>
        <c:axId val="447672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76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0.39622691471628091</c:v>
                </c:pt>
                <c:pt idx="1">
                  <c:v>0.61307619357275756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704704"/>
        <c:axId val="469706240"/>
      </c:barChart>
      <c:catAx>
        <c:axId val="46970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9706240"/>
        <c:crosses val="autoZero"/>
        <c:auto val="1"/>
        <c:lblAlgn val="ctr"/>
        <c:lblOffset val="100"/>
        <c:noMultiLvlLbl val="0"/>
      </c:catAx>
      <c:valAx>
        <c:axId val="46970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70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7.7784492434143537E-2</c:v>
                </c:pt>
                <c:pt idx="1">
                  <c:v>0.29047116173902521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718912"/>
        <c:axId val="469720448"/>
      </c:barChart>
      <c:catAx>
        <c:axId val="46971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9720448"/>
        <c:crosses val="autoZero"/>
        <c:auto val="1"/>
        <c:lblAlgn val="ctr"/>
        <c:lblOffset val="100"/>
        <c:noMultiLvlLbl val="0"/>
      </c:catAx>
      <c:valAx>
        <c:axId val="46972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71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5.6991732930837405E-3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770240"/>
        <c:axId val="469771776"/>
      </c:barChart>
      <c:catAx>
        <c:axId val="46977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9771776"/>
        <c:crosses val="autoZero"/>
        <c:auto val="1"/>
        <c:lblAlgn val="ctr"/>
        <c:lblOffset val="100"/>
        <c:noMultiLvlLbl val="0"/>
      </c:catAx>
      <c:valAx>
        <c:axId val="46977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7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-0.99263752492870294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795200"/>
        <c:axId val="469797888"/>
      </c:barChart>
      <c:catAx>
        <c:axId val="46979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9797888"/>
        <c:crosses val="autoZero"/>
        <c:auto val="1"/>
        <c:lblAlgn val="ctr"/>
        <c:lblOffset val="100"/>
        <c:noMultiLvlLbl val="0"/>
      </c:catAx>
      <c:valAx>
        <c:axId val="46979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79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0.41503128952346968</c:v>
                </c:pt>
                <c:pt idx="1">
                  <c:v>0.70871241081991776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371776"/>
        <c:axId val="471373312"/>
      </c:barChart>
      <c:catAx>
        <c:axId val="47137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1373312"/>
        <c:crosses val="autoZero"/>
        <c:auto val="1"/>
        <c:lblAlgn val="ctr"/>
        <c:lblOffset val="100"/>
        <c:noMultiLvlLbl val="0"/>
      </c:catAx>
      <c:valAx>
        <c:axId val="47137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37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1.8180038197697312E-2</c:v>
                </c:pt>
                <c:pt idx="1">
                  <c:v>7.465346167006337E-2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394176"/>
        <c:axId val="471395712"/>
      </c:barChart>
      <c:catAx>
        <c:axId val="471394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1395712"/>
        <c:crosses val="autoZero"/>
        <c:auto val="1"/>
        <c:lblAlgn val="ctr"/>
        <c:lblOffset val="100"/>
        <c:noMultiLvlLbl val="0"/>
      </c:catAx>
      <c:valAx>
        <c:axId val="471395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39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0.12448670721115512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625728"/>
        <c:axId val="471627264"/>
      </c:barChart>
      <c:catAx>
        <c:axId val="47162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1627264"/>
        <c:crosses val="autoZero"/>
        <c:auto val="1"/>
        <c:lblAlgn val="ctr"/>
        <c:lblOffset val="100"/>
        <c:noMultiLvlLbl val="0"/>
      </c:catAx>
      <c:valAx>
        <c:axId val="47162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6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0.95137277494523009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662976"/>
        <c:axId val="471665664"/>
      </c:barChart>
      <c:catAx>
        <c:axId val="471662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1665664"/>
        <c:crosses val="autoZero"/>
        <c:auto val="1"/>
        <c:lblAlgn val="ctr"/>
        <c:lblOffset val="100"/>
        <c:noMultiLvlLbl val="0"/>
      </c:catAx>
      <c:valAx>
        <c:axId val="47166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66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0.37951294705633376</c:v>
                </c:pt>
                <c:pt idx="1">
                  <c:v>0.89324348849183755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649600"/>
        <c:axId val="458651136"/>
      </c:barChart>
      <c:catAx>
        <c:axId val="458649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8651136"/>
        <c:crosses val="autoZero"/>
        <c:auto val="1"/>
        <c:lblAlgn val="ctr"/>
        <c:lblOffset val="100"/>
        <c:noMultiLvlLbl val="0"/>
      </c:catAx>
      <c:valAx>
        <c:axId val="45865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864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       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2048758328285889E-3"/>
                  <c:y val="0.151900063125020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-3.8507061788959573E-2</c:v>
                </c:pt>
                <c:pt idx="1">
                  <c:v>0.42835713142076814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666368"/>
        <c:axId val="458669056"/>
      </c:barChart>
      <c:catAx>
        <c:axId val="45866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8669056"/>
        <c:crosses val="autoZero"/>
        <c:auto val="1"/>
        <c:lblAlgn val="ctr"/>
        <c:lblOffset val="100"/>
        <c:noMultiLvlLbl val="0"/>
      </c:catAx>
      <c:valAx>
        <c:axId val="458669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866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6.8902773780975215</c:v>
                </c:pt>
                <c:pt idx="1">
                  <c:v>1.0132977410738495</c:v>
                </c:pt>
                <c:pt idx="2">
                  <c:v>1.0440783159968161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155648"/>
        <c:axId val="448158720"/>
      </c:barChart>
      <c:catAx>
        <c:axId val="44815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8158720"/>
        <c:crosses val="autoZero"/>
        <c:auto val="1"/>
        <c:lblAlgn val="ctr"/>
        <c:lblOffset val="100"/>
        <c:noMultiLvlLbl val="0"/>
      </c:catAx>
      <c:valAx>
        <c:axId val="44815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815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6.302424362668177E-2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116544"/>
        <c:axId val="465126528"/>
      </c:barChart>
      <c:catAx>
        <c:axId val="465116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5126528"/>
        <c:crosses val="autoZero"/>
        <c:auto val="1"/>
        <c:lblAlgn val="ctr"/>
        <c:lblOffset val="100"/>
        <c:noMultiLvlLbl val="0"/>
      </c:catAx>
      <c:valAx>
        <c:axId val="46512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11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-0.7920342868689858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158144"/>
        <c:axId val="465160832"/>
      </c:barChart>
      <c:catAx>
        <c:axId val="46515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5160832"/>
        <c:crosses val="autoZero"/>
        <c:auto val="1"/>
        <c:lblAlgn val="ctr"/>
        <c:lblOffset val="100"/>
        <c:noMultiLvlLbl val="0"/>
      </c:catAx>
      <c:valAx>
        <c:axId val="465160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1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0.37849220738465572</c:v>
                </c:pt>
                <c:pt idx="1">
                  <c:v>0.6404904440901007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137088"/>
        <c:axId val="472138880"/>
      </c:barChart>
      <c:catAx>
        <c:axId val="472137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2138880"/>
        <c:crosses val="autoZero"/>
        <c:auto val="1"/>
        <c:lblAlgn val="ctr"/>
        <c:lblOffset val="100"/>
        <c:noMultiLvlLbl val="0"/>
      </c:catAx>
      <c:valAx>
        <c:axId val="472138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13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-2.1799705567342786E-2</c:v>
                </c:pt>
                <c:pt idx="1">
                  <c:v>-4.5462080384588432E-3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184320"/>
        <c:axId val="472185856"/>
      </c:barChart>
      <c:catAx>
        <c:axId val="472184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2185856"/>
        <c:crosses val="autoZero"/>
        <c:auto val="1"/>
        <c:lblAlgn val="ctr"/>
        <c:lblOffset val="100"/>
        <c:noMultiLvlLbl val="0"/>
      </c:catAx>
      <c:valAx>
        <c:axId val="47218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18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7.032607915157911E-3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206720"/>
        <c:axId val="472220800"/>
      </c:barChart>
      <c:catAx>
        <c:axId val="472206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2220800"/>
        <c:crosses val="autoZero"/>
        <c:auto val="1"/>
        <c:lblAlgn val="ctr"/>
        <c:lblOffset val="100"/>
        <c:noMultiLvlLbl val="0"/>
      </c:catAx>
      <c:valAx>
        <c:axId val="47222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20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7004263707542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-0.97642855548059437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3694208"/>
        <c:axId val="473696896"/>
      </c:barChart>
      <c:catAx>
        <c:axId val="473694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3696896"/>
        <c:crosses val="autoZero"/>
        <c:auto val="1"/>
        <c:lblAlgn val="ctr"/>
        <c:lblOffset val="100"/>
        <c:noMultiLvlLbl val="0"/>
      </c:catAx>
      <c:valAx>
        <c:axId val="473696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369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0.3841866183583057</c:v>
                </c:pt>
                <c:pt idx="1">
                  <c:v>0.60005533341138484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824704"/>
        <c:axId val="474826240"/>
      </c:barChart>
      <c:catAx>
        <c:axId val="47482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4826240"/>
        <c:crosses val="autoZero"/>
        <c:auto val="1"/>
        <c:lblAlgn val="ctr"/>
        <c:lblOffset val="100"/>
        <c:noMultiLvlLbl val="0"/>
      </c:catAx>
      <c:valAx>
        <c:axId val="47482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82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380002480046135E-17"/>
                  <c:y val="-0.1181434599156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-9.3714000533247188E-2</c:v>
                </c:pt>
                <c:pt idx="1">
                  <c:v>1.4684759188748453E-2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849664"/>
        <c:axId val="474852352"/>
      </c:barChart>
      <c:catAx>
        <c:axId val="47484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852352"/>
        <c:crosses val="autoZero"/>
        <c:auto val="1"/>
        <c:lblAlgn val="ctr"/>
        <c:lblOffset val="100"/>
        <c:noMultiLvlLbl val="0"/>
      </c:catAx>
      <c:valAx>
        <c:axId val="47485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84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0.11125162863031544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770816"/>
        <c:axId val="474776704"/>
      </c:barChart>
      <c:catAx>
        <c:axId val="47477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4776704"/>
        <c:crosses val="autoZero"/>
        <c:auto val="1"/>
        <c:lblAlgn val="ctr"/>
        <c:lblOffset val="100"/>
        <c:noMultiLvlLbl val="0"/>
      </c:catAx>
      <c:valAx>
        <c:axId val="474776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77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2503560472662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-0.76584536394468306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480640"/>
        <c:axId val="474483328"/>
      </c:barChart>
      <c:catAx>
        <c:axId val="474480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483328"/>
        <c:crosses val="autoZero"/>
        <c:auto val="1"/>
        <c:lblAlgn val="ctr"/>
        <c:lblOffset val="100"/>
        <c:noMultiLvlLbl val="0"/>
      </c:catAx>
      <c:valAx>
        <c:axId val="474483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48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topLeftCell="B12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27" t="s">
        <v>778</v>
      </c>
      <c r="I2" s="728"/>
      <c r="J2" s="729"/>
    </row>
    <row r="3" spans="1:13" ht="22.5" x14ac:dyDescent="0.2">
      <c r="C3" s="14"/>
      <c r="D3" s="14"/>
      <c r="E3" s="14"/>
      <c r="F3" s="129"/>
      <c r="G3" s="14"/>
      <c r="H3" s="102"/>
      <c r="I3" s="130"/>
      <c r="J3" s="103" t="s">
        <v>512</v>
      </c>
    </row>
    <row r="4" spans="1:13" x14ac:dyDescent="0.2">
      <c r="A4" s="1"/>
      <c r="B4" s="2" t="s">
        <v>399</v>
      </c>
      <c r="C4" s="3">
        <v>2014</v>
      </c>
      <c r="D4" s="3" t="s">
        <v>451</v>
      </c>
      <c r="E4" s="3" t="s">
        <v>470</v>
      </c>
      <c r="F4" s="3" t="s">
        <v>503</v>
      </c>
      <c r="G4" s="3" t="s">
        <v>514</v>
      </c>
      <c r="H4" s="11" t="s">
        <v>511</v>
      </c>
      <c r="I4" s="90" t="s">
        <v>503</v>
      </c>
      <c r="J4" s="12" t="s">
        <v>18</v>
      </c>
    </row>
    <row r="5" spans="1:13" x14ac:dyDescent="0.2">
      <c r="A5" s="6"/>
      <c r="B5" s="6" t="s">
        <v>205</v>
      </c>
      <c r="C5" s="104">
        <v>2313220529.2600002</v>
      </c>
      <c r="D5" s="104">
        <v>2648823066.1900001</v>
      </c>
      <c r="E5" s="104">
        <v>2354409500.5</v>
      </c>
      <c r="F5" s="104">
        <v>2591803074.6599998</v>
      </c>
      <c r="G5" s="104">
        <f>'ICap '!C10</f>
        <v>2353158797.0500002</v>
      </c>
      <c r="H5" s="105">
        <f>'ICap '!G10</f>
        <v>1260018206.05</v>
      </c>
      <c r="I5" s="106">
        <f>'ICap '!L10</f>
        <v>1356542757.3899999</v>
      </c>
      <c r="J5" s="58">
        <f>+H5/I5-1</f>
        <v>-7.115481676796831E-2</v>
      </c>
    </row>
    <row r="6" spans="1:13" x14ac:dyDescent="0.2">
      <c r="A6" s="6"/>
      <c r="B6" s="6" t="s">
        <v>292</v>
      </c>
      <c r="C6" s="104">
        <v>1899831248.1999998</v>
      </c>
      <c r="D6" s="104">
        <v>1885498459.3</v>
      </c>
      <c r="E6" s="104">
        <v>1996110606.45</v>
      </c>
      <c r="F6" s="104">
        <v>2028129851.3600001</v>
      </c>
      <c r="G6" s="104">
        <f>DCap!C10</f>
        <v>1994032054.7300003</v>
      </c>
      <c r="H6" s="105">
        <f>DCap!K10</f>
        <v>1120464436.48</v>
      </c>
      <c r="I6" s="106">
        <f>DCap!Q10</f>
        <v>1068011297.8300002</v>
      </c>
      <c r="J6" s="58">
        <f>+H6/I6-1</f>
        <v>4.9112906161737024E-2</v>
      </c>
    </row>
    <row r="7" spans="1:13" x14ac:dyDescent="0.2">
      <c r="A7" s="9"/>
      <c r="B7" s="2" t="s">
        <v>400</v>
      </c>
      <c r="C7" s="107">
        <f t="shared" ref="C7:G7" si="0">+C5-C6</f>
        <v>413389281.06000042</v>
      </c>
      <c r="D7" s="107">
        <f t="shared" si="0"/>
        <v>763324606.8900001</v>
      </c>
      <c r="E7" s="107">
        <f t="shared" si="0"/>
        <v>358298894.04999995</v>
      </c>
      <c r="F7" s="107">
        <f t="shared" si="0"/>
        <v>563673223.29999971</v>
      </c>
      <c r="G7" s="107">
        <f t="shared" si="0"/>
        <v>359126742.31999993</v>
      </c>
      <c r="H7" s="108">
        <f>+H5-H6</f>
        <v>139553769.56999993</v>
      </c>
      <c r="I7" s="109">
        <f>+I5-I6</f>
        <v>288531459.5599997</v>
      </c>
      <c r="J7" s="44">
        <f>+H7/I7-1</f>
        <v>-0.5163308369118067</v>
      </c>
      <c r="M7" s="343"/>
    </row>
    <row r="8" spans="1:13" x14ac:dyDescent="0.2">
      <c r="A8" s="6"/>
      <c r="B8" s="6" t="s">
        <v>401</v>
      </c>
      <c r="C8" s="104">
        <v>23479180</v>
      </c>
      <c r="D8" s="104">
        <v>48611906.079999998</v>
      </c>
      <c r="E8" s="104">
        <v>29606729</v>
      </c>
      <c r="F8" s="104">
        <v>37992794.329999998</v>
      </c>
      <c r="G8" s="104">
        <f>'ICap '!C13</f>
        <v>10100090</v>
      </c>
      <c r="H8" s="105">
        <f>'ICap '!G13</f>
        <v>19950685.91</v>
      </c>
      <c r="I8" s="106">
        <f>'ICap '!L13</f>
        <v>8896409.1400000006</v>
      </c>
      <c r="J8" s="58">
        <f t="shared" ref="J8:J13" si="1">+H8/I8-1</f>
        <v>1.2425549000773586</v>
      </c>
      <c r="M8" s="343"/>
    </row>
    <row r="9" spans="1:13" x14ac:dyDescent="0.2">
      <c r="A9" s="6"/>
      <c r="B9" s="6" t="s">
        <v>402</v>
      </c>
      <c r="C9" s="104">
        <v>426289690.11000001</v>
      </c>
      <c r="D9" s="104">
        <v>613191186.36000001</v>
      </c>
      <c r="E9" s="104">
        <v>373850342.10000002</v>
      </c>
      <c r="F9" s="104">
        <v>448902625.94999999</v>
      </c>
      <c r="G9" s="104">
        <f>DCap!C13</f>
        <v>282771896.29000002</v>
      </c>
      <c r="H9" s="105">
        <f>DCap!K13</f>
        <v>159682086.47999999</v>
      </c>
      <c r="I9" s="106">
        <f>DCap!Q13</f>
        <v>233649972.95999998</v>
      </c>
      <c r="J9" s="58">
        <f t="shared" si="1"/>
        <v>-0.3165756261083027</v>
      </c>
      <c r="M9" s="343"/>
    </row>
    <row r="10" spans="1:13" x14ac:dyDescent="0.2">
      <c r="A10" s="9"/>
      <c r="B10" s="2" t="s">
        <v>403</v>
      </c>
      <c r="C10" s="107">
        <f t="shared" ref="C10:F10" si="2">+C7+C8-C9</f>
        <v>10578770.950000405</v>
      </c>
      <c r="D10" s="107">
        <f t="shared" si="2"/>
        <v>198745326.61000013</v>
      </c>
      <c r="E10" s="107">
        <f>+E7+E8-E9</f>
        <v>14055280.949999928</v>
      </c>
      <c r="F10" s="107">
        <f t="shared" si="2"/>
        <v>152763391.67999977</v>
      </c>
      <c r="G10" s="107">
        <f>+G7+G8-G9</f>
        <v>86454936.029999912</v>
      </c>
      <c r="H10" s="108">
        <f>+H7+H8-H9</f>
        <v>-177631.0000000596</v>
      </c>
      <c r="I10" s="109">
        <f>+I7+I8-I9</f>
        <v>63777895.739999712</v>
      </c>
      <c r="J10" s="44">
        <f t="shared" si="1"/>
        <v>-1.0027851499009031</v>
      </c>
      <c r="M10" s="343"/>
    </row>
    <row r="11" spans="1:13" x14ac:dyDescent="0.2">
      <c r="A11" s="6"/>
      <c r="B11" s="6" t="s">
        <v>206</v>
      </c>
      <c r="C11" s="104">
        <v>237300010</v>
      </c>
      <c r="D11" s="104">
        <v>1753884.59</v>
      </c>
      <c r="E11" s="104">
        <v>166550000</v>
      </c>
      <c r="F11" s="104">
        <v>166758259.33000001</v>
      </c>
      <c r="G11" s="104">
        <f>'ICap '!C16</f>
        <v>162708736.81999999</v>
      </c>
      <c r="H11" s="105">
        <f>'ICap '!G16</f>
        <v>2390724.2399999998</v>
      </c>
      <c r="I11" s="106">
        <f>+'ICap '!L16</f>
        <v>6232991.1500000004</v>
      </c>
      <c r="J11" s="58">
        <f t="shared" si="1"/>
        <v>-0.61644029608480999</v>
      </c>
    </row>
    <row r="12" spans="1:13" ht="13.5" thickBot="1" x14ac:dyDescent="0.25">
      <c r="A12" s="6"/>
      <c r="B12" s="6" t="s">
        <v>2</v>
      </c>
      <c r="C12" s="104">
        <v>247878780.94999999</v>
      </c>
      <c r="D12" s="104">
        <v>148301777.84</v>
      </c>
      <c r="E12" s="104">
        <v>180605280.94999999</v>
      </c>
      <c r="F12" s="104">
        <v>313212917.16999996</v>
      </c>
      <c r="G12" s="104">
        <f>DCap!C16</f>
        <v>179130280.95999998</v>
      </c>
      <c r="H12" s="105">
        <f>+DCap!K16</f>
        <v>163228009.69</v>
      </c>
      <c r="I12" s="106">
        <f>DCap!Q16</f>
        <v>168593261.87</v>
      </c>
      <c r="J12" s="253">
        <f t="shared" si="1"/>
        <v>-3.182364538469562E-2</v>
      </c>
    </row>
    <row r="13" spans="1:13" ht="13.5" thickBot="1" x14ac:dyDescent="0.25">
      <c r="A13" s="5"/>
      <c r="B13" s="4" t="s">
        <v>404</v>
      </c>
      <c r="C13" s="110">
        <f>+C10+C11-C12</f>
        <v>4.1723251342773438E-7</v>
      </c>
      <c r="D13" s="110">
        <f t="shared" ref="D13:H13" si="3">+D10+D11-D12</f>
        <v>52197433.360000134</v>
      </c>
      <c r="E13" s="110">
        <f>+E10+E11-E12</f>
        <v>0</v>
      </c>
      <c r="F13" s="110">
        <f t="shared" si="3"/>
        <v>6308733.839999795</v>
      </c>
      <c r="G13" s="110">
        <f t="shared" si="3"/>
        <v>70033391.889999926</v>
      </c>
      <c r="H13" s="111">
        <f t="shared" si="3"/>
        <v>-161014916.45000005</v>
      </c>
      <c r="I13" s="112">
        <f>+I10+I11-I12</f>
        <v>-98582374.980000287</v>
      </c>
      <c r="J13" s="247">
        <f t="shared" si="1"/>
        <v>0.63330328045622397</v>
      </c>
    </row>
    <row r="14" spans="1:13" ht="13.5" thickBot="1" x14ac:dyDescent="0.25"/>
    <row r="15" spans="1:13" x14ac:dyDescent="0.2">
      <c r="H15" s="730" t="s">
        <v>779</v>
      </c>
      <c r="I15" s="731"/>
    </row>
    <row r="16" spans="1:13" x14ac:dyDescent="0.2">
      <c r="A16" s="1"/>
      <c r="B16" s="2" t="s">
        <v>405</v>
      </c>
      <c r="C16" s="3" t="s">
        <v>452</v>
      </c>
      <c r="D16" s="3" t="s">
        <v>451</v>
      </c>
      <c r="E16" s="3" t="s">
        <v>470</v>
      </c>
      <c r="F16" s="3" t="s">
        <v>503</v>
      </c>
      <c r="G16" s="3" t="s">
        <v>510</v>
      </c>
      <c r="H16" s="113" t="s">
        <v>511</v>
      </c>
      <c r="I16" s="114" t="s">
        <v>503</v>
      </c>
    </row>
    <row r="17" spans="1:11" x14ac:dyDescent="0.2">
      <c r="B17" t="s">
        <v>406</v>
      </c>
      <c r="C17" s="115">
        <f t="shared" ref="C17:I17" si="4">+C7/C5</f>
        <v>0.17870725070568336</v>
      </c>
      <c r="D17" s="115">
        <f t="shared" si="4"/>
        <v>0.28817500747150576</v>
      </c>
      <c r="E17" s="115">
        <f t="shared" si="4"/>
        <v>0.15218206262500594</v>
      </c>
      <c r="F17" s="115">
        <f t="shared" si="4"/>
        <v>0.21748304445311456</v>
      </c>
      <c r="G17" s="115">
        <f t="shared" si="4"/>
        <v>0.15261475033908184</v>
      </c>
      <c r="H17" s="116">
        <f>+H7/H5</f>
        <v>0.11075535964474958</v>
      </c>
      <c r="I17" s="117">
        <f t="shared" si="4"/>
        <v>0.21269617783013103</v>
      </c>
      <c r="K17" s="101" t="s">
        <v>148</v>
      </c>
    </row>
    <row r="18" spans="1:11" ht="37.5" thickBot="1" x14ac:dyDescent="0.25">
      <c r="A18" s="6"/>
      <c r="B18" s="118" t="s">
        <v>407</v>
      </c>
      <c r="C18" s="119">
        <f t="shared" ref="C18:H18" si="5">+C10/(C5+C8)</f>
        <v>4.5272274002852303E-3</v>
      </c>
      <c r="D18" s="119">
        <f t="shared" si="5"/>
        <v>7.367937639021116E-2</v>
      </c>
      <c r="E18" s="119">
        <f t="shared" si="5"/>
        <v>5.895631403880058E-3</v>
      </c>
      <c r="F18" s="119">
        <f t="shared" si="5"/>
        <v>5.8089448493456687E-2</v>
      </c>
      <c r="G18" s="119">
        <f t="shared" si="5"/>
        <v>3.6582930674141902E-2</v>
      </c>
      <c r="H18" s="120">
        <f t="shared" si="5"/>
        <v>-1.3877759148353639E-4</v>
      </c>
      <c r="I18" s="121">
        <f t="shared" ref="I18" si="6">+I10/(I5+I8)</f>
        <v>4.6708705377244246E-2</v>
      </c>
      <c r="J18" s="6"/>
    </row>
    <row r="19" spans="1:11" x14ac:dyDescent="0.2">
      <c r="A19" s="122"/>
      <c r="B19" s="122"/>
      <c r="C19" s="122"/>
      <c r="D19" s="122"/>
      <c r="E19" s="122"/>
      <c r="F19" s="122"/>
      <c r="G19" s="122"/>
      <c r="H19" s="122"/>
      <c r="I19" s="122"/>
    </row>
    <row r="136" spans="12:15" x14ac:dyDescent="0.2">
      <c r="L136" s="726"/>
      <c r="O136" s="726">
        <v>0.58699999999999997</v>
      </c>
    </row>
    <row r="137" spans="12:15" x14ac:dyDescent="0.2">
      <c r="L137" s="726"/>
      <c r="N137">
        <f>+N11+N61+N65+N136</f>
        <v>0</v>
      </c>
      <c r="O137" s="726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4"/>
  <sheetViews>
    <sheetView topLeftCell="D57" zoomScaleNormal="100" workbookViewId="0">
      <selection activeCell="L57" sqref="L57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8.85546875" style="98" bestFit="1" customWidth="1"/>
    <col min="7" max="7" width="12.28515625" customWidth="1"/>
    <col min="8" max="8" width="8.85546875" style="98" bestFit="1" customWidth="1"/>
    <col min="9" max="9" width="12.5703125" customWidth="1"/>
    <col min="10" max="10" width="8.85546875" style="98" bestFit="1" customWidth="1"/>
    <col min="11" max="11" width="11.140625" style="98" customWidth="1"/>
    <col min="12" max="12" width="6.28515625" style="98" customWidth="1"/>
    <col min="13" max="13" width="8.85546875" style="98" customWidth="1"/>
    <col min="14" max="14" width="11.140625" customWidth="1"/>
    <col min="15" max="15" width="6.28515625" style="98" customWidth="1"/>
    <col min="16" max="16" width="8.85546875" style="98" customWidth="1"/>
    <col min="17" max="17" width="19.28515625" style="61" bestFit="1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0" t="s">
        <v>773</v>
      </c>
      <c r="L2" s="751"/>
      <c r="M2" s="751"/>
      <c r="N2" s="751"/>
      <c r="O2" s="751"/>
      <c r="P2" s="752"/>
    </row>
    <row r="3" spans="1:19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88" t="s">
        <v>555</v>
      </c>
      <c r="L3" s="89" t="s">
        <v>556</v>
      </c>
      <c r="M3" s="150" t="s">
        <v>557</v>
      </c>
      <c r="N3" s="88" t="s">
        <v>39</v>
      </c>
      <c r="O3" s="89" t="s">
        <v>40</v>
      </c>
      <c r="P3" s="150" t="s">
        <v>362</v>
      </c>
    </row>
    <row r="4" spans="1:19" ht="25.5" x14ac:dyDescent="0.2">
      <c r="A4" s="1"/>
      <c r="B4" s="2" t="s">
        <v>150</v>
      </c>
      <c r="C4" s="159" t="s">
        <v>13</v>
      </c>
      <c r="D4" s="113" t="s">
        <v>350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593" t="s">
        <v>512</v>
      </c>
      <c r="N4" s="570" t="s">
        <v>17</v>
      </c>
      <c r="O4" s="90" t="s">
        <v>18</v>
      </c>
      <c r="P4" s="593" t="s">
        <v>512</v>
      </c>
      <c r="Q4" s="59" t="s">
        <v>163</v>
      </c>
    </row>
    <row r="5" spans="1:19" ht="15" customHeight="1" x14ac:dyDescent="0.2">
      <c r="A5" s="21"/>
      <c r="B5" s="21" t="s">
        <v>234</v>
      </c>
      <c r="C5" s="187">
        <v>14925213.640000001</v>
      </c>
      <c r="D5" s="191">
        <v>17340028.239999998</v>
      </c>
      <c r="E5" s="83">
        <v>10463933.630000001</v>
      </c>
      <c r="F5" s="309">
        <f t="shared" ref="F5:F12" si="0">+E5/D5</f>
        <v>0.60345539725603137</v>
      </c>
      <c r="G5" s="83">
        <v>10463933.630000001</v>
      </c>
      <c r="H5" s="49">
        <f>+G5/D5</f>
        <v>0.60345539725603137</v>
      </c>
      <c r="I5" s="83">
        <v>10463933.630000001</v>
      </c>
      <c r="J5" s="154">
        <f>I5/D5</f>
        <v>0.60345539725603137</v>
      </c>
      <c r="K5" s="584">
        <v>8929003.4800000004</v>
      </c>
      <c r="L5" s="49">
        <v>0.57253757526285309</v>
      </c>
      <c r="M5" s="211">
        <f>+G5/K5-1</f>
        <v>0.17190385841354838</v>
      </c>
      <c r="N5" s="584">
        <v>8929003.4800000004</v>
      </c>
      <c r="O5" s="49">
        <v>0.57253757526285309</v>
      </c>
      <c r="P5" s="211">
        <f>+I5/N5-1</f>
        <v>0.17190385841354838</v>
      </c>
      <c r="Q5" s="60">
        <v>10</v>
      </c>
    </row>
    <row r="6" spans="1:19" ht="15" customHeight="1" x14ac:dyDescent="0.2">
      <c r="A6" s="23"/>
      <c r="B6" s="23" t="s">
        <v>235</v>
      </c>
      <c r="C6" s="185">
        <v>7647590.8899999997</v>
      </c>
      <c r="D6" s="189">
        <v>6973081.5599999996</v>
      </c>
      <c r="E6" s="238">
        <v>4855251.24</v>
      </c>
      <c r="F6" s="281">
        <f t="shared" si="0"/>
        <v>0.69628487752837931</v>
      </c>
      <c r="G6" s="238">
        <v>4855251.24</v>
      </c>
      <c r="H6" s="281">
        <f t="shared" ref="H6:H65" si="1">+G6/D6</f>
        <v>0.69628487752837931</v>
      </c>
      <c r="I6" s="238">
        <v>4855251.24</v>
      </c>
      <c r="J6" s="179">
        <f t="shared" ref="J6:J65" si="2">I6/D6</f>
        <v>0.69628487752837931</v>
      </c>
      <c r="K6" s="585">
        <v>4489312.82</v>
      </c>
      <c r="L6" s="281">
        <v>0.58190551352895026</v>
      </c>
      <c r="M6" s="211">
        <f t="shared" ref="M6:M65" si="3">+G6/K6-1</f>
        <v>8.1513237030339081E-2</v>
      </c>
      <c r="N6" s="585">
        <v>4489312.82</v>
      </c>
      <c r="O6" s="281">
        <v>0.58190551352895026</v>
      </c>
      <c r="P6" s="212">
        <f>+I6/N6-1</f>
        <v>8.1513237030339081E-2</v>
      </c>
      <c r="Q6" s="61">
        <v>11</v>
      </c>
    </row>
    <row r="7" spans="1:19" ht="15" customHeight="1" x14ac:dyDescent="0.2">
      <c r="A7" s="23"/>
      <c r="B7" s="23" t="s">
        <v>236</v>
      </c>
      <c r="C7" s="185">
        <v>211435284.93000001</v>
      </c>
      <c r="D7" s="189">
        <v>251047531.25</v>
      </c>
      <c r="E7" s="238">
        <v>158470255.13999999</v>
      </c>
      <c r="F7" s="281">
        <f t="shared" si="0"/>
        <v>0.63123606255339337</v>
      </c>
      <c r="G7" s="238">
        <v>158470255.13999999</v>
      </c>
      <c r="H7" s="281">
        <f t="shared" si="1"/>
        <v>0.63123606255339337</v>
      </c>
      <c r="I7" s="238">
        <v>158470255.13999999</v>
      </c>
      <c r="J7" s="179">
        <f t="shared" si="2"/>
        <v>0.63123606255339337</v>
      </c>
      <c r="K7" s="585">
        <v>118464454.06</v>
      </c>
      <c r="L7" s="281">
        <v>0.558660585282301</v>
      </c>
      <c r="M7" s="211">
        <f t="shared" si="3"/>
        <v>0.33770299620625277</v>
      </c>
      <c r="N7" s="585">
        <v>118464454.06</v>
      </c>
      <c r="O7" s="281">
        <v>0.558660585282301</v>
      </c>
      <c r="P7" s="212">
        <f>+I7/N7-1</f>
        <v>0.33770299620625277</v>
      </c>
      <c r="Q7" s="61">
        <v>12</v>
      </c>
    </row>
    <row r="8" spans="1:19" ht="15" customHeight="1" x14ac:dyDescent="0.2">
      <c r="A8" s="23"/>
      <c r="B8" s="23" t="s">
        <v>237</v>
      </c>
      <c r="C8" s="185">
        <v>9078946.1799999997</v>
      </c>
      <c r="D8" s="189">
        <v>10186191.720000001</v>
      </c>
      <c r="E8" s="238">
        <v>6622910.8300000001</v>
      </c>
      <c r="F8" s="281">
        <f>+E8/D8</f>
        <v>0.6501851734241656</v>
      </c>
      <c r="G8" s="238">
        <v>6622910.8300000001</v>
      </c>
      <c r="H8" s="281">
        <f>+G8/D8</f>
        <v>0.6501851734241656</v>
      </c>
      <c r="I8" s="238">
        <v>6622910.8300000001</v>
      </c>
      <c r="J8" s="179">
        <f>I8/D8</f>
        <v>0.6501851734241656</v>
      </c>
      <c r="K8" s="585">
        <v>5008352.0999999996</v>
      </c>
      <c r="L8" s="281">
        <v>0.53891941294289647</v>
      </c>
      <c r="M8" s="211">
        <f t="shared" si="3"/>
        <v>0.32237324728027827</v>
      </c>
      <c r="N8" s="585">
        <v>5008352.0999999996</v>
      </c>
      <c r="O8" s="281">
        <v>0.53891941294289647</v>
      </c>
      <c r="P8" s="448">
        <f>+I8/N8-1</f>
        <v>0.32237324728027827</v>
      </c>
      <c r="Q8" s="61">
        <v>13</v>
      </c>
    </row>
    <row r="9" spans="1:19" ht="15" customHeight="1" x14ac:dyDescent="0.2">
      <c r="A9" s="25"/>
      <c r="B9" s="25" t="s">
        <v>239</v>
      </c>
      <c r="C9" s="185">
        <v>33397253.91</v>
      </c>
      <c r="D9" s="189">
        <v>75837531.049999997</v>
      </c>
      <c r="E9" s="238">
        <v>25733551.16</v>
      </c>
      <c r="F9" s="281">
        <f>+E9/D9</f>
        <v>0.33932474862655754</v>
      </c>
      <c r="G9" s="238">
        <v>25733551.16</v>
      </c>
      <c r="H9" s="281">
        <f>+G9/D9</f>
        <v>0.33932474862655754</v>
      </c>
      <c r="I9" s="238">
        <v>25733551.16</v>
      </c>
      <c r="J9" s="179">
        <f>I9/D9</f>
        <v>0.33932474862655754</v>
      </c>
      <c r="K9" s="586">
        <v>21747532.940000001</v>
      </c>
      <c r="L9" s="394">
        <v>0.73847575139245492</v>
      </c>
      <c r="M9" s="211">
        <f t="shared" si="3"/>
        <v>0.18328599528954204</v>
      </c>
      <c r="N9" s="586">
        <v>21747532.940000001</v>
      </c>
      <c r="O9" s="394">
        <v>0.73847575139245492</v>
      </c>
      <c r="P9" s="246">
        <f t="shared" ref="P9:P59" si="4">+I9/N9-1</f>
        <v>0.18328599528954204</v>
      </c>
      <c r="Q9" s="61">
        <v>15</v>
      </c>
      <c r="R9" s="361"/>
      <c r="S9" s="361"/>
    </row>
    <row r="10" spans="1:19" ht="15" customHeight="1" x14ac:dyDescent="0.2">
      <c r="A10" s="25"/>
      <c r="B10" s="25" t="s">
        <v>238</v>
      </c>
      <c r="C10" s="399">
        <v>79302175</v>
      </c>
      <c r="D10" s="192">
        <v>79453158</v>
      </c>
      <c r="E10" s="138">
        <v>48627077.869999997</v>
      </c>
      <c r="F10" s="394">
        <f>+E10/D10</f>
        <v>0.6120219648160492</v>
      </c>
      <c r="G10" s="138">
        <v>48213640.670000002</v>
      </c>
      <c r="H10" s="394">
        <f>+G10/D10</f>
        <v>0.60681843093008336</v>
      </c>
      <c r="I10" s="138">
        <v>47239083.390000001</v>
      </c>
      <c r="J10" s="396">
        <f>I10/D10</f>
        <v>0.59455262168433887</v>
      </c>
      <c r="K10" s="586">
        <v>46699900.869999997</v>
      </c>
      <c r="L10" s="394">
        <v>0.57804853074174967</v>
      </c>
      <c r="M10" s="211">
        <f t="shared" si="3"/>
        <v>3.2414197285211666E-2</v>
      </c>
      <c r="N10" s="586">
        <v>46308066.43</v>
      </c>
      <c r="O10" s="394">
        <v>0.57319842789107056</v>
      </c>
      <c r="P10" s="525">
        <f t="shared" si="4"/>
        <v>2.0104854980445896E-2</v>
      </c>
      <c r="Q10" s="61">
        <v>16</v>
      </c>
    </row>
    <row r="11" spans="1:19" ht="15" customHeight="1" x14ac:dyDescent="0.2">
      <c r="A11" s="9"/>
      <c r="B11" s="2" t="s">
        <v>0</v>
      </c>
      <c r="C11" s="163">
        <f>SUM(C5:C10)</f>
        <v>355786464.55000001</v>
      </c>
      <c r="D11" s="153">
        <f>SUM(D5:D10)</f>
        <v>440837521.82000005</v>
      </c>
      <c r="E11" s="85">
        <f>SUM(E5:E10)</f>
        <v>254772979.87</v>
      </c>
      <c r="F11" s="91">
        <f>+E11/D11</f>
        <v>0.57792943490419868</v>
      </c>
      <c r="G11" s="85">
        <f>SUM(G5:G10)</f>
        <v>254359542.67000002</v>
      </c>
      <c r="H11" s="91">
        <f t="shared" si="1"/>
        <v>0.57699159005312273</v>
      </c>
      <c r="I11" s="85">
        <f>SUM(I5:I10)</f>
        <v>253384985.38999999</v>
      </c>
      <c r="J11" s="171">
        <f t="shared" si="2"/>
        <v>0.57478089511051311</v>
      </c>
      <c r="K11" s="574">
        <f>SUM(K5:K10)</f>
        <v>205338556.27000001</v>
      </c>
      <c r="L11" s="91">
        <v>0.57859347352943147</v>
      </c>
      <c r="M11" s="214">
        <f t="shared" si="3"/>
        <v>0.23873249763937276</v>
      </c>
      <c r="N11" s="574">
        <f>SUM(N5:N10)</f>
        <v>204946721.83000001</v>
      </c>
      <c r="O11" s="91">
        <v>0.57748938059235078</v>
      </c>
      <c r="P11" s="214">
        <f t="shared" si="4"/>
        <v>0.2363456371855448</v>
      </c>
      <c r="Q11" s="61">
        <v>1</v>
      </c>
    </row>
    <row r="12" spans="1:19" ht="15" customHeight="1" x14ac:dyDescent="0.2">
      <c r="A12" s="21"/>
      <c r="B12" s="21" t="s">
        <v>243</v>
      </c>
      <c r="C12" s="187">
        <v>22568354.18</v>
      </c>
      <c r="D12" s="191">
        <v>21905979.149999999</v>
      </c>
      <c r="E12" s="83">
        <v>19000479.780000001</v>
      </c>
      <c r="F12" s="49">
        <f t="shared" si="0"/>
        <v>0.86736500796861216</v>
      </c>
      <c r="G12" s="83">
        <v>18529923.940000001</v>
      </c>
      <c r="H12" s="49">
        <f t="shared" si="1"/>
        <v>0.84588430460548492</v>
      </c>
      <c r="I12" s="83">
        <v>12267622.83</v>
      </c>
      <c r="J12" s="154">
        <f t="shared" si="2"/>
        <v>0.56001253109930038</v>
      </c>
      <c r="K12" s="571">
        <v>20815628.079999998</v>
      </c>
      <c r="L12" s="49">
        <v>0.94294177572330884</v>
      </c>
      <c r="M12" s="211">
        <f t="shared" si="3"/>
        <v>-0.10980711853687175</v>
      </c>
      <c r="N12" s="571">
        <v>14143945.289999999</v>
      </c>
      <c r="O12" s="49">
        <v>0.64071652492197728</v>
      </c>
      <c r="P12" s="211">
        <f t="shared" si="4"/>
        <v>-0.13265905810075418</v>
      </c>
      <c r="Q12" s="60">
        <v>20</v>
      </c>
    </row>
    <row r="13" spans="1:19" ht="15" customHeight="1" x14ac:dyDescent="0.2">
      <c r="A13" s="236"/>
      <c r="B13" s="236" t="s">
        <v>244</v>
      </c>
      <c r="C13" s="237">
        <v>18088653.18</v>
      </c>
      <c r="D13" s="189">
        <v>19993290.68</v>
      </c>
      <c r="E13" s="238">
        <v>17287507.850000001</v>
      </c>
      <c r="F13" s="416">
        <f t="shared" ref="F13:F60" si="5">+E13/D13</f>
        <v>0.86466545836265518</v>
      </c>
      <c r="G13" s="238">
        <v>15818266.140000001</v>
      </c>
      <c r="H13" s="416">
        <f t="shared" si="1"/>
        <v>0.79117872056067162</v>
      </c>
      <c r="I13" s="72">
        <v>7225173.8099999996</v>
      </c>
      <c r="J13" s="431">
        <f t="shared" si="2"/>
        <v>0.36137992117663742</v>
      </c>
      <c r="K13" s="571">
        <v>15161155.859999999</v>
      </c>
      <c r="L13" s="416">
        <v>0.81978602602131112</v>
      </c>
      <c r="M13" s="211">
        <f t="shared" si="3"/>
        <v>4.3341700729669919E-2</v>
      </c>
      <c r="N13" s="571">
        <v>5402986.6100000003</v>
      </c>
      <c r="O13" s="416">
        <v>0.29214744327931841</v>
      </c>
      <c r="P13" s="448">
        <f t="shared" si="4"/>
        <v>0.33725554615061304</v>
      </c>
      <c r="Q13" s="60">
        <v>21</v>
      </c>
    </row>
    <row r="14" spans="1:19" ht="15" customHeight="1" x14ac:dyDescent="0.2">
      <c r="A14" s="62"/>
      <c r="B14" s="62" t="s">
        <v>245</v>
      </c>
      <c r="C14" s="186">
        <v>1505977.68</v>
      </c>
      <c r="D14" s="190">
        <v>1693994.63</v>
      </c>
      <c r="E14" s="74">
        <v>1380884.56</v>
      </c>
      <c r="F14" s="417">
        <f t="shared" si="5"/>
        <v>0.81516466200368065</v>
      </c>
      <c r="G14" s="74">
        <v>923956.31</v>
      </c>
      <c r="H14" s="417">
        <f t="shared" si="1"/>
        <v>0.5454304834484629</v>
      </c>
      <c r="I14" s="74">
        <v>695159.2</v>
      </c>
      <c r="J14" s="432">
        <f t="shared" si="2"/>
        <v>0.41036682625139137</v>
      </c>
      <c r="K14" s="587">
        <v>988781.03</v>
      </c>
      <c r="L14" s="420">
        <v>0.59909097227956287</v>
      </c>
      <c r="M14" s="653">
        <f t="shared" si="3"/>
        <v>-6.5560238347210142E-2</v>
      </c>
      <c r="N14" s="587">
        <v>870515.39</v>
      </c>
      <c r="O14" s="420">
        <v>0.52743519096378988</v>
      </c>
      <c r="P14" s="594">
        <f t="shared" si="4"/>
        <v>-0.20143950585411252</v>
      </c>
      <c r="Q14" s="60">
        <v>220</v>
      </c>
    </row>
    <row r="15" spans="1:19" ht="15" customHeight="1" x14ac:dyDescent="0.2">
      <c r="A15" s="69"/>
      <c r="B15" s="69" t="s">
        <v>247</v>
      </c>
      <c r="C15" s="187">
        <v>10857573.289999999</v>
      </c>
      <c r="D15" s="191">
        <v>10860391.42</v>
      </c>
      <c r="E15" s="83">
        <v>10753105.65</v>
      </c>
      <c r="F15" s="418">
        <f t="shared" si="5"/>
        <v>0.99012137170282588</v>
      </c>
      <c r="G15" s="83">
        <v>10687186.310000001</v>
      </c>
      <c r="H15" s="418">
        <f t="shared" si="1"/>
        <v>0.98405166965888236</v>
      </c>
      <c r="I15" s="83">
        <v>3089043.63</v>
      </c>
      <c r="J15" s="433">
        <f t="shared" si="2"/>
        <v>0.2844320716020749</v>
      </c>
      <c r="K15" s="588">
        <v>10789501.09</v>
      </c>
      <c r="L15" s="419">
        <v>0.9885325653016489</v>
      </c>
      <c r="M15" s="211">
        <f t="shared" si="3"/>
        <v>-9.4828091814946891E-3</v>
      </c>
      <c r="N15" s="588">
        <v>3049547.47</v>
      </c>
      <c r="O15" s="419">
        <v>0.27939910829818115</v>
      </c>
      <c r="P15" s="448">
        <f t="shared" si="4"/>
        <v>1.2951482273532156E-2</v>
      </c>
      <c r="Q15" s="60">
        <v>22100</v>
      </c>
    </row>
    <row r="16" spans="1:19" ht="15" customHeight="1" x14ac:dyDescent="0.2">
      <c r="A16" s="71"/>
      <c r="B16" s="71" t="s">
        <v>249</v>
      </c>
      <c r="C16" s="237">
        <v>1153400</v>
      </c>
      <c r="D16" s="189">
        <v>1171100</v>
      </c>
      <c r="E16" s="238">
        <v>1074781.3500000001</v>
      </c>
      <c r="F16" s="131">
        <f>+E16/D16</f>
        <v>0.91775369310904287</v>
      </c>
      <c r="G16" s="238">
        <v>1038478.26</v>
      </c>
      <c r="H16" s="131">
        <f>+G16/D16</f>
        <v>0.88675455554606786</v>
      </c>
      <c r="I16" s="72">
        <v>443582.54</v>
      </c>
      <c r="J16" s="195">
        <f>I16/D16</f>
        <v>0.37877426351293653</v>
      </c>
      <c r="K16" s="398">
        <v>947941.26</v>
      </c>
      <c r="L16" s="131">
        <v>0.93081427729772193</v>
      </c>
      <c r="M16" s="211">
        <f t="shared" si="3"/>
        <v>9.5509082493149489E-2</v>
      </c>
      <c r="N16" s="398">
        <v>517565.99</v>
      </c>
      <c r="O16" s="131">
        <v>0.50821483699921444</v>
      </c>
      <c r="P16" s="448">
        <f t="shared" si="4"/>
        <v>-0.14294496050638883</v>
      </c>
      <c r="Q16" s="60">
        <v>22101</v>
      </c>
    </row>
    <row r="17" spans="1:17" ht="15" customHeight="1" x14ac:dyDescent="0.2">
      <c r="A17" s="71"/>
      <c r="B17" s="71" t="s">
        <v>248</v>
      </c>
      <c r="C17" s="237">
        <v>20646455.879999999</v>
      </c>
      <c r="D17" s="191">
        <v>20646455.879999999</v>
      </c>
      <c r="E17" s="238">
        <v>16853412.039999999</v>
      </c>
      <c r="F17" s="131">
        <f>+E17/D17</f>
        <v>0.81628595909895219</v>
      </c>
      <c r="G17" s="238">
        <v>16853412.039999999</v>
      </c>
      <c r="H17" s="131">
        <f>+G17/D17</f>
        <v>0.81628595909895219</v>
      </c>
      <c r="I17" s="72">
        <v>6337814.1900000004</v>
      </c>
      <c r="J17" s="195">
        <f>I17/D17</f>
        <v>0.30696862584243201</v>
      </c>
      <c r="K17" s="398">
        <v>19270067.809999999</v>
      </c>
      <c r="L17" s="131">
        <v>0.97060937900239574</v>
      </c>
      <c r="M17" s="211">
        <f t="shared" si="3"/>
        <v>-0.1254098217934605</v>
      </c>
      <c r="N17" s="398">
        <v>9659167.4299999997</v>
      </c>
      <c r="O17" s="131">
        <v>0.48652026517764846</v>
      </c>
      <c r="P17" s="448">
        <f t="shared" si="4"/>
        <v>-0.34385502312387184</v>
      </c>
      <c r="Q17" s="60">
        <v>22120</v>
      </c>
    </row>
    <row r="18" spans="1:17" ht="15" customHeight="1" x14ac:dyDescent="0.2">
      <c r="A18" s="71"/>
      <c r="B18" s="71" t="s">
        <v>250</v>
      </c>
      <c r="C18" s="237">
        <v>556922.39</v>
      </c>
      <c r="D18" s="191">
        <v>557422.39</v>
      </c>
      <c r="E18" s="238">
        <v>538270.65</v>
      </c>
      <c r="F18" s="131">
        <f>+E18/D18</f>
        <v>0.96564232018021379</v>
      </c>
      <c r="G18" s="238">
        <v>538270.65</v>
      </c>
      <c r="H18" s="131">
        <f>+G18/D18</f>
        <v>0.96564232018021379</v>
      </c>
      <c r="I18" s="72">
        <v>250877.1</v>
      </c>
      <c r="J18" s="195">
        <f>I18/D18</f>
        <v>0.45006642090569776</v>
      </c>
      <c r="K18" s="398">
        <v>545372.49</v>
      </c>
      <c r="L18" s="131">
        <v>0.9787339844689299</v>
      </c>
      <c r="M18" s="211">
        <f t="shared" si="3"/>
        <v>-1.3021998964414139E-2</v>
      </c>
      <c r="N18" s="398">
        <v>377982.56</v>
      </c>
      <c r="O18" s="131">
        <v>0.67833340293450872</v>
      </c>
      <c r="P18" s="448">
        <f t="shared" si="4"/>
        <v>-0.33627334552154997</v>
      </c>
      <c r="Q18" s="60">
        <v>22121</v>
      </c>
    </row>
    <row r="19" spans="1:17" ht="15" customHeight="1" x14ac:dyDescent="0.2">
      <c r="A19" s="71"/>
      <c r="B19" s="71" t="s">
        <v>246</v>
      </c>
      <c r="C19" s="237">
        <v>1124173.03</v>
      </c>
      <c r="D19" s="191">
        <v>1124173.03</v>
      </c>
      <c r="E19" s="238">
        <v>1119563.03</v>
      </c>
      <c r="F19" s="131">
        <f t="shared" si="5"/>
        <v>0.99589920779366148</v>
      </c>
      <c r="G19" s="238">
        <v>1119563.03</v>
      </c>
      <c r="H19" s="131">
        <f t="shared" si="1"/>
        <v>0.99589920779366148</v>
      </c>
      <c r="I19" s="72">
        <v>226221.27</v>
      </c>
      <c r="J19" s="195">
        <f t="shared" si="2"/>
        <v>0.20123349694663994</v>
      </c>
      <c r="K19" s="398">
        <v>914853.21</v>
      </c>
      <c r="L19" s="131">
        <v>0.81380106583770284</v>
      </c>
      <c r="M19" s="211">
        <f t="shared" si="3"/>
        <v>0.22376247660540005</v>
      </c>
      <c r="N19" s="398">
        <v>404428.92</v>
      </c>
      <c r="O19" s="131">
        <v>0.35975682497915823</v>
      </c>
      <c r="P19" s="448">
        <f t="shared" si="4"/>
        <v>-0.44064022424509108</v>
      </c>
      <c r="Q19" s="61" t="s">
        <v>251</v>
      </c>
    </row>
    <row r="20" spans="1:17" ht="15" customHeight="1" x14ac:dyDescent="0.2">
      <c r="A20" s="73"/>
      <c r="B20" s="73" t="s">
        <v>252</v>
      </c>
      <c r="C20" s="186">
        <v>5399766.2199999997</v>
      </c>
      <c r="D20" s="190">
        <v>5310782.9000000004</v>
      </c>
      <c r="E20" s="238">
        <v>4860780.59</v>
      </c>
      <c r="F20" s="417">
        <f t="shared" si="5"/>
        <v>0.91526629529518133</v>
      </c>
      <c r="G20" s="238">
        <v>3818518.41</v>
      </c>
      <c r="H20" s="417">
        <f t="shared" si="1"/>
        <v>0.71901233432080225</v>
      </c>
      <c r="I20" s="74">
        <v>1240748.3999999999</v>
      </c>
      <c r="J20" s="434">
        <f t="shared" si="2"/>
        <v>0.2336281530167614</v>
      </c>
      <c r="K20" s="589">
        <v>3468029.5800000005</v>
      </c>
      <c r="L20" s="417">
        <v>0.66159547630664062</v>
      </c>
      <c r="M20" s="653">
        <f t="shared" si="3"/>
        <v>0.10106281446422938</v>
      </c>
      <c r="N20" s="589">
        <v>1048673.1299999999</v>
      </c>
      <c r="O20" s="417">
        <v>0.20005521375406651</v>
      </c>
      <c r="P20" s="595">
        <f t="shared" si="4"/>
        <v>0.18316028560777564</v>
      </c>
      <c r="Q20" s="61" t="s">
        <v>253</v>
      </c>
    </row>
    <row r="21" spans="1:17" ht="15" customHeight="1" x14ac:dyDescent="0.2">
      <c r="A21" s="69"/>
      <c r="B21" s="69" t="s">
        <v>254</v>
      </c>
      <c r="C21" s="187">
        <v>3726957.63</v>
      </c>
      <c r="D21" s="189">
        <v>3684295.24</v>
      </c>
      <c r="E21" s="70">
        <v>3676302.24</v>
      </c>
      <c r="F21" s="419">
        <f t="shared" si="5"/>
        <v>0.99783052131294447</v>
      </c>
      <c r="G21" s="70">
        <v>3655677.93</v>
      </c>
      <c r="H21" s="419">
        <f t="shared" si="1"/>
        <v>0.99223262302941817</v>
      </c>
      <c r="I21" s="70">
        <v>2015487.88</v>
      </c>
      <c r="J21" s="435">
        <f t="shared" si="2"/>
        <v>0.54704841732499154</v>
      </c>
      <c r="K21" s="588">
        <v>3763127.23</v>
      </c>
      <c r="L21" s="419">
        <v>0.99264520144917401</v>
      </c>
      <c r="M21" s="211">
        <f t="shared" si="3"/>
        <v>-2.8553193509750052E-2</v>
      </c>
      <c r="N21" s="588">
        <v>1707927.55</v>
      </c>
      <c r="O21" s="419">
        <v>0.4505205334049639</v>
      </c>
      <c r="P21" s="448">
        <f t="shared" si="4"/>
        <v>0.18007808937797143</v>
      </c>
      <c r="Q21" s="60">
        <v>22200</v>
      </c>
    </row>
    <row r="22" spans="1:17" ht="15" customHeight="1" x14ac:dyDescent="0.2">
      <c r="A22" s="73"/>
      <c r="B22" s="73" t="s">
        <v>255</v>
      </c>
      <c r="C22" s="186">
        <v>823380.51</v>
      </c>
      <c r="D22" s="190">
        <v>935619.95</v>
      </c>
      <c r="E22" s="74">
        <v>793877.09</v>
      </c>
      <c r="F22" s="420">
        <f t="shared" si="5"/>
        <v>0.84850380755562127</v>
      </c>
      <c r="G22" s="238">
        <v>706522.16</v>
      </c>
      <c r="H22" s="418">
        <f t="shared" si="1"/>
        <v>0.75513798097186802</v>
      </c>
      <c r="I22" s="63">
        <v>329495.57</v>
      </c>
      <c r="J22" s="434">
        <f t="shared" si="2"/>
        <v>0.35216817469529166</v>
      </c>
      <c r="K22" s="589">
        <v>993486.30999999994</v>
      </c>
      <c r="L22" s="417">
        <v>0.82378445508341047</v>
      </c>
      <c r="M22" s="653">
        <f t="shared" si="3"/>
        <v>-0.28884560070082888</v>
      </c>
      <c r="N22" s="589">
        <v>531734.89</v>
      </c>
      <c r="O22" s="417">
        <v>0.44090686725968797</v>
      </c>
      <c r="P22" s="596">
        <f t="shared" si="4"/>
        <v>-0.38033863077895824</v>
      </c>
      <c r="Q22" s="61" t="s">
        <v>256</v>
      </c>
    </row>
    <row r="23" spans="1:17" ht="15" customHeight="1" x14ac:dyDescent="0.2">
      <c r="A23" s="69"/>
      <c r="B23" s="69" t="s">
        <v>257</v>
      </c>
      <c r="C23" s="187">
        <v>622330.44999999995</v>
      </c>
      <c r="D23" s="192">
        <v>769847.78</v>
      </c>
      <c r="E23" s="83">
        <v>749091.14</v>
      </c>
      <c r="F23" s="419">
        <f t="shared" si="5"/>
        <v>0.9730379946019978</v>
      </c>
      <c r="G23" s="70">
        <v>531328.35</v>
      </c>
      <c r="H23" s="419">
        <f t="shared" si="1"/>
        <v>0.69017325736783963</v>
      </c>
      <c r="I23" s="70">
        <v>249274.76</v>
      </c>
      <c r="J23" s="433">
        <f t="shared" si="2"/>
        <v>0.32379746551974209</v>
      </c>
      <c r="K23" s="588">
        <v>620988.93999999994</v>
      </c>
      <c r="L23" s="419">
        <v>0.89225882001339119</v>
      </c>
      <c r="M23" s="211">
        <f t="shared" si="3"/>
        <v>-0.14438355375540179</v>
      </c>
      <c r="N23" s="588">
        <v>216803.67</v>
      </c>
      <c r="O23" s="419">
        <v>0.31151116277332203</v>
      </c>
      <c r="P23" s="597">
        <f t="shared" ref="P23:P25" si="6">+I23/N23-1</f>
        <v>0.14977186502424056</v>
      </c>
      <c r="Q23" s="60">
        <v>223</v>
      </c>
    </row>
    <row r="24" spans="1:17" ht="15" customHeight="1" x14ac:dyDescent="0.2">
      <c r="A24" s="71"/>
      <c r="B24" s="71" t="s">
        <v>258</v>
      </c>
      <c r="C24" s="187">
        <v>2466584.48</v>
      </c>
      <c r="D24" s="398">
        <v>2466773.0299999998</v>
      </c>
      <c r="E24" s="238">
        <v>2265248.9700000002</v>
      </c>
      <c r="F24" s="131">
        <f t="shared" si="5"/>
        <v>0.91830457948536937</v>
      </c>
      <c r="G24" s="83">
        <v>1698527.79</v>
      </c>
      <c r="H24" s="131">
        <f t="shared" si="1"/>
        <v>0.68856265628946012</v>
      </c>
      <c r="I24" s="83">
        <v>424129.15</v>
      </c>
      <c r="J24" s="195">
        <f t="shared" si="2"/>
        <v>0.17193683603716067</v>
      </c>
      <c r="K24" s="398">
        <v>2080580.6</v>
      </c>
      <c r="L24" s="131">
        <v>0.84348034733681876</v>
      </c>
      <c r="M24" s="211">
        <f t="shared" si="3"/>
        <v>-0.18362797865172831</v>
      </c>
      <c r="N24" s="398">
        <v>-158728.35999999999</v>
      </c>
      <c r="O24" s="131">
        <v>-6.4349466790665832E-2</v>
      </c>
      <c r="P24" s="448">
        <f t="shared" si="6"/>
        <v>-3.6720439246017538</v>
      </c>
      <c r="Q24" s="60">
        <v>224</v>
      </c>
    </row>
    <row r="25" spans="1:17" ht="15" customHeight="1" x14ac:dyDescent="0.2">
      <c r="A25" s="73"/>
      <c r="B25" s="73" t="s">
        <v>259</v>
      </c>
      <c r="C25" s="186">
        <v>844814.86</v>
      </c>
      <c r="D25" s="168">
        <v>789169.38</v>
      </c>
      <c r="E25" s="74">
        <v>410585.94</v>
      </c>
      <c r="F25" s="417">
        <f t="shared" si="5"/>
        <v>0.52027606544997984</v>
      </c>
      <c r="G25" s="63">
        <v>290489.92</v>
      </c>
      <c r="H25" s="417">
        <f t="shared" si="1"/>
        <v>0.36809578192200004</v>
      </c>
      <c r="I25" s="63">
        <v>290489.92</v>
      </c>
      <c r="J25" s="434">
        <f t="shared" si="2"/>
        <v>0.36809578192200004</v>
      </c>
      <c r="K25" s="589">
        <v>483080.99</v>
      </c>
      <c r="L25" s="417">
        <v>0.76377407145070608</v>
      </c>
      <c r="M25" s="653">
        <f t="shared" si="3"/>
        <v>-0.39867242550778081</v>
      </c>
      <c r="N25" s="589">
        <v>483080.99</v>
      </c>
      <c r="O25" s="417">
        <v>0.76377407145070608</v>
      </c>
      <c r="P25" s="596">
        <f t="shared" si="6"/>
        <v>-0.39867242550778081</v>
      </c>
      <c r="Q25" s="60">
        <v>225</v>
      </c>
    </row>
    <row r="26" spans="1:17" ht="15" customHeight="1" x14ac:dyDescent="0.2">
      <c r="A26" s="69"/>
      <c r="B26" s="69" t="s">
        <v>261</v>
      </c>
      <c r="C26" s="187">
        <v>1326385.93</v>
      </c>
      <c r="D26" s="189">
        <v>1029513.31</v>
      </c>
      <c r="E26" s="83">
        <v>656138.91</v>
      </c>
      <c r="F26" s="419">
        <f t="shared" si="5"/>
        <v>0.63732921529688624</v>
      </c>
      <c r="G26" s="83">
        <v>169772</v>
      </c>
      <c r="H26" s="419">
        <f t="shared" si="1"/>
        <v>0.16490510452944021</v>
      </c>
      <c r="I26" s="83">
        <v>169772</v>
      </c>
      <c r="J26" s="433">
        <f t="shared" si="2"/>
        <v>0.16490510452944021</v>
      </c>
      <c r="K26" s="588">
        <v>414350.74</v>
      </c>
      <c r="L26" s="419">
        <v>0.37608435267879592</v>
      </c>
      <c r="M26" s="211">
        <f t="shared" si="3"/>
        <v>-0.59026982792404326</v>
      </c>
      <c r="N26" s="588">
        <v>414350.74</v>
      </c>
      <c r="O26" s="419">
        <v>0.37608435267879592</v>
      </c>
      <c r="P26" s="597">
        <f t="shared" si="4"/>
        <v>-0.59026982792404326</v>
      </c>
      <c r="Q26" s="60">
        <v>22601</v>
      </c>
    </row>
    <row r="27" spans="1:17" ht="15" customHeight="1" x14ac:dyDescent="0.2">
      <c r="A27" s="71"/>
      <c r="B27" s="71" t="s">
        <v>260</v>
      </c>
      <c r="C27" s="187">
        <v>13040585.99</v>
      </c>
      <c r="D27" s="189">
        <v>12829951.210000001</v>
      </c>
      <c r="E27" s="83">
        <v>6879327.8600000003</v>
      </c>
      <c r="F27" s="131">
        <f t="shared" si="5"/>
        <v>0.53619283093127212</v>
      </c>
      <c r="G27" s="83">
        <v>4446448.78</v>
      </c>
      <c r="H27" s="131">
        <f t="shared" si="1"/>
        <v>0.34656786352658314</v>
      </c>
      <c r="I27" s="83">
        <v>1524141.26</v>
      </c>
      <c r="J27" s="195">
        <f t="shared" si="2"/>
        <v>0.11879556165514053</v>
      </c>
      <c r="K27" s="398">
        <v>11518391.24</v>
      </c>
      <c r="L27" s="131">
        <v>0.89234688789769268</v>
      </c>
      <c r="M27" s="211">
        <f t="shared" si="3"/>
        <v>-0.6139696345303165</v>
      </c>
      <c r="N27" s="398">
        <v>8473288.1300000008</v>
      </c>
      <c r="O27" s="131">
        <v>0.65643822435970323</v>
      </c>
      <c r="P27" s="448">
        <f t="shared" si="4"/>
        <v>-0.82012399004776915</v>
      </c>
      <c r="Q27" s="60">
        <v>22602</v>
      </c>
    </row>
    <row r="28" spans="1:17" ht="15" customHeight="1" x14ac:dyDescent="0.2">
      <c r="A28" s="71"/>
      <c r="B28" s="71" t="s">
        <v>262</v>
      </c>
      <c r="C28" s="187">
        <v>643129.06000000006</v>
      </c>
      <c r="D28" s="398">
        <v>1170755.6100000001</v>
      </c>
      <c r="E28" s="238">
        <v>886915.5</v>
      </c>
      <c r="F28" s="131">
        <f t="shared" si="5"/>
        <v>0.7575581892791442</v>
      </c>
      <c r="G28" s="83">
        <v>503042.69</v>
      </c>
      <c r="H28" s="131">
        <f t="shared" si="1"/>
        <v>0.42967352511768014</v>
      </c>
      <c r="I28" s="83">
        <v>478958.32</v>
      </c>
      <c r="J28" s="195">
        <f t="shared" si="2"/>
        <v>0.40910187908473911</v>
      </c>
      <c r="K28" s="398">
        <v>331600.40000000002</v>
      </c>
      <c r="L28" s="131">
        <v>0.37252298074195572</v>
      </c>
      <c r="M28" s="211">
        <f t="shared" si="3"/>
        <v>0.51701472615835198</v>
      </c>
      <c r="N28" s="398">
        <v>311858.64</v>
      </c>
      <c r="O28" s="131">
        <v>0.35034490351318182</v>
      </c>
      <c r="P28" s="448">
        <f t="shared" si="4"/>
        <v>0.53581866450773985</v>
      </c>
      <c r="Q28" s="60">
        <v>22606</v>
      </c>
    </row>
    <row r="29" spans="1:17" ht="15" customHeight="1" x14ac:dyDescent="0.2">
      <c r="A29" s="71"/>
      <c r="B29" s="71" t="s">
        <v>263</v>
      </c>
      <c r="C29" s="187">
        <v>17342647.079999998</v>
      </c>
      <c r="D29" s="398">
        <v>28089135.350000001</v>
      </c>
      <c r="E29" s="238">
        <v>21078508.77</v>
      </c>
      <c r="F29" s="131">
        <f t="shared" si="5"/>
        <v>0.75041500948159301</v>
      </c>
      <c r="G29" s="83">
        <v>15098255.470000001</v>
      </c>
      <c r="H29" s="131">
        <f t="shared" si="1"/>
        <v>0.5375122901388989</v>
      </c>
      <c r="I29" s="83">
        <v>8075131.2699999996</v>
      </c>
      <c r="J29" s="195">
        <f t="shared" si="2"/>
        <v>0.28748237243265656</v>
      </c>
      <c r="K29" s="398">
        <v>14898477.640000001</v>
      </c>
      <c r="L29" s="131">
        <v>0.61794502545998509</v>
      </c>
      <c r="M29" s="211">
        <f t="shared" si="3"/>
        <v>1.3409278103933886E-2</v>
      </c>
      <c r="N29" s="398">
        <v>8313939.5</v>
      </c>
      <c r="O29" s="131">
        <v>0.344837753235053</v>
      </c>
      <c r="P29" s="448">
        <f t="shared" si="4"/>
        <v>-2.8723835433250411E-2</v>
      </c>
      <c r="Q29" s="60">
        <v>22610</v>
      </c>
    </row>
    <row r="30" spans="1:17" ht="15" customHeight="1" x14ac:dyDescent="0.2">
      <c r="A30" s="73"/>
      <c r="B30" s="73" t="s">
        <v>264</v>
      </c>
      <c r="C30" s="186">
        <v>16289425.710000001</v>
      </c>
      <c r="D30" s="168">
        <v>14679760.49</v>
      </c>
      <c r="E30" s="74">
        <v>6409213.0899999999</v>
      </c>
      <c r="F30" s="417">
        <f t="shared" si="5"/>
        <v>0.436602020473428</v>
      </c>
      <c r="G30" s="63">
        <v>5312577.83</v>
      </c>
      <c r="H30" s="417">
        <f t="shared" si="1"/>
        <v>0.36189812726297416</v>
      </c>
      <c r="I30" s="63">
        <v>2626516.02</v>
      </c>
      <c r="J30" s="434">
        <f t="shared" si="2"/>
        <v>0.17892090417886647</v>
      </c>
      <c r="K30" s="589">
        <v>4884451.68</v>
      </c>
      <c r="L30" s="417">
        <v>0.4567579053091631</v>
      </c>
      <c r="M30" s="653">
        <f t="shared" si="3"/>
        <v>8.7650810786606081E-2</v>
      </c>
      <c r="N30" s="589">
        <v>2668818.09</v>
      </c>
      <c r="O30" s="417">
        <v>0.24956818908271022</v>
      </c>
      <c r="P30" s="596">
        <f t="shared" si="4"/>
        <v>-1.5850488333582824E-2</v>
      </c>
      <c r="Q30" s="61" t="s">
        <v>265</v>
      </c>
    </row>
    <row r="31" spans="1:17" ht="15" customHeight="1" x14ac:dyDescent="0.2">
      <c r="A31" s="69"/>
      <c r="B31" s="69" t="s">
        <v>266</v>
      </c>
      <c r="C31" s="185">
        <v>11908878.640000001</v>
      </c>
      <c r="D31" s="189">
        <v>12520451.4</v>
      </c>
      <c r="E31" s="72">
        <v>12242303.199999999</v>
      </c>
      <c r="F31" s="418">
        <f t="shared" si="5"/>
        <v>0.97778449106076148</v>
      </c>
      <c r="G31" s="72">
        <v>12191160.65</v>
      </c>
      <c r="H31" s="131">
        <f t="shared" si="1"/>
        <v>0.97369977012170661</v>
      </c>
      <c r="I31" s="72">
        <v>5475885.1200000001</v>
      </c>
      <c r="J31" s="433">
        <f t="shared" si="2"/>
        <v>0.43735524743141446</v>
      </c>
      <c r="K31" s="588">
        <v>11524188.130000001</v>
      </c>
      <c r="L31" s="419">
        <v>0.97228287238692579</v>
      </c>
      <c r="M31" s="211">
        <f t="shared" si="3"/>
        <v>5.7875879192194279E-2</v>
      </c>
      <c r="N31" s="588">
        <v>5434391.7400000002</v>
      </c>
      <c r="O31" s="419">
        <v>0.45849355729347879</v>
      </c>
      <c r="P31" s="448">
        <f t="shared" si="4"/>
        <v>7.6353310517875972E-3</v>
      </c>
      <c r="Q31" s="60">
        <v>22700</v>
      </c>
    </row>
    <row r="32" spans="1:17" ht="15" customHeight="1" x14ac:dyDescent="0.2">
      <c r="A32" s="71"/>
      <c r="B32" s="71" t="s">
        <v>267</v>
      </c>
      <c r="C32" s="185">
        <v>2874262.5</v>
      </c>
      <c r="D32" s="189">
        <v>6232209.8600000003</v>
      </c>
      <c r="E32" s="72">
        <v>4902221.03</v>
      </c>
      <c r="F32" s="131">
        <f t="shared" si="5"/>
        <v>0.78659434456207478</v>
      </c>
      <c r="G32" s="72">
        <v>3730735.35</v>
      </c>
      <c r="H32" s="131">
        <f t="shared" si="1"/>
        <v>0.59862158589120418</v>
      </c>
      <c r="I32" s="72">
        <v>1714381.79</v>
      </c>
      <c r="J32" s="195">
        <f t="shared" si="2"/>
        <v>0.27508409192112793</v>
      </c>
      <c r="K32" s="398">
        <v>3070338.29</v>
      </c>
      <c r="L32" s="131">
        <v>0.60234988309951609</v>
      </c>
      <c r="M32" s="211">
        <f t="shared" si="3"/>
        <v>0.21508934769529908</v>
      </c>
      <c r="N32" s="398">
        <v>1722446.84</v>
      </c>
      <c r="O32" s="131">
        <v>0.33791574566825044</v>
      </c>
      <c r="P32" s="448">
        <f t="shared" si="4"/>
        <v>-4.6823215745804836E-3</v>
      </c>
      <c r="Q32" s="60">
        <v>22703</v>
      </c>
    </row>
    <row r="33" spans="1:17" ht="15" customHeight="1" x14ac:dyDescent="0.2">
      <c r="A33" s="71"/>
      <c r="B33" s="71" t="s">
        <v>268</v>
      </c>
      <c r="C33" s="185">
        <v>2461274.11</v>
      </c>
      <c r="D33" s="189">
        <v>2220168.35</v>
      </c>
      <c r="E33" s="72">
        <v>1614688.91</v>
      </c>
      <c r="F33" s="131">
        <f t="shared" si="5"/>
        <v>0.72728219461375521</v>
      </c>
      <c r="G33" s="721">
        <v>1332945.3500000001</v>
      </c>
      <c r="H33" s="131">
        <f t="shared" si="1"/>
        <v>0.60038030449357593</v>
      </c>
      <c r="I33" s="72">
        <v>517401.61</v>
      </c>
      <c r="J33" s="195">
        <f t="shared" si="2"/>
        <v>0.23304611562452007</v>
      </c>
      <c r="K33" s="398">
        <v>1378189.91</v>
      </c>
      <c r="L33" s="131">
        <v>0.58123950201740748</v>
      </c>
      <c r="M33" s="211">
        <f t="shared" si="3"/>
        <v>-3.2828973475796164E-2</v>
      </c>
      <c r="N33" s="398">
        <v>752485.56</v>
      </c>
      <c r="O33" s="131">
        <v>0.317354182465093</v>
      </c>
      <c r="P33" s="448">
        <f t="shared" si="4"/>
        <v>-0.31240991521485151</v>
      </c>
      <c r="Q33" s="60" t="s">
        <v>269</v>
      </c>
    </row>
    <row r="34" spans="1:17" ht="15" customHeight="1" x14ac:dyDescent="0.2">
      <c r="A34" s="71"/>
      <c r="B34" s="71" t="s">
        <v>270</v>
      </c>
      <c r="C34" s="185">
        <v>3735000</v>
      </c>
      <c r="D34" s="189">
        <v>3735000</v>
      </c>
      <c r="E34" s="72">
        <v>626157.73</v>
      </c>
      <c r="F34" s="131">
        <f t="shared" si="5"/>
        <v>0.16764597858099062</v>
      </c>
      <c r="G34" s="72">
        <v>626157.73</v>
      </c>
      <c r="H34" s="131">
        <f t="shared" si="1"/>
        <v>0.16764597858099062</v>
      </c>
      <c r="I34" s="72">
        <v>545856.88</v>
      </c>
      <c r="J34" s="195">
        <f t="shared" si="2"/>
        <v>0.14614642034805891</v>
      </c>
      <c r="K34" s="398">
        <v>1860551.62</v>
      </c>
      <c r="L34" s="131">
        <v>0.51716438338648918</v>
      </c>
      <c r="M34" s="211">
        <f t="shared" si="3"/>
        <v>-0.66345586799682565</v>
      </c>
      <c r="N34" s="398">
        <v>1584405.86</v>
      </c>
      <c r="O34" s="131">
        <v>0.44040609828435723</v>
      </c>
      <c r="P34" s="448">
        <f t="shared" si="4"/>
        <v>-0.65548165796357249</v>
      </c>
      <c r="Q34" s="61">
        <v>22708</v>
      </c>
    </row>
    <row r="35" spans="1:17" ht="15" customHeight="1" x14ac:dyDescent="0.2">
      <c r="A35" s="71"/>
      <c r="B35" s="71" t="s">
        <v>271</v>
      </c>
      <c r="C35" s="185">
        <v>15900827.689999999</v>
      </c>
      <c r="D35" s="189">
        <v>16678456.529999999</v>
      </c>
      <c r="E35" s="72">
        <v>15344131.98</v>
      </c>
      <c r="F35" s="131">
        <f t="shared" si="5"/>
        <v>0.91999712038101888</v>
      </c>
      <c r="G35" s="72">
        <v>15344131.98</v>
      </c>
      <c r="H35" s="131">
        <f t="shared" si="1"/>
        <v>0.91999712038101888</v>
      </c>
      <c r="I35" s="72">
        <v>7156660.5599999996</v>
      </c>
      <c r="J35" s="195">
        <f t="shared" si="2"/>
        <v>0.42909609454130943</v>
      </c>
      <c r="K35" s="398">
        <v>15535361.619999999</v>
      </c>
      <c r="L35" s="131">
        <v>0.95516015772080942</v>
      </c>
      <c r="M35" s="211">
        <f t="shared" si="3"/>
        <v>-1.2309313724233606E-2</v>
      </c>
      <c r="N35" s="398">
        <v>7135447.54</v>
      </c>
      <c r="O35" s="131">
        <v>0.43870850028626251</v>
      </c>
      <c r="P35" s="448">
        <f t="shared" si="4"/>
        <v>2.9729067281460964E-3</v>
      </c>
      <c r="Q35" s="60">
        <v>22712</v>
      </c>
    </row>
    <row r="36" spans="1:17" ht="15" customHeight="1" x14ac:dyDescent="0.2">
      <c r="A36" s="71"/>
      <c r="B36" s="71" t="s">
        <v>272</v>
      </c>
      <c r="C36" s="185">
        <v>11600000</v>
      </c>
      <c r="D36" s="189">
        <v>12939002.66</v>
      </c>
      <c r="E36" s="72">
        <v>12939002.66</v>
      </c>
      <c r="F36" s="131">
        <f t="shared" si="5"/>
        <v>1</v>
      </c>
      <c r="G36" s="72">
        <v>12939002.66</v>
      </c>
      <c r="H36" s="131">
        <f t="shared" si="1"/>
        <v>1</v>
      </c>
      <c r="I36" s="72">
        <v>5398563.9100000001</v>
      </c>
      <c r="J36" s="195">
        <f t="shared" si="2"/>
        <v>0.41723184173145539</v>
      </c>
      <c r="K36" s="398">
        <v>12516606.189999999</v>
      </c>
      <c r="L36" s="131">
        <v>1</v>
      </c>
      <c r="M36" s="211">
        <f t="shared" si="3"/>
        <v>3.3746885025229156E-2</v>
      </c>
      <c r="N36" s="398">
        <v>4968854.6500000004</v>
      </c>
      <c r="O36" s="131">
        <v>0.39698098466737813</v>
      </c>
      <c r="P36" s="448">
        <f t="shared" si="4"/>
        <v>8.6480545370752449E-2</v>
      </c>
      <c r="Q36" s="60">
        <v>22714</v>
      </c>
    </row>
    <row r="37" spans="1:17" ht="15" customHeight="1" x14ac:dyDescent="0.2">
      <c r="A37" s="71"/>
      <c r="B37" s="71" t="s">
        <v>273</v>
      </c>
      <c r="C37" s="185">
        <v>0</v>
      </c>
      <c r="D37" s="189">
        <v>3500988.09</v>
      </c>
      <c r="E37" s="72">
        <v>3500988.09</v>
      </c>
      <c r="F37" s="131">
        <f t="shared" si="5"/>
        <v>1</v>
      </c>
      <c r="G37" s="72">
        <v>3500988.09</v>
      </c>
      <c r="H37" s="131">
        <f t="shared" si="1"/>
        <v>1</v>
      </c>
      <c r="I37" s="72">
        <v>0</v>
      </c>
      <c r="J37" s="195">
        <f t="shared" si="2"/>
        <v>0</v>
      </c>
      <c r="K37" s="398">
        <v>0</v>
      </c>
      <c r="L37" s="131" t="s">
        <v>129</v>
      </c>
      <c r="M37" s="211" t="s">
        <v>129</v>
      </c>
      <c r="N37" s="398"/>
      <c r="O37" s="131" t="s">
        <v>129</v>
      </c>
      <c r="P37" s="448" t="s">
        <v>129</v>
      </c>
      <c r="Q37" s="60">
        <v>22715</v>
      </c>
    </row>
    <row r="38" spans="1:17" ht="15" customHeight="1" x14ac:dyDescent="0.2">
      <c r="A38" s="71"/>
      <c r="B38" s="71" t="s">
        <v>274</v>
      </c>
      <c r="C38" s="185">
        <v>13595150.939999999</v>
      </c>
      <c r="D38" s="189">
        <v>13451919.869999999</v>
      </c>
      <c r="E38" s="72">
        <v>12894141.800000001</v>
      </c>
      <c r="F38" s="131">
        <f t="shared" si="5"/>
        <v>0.95853543022926146</v>
      </c>
      <c r="G38" s="72">
        <v>12894141.789999999</v>
      </c>
      <c r="H38" s="131">
        <f t="shared" si="1"/>
        <v>0.95853542948587311</v>
      </c>
      <c r="I38" s="72">
        <v>5539795.9199999999</v>
      </c>
      <c r="J38" s="195">
        <f t="shared" si="2"/>
        <v>0.41182195356029877</v>
      </c>
      <c r="K38" s="398">
        <v>13293025.49</v>
      </c>
      <c r="L38" s="131">
        <v>0.9760045193188428</v>
      </c>
      <c r="M38" s="211">
        <f t="shared" si="3"/>
        <v>-3.000699128276485E-2</v>
      </c>
      <c r="N38" s="398">
        <v>6078606.2400000002</v>
      </c>
      <c r="O38" s="131">
        <v>0.44630525728418796</v>
      </c>
      <c r="P38" s="448">
        <f t="shared" si="4"/>
        <v>-8.8640438075159866E-2</v>
      </c>
      <c r="Q38" s="60">
        <v>22716</v>
      </c>
    </row>
    <row r="39" spans="1:17" ht="15" customHeight="1" x14ac:dyDescent="0.2">
      <c r="A39" s="71"/>
      <c r="B39" s="71" t="s">
        <v>456</v>
      </c>
      <c r="C39" s="185">
        <v>209726</v>
      </c>
      <c r="D39" s="189">
        <v>372251.88</v>
      </c>
      <c r="E39" s="72">
        <v>288225.24</v>
      </c>
      <c r="F39" s="131">
        <f t="shared" si="5"/>
        <v>0.77427477330671901</v>
      </c>
      <c r="G39" s="72">
        <v>288225.24</v>
      </c>
      <c r="H39" s="131">
        <f t="shared" si="1"/>
        <v>0.77427477330671901</v>
      </c>
      <c r="I39" s="72">
        <v>123937.36</v>
      </c>
      <c r="J39" s="195">
        <f t="shared" si="2"/>
        <v>0.33293951396565141</v>
      </c>
      <c r="K39" s="398">
        <v>196444.27</v>
      </c>
      <c r="L39" s="131">
        <v>0.97808312918457641</v>
      </c>
      <c r="M39" s="211">
        <f t="shared" si="3"/>
        <v>0.46721123502355155</v>
      </c>
      <c r="N39" s="398">
        <v>97939.87</v>
      </c>
      <c r="O39" s="131">
        <v>0.48763618568019634</v>
      </c>
      <c r="P39" s="448">
        <f t="shared" si="4"/>
        <v>0.26544337867714152</v>
      </c>
      <c r="Q39" s="60" t="s">
        <v>457</v>
      </c>
    </row>
    <row r="40" spans="1:17" ht="15" customHeight="1" x14ac:dyDescent="0.2">
      <c r="A40" s="71"/>
      <c r="B40" s="71" t="s">
        <v>458</v>
      </c>
      <c r="C40" s="185">
        <v>120000.38</v>
      </c>
      <c r="D40" s="189">
        <v>658043.75</v>
      </c>
      <c r="E40" s="72">
        <v>654683.64</v>
      </c>
      <c r="F40" s="131">
        <f t="shared" si="5"/>
        <v>0.99489378935671069</v>
      </c>
      <c r="G40" s="72">
        <v>155408.82999999999</v>
      </c>
      <c r="H40" s="131">
        <f t="shared" si="1"/>
        <v>0.23616792956395374</v>
      </c>
      <c r="I40" s="72">
        <v>90075.08</v>
      </c>
      <c r="J40" s="195">
        <f t="shared" si="2"/>
        <v>0.13688311757386953</v>
      </c>
      <c r="K40" s="398">
        <v>126553.12</v>
      </c>
      <c r="L40" s="131">
        <v>1</v>
      </c>
      <c r="M40" s="211">
        <f t="shared" si="3"/>
        <v>0.22801263216584466</v>
      </c>
      <c r="N40" s="398">
        <v>101053.14</v>
      </c>
      <c r="O40" s="131">
        <v>0.79850374293419235</v>
      </c>
      <c r="P40" s="448">
        <f t="shared" si="4"/>
        <v>-0.10863650550591497</v>
      </c>
      <c r="Q40" s="60" t="s">
        <v>459</v>
      </c>
    </row>
    <row r="41" spans="1:17" ht="15" customHeight="1" x14ac:dyDescent="0.2">
      <c r="A41" s="71"/>
      <c r="B41" s="71" t="s">
        <v>280</v>
      </c>
      <c r="C41" s="185">
        <v>62684906.009999998</v>
      </c>
      <c r="D41" s="189">
        <v>61771764.600000001</v>
      </c>
      <c r="E41" s="72">
        <v>55249734.310000002</v>
      </c>
      <c r="F41" s="131">
        <f t="shared" ref="F41:F55" si="7">+E41/D41</f>
        <v>0.89441729029058692</v>
      </c>
      <c r="G41" s="72">
        <v>52059580.689999998</v>
      </c>
      <c r="H41" s="131">
        <f t="shared" ref="H41:H55" si="8">+G41/D41</f>
        <v>0.84277308616823932</v>
      </c>
      <c r="I41" s="72">
        <v>25458171.559999999</v>
      </c>
      <c r="J41" s="195">
        <f t="shared" ref="J41:J55" si="9">I41/D41</f>
        <v>0.41213282030800197</v>
      </c>
      <c r="K41" s="398">
        <v>53346181.490000002</v>
      </c>
      <c r="L41" s="131">
        <v>0.87037456830589632</v>
      </c>
      <c r="M41" s="211">
        <f t="shared" si="3"/>
        <v>-2.4117954913814854E-2</v>
      </c>
      <c r="N41" s="398">
        <v>26564125.289999999</v>
      </c>
      <c r="O41" s="131">
        <v>0.43340944817281041</v>
      </c>
      <c r="P41" s="448">
        <f t="shared" si="4"/>
        <v>-4.1633357692991035E-2</v>
      </c>
      <c r="Q41" s="60">
        <v>22719</v>
      </c>
    </row>
    <row r="42" spans="1:17" ht="15" customHeight="1" x14ac:dyDescent="0.2">
      <c r="A42" s="71"/>
      <c r="B42" s="71" t="s">
        <v>275</v>
      </c>
      <c r="C42" s="185">
        <v>1550000</v>
      </c>
      <c r="D42" s="189">
        <v>1748200.23</v>
      </c>
      <c r="E42" s="72">
        <v>1748200.23</v>
      </c>
      <c r="F42" s="131">
        <f t="shared" si="7"/>
        <v>1</v>
      </c>
      <c r="G42" s="72">
        <v>1748200.23</v>
      </c>
      <c r="H42" s="131">
        <f t="shared" si="8"/>
        <v>1</v>
      </c>
      <c r="I42" s="72">
        <v>758127.3</v>
      </c>
      <c r="J42" s="195">
        <f t="shared" si="9"/>
        <v>0.43366159493069056</v>
      </c>
      <c r="K42" s="398">
        <v>1817500</v>
      </c>
      <c r="L42" s="131">
        <v>0.98911564625850346</v>
      </c>
      <c r="M42" s="211">
        <f t="shared" si="3"/>
        <v>-3.8129171939477291E-2</v>
      </c>
      <c r="N42" s="398">
        <v>1361053.42</v>
      </c>
      <c r="O42" s="131">
        <v>0.74070934421768708</v>
      </c>
      <c r="P42" s="448">
        <f t="shared" si="4"/>
        <v>-0.44298490503039911</v>
      </c>
      <c r="Q42" s="60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5" t="s">
        <v>510</v>
      </c>
      <c r="D44" s="744" t="s">
        <v>772</v>
      </c>
      <c r="E44" s="742"/>
      <c r="F44" s="742"/>
      <c r="G44" s="742"/>
      <c r="H44" s="742"/>
      <c r="I44" s="742"/>
      <c r="J44" s="743"/>
      <c r="K44" s="750" t="s">
        <v>773</v>
      </c>
      <c r="L44" s="751"/>
      <c r="M44" s="751"/>
      <c r="N44" s="751"/>
      <c r="O44" s="751"/>
      <c r="P44" s="752"/>
    </row>
    <row r="45" spans="1:17" x14ac:dyDescent="0.2">
      <c r="C45" s="158">
        <v>1</v>
      </c>
      <c r="D45" s="149">
        <v>2</v>
      </c>
      <c r="E45" s="88">
        <v>3</v>
      </c>
      <c r="F45" s="89" t="s">
        <v>36</v>
      </c>
      <c r="G45" s="88">
        <v>4</v>
      </c>
      <c r="H45" s="89" t="s">
        <v>37</v>
      </c>
      <c r="I45" s="88">
        <v>5</v>
      </c>
      <c r="J45" s="150" t="s">
        <v>38</v>
      </c>
      <c r="K45" s="88" t="s">
        <v>555</v>
      </c>
      <c r="L45" s="89" t="s">
        <v>556</v>
      </c>
      <c r="M45" s="150" t="s">
        <v>557</v>
      </c>
      <c r="N45" s="88" t="s">
        <v>39</v>
      </c>
      <c r="O45" s="89" t="s">
        <v>40</v>
      </c>
      <c r="P45" s="150" t="s">
        <v>362</v>
      </c>
    </row>
    <row r="46" spans="1:17" ht="25.5" x14ac:dyDescent="0.2">
      <c r="A46" s="1"/>
      <c r="B46" s="2" t="s">
        <v>150</v>
      </c>
      <c r="C46" s="159" t="s">
        <v>13</v>
      </c>
      <c r="D46" s="113" t="s">
        <v>350</v>
      </c>
      <c r="E46" s="90" t="s">
        <v>15</v>
      </c>
      <c r="F46" s="90" t="s">
        <v>18</v>
      </c>
      <c r="G46" s="90" t="s">
        <v>16</v>
      </c>
      <c r="H46" s="90" t="s">
        <v>18</v>
      </c>
      <c r="I46" s="90" t="s">
        <v>17</v>
      </c>
      <c r="J46" s="114" t="s">
        <v>18</v>
      </c>
      <c r="K46" s="90" t="s">
        <v>16</v>
      </c>
      <c r="L46" s="90" t="s">
        <v>18</v>
      </c>
      <c r="M46" s="593" t="s">
        <v>512</v>
      </c>
      <c r="N46" s="570" t="s">
        <v>17</v>
      </c>
      <c r="O46" s="90" t="s">
        <v>18</v>
      </c>
      <c r="P46" s="593" t="s">
        <v>512</v>
      </c>
      <c r="Q46" s="59" t="s">
        <v>163</v>
      </c>
    </row>
    <row r="47" spans="1:17" ht="15" customHeight="1" x14ac:dyDescent="0.2">
      <c r="A47" s="71"/>
      <c r="B47" s="71" t="s">
        <v>277</v>
      </c>
      <c r="C47" s="185">
        <v>2113545.42</v>
      </c>
      <c r="D47" s="189">
        <v>1680732.67</v>
      </c>
      <c r="E47" s="72">
        <v>1288895.3999999999</v>
      </c>
      <c r="F47" s="131">
        <f t="shared" si="7"/>
        <v>0.76686520289987581</v>
      </c>
      <c r="G47" s="72">
        <v>1288895.3999999999</v>
      </c>
      <c r="H47" s="131">
        <f t="shared" si="8"/>
        <v>0.76686520289987581</v>
      </c>
      <c r="I47" s="72">
        <v>530131.56999999995</v>
      </c>
      <c r="J47" s="195">
        <f t="shared" si="9"/>
        <v>0.31541694849068413</v>
      </c>
      <c r="K47" s="398">
        <v>1415138.13</v>
      </c>
      <c r="L47" s="131">
        <v>0.895033285410613</v>
      </c>
      <c r="M47" s="211">
        <f t="shared" si="3"/>
        <v>-8.9208768616813372E-2</v>
      </c>
      <c r="N47" s="398">
        <v>439715.76</v>
      </c>
      <c r="O47" s="131">
        <v>0.27810729777991683</v>
      </c>
      <c r="P47" s="448">
        <f t="shared" si="4"/>
        <v>0.20562330993094258</v>
      </c>
      <c r="Q47" s="60">
        <v>22721</v>
      </c>
    </row>
    <row r="48" spans="1:17" ht="15" customHeight="1" x14ac:dyDescent="0.2">
      <c r="A48" s="71"/>
      <c r="B48" s="71" t="s">
        <v>276</v>
      </c>
      <c r="C48" s="185">
        <v>2650000</v>
      </c>
      <c r="D48" s="189">
        <v>2795096.99</v>
      </c>
      <c r="E48" s="72">
        <v>2795096.99</v>
      </c>
      <c r="F48" s="131">
        <f t="shared" si="7"/>
        <v>1</v>
      </c>
      <c r="G48" s="72">
        <v>2695096.99</v>
      </c>
      <c r="H48" s="131">
        <f t="shared" si="8"/>
        <v>0.96422306619134535</v>
      </c>
      <c r="I48" s="72">
        <v>635098.09</v>
      </c>
      <c r="J48" s="195">
        <f t="shared" si="9"/>
        <v>0.22721862327933026</v>
      </c>
      <c r="K48" s="398">
        <v>2674806.98</v>
      </c>
      <c r="L48" s="131">
        <v>1</v>
      </c>
      <c r="M48" s="211">
        <f t="shared" si="3"/>
        <v>7.5855978213426045E-3</v>
      </c>
      <c r="N48" s="398">
        <v>697379.83999999997</v>
      </c>
      <c r="O48" s="131">
        <v>0.26072155681304526</v>
      </c>
      <c r="P48" s="448">
        <f t="shared" si="4"/>
        <v>-8.9308216882208691E-2</v>
      </c>
      <c r="Q48" s="60">
        <v>22723</v>
      </c>
    </row>
    <row r="49" spans="1:17" ht="15" customHeight="1" x14ac:dyDescent="0.2">
      <c r="A49" s="71"/>
      <c r="B49" s="71" t="s">
        <v>279</v>
      </c>
      <c r="C49" s="185">
        <v>9307905.2899999991</v>
      </c>
      <c r="D49" s="189">
        <v>9143420.3699999992</v>
      </c>
      <c r="E49" s="72">
        <v>7986229.3099999996</v>
      </c>
      <c r="F49" s="131">
        <f t="shared" si="7"/>
        <v>0.87344002428272915</v>
      </c>
      <c r="G49" s="72">
        <v>7871398.4199999999</v>
      </c>
      <c r="H49" s="131">
        <f t="shared" si="8"/>
        <v>0.86088116935172698</v>
      </c>
      <c r="I49" s="72">
        <v>1980247.87</v>
      </c>
      <c r="J49" s="195">
        <f t="shared" si="9"/>
        <v>0.21657626904011637</v>
      </c>
      <c r="K49" s="398">
        <v>8624623.1899999995</v>
      </c>
      <c r="L49" s="131">
        <v>0.96597084901444596</v>
      </c>
      <c r="M49" s="211">
        <f t="shared" si="3"/>
        <v>-8.7334223583627635E-2</v>
      </c>
      <c r="N49" s="398">
        <v>2421418.58</v>
      </c>
      <c r="O49" s="131">
        <v>0.27120254531861515</v>
      </c>
      <c r="P49" s="448">
        <f t="shared" si="4"/>
        <v>-0.1821951452937145</v>
      </c>
      <c r="Q49" s="60">
        <v>22724</v>
      </c>
    </row>
    <row r="50" spans="1:17" ht="15" customHeight="1" x14ac:dyDescent="0.2">
      <c r="A50" s="71"/>
      <c r="B50" s="71" t="s">
        <v>461</v>
      </c>
      <c r="C50" s="185">
        <v>30380.83</v>
      </c>
      <c r="D50" s="189">
        <v>133732.71</v>
      </c>
      <c r="E50" s="72">
        <v>66425.899999999994</v>
      </c>
      <c r="F50" s="131">
        <f t="shared" si="7"/>
        <v>0.49670645274443326</v>
      </c>
      <c r="G50" s="72">
        <v>41238.660000000003</v>
      </c>
      <c r="H50" s="131">
        <f t="shared" si="8"/>
        <v>0.30836629273421595</v>
      </c>
      <c r="I50" s="72">
        <v>41238.660000000003</v>
      </c>
      <c r="J50" s="195">
        <f t="shared" si="9"/>
        <v>0.30836629273421595</v>
      </c>
      <c r="K50" s="398">
        <v>80609.62</v>
      </c>
      <c r="L50" s="131">
        <v>0.52741480535776408</v>
      </c>
      <c r="M50" s="211">
        <f t="shared" si="3"/>
        <v>-0.48841515441953443</v>
      </c>
      <c r="N50" s="398">
        <v>10643.72</v>
      </c>
      <c r="O50" s="131">
        <v>6.9640019542115947E-2</v>
      </c>
      <c r="P50" s="448">
        <f t="shared" si="4"/>
        <v>2.8744593055811318</v>
      </c>
      <c r="Q50" s="60" t="s">
        <v>460</v>
      </c>
    </row>
    <row r="51" spans="1:17" ht="15" customHeight="1" x14ac:dyDescent="0.2">
      <c r="A51" s="71"/>
      <c r="B51" s="71" t="s">
        <v>462</v>
      </c>
      <c r="C51" s="185">
        <v>19644.86</v>
      </c>
      <c r="D51" s="189">
        <v>19644.86</v>
      </c>
      <c r="E51" s="72">
        <v>0</v>
      </c>
      <c r="F51" s="131">
        <f t="shared" si="7"/>
        <v>0</v>
      </c>
      <c r="G51" s="72">
        <v>0</v>
      </c>
      <c r="H51" s="131">
        <f t="shared" si="8"/>
        <v>0</v>
      </c>
      <c r="I51" s="72">
        <v>0</v>
      </c>
      <c r="J51" s="195">
        <f t="shared" si="9"/>
        <v>0</v>
      </c>
      <c r="K51" s="398">
        <v>19644.86</v>
      </c>
      <c r="L51" s="131">
        <v>1</v>
      </c>
      <c r="M51" s="211">
        <f t="shared" si="3"/>
        <v>-1</v>
      </c>
      <c r="N51" s="398">
        <v>19644.849999999999</v>
      </c>
      <c r="O51" s="131">
        <v>0.99999949096099428</v>
      </c>
      <c r="P51" s="448">
        <f t="shared" si="4"/>
        <v>-1</v>
      </c>
      <c r="Q51" s="60" t="s">
        <v>463</v>
      </c>
    </row>
    <row r="52" spans="1:17" ht="15" customHeight="1" x14ac:dyDescent="0.2">
      <c r="A52" s="71"/>
      <c r="B52" s="71" t="s">
        <v>281</v>
      </c>
      <c r="C52" s="185">
        <v>261303122.13999999</v>
      </c>
      <c r="D52" s="189">
        <v>256436783.59999999</v>
      </c>
      <c r="E52" s="72">
        <v>256436783.59999999</v>
      </c>
      <c r="F52" s="131">
        <f t="shared" si="7"/>
        <v>1</v>
      </c>
      <c r="G52" s="72">
        <v>256436783.59999999</v>
      </c>
      <c r="H52" s="131">
        <f t="shared" si="8"/>
        <v>1</v>
      </c>
      <c r="I52" s="72">
        <v>98737604.769999996</v>
      </c>
      <c r="J52" s="195">
        <f t="shared" si="9"/>
        <v>0.38503682421791224</v>
      </c>
      <c r="K52" s="398">
        <v>256436783.59999999</v>
      </c>
      <c r="L52" s="131">
        <v>0.98820952534996109</v>
      </c>
      <c r="M52" s="211">
        <f t="shared" si="3"/>
        <v>0</v>
      </c>
      <c r="N52" s="398">
        <v>98793129.269999996</v>
      </c>
      <c r="O52" s="131">
        <v>0.38071102754130803</v>
      </c>
      <c r="P52" s="448">
        <f t="shared" si="4"/>
        <v>-5.6202795083304391E-4</v>
      </c>
      <c r="Q52" s="60">
        <v>22727</v>
      </c>
    </row>
    <row r="53" spans="1:17" ht="15" customHeight="1" x14ac:dyDescent="0.2">
      <c r="A53" s="71"/>
      <c r="B53" s="71" t="s">
        <v>278</v>
      </c>
      <c r="C53" s="185">
        <v>1874554.49</v>
      </c>
      <c r="D53" s="189">
        <v>1825833.12</v>
      </c>
      <c r="E53" s="72">
        <v>1710439.87</v>
      </c>
      <c r="F53" s="131">
        <f t="shared" si="7"/>
        <v>0.93679967312675327</v>
      </c>
      <c r="G53" s="72">
        <v>1607783.47</v>
      </c>
      <c r="H53" s="131">
        <f t="shared" si="8"/>
        <v>0.88057525761171418</v>
      </c>
      <c r="I53" s="72">
        <v>350461.23</v>
      </c>
      <c r="J53" s="195">
        <f t="shared" si="9"/>
        <v>0.19194592658062856</v>
      </c>
      <c r="K53" s="398">
        <v>1209110.23</v>
      </c>
      <c r="L53" s="131">
        <v>0.82684276260279332</v>
      </c>
      <c r="M53" s="211">
        <f t="shared" si="3"/>
        <v>0.3297244784704203</v>
      </c>
      <c r="N53" s="398">
        <v>444733.65</v>
      </c>
      <c r="O53" s="131">
        <v>0.3041284331771999</v>
      </c>
      <c r="P53" s="448">
        <f t="shared" si="4"/>
        <v>-0.21197501021116805</v>
      </c>
      <c r="Q53" s="60">
        <v>22729</v>
      </c>
    </row>
    <row r="54" spans="1:17" ht="15" customHeight="1" x14ac:dyDescent="0.2">
      <c r="A54" s="71"/>
      <c r="B54" s="71" t="s">
        <v>283</v>
      </c>
      <c r="C54" s="185">
        <v>50122831.859999999</v>
      </c>
      <c r="D54" s="189">
        <v>48060814.630000003</v>
      </c>
      <c r="E54" s="72">
        <v>42778222.359999999</v>
      </c>
      <c r="F54" s="131">
        <f t="shared" si="7"/>
        <v>0.89008525322201759</v>
      </c>
      <c r="G54" s="72">
        <v>42286731.090000004</v>
      </c>
      <c r="H54" s="131">
        <f t="shared" si="8"/>
        <v>0.8798588083774227</v>
      </c>
      <c r="I54" s="72">
        <v>20072426.829999998</v>
      </c>
      <c r="J54" s="195">
        <f t="shared" si="9"/>
        <v>0.4176464128735472</v>
      </c>
      <c r="K54" s="398">
        <v>42753756.630000003</v>
      </c>
      <c r="L54" s="131">
        <v>0.90184890371545878</v>
      </c>
      <c r="M54" s="211">
        <f t="shared" si="3"/>
        <v>-1.0923614129203618E-2</v>
      </c>
      <c r="N54" s="398">
        <v>19910638.789999999</v>
      </c>
      <c r="O54" s="131">
        <v>0.41999555548847656</v>
      </c>
      <c r="P54" s="448">
        <f t="shared" si="4"/>
        <v>8.1257081556447286E-3</v>
      </c>
      <c r="Q54" s="60">
        <v>22731</v>
      </c>
    </row>
    <row r="55" spans="1:17" ht="15" customHeight="1" x14ac:dyDescent="0.2">
      <c r="A55" s="71"/>
      <c r="B55" s="71" t="s">
        <v>282</v>
      </c>
      <c r="C55" s="185">
        <v>4217686.7</v>
      </c>
      <c r="D55" s="189">
        <v>4906204.63</v>
      </c>
      <c r="E55" s="72">
        <v>4198171.24</v>
      </c>
      <c r="F55" s="131">
        <f t="shared" si="7"/>
        <v>0.85568612738437699</v>
      </c>
      <c r="G55" s="72">
        <v>3541070.64</v>
      </c>
      <c r="H55" s="131">
        <f t="shared" si="8"/>
        <v>0.72175355637377892</v>
      </c>
      <c r="I55" s="72">
        <v>2079837.79</v>
      </c>
      <c r="J55" s="195">
        <f t="shared" si="9"/>
        <v>0.42391990282720843</v>
      </c>
      <c r="K55" s="398">
        <v>4133678.45</v>
      </c>
      <c r="L55" s="131">
        <v>0.97965765131876859</v>
      </c>
      <c r="M55" s="211">
        <f t="shared" si="3"/>
        <v>-0.1433608872020512</v>
      </c>
      <c r="N55" s="398">
        <v>2119473.11</v>
      </c>
      <c r="O55" s="131">
        <v>0.50230274901423111</v>
      </c>
      <c r="P55" s="448">
        <f t="shared" si="4"/>
        <v>-1.8700553365359696E-2</v>
      </c>
      <c r="Q55" s="60">
        <v>22732</v>
      </c>
    </row>
    <row r="56" spans="1:17" ht="15" customHeight="1" x14ac:dyDescent="0.2">
      <c r="A56" s="73"/>
      <c r="B56" s="73" t="s">
        <v>284</v>
      </c>
      <c r="C56" s="186">
        <v>1641388.83</v>
      </c>
      <c r="D56" s="190">
        <v>5048341.9099999703</v>
      </c>
      <c r="E56" s="74">
        <v>4743634.9200000204</v>
      </c>
      <c r="F56" s="417">
        <f t="shared" si="5"/>
        <v>0.93964216460926042</v>
      </c>
      <c r="G56" s="74">
        <v>4401832.9300000099</v>
      </c>
      <c r="H56" s="417">
        <f t="shared" si="1"/>
        <v>0.871936372075091</v>
      </c>
      <c r="I56" s="74">
        <v>1857129.0700000499</v>
      </c>
      <c r="J56" s="434">
        <f t="shared" si="2"/>
        <v>0.36786911487143326</v>
      </c>
      <c r="K56" s="589">
        <v>2463646.12</v>
      </c>
      <c r="L56" s="131">
        <v>0.63049235935160119</v>
      </c>
      <c r="M56" s="652">
        <f t="shared" si="3"/>
        <v>0.78671477785129706</v>
      </c>
      <c r="N56" s="589">
        <v>1503233.82</v>
      </c>
      <c r="O56" s="131">
        <v>0.38470518559253147</v>
      </c>
      <c r="P56" s="596">
        <f t="shared" si="4"/>
        <v>0.23542262374062983</v>
      </c>
      <c r="Q56" s="61" t="s">
        <v>285</v>
      </c>
    </row>
    <row r="57" spans="1:17" ht="15" customHeight="1" x14ac:dyDescent="0.2">
      <c r="A57" s="69"/>
      <c r="B57" s="69" t="s">
        <v>286</v>
      </c>
      <c r="C57" s="185">
        <v>2085705.4</v>
      </c>
      <c r="D57" s="189">
        <v>1590469.17</v>
      </c>
      <c r="E57" s="72">
        <v>1107091.95</v>
      </c>
      <c r="F57" s="418">
        <f t="shared" si="5"/>
        <v>0.69607884948816712</v>
      </c>
      <c r="G57" s="477">
        <v>707777</v>
      </c>
      <c r="H57" s="418">
        <f t="shared" si="1"/>
        <v>0.44501145533050479</v>
      </c>
      <c r="I57" s="72">
        <v>707777</v>
      </c>
      <c r="J57" s="435">
        <f t="shared" si="2"/>
        <v>0.44501145533050479</v>
      </c>
      <c r="K57" s="590">
        <v>813940.2</v>
      </c>
      <c r="L57" s="419">
        <v>0.46257565578596471</v>
      </c>
      <c r="M57" s="211">
        <f t="shared" si="3"/>
        <v>-0.13043120366827932</v>
      </c>
      <c r="N57" s="590">
        <v>813940.2</v>
      </c>
      <c r="O57" s="419">
        <v>0.46257565578596471</v>
      </c>
      <c r="P57" s="597">
        <f t="shared" si="4"/>
        <v>-0.13043120366827932</v>
      </c>
      <c r="Q57" s="60">
        <v>230</v>
      </c>
    </row>
    <row r="58" spans="1:17" ht="15" customHeight="1" x14ac:dyDescent="0.2">
      <c r="A58" s="71"/>
      <c r="B58" s="71" t="s">
        <v>287</v>
      </c>
      <c r="C58" s="185">
        <v>1009644.36</v>
      </c>
      <c r="D58" s="189">
        <v>1172908.04</v>
      </c>
      <c r="E58" s="72">
        <v>447866.45</v>
      </c>
      <c r="F58" s="131">
        <f t="shared" si="5"/>
        <v>0.38184276578068305</v>
      </c>
      <c r="G58" s="478">
        <v>352486.92</v>
      </c>
      <c r="H58" s="131">
        <f t="shared" si="1"/>
        <v>0.30052391831161801</v>
      </c>
      <c r="I58" s="72">
        <v>295213.71999999997</v>
      </c>
      <c r="J58" s="195">
        <f t="shared" si="2"/>
        <v>0.25169383270661183</v>
      </c>
      <c r="K58" s="398">
        <v>387443.6</v>
      </c>
      <c r="L58" s="131">
        <v>0.34712942251376611</v>
      </c>
      <c r="M58" s="211">
        <f t="shared" si="3"/>
        <v>-9.0223919042668355E-2</v>
      </c>
      <c r="N58" s="398">
        <v>343393.9</v>
      </c>
      <c r="O58" s="131">
        <v>0.30766317007623811</v>
      </c>
      <c r="P58" s="448">
        <f t="shared" si="4"/>
        <v>-0.1403058703139457</v>
      </c>
      <c r="Q58" s="60">
        <v>231</v>
      </c>
    </row>
    <row r="59" spans="1:17" ht="15" customHeight="1" x14ac:dyDescent="0.2">
      <c r="A59" s="73"/>
      <c r="B59" s="73" t="s">
        <v>288</v>
      </c>
      <c r="C59" s="186">
        <v>365380.73</v>
      </c>
      <c r="D59" s="190">
        <v>298867.3</v>
      </c>
      <c r="E59" s="74">
        <v>249000</v>
      </c>
      <c r="F59" s="417">
        <f t="shared" si="5"/>
        <v>0.83314568037386494</v>
      </c>
      <c r="G59" s="479">
        <v>123855.93</v>
      </c>
      <c r="H59" s="417">
        <f>+G59/D59</f>
        <v>0.41441780348669793</v>
      </c>
      <c r="I59" s="74">
        <v>123855.93</v>
      </c>
      <c r="J59" s="434">
        <f t="shared" si="2"/>
        <v>0.41441780348669793</v>
      </c>
      <c r="K59" s="589">
        <v>138419.24</v>
      </c>
      <c r="L59" s="131">
        <v>0.44599557443140564</v>
      </c>
      <c r="M59" s="653">
        <f t="shared" si="3"/>
        <v>-0.10521160208653069</v>
      </c>
      <c r="N59" s="589">
        <v>138419.24</v>
      </c>
      <c r="O59" s="131">
        <v>0.44599557443140564</v>
      </c>
      <c r="P59" s="596">
        <f t="shared" si="4"/>
        <v>-0.10521160208653069</v>
      </c>
      <c r="Q59" s="60">
        <v>233</v>
      </c>
    </row>
    <row r="60" spans="1:17" ht="15" customHeight="1" x14ac:dyDescent="0.2">
      <c r="A60" s="56"/>
      <c r="B60" s="56" t="s">
        <v>289</v>
      </c>
      <c r="C60" s="177">
        <v>0</v>
      </c>
      <c r="D60" s="567">
        <v>10445832.109999999</v>
      </c>
      <c r="E60" s="57">
        <v>0</v>
      </c>
      <c r="F60" s="244">
        <f t="shared" si="5"/>
        <v>0</v>
      </c>
      <c r="G60" s="57">
        <v>0</v>
      </c>
      <c r="H60" s="79">
        <f>+G60/D60</f>
        <v>0</v>
      </c>
      <c r="I60" s="57">
        <v>0</v>
      </c>
      <c r="J60" s="173">
        <f>I60/D60</f>
        <v>0</v>
      </c>
      <c r="K60" s="586" t="s">
        <v>129</v>
      </c>
      <c r="L60" s="592" t="s">
        <v>129</v>
      </c>
      <c r="M60" s="211" t="s">
        <v>129</v>
      </c>
      <c r="N60" s="586"/>
      <c r="O60" s="592" t="s">
        <v>129</v>
      </c>
      <c r="P60" s="246" t="s">
        <v>129</v>
      </c>
      <c r="Q60" s="60" t="s">
        <v>545</v>
      </c>
    </row>
    <row r="61" spans="1:17" ht="15" customHeight="1" x14ac:dyDescent="0.2">
      <c r="A61" s="532"/>
      <c r="B61" s="84" t="s">
        <v>240</v>
      </c>
      <c r="C61" s="163">
        <f>SUM(C12:C42,C47:C60)</f>
        <v>602409334.73000014</v>
      </c>
      <c r="D61" s="153">
        <f>SUM(D12:D42,D47:D60)</f>
        <v>629095550.75999999</v>
      </c>
      <c r="E61" s="85">
        <f>SUM(E12:E42,E47:E60)</f>
        <v>562486331.82000017</v>
      </c>
      <c r="F61" s="91">
        <f>+E61/D61</f>
        <v>0.89411907482173369</v>
      </c>
      <c r="G61" s="85">
        <f>SUM(G12:G42,G47:G60)</f>
        <v>539905847.64999998</v>
      </c>
      <c r="H61" s="91">
        <f t="shared" si="1"/>
        <v>0.85822550643975881</v>
      </c>
      <c r="I61" s="85">
        <f>SUM(I12:I42,I47:I60)</f>
        <v>228149518.74000001</v>
      </c>
      <c r="J61" s="171">
        <f t="shared" si="2"/>
        <v>0.36266274410044125</v>
      </c>
      <c r="K61" s="153">
        <f>SUM(K12:K42)+SUM(K47:K60)</f>
        <v>548706407.16000009</v>
      </c>
      <c r="L61" s="91">
        <v>0.91263018112871441</v>
      </c>
      <c r="M61" s="91">
        <f t="shared" si="3"/>
        <v>-1.6038740199062262E-2</v>
      </c>
      <c r="N61" s="574">
        <f>SUM(N12:N42)+SUM(N47:N60)</f>
        <v>241894461.51000005</v>
      </c>
      <c r="O61" s="91">
        <v>0.40232842799215124</v>
      </c>
      <c r="P61" s="214">
        <f>+I61/N61-1</f>
        <v>-5.6822064813715545E-2</v>
      </c>
    </row>
    <row r="62" spans="1:17" ht="15" customHeight="1" x14ac:dyDescent="0.2">
      <c r="A62" s="82"/>
      <c r="B62" s="82" t="s">
        <v>346</v>
      </c>
      <c r="C62" s="187">
        <v>33425949.170000002</v>
      </c>
      <c r="D62" s="191">
        <v>23659052.239999998</v>
      </c>
      <c r="E62" s="83">
        <v>11883535.800000001</v>
      </c>
      <c r="F62" s="418">
        <f>+E62/D62</f>
        <v>0.50228283362546067</v>
      </c>
      <c r="G62" s="83">
        <v>11883535.800000001</v>
      </c>
      <c r="H62" s="418">
        <f t="shared" si="1"/>
        <v>0.50228283362546067</v>
      </c>
      <c r="I62" s="83">
        <v>11883535.800000001</v>
      </c>
      <c r="J62" s="435">
        <f t="shared" si="2"/>
        <v>0.50228283362546067</v>
      </c>
      <c r="K62" s="590">
        <v>18160262.379999999</v>
      </c>
      <c r="L62" s="418">
        <v>0.54329833051678744</v>
      </c>
      <c r="M62" s="597">
        <f t="shared" si="3"/>
        <v>-0.345629729827725</v>
      </c>
      <c r="N62" s="590">
        <v>18160262.379999999</v>
      </c>
      <c r="O62" s="418">
        <v>0.54329833051678744</v>
      </c>
      <c r="P62" s="597">
        <f>+I62/N62-1</f>
        <v>-0.345629729827725</v>
      </c>
      <c r="Q62" s="60" t="s">
        <v>348</v>
      </c>
    </row>
    <row r="63" spans="1:17" ht="15" customHeight="1" x14ac:dyDescent="0.2">
      <c r="A63" s="71"/>
      <c r="B63" s="71" t="s">
        <v>347</v>
      </c>
      <c r="C63" s="185">
        <v>1031803.03</v>
      </c>
      <c r="D63" s="189">
        <v>942321.6</v>
      </c>
      <c r="E63" s="72">
        <v>4433.3</v>
      </c>
      <c r="F63" s="131">
        <f>+E63/D63</f>
        <v>4.7046570937140783E-3</v>
      </c>
      <c r="G63" s="72">
        <v>4433.3</v>
      </c>
      <c r="H63" s="131">
        <f t="shared" si="1"/>
        <v>4.7046570937140783E-3</v>
      </c>
      <c r="I63" s="72">
        <v>4433.3</v>
      </c>
      <c r="J63" s="195">
        <f t="shared" si="2"/>
        <v>4.7046570937140783E-3</v>
      </c>
      <c r="K63" s="398">
        <v>98007.9</v>
      </c>
      <c r="L63" s="131">
        <v>9.4987024800654046E-2</v>
      </c>
      <c r="M63" s="597">
        <f t="shared" si="3"/>
        <v>-0.95476589132100576</v>
      </c>
      <c r="N63" s="398">
        <v>98007.9</v>
      </c>
      <c r="O63" s="131">
        <v>9.4987024800654046E-2</v>
      </c>
      <c r="P63" s="597">
        <f t="shared" ref="P63:P64" si="10">+I63/N63-1</f>
        <v>-0.95476589132100576</v>
      </c>
      <c r="Q63" s="60" t="s">
        <v>349</v>
      </c>
    </row>
    <row r="64" spans="1:17" ht="15" customHeight="1" x14ac:dyDescent="0.2">
      <c r="A64" s="80"/>
      <c r="B64" s="555" t="s">
        <v>183</v>
      </c>
      <c r="C64" s="399">
        <v>250000</v>
      </c>
      <c r="D64" s="192">
        <v>250000</v>
      </c>
      <c r="E64" s="81">
        <v>19737.36</v>
      </c>
      <c r="F64" s="244">
        <f>+E64/D64</f>
        <v>7.8949439999999996E-2</v>
      </c>
      <c r="G64" s="81">
        <v>19737.36</v>
      </c>
      <c r="H64" s="244">
        <f t="shared" si="1"/>
        <v>7.8949439999999996E-2</v>
      </c>
      <c r="I64" s="81">
        <v>19737.36</v>
      </c>
      <c r="J64" s="196">
        <f t="shared" si="2"/>
        <v>7.8949439999999996E-2</v>
      </c>
      <c r="K64" s="591">
        <v>7401.02</v>
      </c>
      <c r="L64" s="244">
        <v>2.9604080000000001E-2</v>
      </c>
      <c r="M64" s="246">
        <f t="shared" si="3"/>
        <v>1.6668432189076641</v>
      </c>
      <c r="N64" s="591">
        <v>7401.02</v>
      </c>
      <c r="O64" s="244">
        <v>2.9604080000000001E-2</v>
      </c>
      <c r="P64" s="246">
        <f t="shared" si="10"/>
        <v>1.6668432189076641</v>
      </c>
      <c r="Q64" s="60">
        <v>352</v>
      </c>
    </row>
    <row r="65" spans="1:19" ht="15" customHeight="1" thickBot="1" x14ac:dyDescent="0.25">
      <c r="A65" s="532"/>
      <c r="B65" s="523" t="s">
        <v>2</v>
      </c>
      <c r="C65" s="167">
        <f>SUM(C62:C64)</f>
        <v>34707752.200000003</v>
      </c>
      <c r="D65" s="170">
        <f t="shared" ref="D65:I65" si="11">SUM(D62:D64)</f>
        <v>24851373.84</v>
      </c>
      <c r="E65" s="175">
        <f t="shared" si="11"/>
        <v>11907706.460000001</v>
      </c>
      <c r="F65" s="381">
        <f>+E65/D65</f>
        <v>0.47915686821441339</v>
      </c>
      <c r="G65" s="175">
        <f t="shared" si="11"/>
        <v>11907706.460000001</v>
      </c>
      <c r="H65" s="381">
        <f t="shared" si="1"/>
        <v>0.47915686821441339</v>
      </c>
      <c r="I65" s="175">
        <f t="shared" si="11"/>
        <v>11907706.460000001</v>
      </c>
      <c r="J65" s="176">
        <f t="shared" si="2"/>
        <v>0.47915686821441339</v>
      </c>
      <c r="K65" s="615">
        <f>SUM(K62:K64)</f>
        <v>18265671.299999997</v>
      </c>
      <c r="L65" s="381">
        <v>0.52627064970228743</v>
      </c>
      <c r="M65" s="616">
        <f t="shared" si="3"/>
        <v>-0.34808273594631023</v>
      </c>
      <c r="N65" s="615">
        <f>SUM(N62:N64)</f>
        <v>18265671.299999997</v>
      </c>
      <c r="O65" s="381">
        <v>0.52627064970228743</v>
      </c>
      <c r="P65" s="616">
        <f>+I65/N65-1</f>
        <v>-0.34808273594631023</v>
      </c>
      <c r="Q65" s="61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5" t="s">
        <v>510</v>
      </c>
      <c r="D68" s="744" t="s">
        <v>772</v>
      </c>
      <c r="E68" s="742"/>
      <c r="F68" s="742"/>
      <c r="G68" s="742"/>
      <c r="H68" s="742"/>
      <c r="I68" s="742"/>
      <c r="J68" s="743"/>
      <c r="K68" s="750" t="s">
        <v>773</v>
      </c>
      <c r="L68" s="751"/>
      <c r="M68" s="751"/>
      <c r="N68" s="751"/>
      <c r="O68" s="751"/>
      <c r="P68" s="752"/>
    </row>
    <row r="69" spans="1:19" x14ac:dyDescent="0.2">
      <c r="C69" s="158">
        <v>1</v>
      </c>
      <c r="D69" s="149">
        <v>2</v>
      </c>
      <c r="E69" s="88">
        <v>3</v>
      </c>
      <c r="F69" s="89" t="s">
        <v>36</v>
      </c>
      <c r="G69" s="88">
        <v>4</v>
      </c>
      <c r="H69" s="89" t="s">
        <v>37</v>
      </c>
      <c r="I69" s="88">
        <v>5</v>
      </c>
      <c r="J69" s="150" t="s">
        <v>38</v>
      </c>
      <c r="K69" s="88" t="s">
        <v>555</v>
      </c>
      <c r="L69" s="89" t="s">
        <v>556</v>
      </c>
      <c r="M69" s="89" t="s">
        <v>557</v>
      </c>
      <c r="N69" s="88" t="s">
        <v>39</v>
      </c>
      <c r="O69" s="89" t="s">
        <v>40</v>
      </c>
      <c r="P69" s="150" t="s">
        <v>362</v>
      </c>
    </row>
    <row r="70" spans="1:19" ht="25.5" x14ac:dyDescent="0.2">
      <c r="A70" s="1"/>
      <c r="B70" s="2" t="s">
        <v>150</v>
      </c>
      <c r="C70" s="159" t="s">
        <v>13</v>
      </c>
      <c r="D70" s="113" t="s">
        <v>350</v>
      </c>
      <c r="E70" s="90" t="s">
        <v>15</v>
      </c>
      <c r="F70" s="90" t="s">
        <v>18</v>
      </c>
      <c r="G70" s="90" t="s">
        <v>16</v>
      </c>
      <c r="H70" s="90" t="s">
        <v>18</v>
      </c>
      <c r="I70" s="90" t="s">
        <v>17</v>
      </c>
      <c r="J70" s="114" t="s">
        <v>18</v>
      </c>
      <c r="K70" s="90" t="s">
        <v>16</v>
      </c>
      <c r="L70" s="90" t="s">
        <v>18</v>
      </c>
      <c r="M70" s="90" t="s">
        <v>512</v>
      </c>
      <c r="N70" s="570" t="s">
        <v>17</v>
      </c>
      <c r="O70" s="90" t="s">
        <v>18</v>
      </c>
      <c r="P70" s="593" t="s">
        <v>512</v>
      </c>
      <c r="Q70" s="59" t="s">
        <v>163</v>
      </c>
      <c r="S70" s="362"/>
    </row>
    <row r="71" spans="1:19" ht="15" customHeight="1" x14ac:dyDescent="0.2">
      <c r="A71" s="21"/>
      <c r="B71" s="21" t="s">
        <v>293</v>
      </c>
      <c r="C71" s="486">
        <v>24587855.940000001</v>
      </c>
      <c r="D71" s="191">
        <v>25094829</v>
      </c>
      <c r="E71" s="83">
        <v>24587855.940000001</v>
      </c>
      <c r="F71" s="421">
        <f t="shared" ref="F71:F88" si="12">+E71/D71</f>
        <v>0.97979770812544698</v>
      </c>
      <c r="G71" s="83">
        <v>24587855.940000001</v>
      </c>
      <c r="H71" s="421">
        <f>+G71/D71</f>
        <v>0.97979770812544698</v>
      </c>
      <c r="I71" s="83">
        <v>14300000</v>
      </c>
      <c r="J71" s="351">
        <f>I71/D71</f>
        <v>0.56983851135227903</v>
      </c>
      <c r="K71" s="571">
        <v>24724800.41</v>
      </c>
      <c r="L71" s="421">
        <v>1</v>
      </c>
      <c r="M71" s="211">
        <f t="shared" ref="M71:M137" si="13">+G71/K71-1</f>
        <v>-5.5387492610299294E-3</v>
      </c>
      <c r="N71" s="571">
        <v>13836944.470000001</v>
      </c>
      <c r="O71" s="421">
        <v>0.55963826767247105</v>
      </c>
      <c r="P71" s="211">
        <f t="shared" ref="P71:P100" si="14">+I71/N71-1</f>
        <v>3.346515778855319E-2</v>
      </c>
      <c r="Q71" s="61" t="s">
        <v>364</v>
      </c>
      <c r="S71" s="361"/>
    </row>
    <row r="72" spans="1:19" ht="15" customHeight="1" x14ac:dyDescent="0.2">
      <c r="A72" s="23"/>
      <c r="B72" s="23" t="s">
        <v>294</v>
      </c>
      <c r="C72" s="185">
        <v>858841</v>
      </c>
      <c r="D72" s="189">
        <v>858841</v>
      </c>
      <c r="E72" s="83">
        <v>858841</v>
      </c>
      <c r="F72" s="421">
        <f t="shared" si="12"/>
        <v>1</v>
      </c>
      <c r="G72" s="83">
        <v>858841</v>
      </c>
      <c r="H72" s="421">
        <f>+G72/D72</f>
        <v>1</v>
      </c>
      <c r="I72" s="83">
        <v>430000</v>
      </c>
      <c r="J72" s="351">
        <f>I72/D72</f>
        <v>0.50067474654796407</v>
      </c>
      <c r="K72" s="572">
        <v>858841</v>
      </c>
      <c r="L72" s="422">
        <v>0.99000555946655167</v>
      </c>
      <c r="M72" s="212">
        <f t="shared" si="13"/>
        <v>0</v>
      </c>
      <c r="N72" s="572">
        <v>430000</v>
      </c>
      <c r="O72" s="422">
        <v>0.4956707825669911</v>
      </c>
      <c r="P72" s="212">
        <f t="shared" si="14"/>
        <v>0</v>
      </c>
      <c r="Q72" s="61" t="s">
        <v>365</v>
      </c>
      <c r="S72" s="361"/>
    </row>
    <row r="73" spans="1:19" ht="15" customHeight="1" x14ac:dyDescent="0.2">
      <c r="A73" s="23"/>
      <c r="B73" s="23" t="s">
        <v>295</v>
      </c>
      <c r="C73" s="185">
        <v>43098862</v>
      </c>
      <c r="D73" s="189">
        <v>46545047.619999997</v>
      </c>
      <c r="E73" s="83">
        <v>46015047.619999997</v>
      </c>
      <c r="F73" s="422">
        <f t="shared" si="12"/>
        <v>0.98861318170029622</v>
      </c>
      <c r="G73" s="83">
        <v>46015047.619999997</v>
      </c>
      <c r="H73" s="422">
        <f t="shared" ref="H73:H91" si="15">+G73/D73</f>
        <v>0.98861318170029622</v>
      </c>
      <c r="I73" s="83">
        <v>34158652.409999996</v>
      </c>
      <c r="J73" s="436">
        <f t="shared" ref="J73:J91" si="16">I73/D73</f>
        <v>0.73388371387812967</v>
      </c>
      <c r="K73" s="572">
        <v>45282016.5</v>
      </c>
      <c r="L73" s="422">
        <v>0.95673860395384269</v>
      </c>
      <c r="M73" s="212">
        <f t="shared" si="13"/>
        <v>1.6188128901017507E-2</v>
      </c>
      <c r="N73" s="572">
        <v>31598886.84</v>
      </c>
      <c r="O73" s="422">
        <v>0.6676353488320701</v>
      </c>
      <c r="P73" s="212">
        <f t="shared" si="14"/>
        <v>8.1008093195222175E-2</v>
      </c>
      <c r="Q73" s="61" t="s">
        <v>366</v>
      </c>
      <c r="S73" s="361"/>
    </row>
    <row r="74" spans="1:19" ht="15" customHeight="1" x14ac:dyDescent="0.2">
      <c r="A74" s="23"/>
      <c r="B74" s="23" t="s">
        <v>296</v>
      </c>
      <c r="C74" s="185">
        <v>32481396.359999999</v>
      </c>
      <c r="D74" s="189">
        <v>42137779.729999997</v>
      </c>
      <c r="E74" s="83">
        <v>34039067.950000003</v>
      </c>
      <c r="F74" s="422">
        <f t="shared" si="12"/>
        <v>0.80780402214134417</v>
      </c>
      <c r="G74" s="83">
        <v>34039067.950000003</v>
      </c>
      <c r="H74" s="422">
        <f t="shared" si="15"/>
        <v>0.80780402214134417</v>
      </c>
      <c r="I74" s="83">
        <v>24170993.199999999</v>
      </c>
      <c r="J74" s="436">
        <f t="shared" si="16"/>
        <v>0.57361810125917612</v>
      </c>
      <c r="K74" s="572">
        <v>43252856.859999999</v>
      </c>
      <c r="L74" s="422">
        <v>0.96682101099209239</v>
      </c>
      <c r="M74" s="212">
        <f t="shared" si="13"/>
        <v>-0.21302151069056563</v>
      </c>
      <c r="N74" s="572">
        <v>24650142.949999999</v>
      </c>
      <c r="O74" s="422">
        <v>0.55099889020414172</v>
      </c>
      <c r="P74" s="212">
        <f t="shared" si="14"/>
        <v>-1.9438011007558931E-2</v>
      </c>
      <c r="Q74" s="61" t="s">
        <v>507</v>
      </c>
      <c r="S74" s="362"/>
    </row>
    <row r="75" spans="1:19" ht="15" customHeight="1" x14ac:dyDescent="0.2">
      <c r="A75" s="23"/>
      <c r="B75" s="23" t="s">
        <v>297</v>
      </c>
      <c r="C75" s="185">
        <v>97214659.010000005</v>
      </c>
      <c r="D75" s="189">
        <v>126939436.39</v>
      </c>
      <c r="E75" s="83">
        <v>126939436.39</v>
      </c>
      <c r="F75" s="422">
        <f t="shared" si="12"/>
        <v>1</v>
      </c>
      <c r="G75" s="83">
        <v>126939436.39</v>
      </c>
      <c r="H75" s="422">
        <f t="shared" si="15"/>
        <v>1</v>
      </c>
      <c r="I75" s="83">
        <v>99238050.099999994</v>
      </c>
      <c r="J75" s="436">
        <f t="shared" si="16"/>
        <v>0.78177478112560572</v>
      </c>
      <c r="K75" s="572">
        <v>108914659.01000001</v>
      </c>
      <c r="L75" s="422">
        <v>0.99723514881349973</v>
      </c>
      <c r="M75" s="212">
        <f t="shared" si="13"/>
        <v>0.16549450316274728</v>
      </c>
      <c r="N75" s="572">
        <v>71950000</v>
      </c>
      <c r="O75" s="422">
        <v>0.65878247803671197</v>
      </c>
      <c r="P75" s="212">
        <f t="shared" si="14"/>
        <v>0.37926407366226544</v>
      </c>
      <c r="Q75" s="61" t="s">
        <v>446</v>
      </c>
      <c r="S75" s="361"/>
    </row>
    <row r="76" spans="1:19" ht="15" customHeight="1" x14ac:dyDescent="0.2">
      <c r="A76" s="23"/>
      <c r="B76" s="23" t="s">
        <v>298</v>
      </c>
      <c r="C76" s="185">
        <v>2215090.08</v>
      </c>
      <c r="D76" s="189">
        <v>1915090</v>
      </c>
      <c r="E76" s="83">
        <v>1252000</v>
      </c>
      <c r="F76" s="422">
        <f t="shared" si="12"/>
        <v>0.65375517599695054</v>
      </c>
      <c r="G76" s="83">
        <v>1252000</v>
      </c>
      <c r="H76" s="422">
        <f t="shared" si="15"/>
        <v>0.65375517599695054</v>
      </c>
      <c r="I76" s="83">
        <v>1252000</v>
      </c>
      <c r="J76" s="436">
        <f t="shared" si="16"/>
        <v>0.65375517599695054</v>
      </c>
      <c r="K76" s="572">
        <v>2009052.91</v>
      </c>
      <c r="L76" s="422">
        <v>0.88933412314511473</v>
      </c>
      <c r="M76" s="212">
        <f t="shared" si="13"/>
        <v>-0.37682079263905499</v>
      </c>
      <c r="N76" s="572">
        <v>2009052.91</v>
      </c>
      <c r="O76" s="422">
        <v>0.88933412314511473</v>
      </c>
      <c r="P76" s="212">
        <f t="shared" si="14"/>
        <v>-0.37682079263905499</v>
      </c>
      <c r="Q76" s="61" t="s">
        <v>367</v>
      </c>
      <c r="S76" s="361"/>
    </row>
    <row r="77" spans="1:19" ht="15" customHeight="1" x14ac:dyDescent="0.2">
      <c r="A77" s="23"/>
      <c r="B77" s="23" t="s">
        <v>299</v>
      </c>
      <c r="C77" s="185">
        <v>7713147</v>
      </c>
      <c r="D77" s="189">
        <v>8749447</v>
      </c>
      <c r="E77" s="83">
        <v>8713147</v>
      </c>
      <c r="F77" s="422">
        <f t="shared" si="12"/>
        <v>0.99585116636514281</v>
      </c>
      <c r="G77" s="83">
        <v>8713147</v>
      </c>
      <c r="H77" s="422">
        <f t="shared" si="15"/>
        <v>0.99585116636514281</v>
      </c>
      <c r="I77" s="83">
        <v>3800000</v>
      </c>
      <c r="J77" s="436">
        <f t="shared" si="16"/>
        <v>0.43431316287760813</v>
      </c>
      <c r="K77" s="572">
        <v>7728147</v>
      </c>
      <c r="L77" s="422">
        <v>0.99078045553495742</v>
      </c>
      <c r="M77" s="212">
        <f t="shared" si="13"/>
        <v>0.12745616769453272</v>
      </c>
      <c r="N77" s="572">
        <v>1915000</v>
      </c>
      <c r="O77" s="422">
        <v>0.24551093196718998</v>
      </c>
      <c r="P77" s="212">
        <f t="shared" si="14"/>
        <v>0.9843342036553524</v>
      </c>
      <c r="Q77" s="61" t="s">
        <v>546</v>
      </c>
      <c r="S77" s="361"/>
    </row>
    <row r="78" spans="1:19" ht="15" customHeight="1" x14ac:dyDescent="0.2">
      <c r="A78" s="23"/>
      <c r="B78" s="23" t="s">
        <v>300</v>
      </c>
      <c r="C78" s="185">
        <v>22591226.289999999</v>
      </c>
      <c r="D78" s="189">
        <v>25431500</v>
      </c>
      <c r="E78" s="83">
        <v>25371500</v>
      </c>
      <c r="F78" s="422">
        <f t="shared" si="12"/>
        <v>0.99764072115290092</v>
      </c>
      <c r="G78" s="83">
        <v>25371500</v>
      </c>
      <c r="H78" s="422">
        <f t="shared" si="15"/>
        <v>0.99764072115290092</v>
      </c>
      <c r="I78" s="83">
        <v>9740000</v>
      </c>
      <c r="J78" s="436">
        <f t="shared" si="16"/>
        <v>0.38298959951241568</v>
      </c>
      <c r="K78" s="572">
        <v>23523967.289999999</v>
      </c>
      <c r="L78" s="422">
        <v>0.99868431055554019</v>
      </c>
      <c r="M78" s="212">
        <f t="shared" si="13"/>
        <v>7.8538313169028484E-2</v>
      </c>
      <c r="N78" s="572">
        <v>15132741</v>
      </c>
      <c r="O78" s="422">
        <v>0.64244397325042168</v>
      </c>
      <c r="P78" s="212">
        <f t="shared" si="14"/>
        <v>-0.35636247260162579</v>
      </c>
      <c r="Q78" s="61" t="s">
        <v>547</v>
      </c>
      <c r="S78" s="361"/>
    </row>
    <row r="79" spans="1:19" ht="15" customHeight="1" x14ac:dyDescent="0.2">
      <c r="A79" s="66"/>
      <c r="B79" s="66" t="s">
        <v>301</v>
      </c>
      <c r="C79" s="399">
        <v>8663077.6099999994</v>
      </c>
      <c r="D79" s="190">
        <v>10671531.630000001</v>
      </c>
      <c r="E79" s="63">
        <v>10560531.630000001</v>
      </c>
      <c r="F79" s="423">
        <f t="shared" si="12"/>
        <v>0.98959849402611011</v>
      </c>
      <c r="G79" s="63">
        <v>10560531.630000001</v>
      </c>
      <c r="H79" s="423">
        <f t="shared" si="15"/>
        <v>0.98959849402611011</v>
      </c>
      <c r="I79" s="63">
        <v>5842454.0199999996</v>
      </c>
      <c r="J79" s="437">
        <f t="shared" si="16"/>
        <v>0.54748036388474808</v>
      </c>
      <c r="K79" s="609">
        <v>9318077.6099999994</v>
      </c>
      <c r="L79" s="423">
        <v>0.99662978828467486</v>
      </c>
      <c r="M79" s="598">
        <f t="shared" si="13"/>
        <v>0.13333802013696694</v>
      </c>
      <c r="N79" s="609">
        <v>5705000</v>
      </c>
      <c r="O79" s="423">
        <v>0.61018733478482701</v>
      </c>
      <c r="P79" s="598">
        <f t="shared" si="14"/>
        <v>2.4093605609114777E-2</v>
      </c>
      <c r="Q79" s="333" t="s">
        <v>368</v>
      </c>
      <c r="S79" s="361"/>
    </row>
    <row r="80" spans="1:19" ht="15" customHeight="1" x14ac:dyDescent="0.2">
      <c r="A80" s="69"/>
      <c r="B80" s="69" t="s">
        <v>302</v>
      </c>
      <c r="C80" s="493">
        <v>103023093</v>
      </c>
      <c r="D80" s="191">
        <v>109967305</v>
      </c>
      <c r="E80" s="83">
        <v>108674705</v>
      </c>
      <c r="F80" s="366">
        <f t="shared" si="12"/>
        <v>0.98824559717999816</v>
      </c>
      <c r="G80" s="83">
        <v>108674705</v>
      </c>
      <c r="H80" s="366">
        <f t="shared" si="15"/>
        <v>0.98824559717999816</v>
      </c>
      <c r="I80" s="83">
        <v>78070991.209999993</v>
      </c>
      <c r="J80" s="279">
        <f t="shared" si="16"/>
        <v>0.70994729942686141</v>
      </c>
      <c r="K80" s="590">
        <v>104970541.61</v>
      </c>
      <c r="L80" s="366">
        <v>1</v>
      </c>
      <c r="M80" s="211">
        <f t="shared" si="13"/>
        <v>3.5287646735806977E-2</v>
      </c>
      <c r="N80" s="590">
        <v>70377758.469999999</v>
      </c>
      <c r="O80" s="366">
        <v>0.67045246590682994</v>
      </c>
      <c r="P80" s="211">
        <f t="shared" si="14"/>
        <v>0.10931340962328884</v>
      </c>
      <c r="Q80" s="334" t="s">
        <v>548</v>
      </c>
      <c r="S80" s="361"/>
    </row>
    <row r="81" spans="1:19" ht="15" customHeight="1" x14ac:dyDescent="0.2">
      <c r="A81" s="71"/>
      <c r="B81" s="71" t="s">
        <v>303</v>
      </c>
      <c r="C81" s="185">
        <v>47794228</v>
      </c>
      <c r="D81" s="189">
        <v>47794228</v>
      </c>
      <c r="E81" s="83">
        <v>47794228</v>
      </c>
      <c r="F81" s="366">
        <f t="shared" si="12"/>
        <v>1</v>
      </c>
      <c r="G81" s="83">
        <v>47794228</v>
      </c>
      <c r="H81" s="366">
        <f t="shared" si="15"/>
        <v>1</v>
      </c>
      <c r="I81" s="83">
        <v>26500000</v>
      </c>
      <c r="J81" s="279">
        <f t="shared" si="16"/>
        <v>0.55446025825545298</v>
      </c>
      <c r="K81" s="398">
        <v>47494228</v>
      </c>
      <c r="L81" s="424">
        <v>1</v>
      </c>
      <c r="M81" s="212">
        <f t="shared" si="13"/>
        <v>6.3165570350991462E-3</v>
      </c>
      <c r="N81" s="398">
        <v>23500000</v>
      </c>
      <c r="O81" s="424">
        <v>0.49479696774942844</v>
      </c>
      <c r="P81" s="212">
        <f t="shared" si="14"/>
        <v>0.12765957446808507</v>
      </c>
      <c r="Q81" s="61" t="s">
        <v>369</v>
      </c>
      <c r="S81" s="361"/>
    </row>
    <row r="82" spans="1:19" ht="15" customHeight="1" x14ac:dyDescent="0.2">
      <c r="A82" s="71"/>
      <c r="B82" s="71" t="s">
        <v>304</v>
      </c>
      <c r="C82" s="185">
        <v>2040648.37</v>
      </c>
      <c r="D82" s="189">
        <v>3074903.19</v>
      </c>
      <c r="E82" s="83">
        <v>1338779.7</v>
      </c>
      <c r="F82" s="366">
        <f t="shared" si="12"/>
        <v>0.43538921952206239</v>
      </c>
      <c r="G82" s="83">
        <v>1338779.7</v>
      </c>
      <c r="H82" s="366">
        <f t="shared" si="15"/>
        <v>0.43538921952206239</v>
      </c>
      <c r="I82" s="83">
        <v>1338779.7</v>
      </c>
      <c r="J82" s="279" t="s">
        <v>536</v>
      </c>
      <c r="K82" s="398">
        <v>1726096.42</v>
      </c>
      <c r="L82" s="424">
        <v>0.84585685871985861</v>
      </c>
      <c r="M82" s="212">
        <f t="shared" si="13"/>
        <v>-0.22438880905621716</v>
      </c>
      <c r="N82" s="398">
        <v>1294500</v>
      </c>
      <c r="O82" s="424">
        <v>0.63435720677345309</v>
      </c>
      <c r="P82" s="212">
        <f t="shared" si="14"/>
        <v>3.4206025492468095E-2</v>
      </c>
      <c r="Q82" s="61" t="s">
        <v>370</v>
      </c>
      <c r="S82" s="361"/>
    </row>
    <row r="83" spans="1:19" ht="15" customHeight="1" x14ac:dyDescent="0.2">
      <c r="A83" s="73"/>
      <c r="B83" s="73" t="s">
        <v>305</v>
      </c>
      <c r="C83" s="186">
        <v>617526</v>
      </c>
      <c r="D83" s="190">
        <v>617526</v>
      </c>
      <c r="E83" s="63">
        <v>617526</v>
      </c>
      <c r="F83" s="269">
        <f t="shared" si="12"/>
        <v>1</v>
      </c>
      <c r="G83" s="63">
        <v>617526</v>
      </c>
      <c r="H83" s="425">
        <f t="shared" si="15"/>
        <v>1</v>
      </c>
      <c r="I83" s="63">
        <v>617526</v>
      </c>
      <c r="J83" s="279">
        <f t="shared" si="16"/>
        <v>1</v>
      </c>
      <c r="K83" s="589">
        <v>947526</v>
      </c>
      <c r="L83" s="425">
        <v>1</v>
      </c>
      <c r="M83" s="212">
        <f t="shared" si="13"/>
        <v>-0.34827540352454711</v>
      </c>
      <c r="N83" s="589">
        <v>835351</v>
      </c>
      <c r="O83" s="425">
        <v>0.88161274730192096</v>
      </c>
      <c r="P83" s="212">
        <f t="shared" si="14"/>
        <v>-0.26075865115382635</v>
      </c>
      <c r="Q83" s="61" t="s">
        <v>371</v>
      </c>
      <c r="S83" s="361"/>
    </row>
    <row r="84" spans="1:19" ht="15" customHeight="1" x14ac:dyDescent="0.2">
      <c r="A84" s="69"/>
      <c r="B84" s="69" t="s">
        <v>306</v>
      </c>
      <c r="C84" s="187">
        <v>29531289.140000001</v>
      </c>
      <c r="D84" s="191">
        <v>36709228.079999998</v>
      </c>
      <c r="E84" s="83">
        <v>14574170</v>
      </c>
      <c r="F84" s="239">
        <f t="shared" si="12"/>
        <v>0.39701652043019481</v>
      </c>
      <c r="G84" s="83">
        <v>14574170</v>
      </c>
      <c r="H84" s="366">
        <f t="shared" si="15"/>
        <v>0.39701652043019481</v>
      </c>
      <c r="I84" s="83">
        <v>14500000</v>
      </c>
      <c r="J84" s="562">
        <f t="shared" si="16"/>
        <v>0.39499604754423923</v>
      </c>
      <c r="K84" s="588">
        <v>18422511.170000002</v>
      </c>
      <c r="L84" s="239">
        <v>0.56243799414908591</v>
      </c>
      <c r="M84" s="599">
        <f t="shared" si="13"/>
        <v>-0.20889340950797219</v>
      </c>
      <c r="N84" s="588">
        <v>18409311.640000001</v>
      </c>
      <c r="O84" s="239">
        <v>0.56203501340946771</v>
      </c>
      <c r="P84" s="599">
        <f t="shared" si="14"/>
        <v>-0.21235512312724369</v>
      </c>
      <c r="Q84" s="335" t="s">
        <v>549</v>
      </c>
      <c r="S84" s="361"/>
    </row>
    <row r="85" spans="1:19" ht="15" customHeight="1" x14ac:dyDescent="0.2">
      <c r="A85" s="71"/>
      <c r="B85" s="71" t="s">
        <v>307</v>
      </c>
      <c r="C85" s="185">
        <v>17159000</v>
      </c>
      <c r="D85" s="189">
        <v>15669752</v>
      </c>
      <c r="E85" s="83">
        <v>15669752</v>
      </c>
      <c r="F85" s="366">
        <f t="shared" si="12"/>
        <v>1</v>
      </c>
      <c r="G85" s="83">
        <v>15669752</v>
      </c>
      <c r="H85" s="366">
        <f t="shared" si="15"/>
        <v>1</v>
      </c>
      <c r="I85" s="83">
        <v>7900000</v>
      </c>
      <c r="J85" s="438">
        <f t="shared" si="16"/>
        <v>0.50415603259068809</v>
      </c>
      <c r="K85" s="398">
        <v>17159000</v>
      </c>
      <c r="L85" s="424">
        <v>1</v>
      </c>
      <c r="M85" s="600">
        <f t="shared" si="13"/>
        <v>-8.6791071740777381E-2</v>
      </c>
      <c r="N85" s="398">
        <v>17159000</v>
      </c>
      <c r="O85" s="424">
        <v>0.75761990792004197</v>
      </c>
      <c r="P85" s="600">
        <f t="shared" si="14"/>
        <v>-0.53960020980243606</v>
      </c>
      <c r="Q85" s="61" t="s">
        <v>372</v>
      </c>
      <c r="S85" s="361"/>
    </row>
    <row r="86" spans="1:19" ht="15" customHeight="1" x14ac:dyDescent="0.2">
      <c r="A86" s="71"/>
      <c r="B86" s="71" t="s">
        <v>308</v>
      </c>
      <c r="C86" s="185">
        <v>52736587</v>
      </c>
      <c r="D86" s="189">
        <v>54264906.920000002</v>
      </c>
      <c r="E86" s="83">
        <v>1392910.46</v>
      </c>
      <c r="F86" s="366">
        <f t="shared" si="12"/>
        <v>2.5668715548586442E-2</v>
      </c>
      <c r="G86" s="83">
        <v>1392910.46</v>
      </c>
      <c r="H86" s="366">
        <f t="shared" si="15"/>
        <v>2.5668715548586442E-2</v>
      </c>
      <c r="I86" s="83">
        <v>1392910.46</v>
      </c>
      <c r="J86" s="522">
        <f t="shared" si="16"/>
        <v>2.5668715548586442E-2</v>
      </c>
      <c r="K86" s="398">
        <v>2536680.8199999998</v>
      </c>
      <c r="L86" s="424">
        <v>4.6562131776509912E-2</v>
      </c>
      <c r="M86" s="600">
        <f t="shared" si="13"/>
        <v>-0.45089250132777836</v>
      </c>
      <c r="N86" s="398">
        <v>1636680.82</v>
      </c>
      <c r="O86" s="424">
        <v>3.0042150914724189E-2</v>
      </c>
      <c r="P86" s="600">
        <f t="shared" si="14"/>
        <v>-0.14894190548405162</v>
      </c>
      <c r="Q86" s="60" t="s">
        <v>373</v>
      </c>
      <c r="S86" s="361"/>
    </row>
    <row r="87" spans="1:19" ht="15" customHeight="1" x14ac:dyDescent="0.2">
      <c r="A87" s="71"/>
      <c r="B87" s="71" t="s">
        <v>309</v>
      </c>
      <c r="C87" s="185">
        <v>2726590</v>
      </c>
      <c r="D87" s="189">
        <v>2726590</v>
      </c>
      <c r="E87" s="83">
        <v>2726590</v>
      </c>
      <c r="F87" s="366">
        <f t="shared" si="12"/>
        <v>1</v>
      </c>
      <c r="G87" s="83">
        <v>2726590</v>
      </c>
      <c r="H87" s="366">
        <f t="shared" si="15"/>
        <v>1</v>
      </c>
      <c r="I87" s="83">
        <v>2043000</v>
      </c>
      <c r="J87" s="438">
        <f t="shared" si="16"/>
        <v>0.74928757165543769</v>
      </c>
      <c r="K87" s="398">
        <v>2726590</v>
      </c>
      <c r="L87" s="424">
        <v>1</v>
      </c>
      <c r="M87" s="600">
        <f t="shared" si="13"/>
        <v>0</v>
      </c>
      <c r="N87" s="398">
        <v>2045000</v>
      </c>
      <c r="O87" s="424">
        <v>0.75002108861251604</v>
      </c>
      <c r="P87" s="600">
        <f t="shared" si="14"/>
        <v>-9.7799511002449879E-4</v>
      </c>
      <c r="Q87" s="61" t="s">
        <v>374</v>
      </c>
      <c r="S87" s="361"/>
    </row>
    <row r="88" spans="1:19" ht="15" customHeight="1" x14ac:dyDescent="0.2">
      <c r="A88" s="71"/>
      <c r="B88" s="71" t="s">
        <v>310</v>
      </c>
      <c r="C88" s="185">
        <v>2533749.83</v>
      </c>
      <c r="D88" s="189">
        <v>4628952.0199999996</v>
      </c>
      <c r="E88" s="83">
        <v>3291822.19</v>
      </c>
      <c r="F88" s="424">
        <f t="shared" si="12"/>
        <v>0.71113767776750481</v>
      </c>
      <c r="G88" s="83">
        <v>3291822.19</v>
      </c>
      <c r="H88" s="424">
        <f t="shared" si="15"/>
        <v>0.71113767776750481</v>
      </c>
      <c r="I88" s="83">
        <v>2414173.04</v>
      </c>
      <c r="J88" s="438">
        <f t="shared" si="16"/>
        <v>0.52153771081861422</v>
      </c>
      <c r="K88" s="398">
        <v>2809833.85</v>
      </c>
      <c r="L88" s="424">
        <v>0.87113166688661203</v>
      </c>
      <c r="M88" s="600">
        <f t="shared" si="13"/>
        <v>0.17153624225859465</v>
      </c>
      <c r="N88" s="398">
        <v>1572808.18</v>
      </c>
      <c r="O88" s="424">
        <v>0.48761709221215999</v>
      </c>
      <c r="P88" s="600">
        <f t="shared" si="14"/>
        <v>0.53494435666020013</v>
      </c>
      <c r="Q88" s="61" t="s">
        <v>375</v>
      </c>
      <c r="S88" s="361"/>
    </row>
    <row r="89" spans="1:19" ht="15" customHeight="1" x14ac:dyDescent="0.2">
      <c r="A89" s="71"/>
      <c r="B89" s="71" t="s">
        <v>311</v>
      </c>
      <c r="C89" s="185">
        <v>0</v>
      </c>
      <c r="D89" s="189">
        <v>0</v>
      </c>
      <c r="E89" s="83">
        <v>0</v>
      </c>
      <c r="F89" s="424" t="s">
        <v>129</v>
      </c>
      <c r="G89" s="83">
        <v>0</v>
      </c>
      <c r="H89" s="424" t="s">
        <v>129</v>
      </c>
      <c r="I89" s="83">
        <v>0</v>
      </c>
      <c r="J89" s="438" t="s">
        <v>129</v>
      </c>
      <c r="K89" s="398"/>
      <c r="L89" s="424" t="s">
        <v>129</v>
      </c>
      <c r="M89" s="600" t="s">
        <v>129</v>
      </c>
      <c r="N89" s="398"/>
      <c r="O89" s="424" t="s">
        <v>129</v>
      </c>
      <c r="P89" s="600" t="s">
        <v>129</v>
      </c>
      <c r="Q89" s="61" t="s">
        <v>376</v>
      </c>
      <c r="S89" s="362"/>
    </row>
    <row r="90" spans="1:19" ht="15" customHeight="1" x14ac:dyDescent="0.2">
      <c r="A90" s="71"/>
      <c r="B90" s="71" t="s">
        <v>312</v>
      </c>
      <c r="C90" s="185">
        <v>0</v>
      </c>
      <c r="D90" s="189">
        <v>0</v>
      </c>
      <c r="E90" s="83">
        <v>0</v>
      </c>
      <c r="F90" s="424" t="s">
        <v>129</v>
      </c>
      <c r="G90" s="83">
        <v>0</v>
      </c>
      <c r="H90" s="424" t="s">
        <v>129</v>
      </c>
      <c r="I90" s="83">
        <v>0</v>
      </c>
      <c r="J90" s="438" t="s">
        <v>129</v>
      </c>
      <c r="K90" s="398"/>
      <c r="L90" s="424" t="s">
        <v>129</v>
      </c>
      <c r="M90" s="600" t="s">
        <v>129</v>
      </c>
      <c r="N90" s="398"/>
      <c r="O90" s="424" t="s">
        <v>129</v>
      </c>
      <c r="P90" s="600" t="s">
        <v>129</v>
      </c>
      <c r="Q90" s="61" t="s">
        <v>377</v>
      </c>
      <c r="S90" s="361"/>
    </row>
    <row r="91" spans="1:19" ht="15" customHeight="1" x14ac:dyDescent="0.2">
      <c r="A91" s="71"/>
      <c r="B91" s="71" t="s">
        <v>313</v>
      </c>
      <c r="C91" s="486">
        <v>4843478</v>
      </c>
      <c r="D91" s="189">
        <v>7085608.6900000004</v>
      </c>
      <c r="E91" s="83">
        <v>7036478</v>
      </c>
      <c r="F91" s="424">
        <f t="shared" ref="F91" si="17">+E91/D91</f>
        <v>0.99306612993329157</v>
      </c>
      <c r="G91" s="83">
        <v>7036478</v>
      </c>
      <c r="H91" s="424">
        <f t="shared" si="15"/>
        <v>0.99306612993329157</v>
      </c>
      <c r="I91" s="83">
        <v>5923478</v>
      </c>
      <c r="J91" s="438">
        <f t="shared" si="16"/>
        <v>0.83598717614195539</v>
      </c>
      <c r="K91" s="398">
        <v>4843478</v>
      </c>
      <c r="L91" s="424">
        <v>1</v>
      </c>
      <c r="M91" s="600">
        <f t="shared" si="13"/>
        <v>0.45277381253718918</v>
      </c>
      <c r="N91" s="398">
        <v>3736000</v>
      </c>
      <c r="O91" s="424">
        <v>0.7713465406470309</v>
      </c>
      <c r="P91" s="600">
        <f t="shared" si="14"/>
        <v>0.58551338329764446</v>
      </c>
      <c r="Q91" s="61" t="s">
        <v>378</v>
      </c>
      <c r="S91" s="362"/>
    </row>
    <row r="92" spans="1:19" ht="15" customHeight="1" x14ac:dyDescent="0.2">
      <c r="A92" s="71"/>
      <c r="B92" s="71" t="s">
        <v>314</v>
      </c>
      <c r="C92" s="185">
        <v>0</v>
      </c>
      <c r="D92" s="189">
        <v>0</v>
      </c>
      <c r="E92" s="83">
        <v>0</v>
      </c>
      <c r="F92" s="424" t="s">
        <v>129</v>
      </c>
      <c r="G92" s="83">
        <v>0</v>
      </c>
      <c r="H92" s="424" t="s">
        <v>129</v>
      </c>
      <c r="I92" s="83">
        <v>0</v>
      </c>
      <c r="J92" s="438" t="s">
        <v>129</v>
      </c>
      <c r="K92" s="398">
        <v>45000</v>
      </c>
      <c r="L92" s="424">
        <v>1</v>
      </c>
      <c r="M92" s="600">
        <f t="shared" si="13"/>
        <v>-1</v>
      </c>
      <c r="N92" s="398">
        <v>45000</v>
      </c>
      <c r="O92" s="424">
        <v>1</v>
      </c>
      <c r="P92" s="600">
        <f t="shared" si="14"/>
        <v>-1</v>
      </c>
      <c r="Q92" s="61" t="s">
        <v>379</v>
      </c>
      <c r="S92" s="361"/>
    </row>
    <row r="93" spans="1:19" ht="15" customHeight="1" x14ac:dyDescent="0.2">
      <c r="A93" s="71"/>
      <c r="B93" s="75" t="s">
        <v>315</v>
      </c>
      <c r="C93" s="185">
        <v>0</v>
      </c>
      <c r="D93" s="189">
        <v>0</v>
      </c>
      <c r="E93" s="83">
        <v>0</v>
      </c>
      <c r="F93" s="424" t="s">
        <v>129</v>
      </c>
      <c r="G93" s="83">
        <v>0</v>
      </c>
      <c r="H93" s="424" t="s">
        <v>129</v>
      </c>
      <c r="I93" s="83">
        <v>0</v>
      </c>
      <c r="J93" s="438" t="s">
        <v>129</v>
      </c>
      <c r="K93" s="398"/>
      <c r="L93" s="424" t="s">
        <v>129</v>
      </c>
      <c r="M93" s="600" t="s">
        <v>129</v>
      </c>
      <c r="N93" s="398"/>
      <c r="O93" s="424" t="s">
        <v>129</v>
      </c>
      <c r="P93" s="600" t="s">
        <v>129</v>
      </c>
      <c r="Q93" s="61" t="s">
        <v>380</v>
      </c>
      <c r="S93" s="361"/>
    </row>
    <row r="94" spans="1:19" ht="15" customHeight="1" x14ac:dyDescent="0.2">
      <c r="A94" s="71"/>
      <c r="B94" s="75" t="s">
        <v>414</v>
      </c>
      <c r="C94" s="185">
        <v>0</v>
      </c>
      <c r="D94" s="189">
        <v>0</v>
      </c>
      <c r="E94" s="83">
        <v>0</v>
      </c>
      <c r="F94" s="424" t="s">
        <v>129</v>
      </c>
      <c r="G94" s="83">
        <v>0</v>
      </c>
      <c r="H94" s="424" t="s">
        <v>129</v>
      </c>
      <c r="I94" s="83">
        <v>0</v>
      </c>
      <c r="J94" s="438" t="s">
        <v>129</v>
      </c>
      <c r="K94" s="398"/>
      <c r="L94" s="424" t="s">
        <v>129</v>
      </c>
      <c r="M94" s="600" t="s">
        <v>129</v>
      </c>
      <c r="N94" s="398"/>
      <c r="O94" s="424" t="s">
        <v>129</v>
      </c>
      <c r="P94" s="600" t="s">
        <v>129</v>
      </c>
      <c r="Q94" s="61">
        <v>44438</v>
      </c>
      <c r="S94" s="361"/>
    </row>
    <row r="95" spans="1:19" ht="15" customHeight="1" x14ac:dyDescent="0.2">
      <c r="A95" s="71"/>
      <c r="B95" s="75" t="s">
        <v>449</v>
      </c>
      <c r="C95" s="185">
        <v>0</v>
      </c>
      <c r="D95" s="189">
        <v>0</v>
      </c>
      <c r="E95" s="83">
        <v>0</v>
      </c>
      <c r="F95" s="424" t="s">
        <v>129</v>
      </c>
      <c r="G95" s="83">
        <v>0</v>
      </c>
      <c r="H95" s="424" t="s">
        <v>129</v>
      </c>
      <c r="I95" s="83">
        <v>0</v>
      </c>
      <c r="J95" s="438" t="s">
        <v>129</v>
      </c>
      <c r="K95" s="398"/>
      <c r="L95" s="424" t="s">
        <v>129</v>
      </c>
      <c r="M95" s="601" t="s">
        <v>129</v>
      </c>
      <c r="N95" s="398"/>
      <c r="O95" s="424" t="s">
        <v>129</v>
      </c>
      <c r="P95" s="601" t="s">
        <v>129</v>
      </c>
      <c r="Q95" s="61" t="s">
        <v>464</v>
      </c>
      <c r="S95" s="361"/>
    </row>
    <row r="96" spans="1:19" ht="15" customHeight="1" x14ac:dyDescent="0.2">
      <c r="A96" s="71"/>
      <c r="B96" s="71" t="s">
        <v>316</v>
      </c>
      <c r="C96" s="185">
        <v>12029885</v>
      </c>
      <c r="D96" s="189">
        <v>12006986</v>
      </c>
      <c r="E96" s="83">
        <v>0</v>
      </c>
      <c r="F96" s="424">
        <f t="shared" ref="F96:F99" si="18">+E96/D96</f>
        <v>0</v>
      </c>
      <c r="G96" s="83">
        <v>0</v>
      </c>
      <c r="H96" s="424">
        <f t="shared" ref="H96:H99" si="19">+G96/D96</f>
        <v>0</v>
      </c>
      <c r="I96" s="83">
        <v>0</v>
      </c>
      <c r="J96" s="438">
        <f t="shared" ref="J96:J99" si="20">I96/D96</f>
        <v>0</v>
      </c>
      <c r="K96" s="398"/>
      <c r="L96" s="424" t="s">
        <v>129</v>
      </c>
      <c r="M96" s="600" t="s">
        <v>129</v>
      </c>
      <c r="N96" s="398"/>
      <c r="O96" s="424" t="s">
        <v>129</v>
      </c>
      <c r="P96" s="600" t="s">
        <v>129</v>
      </c>
      <c r="Q96" s="61" t="s">
        <v>382</v>
      </c>
      <c r="S96" s="362"/>
    </row>
    <row r="97" spans="1:19" ht="15" customHeight="1" x14ac:dyDescent="0.2">
      <c r="A97" s="71"/>
      <c r="B97" s="71" t="s">
        <v>317</v>
      </c>
      <c r="C97" s="185">
        <v>4129996.75</v>
      </c>
      <c r="D97" s="189">
        <v>3884039.66</v>
      </c>
      <c r="E97" s="83">
        <v>3884039.66</v>
      </c>
      <c r="F97" s="424">
        <f t="shared" si="18"/>
        <v>1</v>
      </c>
      <c r="G97" s="72">
        <v>3884039.66</v>
      </c>
      <c r="H97" s="424">
        <f t="shared" si="19"/>
        <v>1</v>
      </c>
      <c r="I97" s="72">
        <v>1172199.02</v>
      </c>
      <c r="J97" s="438">
        <f t="shared" si="20"/>
        <v>0.30179893168238142</v>
      </c>
      <c r="K97" s="398">
        <v>0</v>
      </c>
      <c r="L97" s="424" t="s">
        <v>129</v>
      </c>
      <c r="M97" s="601" t="s">
        <v>129</v>
      </c>
      <c r="N97" s="398">
        <v>0</v>
      </c>
      <c r="O97" s="424" t="s">
        <v>129</v>
      </c>
      <c r="P97" s="601" t="s">
        <v>129</v>
      </c>
      <c r="Q97" s="61" t="s">
        <v>383</v>
      </c>
      <c r="S97" s="362"/>
    </row>
    <row r="98" spans="1:19" ht="15" customHeight="1" x14ac:dyDescent="0.2">
      <c r="A98" s="80"/>
      <c r="B98" s="124" t="s">
        <v>381</v>
      </c>
      <c r="C98" s="185">
        <v>0</v>
      </c>
      <c r="D98" s="189">
        <v>0</v>
      </c>
      <c r="E98" s="83">
        <v>0</v>
      </c>
      <c r="F98" s="131" t="s">
        <v>129</v>
      </c>
      <c r="G98" s="83">
        <v>0</v>
      </c>
      <c r="H98" s="418" t="s">
        <v>129</v>
      </c>
      <c r="I98" s="83">
        <v>0</v>
      </c>
      <c r="J98" s="438" t="s">
        <v>129</v>
      </c>
      <c r="K98" s="398">
        <v>3883860.49</v>
      </c>
      <c r="L98" s="244" t="s">
        <v>129</v>
      </c>
      <c r="M98" s="600" t="s">
        <v>129</v>
      </c>
      <c r="N98" s="398">
        <v>0</v>
      </c>
      <c r="O98" s="244" t="s">
        <v>129</v>
      </c>
      <c r="P98" s="600" t="s">
        <v>129</v>
      </c>
      <c r="Q98" s="123" t="s">
        <v>384</v>
      </c>
      <c r="S98" s="362"/>
    </row>
    <row r="99" spans="1:19" ht="15" customHeight="1" x14ac:dyDescent="0.2">
      <c r="A99" s="73"/>
      <c r="B99" s="73" t="s">
        <v>318</v>
      </c>
      <c r="C99" s="186">
        <v>479279.81</v>
      </c>
      <c r="D99" s="190">
        <v>1871829.08</v>
      </c>
      <c r="E99" s="74">
        <v>1871829.08</v>
      </c>
      <c r="F99" s="518">
        <f t="shared" si="18"/>
        <v>1</v>
      </c>
      <c r="G99" s="74">
        <v>1871829.08</v>
      </c>
      <c r="H99" s="518">
        <f t="shared" si="19"/>
        <v>1</v>
      </c>
      <c r="I99" s="74">
        <v>0</v>
      </c>
      <c r="J99" s="439">
        <f t="shared" si="20"/>
        <v>0</v>
      </c>
      <c r="K99" s="589">
        <v>578549.01</v>
      </c>
      <c r="L99" s="425">
        <v>1</v>
      </c>
      <c r="M99" s="596">
        <f t="shared" si="13"/>
        <v>2.2353855034684096</v>
      </c>
      <c r="N99" s="589">
        <v>0</v>
      </c>
      <c r="O99" s="425">
        <v>0</v>
      </c>
      <c r="P99" s="596" t="s">
        <v>129</v>
      </c>
      <c r="Q99" s="61" t="s">
        <v>385</v>
      </c>
      <c r="S99" s="361"/>
    </row>
    <row r="100" spans="1:19" ht="15" customHeight="1" x14ac:dyDescent="0.2">
      <c r="A100" s="56"/>
      <c r="B100" s="56" t="s">
        <v>465</v>
      </c>
      <c r="C100" s="494">
        <v>8561000</v>
      </c>
      <c r="D100" s="400">
        <v>5965761.5300000003</v>
      </c>
      <c r="E100" s="83">
        <v>5871140.4000000004</v>
      </c>
      <c r="F100" s="427">
        <f>+E100/D100</f>
        <v>0.98413930400600513</v>
      </c>
      <c r="G100" s="81">
        <v>5871140.4000000004</v>
      </c>
      <c r="H100" s="427">
        <f>+G100/D100</f>
        <v>0.98413930400600513</v>
      </c>
      <c r="I100" s="57">
        <v>5200000</v>
      </c>
      <c r="J100" s="442">
        <f>I100/D100</f>
        <v>0.87164060679441868</v>
      </c>
      <c r="K100" s="610">
        <v>8561000</v>
      </c>
      <c r="L100" s="425">
        <v>0.99436808316004932</v>
      </c>
      <c r="M100" s="602">
        <f t="shared" si="13"/>
        <v>-0.31419922906202546</v>
      </c>
      <c r="N100" s="610">
        <v>6200000</v>
      </c>
      <c r="O100" s="425">
        <v>0.72013574530922853</v>
      </c>
      <c r="P100" s="602">
        <f t="shared" si="14"/>
        <v>-0.16129032258064513</v>
      </c>
      <c r="Q100" s="61">
        <v>44453</v>
      </c>
      <c r="R100" s="47"/>
      <c r="S100" s="362"/>
    </row>
    <row r="101" spans="1:19" ht="15" customHeight="1" x14ac:dyDescent="0.2">
      <c r="A101" s="69"/>
      <c r="B101" s="556" t="s">
        <v>363</v>
      </c>
      <c r="C101" s="558">
        <v>0</v>
      </c>
      <c r="D101" s="544"/>
      <c r="E101" s="560"/>
      <c r="F101" s="561" t="s">
        <v>129</v>
      </c>
      <c r="G101" s="560"/>
      <c r="H101" s="561" t="s">
        <v>129</v>
      </c>
      <c r="I101" s="560"/>
      <c r="J101" s="562" t="s">
        <v>129</v>
      </c>
      <c r="K101" s="573"/>
      <c r="L101" s="561" t="s">
        <v>129</v>
      </c>
      <c r="M101" s="603" t="s">
        <v>129</v>
      </c>
      <c r="N101" s="573"/>
      <c r="O101" s="561" t="s">
        <v>129</v>
      </c>
      <c r="P101" s="603" t="s">
        <v>129</v>
      </c>
      <c r="Q101" s="61">
        <v>449</v>
      </c>
      <c r="R101" s="481"/>
      <c r="S101" s="362"/>
    </row>
    <row r="102" spans="1:19" ht="15" customHeight="1" x14ac:dyDescent="0.2">
      <c r="A102" s="127"/>
      <c r="B102" s="557" t="s">
        <v>344</v>
      </c>
      <c r="C102" s="193">
        <f>SUM(C71:C101)</f>
        <v>527630506.19</v>
      </c>
      <c r="D102" s="559">
        <f>SUM(D71:D101)</f>
        <v>594611118.53999996</v>
      </c>
      <c r="E102" s="128">
        <f>SUM(E71:E101)</f>
        <v>493081398.01999998</v>
      </c>
      <c r="F102" s="430">
        <f>E102/D102</f>
        <v>0.82925021521747744</v>
      </c>
      <c r="G102" s="128">
        <f>SUM(G71:G101)</f>
        <v>493081398.01999998</v>
      </c>
      <c r="H102" s="430">
        <f>+G102/D102</f>
        <v>0.82925021521747744</v>
      </c>
      <c r="I102" s="128">
        <f>SUM(I71:I101)</f>
        <v>340005207.15999997</v>
      </c>
      <c r="J102" s="440">
        <f>I102/D102</f>
        <v>0.57181104853007814</v>
      </c>
      <c r="K102" s="611">
        <v>482317313.96000004</v>
      </c>
      <c r="L102" s="430">
        <v>0.8526516110218253</v>
      </c>
      <c r="M102" s="604">
        <f t="shared" si="13"/>
        <v>2.2317432421454786E-2</v>
      </c>
      <c r="N102" s="611">
        <v>309880178.27999997</v>
      </c>
      <c r="O102" s="430">
        <v>0.54781328720056055</v>
      </c>
      <c r="P102" s="604">
        <f>+I102/N102-1</f>
        <v>9.7215088255111937E-2</v>
      </c>
      <c r="S102" s="362"/>
    </row>
    <row r="103" spans="1:19" ht="15.75" thickBot="1" x14ac:dyDescent="0.3">
      <c r="A103" s="7" t="s">
        <v>233</v>
      </c>
    </row>
    <row r="104" spans="1:19" x14ac:dyDescent="0.2">
      <c r="A104" s="8" t="s">
        <v>290</v>
      </c>
      <c r="C104" s="165" t="s">
        <v>510</v>
      </c>
      <c r="D104" s="744" t="s">
        <v>772</v>
      </c>
      <c r="E104" s="742"/>
      <c r="F104" s="742"/>
      <c r="G104" s="742"/>
      <c r="H104" s="742"/>
      <c r="I104" s="742"/>
      <c r="J104" s="743"/>
      <c r="K104" s="750" t="s">
        <v>773</v>
      </c>
      <c r="L104" s="751"/>
      <c r="M104" s="751"/>
      <c r="N104" s="751"/>
      <c r="O104" s="751"/>
      <c r="P104" s="752"/>
    </row>
    <row r="105" spans="1:19" x14ac:dyDescent="0.2">
      <c r="C105" s="158">
        <v>1</v>
      </c>
      <c r="D105" s="149">
        <v>2</v>
      </c>
      <c r="E105" s="88">
        <v>3</v>
      </c>
      <c r="F105" s="89" t="s">
        <v>36</v>
      </c>
      <c r="G105" s="88">
        <v>4</v>
      </c>
      <c r="H105" s="89" t="s">
        <v>37</v>
      </c>
      <c r="I105" s="88">
        <v>5</v>
      </c>
      <c r="J105" s="150" t="s">
        <v>38</v>
      </c>
      <c r="K105" s="88" t="s">
        <v>555</v>
      </c>
      <c r="L105" s="89" t="s">
        <v>556</v>
      </c>
      <c r="M105" s="89" t="s">
        <v>557</v>
      </c>
      <c r="N105" s="88" t="s">
        <v>39</v>
      </c>
      <c r="O105" s="89" t="s">
        <v>40</v>
      </c>
      <c r="P105" s="150" t="s">
        <v>362</v>
      </c>
    </row>
    <row r="106" spans="1:19" ht="25.5" x14ac:dyDescent="0.2">
      <c r="A106" s="1"/>
      <c r="B106" s="2" t="s">
        <v>150</v>
      </c>
      <c r="C106" s="159" t="s">
        <v>13</v>
      </c>
      <c r="D106" s="113" t="s">
        <v>350</v>
      </c>
      <c r="E106" s="90" t="s">
        <v>15</v>
      </c>
      <c r="F106" s="90" t="s">
        <v>18</v>
      </c>
      <c r="G106" s="90" t="s">
        <v>16</v>
      </c>
      <c r="H106" s="90" t="s">
        <v>18</v>
      </c>
      <c r="I106" s="90" t="s">
        <v>17</v>
      </c>
      <c r="J106" s="114" t="s">
        <v>18</v>
      </c>
      <c r="K106" s="90" t="s">
        <v>16</v>
      </c>
      <c r="L106" s="90" t="s">
        <v>18</v>
      </c>
      <c r="M106" s="90" t="s">
        <v>512</v>
      </c>
      <c r="N106" s="570" t="s">
        <v>17</v>
      </c>
      <c r="O106" s="90" t="s">
        <v>18</v>
      </c>
      <c r="P106" s="593" t="s">
        <v>512</v>
      </c>
      <c r="Q106" s="59" t="s">
        <v>163</v>
      </c>
      <c r="S106" s="362"/>
    </row>
    <row r="107" spans="1:19" ht="15" customHeight="1" x14ac:dyDescent="0.2">
      <c r="A107" s="82"/>
      <c r="B107" s="241" t="s">
        <v>429</v>
      </c>
      <c r="C107" s="187">
        <v>4032000</v>
      </c>
      <c r="D107" s="469">
        <v>3560000</v>
      </c>
      <c r="E107" s="83">
        <v>3500000</v>
      </c>
      <c r="F107" s="366">
        <f>+E107/D107</f>
        <v>0.9831460674157303</v>
      </c>
      <c r="G107" s="83">
        <v>3500000</v>
      </c>
      <c r="H107" s="366">
        <f>+G107/D107</f>
        <v>0.9831460674157303</v>
      </c>
      <c r="I107" s="83">
        <v>3500000</v>
      </c>
      <c r="J107" s="279">
        <f>I107/D107</f>
        <v>0.9831460674157303</v>
      </c>
      <c r="K107" s="612">
        <v>55121</v>
      </c>
      <c r="L107" s="366">
        <v>5.0703647524056657E-2</v>
      </c>
      <c r="M107" s="669">
        <f>G107/K107</f>
        <v>63.496670960251087</v>
      </c>
      <c r="N107" s="612">
        <v>0</v>
      </c>
      <c r="O107" s="366">
        <v>0</v>
      </c>
      <c r="P107" s="605" t="s">
        <v>129</v>
      </c>
      <c r="Q107" s="123" t="s">
        <v>450</v>
      </c>
      <c r="S107" s="362"/>
    </row>
    <row r="108" spans="1:19" ht="15" customHeight="1" x14ac:dyDescent="0.2">
      <c r="A108" s="71"/>
      <c r="B108" s="242" t="s">
        <v>396</v>
      </c>
      <c r="C108" s="187">
        <v>40000</v>
      </c>
      <c r="D108" s="469">
        <v>109275.87</v>
      </c>
      <c r="E108" s="83">
        <v>109275.87</v>
      </c>
      <c r="F108" s="366">
        <f>+E108/D108</f>
        <v>1</v>
      </c>
      <c r="G108" s="83">
        <v>109275.87</v>
      </c>
      <c r="H108" s="366">
        <f>+G108/D108</f>
        <v>1</v>
      </c>
      <c r="I108" s="83">
        <v>33052.71</v>
      </c>
      <c r="J108" s="279">
        <f>I108/D108</f>
        <v>0.30247034409334833</v>
      </c>
      <c r="K108" s="612">
        <v>36232.42</v>
      </c>
      <c r="L108" s="366">
        <v>0.90581049999999996</v>
      </c>
      <c r="M108" s="656">
        <f t="shared" si="13"/>
        <v>2.0159693997806385</v>
      </c>
      <c r="N108" s="612">
        <v>0</v>
      </c>
      <c r="O108" s="366">
        <v>0</v>
      </c>
      <c r="P108" s="606"/>
      <c r="Q108" s="123">
        <v>46101</v>
      </c>
      <c r="S108" s="362"/>
    </row>
    <row r="109" spans="1:19" ht="15" customHeight="1" x14ac:dyDescent="0.2">
      <c r="A109" s="71"/>
      <c r="B109" s="242" t="s">
        <v>411</v>
      </c>
      <c r="C109" s="187">
        <v>0</v>
      </c>
      <c r="D109" s="469">
        <v>0</v>
      </c>
      <c r="E109" s="83">
        <v>0</v>
      </c>
      <c r="F109" s="424" t="s">
        <v>129</v>
      </c>
      <c r="G109" s="83">
        <v>0</v>
      </c>
      <c r="H109" s="366" t="s">
        <v>129</v>
      </c>
      <c r="I109" s="83">
        <v>0</v>
      </c>
      <c r="J109" s="279" t="s">
        <v>129</v>
      </c>
      <c r="K109" s="398"/>
      <c r="L109" s="366" t="s">
        <v>129</v>
      </c>
      <c r="M109" s="600" t="s">
        <v>129</v>
      </c>
      <c r="N109" s="398"/>
      <c r="O109" s="366" t="s">
        <v>129</v>
      </c>
      <c r="P109" s="600" t="s">
        <v>129</v>
      </c>
      <c r="Q109" s="123">
        <v>46102</v>
      </c>
      <c r="S109" s="362"/>
    </row>
    <row r="110" spans="1:19" ht="15" customHeight="1" x14ac:dyDescent="0.2">
      <c r="A110" s="82"/>
      <c r="B110" s="241" t="s">
        <v>426</v>
      </c>
      <c r="C110" s="187">
        <v>0</v>
      </c>
      <c r="D110" s="469">
        <v>0</v>
      </c>
      <c r="E110" s="83">
        <v>0</v>
      </c>
      <c r="F110" s="424" t="s">
        <v>129</v>
      </c>
      <c r="G110" s="83">
        <v>0</v>
      </c>
      <c r="H110" s="366" t="s">
        <v>129</v>
      </c>
      <c r="I110" s="83">
        <v>0</v>
      </c>
      <c r="J110" s="279" t="s">
        <v>129</v>
      </c>
      <c r="K110" s="590"/>
      <c r="L110" s="366" t="s">
        <v>129</v>
      </c>
      <c r="M110" s="600" t="s">
        <v>129</v>
      </c>
      <c r="N110" s="590"/>
      <c r="O110" s="366" t="s">
        <v>129</v>
      </c>
      <c r="P110" s="600" t="s">
        <v>129</v>
      </c>
      <c r="Q110" s="123">
        <v>462</v>
      </c>
      <c r="S110" s="362"/>
    </row>
    <row r="111" spans="1:19" ht="15" customHeight="1" x14ac:dyDescent="0.2">
      <c r="A111" s="82"/>
      <c r="B111" s="82" t="s">
        <v>319</v>
      </c>
      <c r="C111" s="187">
        <v>0</v>
      </c>
      <c r="D111" s="469">
        <v>0</v>
      </c>
      <c r="E111" s="83">
        <v>0</v>
      </c>
      <c r="F111" s="79" t="s">
        <v>129</v>
      </c>
      <c r="G111" s="83">
        <v>0</v>
      </c>
      <c r="H111" s="79" t="s">
        <v>129</v>
      </c>
      <c r="I111" s="83">
        <v>0</v>
      </c>
      <c r="J111" s="173" t="s">
        <v>129</v>
      </c>
      <c r="K111" s="590"/>
      <c r="L111" s="79" t="s">
        <v>129</v>
      </c>
      <c r="M111" s="600" t="s">
        <v>129</v>
      </c>
      <c r="N111" s="590"/>
      <c r="O111" s="79" t="s">
        <v>129</v>
      </c>
      <c r="P111" s="600" t="s">
        <v>129</v>
      </c>
      <c r="Q111" s="61">
        <v>463</v>
      </c>
      <c r="S111" s="362"/>
    </row>
    <row r="112" spans="1:19" ht="15" customHeight="1" x14ac:dyDescent="0.2">
      <c r="A112" s="71"/>
      <c r="B112" s="71" t="s">
        <v>320</v>
      </c>
      <c r="C112" s="187">
        <v>54878421</v>
      </c>
      <c r="D112" s="469">
        <v>7084260.6200000001</v>
      </c>
      <c r="E112" s="83">
        <v>3584260.62</v>
      </c>
      <c r="F112" s="424">
        <f t="shared" ref="F112:F121" si="21">+E112/D112</f>
        <v>0.50594702993860208</v>
      </c>
      <c r="G112" s="83">
        <v>3584260.62</v>
      </c>
      <c r="H112" s="424">
        <f t="shared" ref="H112:H117" si="22">+G112/D112</f>
        <v>0.50594702993860208</v>
      </c>
      <c r="I112" s="83">
        <v>3584260.62</v>
      </c>
      <c r="J112" s="438">
        <f t="shared" ref="J112:J120" si="23">I112/D112</f>
        <v>0.50594702993860208</v>
      </c>
      <c r="K112" s="398">
        <v>54878421</v>
      </c>
      <c r="L112" s="424">
        <v>1</v>
      </c>
      <c r="M112" s="600">
        <f t="shared" si="13"/>
        <v>-0.9346872494746159</v>
      </c>
      <c r="N112" s="398">
        <v>26664669.52</v>
      </c>
      <c r="O112" s="424">
        <v>0.48588623787116614</v>
      </c>
      <c r="P112" s="600">
        <f t="shared" ref="P112:P113" si="24">+I112/N112-1</f>
        <v>-0.86558015964489632</v>
      </c>
      <c r="Q112" s="61">
        <v>46401</v>
      </c>
      <c r="S112" s="362"/>
    </row>
    <row r="113" spans="1:19" ht="15" customHeight="1" x14ac:dyDescent="0.2">
      <c r="A113" s="71"/>
      <c r="B113" s="71" t="s">
        <v>321</v>
      </c>
      <c r="C113" s="187">
        <v>910000</v>
      </c>
      <c r="D113" s="469">
        <v>2107000</v>
      </c>
      <c r="E113" s="83">
        <v>110000</v>
      </c>
      <c r="F113" s="424">
        <f t="shared" si="21"/>
        <v>5.2206929283341245E-2</v>
      </c>
      <c r="G113" s="83">
        <v>110000</v>
      </c>
      <c r="H113" s="424">
        <f t="shared" si="22"/>
        <v>5.2206929283341245E-2</v>
      </c>
      <c r="I113" s="83">
        <v>24208.2</v>
      </c>
      <c r="J113" s="438">
        <f t="shared" si="23"/>
        <v>1.1489416231608924E-2</v>
      </c>
      <c r="K113" s="398">
        <v>1891160.19</v>
      </c>
      <c r="L113" s="424">
        <v>0.94700059589384078</v>
      </c>
      <c r="M113" s="600">
        <f t="shared" si="13"/>
        <v>-0.94183464701633768</v>
      </c>
      <c r="N113" s="398">
        <v>1891160.19</v>
      </c>
      <c r="O113" s="424">
        <v>0.94700059589384078</v>
      </c>
      <c r="P113" s="600">
        <f t="shared" si="24"/>
        <v>-0.98719928638091736</v>
      </c>
      <c r="Q113" s="61">
        <v>46410</v>
      </c>
      <c r="S113" s="362"/>
    </row>
    <row r="114" spans="1:19" ht="15" customHeight="1" x14ac:dyDescent="0.2">
      <c r="A114" s="73"/>
      <c r="B114" s="73" t="s">
        <v>322</v>
      </c>
      <c r="C114" s="186">
        <v>89194580.230000004</v>
      </c>
      <c r="D114" s="495">
        <v>121132851.45999999</v>
      </c>
      <c r="E114" s="83">
        <v>90813484.260000005</v>
      </c>
      <c r="F114" s="425">
        <f t="shared" si="21"/>
        <v>0.74970153154520658</v>
      </c>
      <c r="G114" s="83">
        <v>90813484.260000005</v>
      </c>
      <c r="H114" s="425">
        <f t="shared" si="22"/>
        <v>0.74970153154520658</v>
      </c>
      <c r="I114" s="83">
        <v>67129840.510000005</v>
      </c>
      <c r="J114" s="439">
        <f t="shared" si="23"/>
        <v>0.55418360668383471</v>
      </c>
      <c r="K114" s="589">
        <v>89387229.569999993</v>
      </c>
      <c r="L114" s="425">
        <v>0.96844990933034936</v>
      </c>
      <c r="M114" s="596">
        <f t="shared" si="13"/>
        <v>1.5955911116845911E-2</v>
      </c>
      <c r="N114" s="589">
        <v>62984516.560000002</v>
      </c>
      <c r="O114" s="425">
        <v>0.68239444991390275</v>
      </c>
      <c r="P114" s="596">
        <f>+I114/N114-1</f>
        <v>6.581496812873211E-2</v>
      </c>
      <c r="Q114" s="61" t="s">
        <v>328</v>
      </c>
      <c r="S114" s="362"/>
    </row>
    <row r="115" spans="1:19" ht="15" customHeight="1" x14ac:dyDescent="0.2">
      <c r="A115" s="64"/>
      <c r="B115" s="64" t="s">
        <v>323</v>
      </c>
      <c r="C115" s="494">
        <v>5830790</v>
      </c>
      <c r="D115" s="496">
        <v>0</v>
      </c>
      <c r="E115" s="65">
        <v>0</v>
      </c>
      <c r="F115" s="427" t="s">
        <v>129</v>
      </c>
      <c r="G115" s="65">
        <v>0</v>
      </c>
      <c r="H115" s="427" t="s">
        <v>129</v>
      </c>
      <c r="I115" s="65">
        <v>0</v>
      </c>
      <c r="J115" s="441" t="s">
        <v>129</v>
      </c>
      <c r="K115" s="610">
        <v>5830790</v>
      </c>
      <c r="L115" s="427">
        <v>1</v>
      </c>
      <c r="M115" s="596">
        <f t="shared" si="13"/>
        <v>-1</v>
      </c>
      <c r="N115" s="610">
        <v>3887193.34</v>
      </c>
      <c r="O115" s="427">
        <v>0.66666666781002226</v>
      </c>
      <c r="P115" s="596">
        <f>+I115/N115-1</f>
        <v>-1</v>
      </c>
      <c r="Q115" s="61">
        <v>465</v>
      </c>
      <c r="S115" s="362"/>
    </row>
    <row r="116" spans="1:19" ht="15" customHeight="1" x14ac:dyDescent="0.2">
      <c r="A116" s="69"/>
      <c r="B116" s="69" t="s">
        <v>324</v>
      </c>
      <c r="C116" s="187">
        <v>116594341</v>
      </c>
      <c r="D116" s="469">
        <v>19699</v>
      </c>
      <c r="E116" s="72">
        <v>110924325</v>
      </c>
      <c r="F116" s="366">
        <f t="shared" si="21"/>
        <v>5630.9622315853594</v>
      </c>
      <c r="G116" s="72">
        <v>110924325</v>
      </c>
      <c r="H116" s="366">
        <f t="shared" si="22"/>
        <v>5630.9622315853594</v>
      </c>
      <c r="I116" s="72">
        <v>96706164.079999998</v>
      </c>
      <c r="J116" s="240">
        <f t="shared" si="23"/>
        <v>4909.1915366262247</v>
      </c>
      <c r="K116" s="588">
        <v>100924325</v>
      </c>
      <c r="L116" s="239">
        <v>0.86811141672335346</v>
      </c>
      <c r="M116" s="599">
        <f t="shared" si="13"/>
        <v>9.9084140518155506E-2</v>
      </c>
      <c r="N116" s="588">
        <v>75693243.780000001</v>
      </c>
      <c r="O116" s="239">
        <v>0.65108356280056334</v>
      </c>
      <c r="P116" s="599">
        <f>+I116/N116-1</f>
        <v>0.27760628625024153</v>
      </c>
      <c r="Q116" s="61">
        <v>46701</v>
      </c>
      <c r="S116" s="362"/>
    </row>
    <row r="117" spans="1:19" ht="15" customHeight="1" x14ac:dyDescent="0.2">
      <c r="A117" s="71"/>
      <c r="B117" s="71" t="s">
        <v>325</v>
      </c>
      <c r="C117" s="187">
        <v>59615875.520000003</v>
      </c>
      <c r="D117" s="469">
        <v>64483071.149999999</v>
      </c>
      <c r="E117" s="72">
        <v>63856593.149999999</v>
      </c>
      <c r="F117" s="424">
        <f t="shared" si="21"/>
        <v>0.99028461286307701</v>
      </c>
      <c r="G117" s="72">
        <v>63856593.149999999</v>
      </c>
      <c r="H117" s="424">
        <f t="shared" si="22"/>
        <v>0.99028461286307701</v>
      </c>
      <c r="I117" s="72">
        <v>43535415.600000001</v>
      </c>
      <c r="J117" s="438">
        <f t="shared" si="23"/>
        <v>0.67514488413134466</v>
      </c>
      <c r="K117" s="398">
        <v>62661615.590000004</v>
      </c>
      <c r="L117" s="424">
        <v>0.98918637168279822</v>
      </c>
      <c r="M117" s="600">
        <f t="shared" si="13"/>
        <v>1.9070327963115918E-2</v>
      </c>
      <c r="N117" s="398">
        <v>42780438.039999999</v>
      </c>
      <c r="O117" s="424">
        <v>0.67533889583500861</v>
      </c>
      <c r="P117" s="600">
        <f>+I117/N117-1</f>
        <v>1.7647728601892565E-2</v>
      </c>
      <c r="Q117" s="61">
        <v>46703</v>
      </c>
      <c r="S117" s="362"/>
    </row>
    <row r="118" spans="1:19" ht="15" customHeight="1" x14ac:dyDescent="0.2">
      <c r="A118" s="71"/>
      <c r="B118" s="71" t="s">
        <v>336</v>
      </c>
      <c r="C118" s="187">
        <v>0</v>
      </c>
      <c r="D118" s="469">
        <v>0</v>
      </c>
      <c r="E118" s="72">
        <v>0</v>
      </c>
      <c r="F118" s="424" t="s">
        <v>129</v>
      </c>
      <c r="G118" s="72">
        <v>0</v>
      </c>
      <c r="H118" s="424" t="s">
        <v>129</v>
      </c>
      <c r="I118" s="72">
        <v>0</v>
      </c>
      <c r="J118" s="438" t="s">
        <v>129</v>
      </c>
      <c r="K118" s="398"/>
      <c r="L118" s="424" t="s">
        <v>129</v>
      </c>
      <c r="M118" s="600" t="s">
        <v>129</v>
      </c>
      <c r="N118" s="398"/>
      <c r="O118" s="424" t="s">
        <v>129</v>
      </c>
      <c r="P118" s="600" t="s">
        <v>129</v>
      </c>
      <c r="Q118" s="61" t="s">
        <v>393</v>
      </c>
      <c r="S118" s="362"/>
    </row>
    <row r="119" spans="1:19" ht="15" customHeight="1" x14ac:dyDescent="0.2">
      <c r="A119" s="71"/>
      <c r="B119" s="71" t="s">
        <v>337</v>
      </c>
      <c r="C119" s="187">
        <v>1514016</v>
      </c>
      <c r="D119" s="469">
        <v>2014016</v>
      </c>
      <c r="E119" s="72">
        <v>1627000</v>
      </c>
      <c r="F119" s="424">
        <f t="shared" si="21"/>
        <v>0.80783866662429693</v>
      </c>
      <c r="G119" s="72">
        <v>1627000</v>
      </c>
      <c r="H119" s="424">
        <f t="shared" ref="H119:H121" si="25">+G119/D119</f>
        <v>0.80783866662429693</v>
      </c>
      <c r="I119" s="72">
        <v>1340000</v>
      </c>
      <c r="J119" s="438">
        <f t="shared" si="23"/>
        <v>0.66533731608884938</v>
      </c>
      <c r="K119" s="398">
        <v>1827592.94</v>
      </c>
      <c r="L119" s="424">
        <v>1</v>
      </c>
      <c r="M119" s="600">
        <f t="shared" si="13"/>
        <v>-0.10975799676704812</v>
      </c>
      <c r="N119" s="398">
        <v>1540592.94</v>
      </c>
      <c r="O119" s="424">
        <v>0.84296284269953459</v>
      </c>
      <c r="P119" s="600">
        <f>+I119/N119-1</f>
        <v>-0.13020502352814878</v>
      </c>
      <c r="Q119" s="61" t="s">
        <v>394</v>
      </c>
      <c r="S119" s="362"/>
    </row>
    <row r="120" spans="1:19" ht="15" customHeight="1" x14ac:dyDescent="0.2">
      <c r="A120" s="71"/>
      <c r="B120" s="71" t="s">
        <v>335</v>
      </c>
      <c r="C120" s="187">
        <v>271003.62</v>
      </c>
      <c r="D120" s="469">
        <v>271003.62</v>
      </c>
      <c r="E120" s="72">
        <v>271003.62</v>
      </c>
      <c r="F120" s="424">
        <f t="shared" si="21"/>
        <v>1</v>
      </c>
      <c r="G120" s="72">
        <v>271003.62</v>
      </c>
      <c r="H120" s="424">
        <f t="shared" si="25"/>
        <v>1</v>
      </c>
      <c r="I120" s="72">
        <v>0</v>
      </c>
      <c r="J120" s="438">
        <f t="shared" si="23"/>
        <v>0</v>
      </c>
      <c r="K120" s="398">
        <v>0</v>
      </c>
      <c r="L120" s="424">
        <v>0</v>
      </c>
      <c r="M120" s="601" t="s">
        <v>129</v>
      </c>
      <c r="N120" s="398">
        <v>0</v>
      </c>
      <c r="O120" s="424">
        <v>0</v>
      </c>
      <c r="P120" s="600" t="s">
        <v>129</v>
      </c>
      <c r="Q120" s="61" t="s">
        <v>389</v>
      </c>
      <c r="S120" s="362"/>
    </row>
    <row r="121" spans="1:19" ht="15" customHeight="1" x14ac:dyDescent="0.2">
      <c r="A121" s="71"/>
      <c r="B121" s="71" t="s">
        <v>332</v>
      </c>
      <c r="C121" s="187">
        <v>15540453.550000001</v>
      </c>
      <c r="D121" s="469">
        <v>16393893.23</v>
      </c>
      <c r="E121" s="72">
        <v>16386353.23</v>
      </c>
      <c r="F121" s="424">
        <f t="shared" si="21"/>
        <v>0.99954007264203704</v>
      </c>
      <c r="G121" s="72">
        <v>16386353.23</v>
      </c>
      <c r="H121" s="424">
        <f t="shared" si="25"/>
        <v>0.99954007264203704</v>
      </c>
      <c r="I121" s="72">
        <v>13926776.609999999</v>
      </c>
      <c r="J121" s="438">
        <f>I121/D121</f>
        <v>0.84951002270252063</v>
      </c>
      <c r="K121" s="398">
        <v>15409576.619999999</v>
      </c>
      <c r="L121" s="424">
        <v>0.99157830692785653</v>
      </c>
      <c r="M121" s="600">
        <f t="shared" si="13"/>
        <v>6.3387634461822273E-2</v>
      </c>
      <c r="N121" s="398">
        <v>12655000</v>
      </c>
      <c r="O121" s="424">
        <v>0.81432629744580387</v>
      </c>
      <c r="P121" s="600">
        <f>+I121/N121-1</f>
        <v>0.10049597866455939</v>
      </c>
      <c r="Q121" s="61" t="s">
        <v>386</v>
      </c>
      <c r="S121" s="362"/>
    </row>
    <row r="122" spans="1:19" ht="15" customHeight="1" x14ac:dyDescent="0.2">
      <c r="A122" s="71"/>
      <c r="B122" s="71" t="s">
        <v>334</v>
      </c>
      <c r="C122" s="187">
        <v>0</v>
      </c>
      <c r="D122" s="469">
        <v>0</v>
      </c>
      <c r="E122" s="72">
        <v>0</v>
      </c>
      <c r="F122" s="131" t="s">
        <v>129</v>
      </c>
      <c r="G122" s="72">
        <v>0</v>
      </c>
      <c r="H122" s="131" t="s">
        <v>129</v>
      </c>
      <c r="I122" s="72">
        <v>0</v>
      </c>
      <c r="J122" s="195" t="s">
        <v>129</v>
      </c>
      <c r="K122" s="398"/>
      <c r="L122" s="131" t="s">
        <v>129</v>
      </c>
      <c r="M122" s="600" t="s">
        <v>129</v>
      </c>
      <c r="N122" s="398"/>
      <c r="O122" s="131" t="s">
        <v>129</v>
      </c>
      <c r="P122" s="600" t="s">
        <v>129</v>
      </c>
      <c r="Q122" s="61" t="s">
        <v>387</v>
      </c>
      <c r="S122" s="362"/>
    </row>
    <row r="123" spans="1:19" ht="15" customHeight="1" x14ac:dyDescent="0.2">
      <c r="A123" s="71"/>
      <c r="B123" s="71" t="s">
        <v>333</v>
      </c>
      <c r="C123" s="187">
        <v>2248848</v>
      </c>
      <c r="D123" s="469">
        <v>2248848</v>
      </c>
      <c r="E123" s="72">
        <v>2248848</v>
      </c>
      <c r="F123" s="424">
        <f t="shared" ref="F123:F137" si="26">+E123/D123</f>
        <v>1</v>
      </c>
      <c r="G123" s="72">
        <v>2248848</v>
      </c>
      <c r="H123" s="424">
        <f t="shared" ref="H123:H137" si="27">+G123/D123</f>
        <v>1</v>
      </c>
      <c r="I123" s="72">
        <v>2248848</v>
      </c>
      <c r="J123" s="438">
        <f t="shared" ref="J123:J137" si="28">I123/D123</f>
        <v>1</v>
      </c>
      <c r="K123" s="398">
        <v>2248848</v>
      </c>
      <c r="L123" s="424">
        <v>1</v>
      </c>
      <c r="M123" s="600">
        <f t="shared" si="13"/>
        <v>0</v>
      </c>
      <c r="N123" s="398">
        <v>2248848</v>
      </c>
      <c r="O123" s="424">
        <v>1</v>
      </c>
      <c r="P123" s="600">
        <f>+I123/N123-1</f>
        <v>0</v>
      </c>
      <c r="Q123" s="61" t="s">
        <v>388</v>
      </c>
      <c r="S123" s="362"/>
    </row>
    <row r="124" spans="1:19" ht="15" customHeight="1" x14ac:dyDescent="0.2">
      <c r="A124" s="71"/>
      <c r="B124" s="71" t="s">
        <v>331</v>
      </c>
      <c r="C124" s="187">
        <v>1919978</v>
      </c>
      <c r="D124" s="469">
        <v>2343699</v>
      </c>
      <c r="E124" s="72">
        <v>1641747</v>
      </c>
      <c r="F124" s="424">
        <f t="shared" si="26"/>
        <v>0.70049396274862941</v>
      </c>
      <c r="G124" s="72">
        <v>1641747</v>
      </c>
      <c r="H124" s="424">
        <f t="shared" si="27"/>
        <v>0.70049396274862941</v>
      </c>
      <c r="I124" s="72">
        <v>1214267</v>
      </c>
      <c r="J124" s="438">
        <f t="shared" si="28"/>
        <v>0.51809852715728433</v>
      </c>
      <c r="K124" s="398">
        <v>2169976.6</v>
      </c>
      <c r="L124" s="424">
        <v>0.99999935483216884</v>
      </c>
      <c r="M124" s="600">
        <f t="shared" si="13"/>
        <v>-0.2434264037685937</v>
      </c>
      <c r="N124" s="398">
        <v>1436893.35</v>
      </c>
      <c r="O124" s="424">
        <v>0.66216954734103295</v>
      </c>
      <c r="P124" s="600">
        <f>+I124/N124-1</f>
        <v>-0.15493588998793828</v>
      </c>
      <c r="Q124" s="61" t="s">
        <v>392</v>
      </c>
      <c r="S124" s="362"/>
    </row>
    <row r="125" spans="1:19" ht="15" customHeight="1" x14ac:dyDescent="0.2">
      <c r="A125" s="71"/>
      <c r="B125" s="71" t="s">
        <v>329</v>
      </c>
      <c r="C125" s="187">
        <v>155101.56</v>
      </c>
      <c r="D125" s="469">
        <v>300301.56</v>
      </c>
      <c r="E125" s="72">
        <v>275101.56</v>
      </c>
      <c r="F125" s="424">
        <f t="shared" si="26"/>
        <v>0.91608435200936023</v>
      </c>
      <c r="G125" s="72">
        <v>275101.56</v>
      </c>
      <c r="H125" s="424">
        <f t="shared" si="27"/>
        <v>0.91608435200936023</v>
      </c>
      <c r="I125" s="72">
        <v>251101.56</v>
      </c>
      <c r="J125" s="438">
        <f t="shared" si="28"/>
        <v>0.83616468725636994</v>
      </c>
      <c r="K125" s="398">
        <v>155101.56</v>
      </c>
      <c r="L125" s="424">
        <v>1</v>
      </c>
      <c r="M125" s="600">
        <f t="shared" si="13"/>
        <v>0.77368660895480357</v>
      </c>
      <c r="N125" s="398">
        <v>77500</v>
      </c>
      <c r="O125" s="424">
        <v>0.49967260161664395</v>
      </c>
      <c r="P125" s="600">
        <f t="shared" ref="P125:P127" si="29">+I125/N125-1</f>
        <v>2.2400201290322581</v>
      </c>
      <c r="Q125" s="61" t="s">
        <v>390</v>
      </c>
      <c r="S125" s="362"/>
    </row>
    <row r="126" spans="1:19" ht="15" customHeight="1" x14ac:dyDescent="0.2">
      <c r="A126" s="71"/>
      <c r="B126" s="71" t="s">
        <v>330</v>
      </c>
      <c r="C126" s="187">
        <v>1008512.45</v>
      </c>
      <c r="D126" s="469">
        <v>1008512.45</v>
      </c>
      <c r="E126" s="72">
        <v>1008512.45</v>
      </c>
      <c r="F126" s="424">
        <f t="shared" si="26"/>
        <v>1</v>
      </c>
      <c r="G126" s="72">
        <v>1008512.45</v>
      </c>
      <c r="H126" s="424">
        <f t="shared" si="27"/>
        <v>1</v>
      </c>
      <c r="I126" s="72">
        <v>1008512.45</v>
      </c>
      <c r="J126" s="438">
        <f t="shared" si="28"/>
        <v>1</v>
      </c>
      <c r="K126" s="398">
        <v>1008512.45</v>
      </c>
      <c r="L126" s="424">
        <v>1</v>
      </c>
      <c r="M126" s="600">
        <f t="shared" si="13"/>
        <v>0</v>
      </c>
      <c r="N126" s="398">
        <v>670000</v>
      </c>
      <c r="O126" s="424">
        <v>0.66434479812321601</v>
      </c>
      <c r="P126" s="600">
        <f t="shared" si="29"/>
        <v>0.50524246268656703</v>
      </c>
      <c r="Q126" s="61" t="s">
        <v>391</v>
      </c>
      <c r="S126" s="362"/>
    </row>
    <row r="127" spans="1:19" ht="15" customHeight="1" x14ac:dyDescent="0.2">
      <c r="A127" s="71"/>
      <c r="B127" s="71" t="s">
        <v>327</v>
      </c>
      <c r="C127" s="187">
        <v>2541014</v>
      </c>
      <c r="D127" s="469">
        <v>10641014</v>
      </c>
      <c r="E127" s="72">
        <v>10541014</v>
      </c>
      <c r="F127" s="424">
        <f t="shared" si="26"/>
        <v>0.99060239935780559</v>
      </c>
      <c r="G127" s="72">
        <v>10541014</v>
      </c>
      <c r="H127" s="424">
        <f t="shared" si="27"/>
        <v>0.99060239935780559</v>
      </c>
      <c r="I127" s="72">
        <v>9270000</v>
      </c>
      <c r="J127" s="438">
        <f t="shared" si="28"/>
        <v>0.87115757953142436</v>
      </c>
      <c r="K127" s="398">
        <v>10541014</v>
      </c>
      <c r="L127" s="424">
        <v>1</v>
      </c>
      <c r="M127" s="600">
        <f t="shared" si="13"/>
        <v>0</v>
      </c>
      <c r="N127" s="398">
        <v>9270000</v>
      </c>
      <c r="O127" s="424">
        <v>0.87942203662759577</v>
      </c>
      <c r="P127" s="600">
        <f t="shared" si="29"/>
        <v>0</v>
      </c>
      <c r="Q127" s="61">
        <v>46743</v>
      </c>
      <c r="S127" s="362"/>
    </row>
    <row r="128" spans="1:19" ht="15" customHeight="1" x14ac:dyDescent="0.2">
      <c r="A128" s="71"/>
      <c r="B128" s="71" t="s">
        <v>326</v>
      </c>
      <c r="C128" s="187">
        <v>1136412.6100000001</v>
      </c>
      <c r="D128" s="469">
        <v>1172912.6100000001</v>
      </c>
      <c r="E128" s="72">
        <v>1172912.6100000001</v>
      </c>
      <c r="F128" s="424">
        <f t="shared" si="26"/>
        <v>1</v>
      </c>
      <c r="G128" s="72">
        <v>1172912.6100000001</v>
      </c>
      <c r="H128" s="424">
        <f t="shared" si="27"/>
        <v>1</v>
      </c>
      <c r="I128" s="72">
        <v>1172912.6100000001</v>
      </c>
      <c r="J128" s="438">
        <f t="shared" si="28"/>
        <v>1</v>
      </c>
      <c r="K128" s="398">
        <v>1136412.6100000001</v>
      </c>
      <c r="L128" s="424">
        <v>1</v>
      </c>
      <c r="M128" s="600">
        <f t="shared" si="13"/>
        <v>3.2118615790438954E-2</v>
      </c>
      <c r="N128" s="398">
        <v>852000</v>
      </c>
      <c r="O128" s="424">
        <v>0.74972768913572674</v>
      </c>
      <c r="P128" s="600">
        <f>+I128/N128-1</f>
        <v>0.37665799295774649</v>
      </c>
      <c r="Q128" s="61">
        <v>46746</v>
      </c>
      <c r="S128" s="362"/>
    </row>
    <row r="129" spans="1:19" ht="15" customHeight="1" x14ac:dyDescent="0.2">
      <c r="A129" s="71"/>
      <c r="B129" s="71" t="s">
        <v>338</v>
      </c>
      <c r="C129" s="187">
        <v>1890399</v>
      </c>
      <c r="D129" s="469">
        <v>1890399</v>
      </c>
      <c r="E129" s="72">
        <v>1890399</v>
      </c>
      <c r="F129" s="424">
        <f t="shared" si="26"/>
        <v>1</v>
      </c>
      <c r="G129" s="72">
        <v>1890399</v>
      </c>
      <c r="H129" s="424">
        <f t="shared" si="27"/>
        <v>1</v>
      </c>
      <c r="I129" s="72">
        <v>1579000</v>
      </c>
      <c r="J129" s="438">
        <f t="shared" si="28"/>
        <v>0.83527339995418959</v>
      </c>
      <c r="K129" s="398">
        <v>1132899</v>
      </c>
      <c r="L129" s="424">
        <v>0.63578182601819744</v>
      </c>
      <c r="M129" s="600">
        <f t="shared" si="13"/>
        <v>0.66863859885126575</v>
      </c>
      <c r="N129" s="398">
        <v>930000</v>
      </c>
      <c r="O129" s="424">
        <v>0.52191510293232113</v>
      </c>
      <c r="P129" s="600">
        <f>+I129/N129-1</f>
        <v>0.69784946236559131</v>
      </c>
      <c r="Q129" s="61" t="s">
        <v>395</v>
      </c>
      <c r="S129" s="362"/>
    </row>
    <row r="130" spans="1:19" ht="15" customHeight="1" x14ac:dyDescent="0.2">
      <c r="A130" s="73"/>
      <c r="B130" s="73" t="s">
        <v>339</v>
      </c>
      <c r="C130" s="177">
        <v>2186196.83</v>
      </c>
      <c r="D130" s="498">
        <v>135148373.03999999</v>
      </c>
      <c r="E130" s="74">
        <v>4250485.0999999903</v>
      </c>
      <c r="F130" s="518">
        <f t="shared" si="26"/>
        <v>3.1450508832555242E-2</v>
      </c>
      <c r="G130" s="72">
        <v>4250485.0999999903</v>
      </c>
      <c r="H130" s="425">
        <f t="shared" si="27"/>
        <v>3.1450508832555242E-2</v>
      </c>
      <c r="I130" s="72">
        <v>4107241.59999996</v>
      </c>
      <c r="J130" s="439">
        <f t="shared" si="28"/>
        <v>3.0390610760695845E-2</v>
      </c>
      <c r="K130" s="589">
        <v>4284356.6899999995</v>
      </c>
      <c r="L130" s="425">
        <v>0.97320078821247202</v>
      </c>
      <c r="M130" s="596">
        <f t="shared" si="13"/>
        <v>-7.9058753625877998E-3</v>
      </c>
      <c r="N130" s="589">
        <v>4156856.68</v>
      </c>
      <c r="O130" s="425">
        <v>0.94423888816369306</v>
      </c>
      <c r="P130" s="596">
        <f>+I130/N130-1</f>
        <v>-1.1935720622448853E-2</v>
      </c>
      <c r="Q130" s="61" t="s">
        <v>340</v>
      </c>
      <c r="S130" s="362"/>
    </row>
    <row r="131" spans="1:19" ht="15" customHeight="1" x14ac:dyDescent="0.2">
      <c r="A131" s="69"/>
      <c r="B131" s="69" t="s">
        <v>341</v>
      </c>
      <c r="C131" s="493">
        <v>1126444.52</v>
      </c>
      <c r="D131" s="499">
        <v>2859400</v>
      </c>
      <c r="E131" s="83">
        <v>2859400</v>
      </c>
      <c r="F131" s="239">
        <f t="shared" si="26"/>
        <v>1</v>
      </c>
      <c r="G131" s="70">
        <v>759400</v>
      </c>
      <c r="H131" s="424">
        <f t="shared" si="27"/>
        <v>0.26558019164859759</v>
      </c>
      <c r="I131" s="70">
        <v>244400</v>
      </c>
      <c r="J131" s="438">
        <f t="shared" si="28"/>
        <v>8.547247674337273E-2</v>
      </c>
      <c r="K131" s="588">
        <v>684400</v>
      </c>
      <c r="L131" s="239">
        <v>0.62883848515050844</v>
      </c>
      <c r="M131" s="607">
        <f t="shared" si="13"/>
        <v>0.10958503798947983</v>
      </c>
      <c r="N131" s="588">
        <v>394400</v>
      </c>
      <c r="O131" s="239">
        <v>0.36238149991724211</v>
      </c>
      <c r="P131" s="607">
        <v>-1</v>
      </c>
      <c r="Q131" s="61">
        <v>47</v>
      </c>
      <c r="S131" s="362"/>
    </row>
    <row r="132" spans="1:19" ht="15" customHeight="1" x14ac:dyDescent="0.2">
      <c r="A132" s="71"/>
      <c r="B132" s="71" t="s">
        <v>342</v>
      </c>
      <c r="C132" s="187">
        <v>104260043.93000001</v>
      </c>
      <c r="D132" s="469">
        <v>80503572.359999999</v>
      </c>
      <c r="E132" s="72">
        <v>59228432.380000003</v>
      </c>
      <c r="F132" s="424">
        <f t="shared" si="26"/>
        <v>0.73572427463391643</v>
      </c>
      <c r="G132" s="83">
        <v>50092829.780000001</v>
      </c>
      <c r="H132" s="424">
        <f t="shared" si="27"/>
        <v>0.62224356399977276</v>
      </c>
      <c r="I132" s="72">
        <v>35755811.850000001</v>
      </c>
      <c r="J132" s="438">
        <f t="shared" si="28"/>
        <v>0.44415186558560815</v>
      </c>
      <c r="K132" s="398">
        <v>55175062.399999999</v>
      </c>
      <c r="L132" s="424">
        <v>0.66850396671509971</v>
      </c>
      <c r="M132" s="600">
        <f t="shared" si="13"/>
        <v>-9.211104435470463E-2</v>
      </c>
      <c r="N132" s="398">
        <v>44807838.399999999</v>
      </c>
      <c r="O132" s="424">
        <v>0.54289413382392782</v>
      </c>
      <c r="P132" s="600">
        <f>+I132/N132-1</f>
        <v>-0.20201881798431043</v>
      </c>
      <c r="Q132" s="61">
        <v>48</v>
      </c>
      <c r="S132" s="362"/>
    </row>
    <row r="133" spans="1:19" ht="15" customHeight="1" x14ac:dyDescent="0.2">
      <c r="A133" s="73"/>
      <c r="B133" s="73" t="s">
        <v>343</v>
      </c>
      <c r="C133" s="177">
        <v>125828.35</v>
      </c>
      <c r="D133" s="498">
        <v>7182344.6799999997</v>
      </c>
      <c r="E133" s="74">
        <v>385205.33</v>
      </c>
      <c r="F133" s="425">
        <f t="shared" si="26"/>
        <v>5.3632253416164379E-2</v>
      </c>
      <c r="G133" s="74">
        <v>385205.33</v>
      </c>
      <c r="H133" s="425">
        <f t="shared" si="27"/>
        <v>5.3632253416164379E-2</v>
      </c>
      <c r="I133" s="74">
        <v>385205.33</v>
      </c>
      <c r="J133" s="439">
        <f t="shared" si="28"/>
        <v>5.3632253416164379E-2</v>
      </c>
      <c r="K133" s="589">
        <v>83114.11</v>
      </c>
      <c r="L133" s="425">
        <v>0.78735271496313952</v>
      </c>
      <c r="M133" s="652">
        <f t="shared" si="13"/>
        <v>3.6346562575235426</v>
      </c>
      <c r="N133" s="589">
        <v>83114.11</v>
      </c>
      <c r="O133" s="425">
        <v>0.78735271496313952</v>
      </c>
      <c r="P133" s="596">
        <f>+I133/N133-1</f>
        <v>3.6346562575235426</v>
      </c>
      <c r="Q133" s="61">
        <v>49</v>
      </c>
      <c r="S133" s="362"/>
    </row>
    <row r="134" spans="1:19" ht="15" customHeight="1" x14ac:dyDescent="0.2">
      <c r="A134" s="62"/>
      <c r="B134" s="62" t="s">
        <v>455</v>
      </c>
      <c r="C134" s="494">
        <v>6477736.8899999997</v>
      </c>
      <c r="D134" s="496">
        <v>15701698.6</v>
      </c>
      <c r="E134" s="63">
        <v>0</v>
      </c>
      <c r="F134" s="426">
        <f>+E134/D134</f>
        <v>0</v>
      </c>
      <c r="G134" s="63">
        <v>0</v>
      </c>
      <c r="H134" s="426">
        <f>+G134/D134</f>
        <v>0</v>
      </c>
      <c r="I134" s="63">
        <v>0</v>
      </c>
      <c r="J134" s="442">
        <f>I134/D134</f>
        <v>0</v>
      </c>
      <c r="K134" s="587">
        <v>0</v>
      </c>
      <c r="L134" s="426">
        <v>0</v>
      </c>
      <c r="M134" s="246" t="s">
        <v>129</v>
      </c>
      <c r="N134" s="587">
        <v>0</v>
      </c>
      <c r="O134" s="426">
        <v>0</v>
      </c>
      <c r="P134" s="246" t="s">
        <v>129</v>
      </c>
      <c r="Q134" s="61">
        <v>5</v>
      </c>
      <c r="S134" s="361"/>
    </row>
    <row r="135" spans="1:19" ht="15" customHeight="1" x14ac:dyDescent="0.2">
      <c r="A135" s="76"/>
      <c r="B135" s="77" t="s">
        <v>345</v>
      </c>
      <c r="C135" s="194">
        <f>SUM(C107:C134)</f>
        <v>473497997.06</v>
      </c>
      <c r="D135" s="197">
        <f>SUM(D107:D134)</f>
        <v>478176146.25000006</v>
      </c>
      <c r="E135" s="78">
        <f>SUM(E107:E134)</f>
        <v>376684353.17999995</v>
      </c>
      <c r="F135" s="428">
        <f>+E135/D135</f>
        <v>0.78775228780036599</v>
      </c>
      <c r="G135" s="78">
        <f>SUM(G107:G134)</f>
        <v>365448750.57999998</v>
      </c>
      <c r="H135" s="428">
        <f t="shared" si="27"/>
        <v>0.76425550175590751</v>
      </c>
      <c r="I135" s="78">
        <f>SUM(I107:I134)</f>
        <v>287017018.72999996</v>
      </c>
      <c r="J135" s="443">
        <f t="shared" si="28"/>
        <v>0.60023282420269819</v>
      </c>
      <c r="K135" s="613">
        <v>411521761.75</v>
      </c>
      <c r="L135" s="428">
        <v>0.89191791879452809</v>
      </c>
      <c r="M135" s="608">
        <f t="shared" si="13"/>
        <v>-0.11195765437549188</v>
      </c>
      <c r="N135" s="613">
        <v>293024264.91000003</v>
      </c>
      <c r="O135" s="428">
        <v>0.63509057553460879</v>
      </c>
      <c r="P135" s="608">
        <f>+I135/N135-1</f>
        <v>-2.0500848903571622E-2</v>
      </c>
      <c r="S135" s="361"/>
    </row>
    <row r="136" spans="1:19" ht="21" customHeight="1" thickBot="1" x14ac:dyDescent="0.25">
      <c r="A136" s="9"/>
      <c r="B136" s="2" t="s">
        <v>3</v>
      </c>
      <c r="C136" s="163">
        <f>C102+C135</f>
        <v>1001128503.25</v>
      </c>
      <c r="D136" s="153">
        <f>D102+D135</f>
        <v>1072787264.79</v>
      </c>
      <c r="E136" s="85">
        <f>E102+E135</f>
        <v>869765751.19999993</v>
      </c>
      <c r="F136" s="91">
        <f>+E136/D136</f>
        <v>0.81075324041086383</v>
      </c>
      <c r="G136" s="85">
        <f>G102+G135</f>
        <v>858530148.5999999</v>
      </c>
      <c r="H136" s="91">
        <f t="shared" si="27"/>
        <v>0.80027995929655138</v>
      </c>
      <c r="I136" s="85">
        <f>I102+I135</f>
        <v>627022225.88999987</v>
      </c>
      <c r="J136" s="171">
        <f t="shared" si="28"/>
        <v>0.58447955756889103</v>
      </c>
      <c r="K136" s="574">
        <f>K102+K135</f>
        <v>893839075.71000004</v>
      </c>
      <c r="L136" s="91">
        <v>0.87</v>
      </c>
      <c r="M136" s="214">
        <f t="shared" si="13"/>
        <v>-3.9502554844062177E-2</v>
      </c>
      <c r="N136" s="574">
        <f>N102+N135</f>
        <v>602904443.19000006</v>
      </c>
      <c r="O136" s="91">
        <v>0.58699999999999997</v>
      </c>
      <c r="P136" s="214">
        <f>+I136/N136-1</f>
        <v>4.0002662067625927E-2</v>
      </c>
      <c r="S136" s="361"/>
    </row>
    <row r="137" spans="1:19" s="6" customFormat="1" ht="19.5" customHeight="1" thickBot="1" x14ac:dyDescent="0.25">
      <c r="A137" s="5"/>
      <c r="B137" s="4" t="s">
        <v>292</v>
      </c>
      <c r="C137" s="164">
        <f>+C11+C61+C65+C136</f>
        <v>1994032054.7300003</v>
      </c>
      <c r="D137" s="155">
        <f>+D11+D61+D65+D136</f>
        <v>2167571711.21</v>
      </c>
      <c r="E137" s="156">
        <f>+E11+E61+E65+E136</f>
        <v>1698932769.3500001</v>
      </c>
      <c r="F137" s="182">
        <f t="shared" si="26"/>
        <v>0.7837954151937182</v>
      </c>
      <c r="G137" s="156">
        <f>+G11+G61+G65+G136</f>
        <v>1664703245.3799999</v>
      </c>
      <c r="H137" s="182">
        <f t="shared" si="27"/>
        <v>0.76800376973489626</v>
      </c>
      <c r="I137" s="156">
        <f>+I11+I61+I65+I136</f>
        <v>1120464436.4799998</v>
      </c>
      <c r="J137" s="174">
        <f t="shared" si="28"/>
        <v>0.51692150745708187</v>
      </c>
      <c r="K137" s="582">
        <f>K11+K61+K65+K136</f>
        <v>1666149710.4400001</v>
      </c>
      <c r="L137" s="182">
        <v>0.82599999999999996</v>
      </c>
      <c r="M137" s="614">
        <f t="shared" si="13"/>
        <v>-8.6814831280568328E-4</v>
      </c>
      <c r="N137" s="582">
        <f>+N11+N61+N65+N136</f>
        <v>1068011297.8300002</v>
      </c>
      <c r="O137" s="182">
        <v>0.52900000000000003</v>
      </c>
      <c r="P137" s="614">
        <f>+I137/N137-1</f>
        <v>4.9112906161736802E-2</v>
      </c>
      <c r="Q137" s="14"/>
      <c r="S137" s="363"/>
    </row>
    <row r="138" spans="1:19" x14ac:dyDescent="0.2">
      <c r="S138" s="362"/>
    </row>
    <row r="139" spans="1:19" x14ac:dyDescent="0.2">
      <c r="S139" s="362"/>
    </row>
    <row r="140" spans="1:19" x14ac:dyDescent="0.2">
      <c r="B140" s="482"/>
      <c r="S140" s="362"/>
    </row>
    <row r="141" spans="1:19" x14ac:dyDescent="0.2">
      <c r="B141" s="483"/>
      <c r="D141" s="354"/>
      <c r="E141" s="354"/>
      <c r="F141" s="429"/>
      <c r="G141" s="354"/>
      <c r="H141" s="429"/>
      <c r="I141" s="354"/>
      <c r="J141" s="429"/>
      <c r="K141" s="429"/>
      <c r="L141" s="429"/>
      <c r="M141" s="429"/>
      <c r="N141" s="354"/>
      <c r="S141" s="361"/>
    </row>
    <row r="142" spans="1:19" x14ac:dyDescent="0.2">
      <c r="B142" s="484"/>
      <c r="D142" s="47"/>
      <c r="S142" s="362"/>
    </row>
    <row r="143" spans="1:19" x14ac:dyDescent="0.2">
      <c r="B143" s="255"/>
      <c r="I143" s="355"/>
      <c r="N143" s="355"/>
      <c r="S143" s="362"/>
    </row>
    <row r="144" spans="1:19" x14ac:dyDescent="0.2">
      <c r="B144" s="485"/>
      <c r="S144" s="362"/>
    </row>
    <row r="145" spans="2:19" x14ac:dyDescent="0.2">
      <c r="B145" s="255"/>
      <c r="C145" s="255"/>
      <c r="S145" s="362"/>
    </row>
    <row r="146" spans="2:19" x14ac:dyDescent="0.2">
      <c r="S146" s="362"/>
    </row>
    <row r="147" spans="2:19" x14ac:dyDescent="0.2">
      <c r="B147" s="255"/>
      <c r="C147" s="255"/>
      <c r="S147" s="362"/>
    </row>
    <row r="148" spans="2:19" x14ac:dyDescent="0.2">
      <c r="S148" s="362"/>
    </row>
    <row r="149" spans="2:19" x14ac:dyDescent="0.2">
      <c r="C149" s="47"/>
      <c r="D149" s="345"/>
      <c r="S149" s="362"/>
    </row>
    <row r="150" spans="2:19" x14ac:dyDescent="0.2">
      <c r="S150" s="362"/>
    </row>
    <row r="151" spans="2:19" x14ac:dyDescent="0.2">
      <c r="S151" s="362"/>
    </row>
    <row r="152" spans="2:19" x14ac:dyDescent="0.2">
      <c r="S152" s="361"/>
    </row>
    <row r="153" spans="2:19" x14ac:dyDescent="0.2">
      <c r="S153" s="361"/>
    </row>
    <row r="154" spans="2:19" x14ac:dyDescent="0.2">
      <c r="S154" s="361"/>
    </row>
    <row r="155" spans="2:19" x14ac:dyDescent="0.2">
      <c r="S155" s="361"/>
    </row>
    <row r="156" spans="2:19" x14ac:dyDescent="0.2">
      <c r="S156" s="361"/>
    </row>
    <row r="157" spans="2:19" x14ac:dyDescent="0.2">
      <c r="S157" s="362"/>
    </row>
    <row r="158" spans="2:19" x14ac:dyDescent="0.2">
      <c r="S158" s="362"/>
    </row>
    <row r="159" spans="2:19" x14ac:dyDescent="0.2">
      <c r="S159" s="362"/>
    </row>
    <row r="160" spans="2:19" x14ac:dyDescent="0.2">
      <c r="S160" s="362"/>
    </row>
    <row r="161" spans="19:19" x14ac:dyDescent="0.2">
      <c r="S161" s="362"/>
    </row>
    <row r="162" spans="19:19" x14ac:dyDescent="0.2">
      <c r="S162" s="361"/>
    </row>
    <row r="163" spans="19:19" x14ac:dyDescent="0.2">
      <c r="S163" s="361"/>
    </row>
    <row r="164" spans="19:19" x14ac:dyDescent="0.2">
      <c r="S164" s="362"/>
    </row>
    <row r="165" spans="19:19" x14ac:dyDescent="0.2">
      <c r="S165" s="361"/>
    </row>
    <row r="166" spans="19:19" x14ac:dyDescent="0.2">
      <c r="S166" s="362"/>
    </row>
    <row r="167" spans="19:19" x14ac:dyDescent="0.2">
      <c r="S167" s="361"/>
    </row>
    <row r="168" spans="19:19" x14ac:dyDescent="0.2">
      <c r="S168" s="362"/>
    </row>
    <row r="169" spans="19:19" x14ac:dyDescent="0.2">
      <c r="S169" s="362"/>
    </row>
    <row r="170" spans="19:19" x14ac:dyDescent="0.2">
      <c r="S170" s="362"/>
    </row>
    <row r="171" spans="19:19" x14ac:dyDescent="0.2">
      <c r="S171" s="361"/>
    </row>
    <row r="172" spans="19:19" x14ac:dyDescent="0.2">
      <c r="S172" s="362"/>
    </row>
    <row r="173" spans="19:19" x14ac:dyDescent="0.2">
      <c r="S173" s="362"/>
    </row>
    <row r="174" spans="19:19" x14ac:dyDescent="0.2">
      <c r="S174" s="362"/>
    </row>
    <row r="175" spans="19:19" x14ac:dyDescent="0.2">
      <c r="S175" s="362"/>
    </row>
    <row r="176" spans="19:19" x14ac:dyDescent="0.2">
      <c r="S176" s="362"/>
    </row>
    <row r="177" spans="19:19" x14ac:dyDescent="0.2">
      <c r="S177" s="362"/>
    </row>
    <row r="178" spans="19:19" x14ac:dyDescent="0.2">
      <c r="S178" s="362"/>
    </row>
    <row r="179" spans="19:19" x14ac:dyDescent="0.2">
      <c r="S179" s="362"/>
    </row>
    <row r="180" spans="19:19" x14ac:dyDescent="0.2">
      <c r="S180" s="362"/>
    </row>
    <row r="181" spans="19:19" x14ac:dyDescent="0.2">
      <c r="S181" s="362"/>
    </row>
    <row r="182" spans="19:19" x14ac:dyDescent="0.2">
      <c r="S182" s="362"/>
    </row>
    <row r="183" spans="19:19" x14ac:dyDescent="0.2">
      <c r="S183" s="362"/>
    </row>
    <row r="184" spans="19:19" x14ac:dyDescent="0.2">
      <c r="S184" s="362"/>
    </row>
    <row r="185" spans="19:19" x14ac:dyDescent="0.2">
      <c r="S185" s="362"/>
    </row>
    <row r="186" spans="19:19" x14ac:dyDescent="0.2">
      <c r="S186" s="362"/>
    </row>
    <row r="187" spans="19:19" x14ac:dyDescent="0.2">
      <c r="S187" s="362"/>
    </row>
    <row r="188" spans="19:19" x14ac:dyDescent="0.2">
      <c r="S188" s="361"/>
    </row>
    <row r="189" spans="19:19" x14ac:dyDescent="0.2">
      <c r="S189" s="362"/>
    </row>
    <row r="190" spans="19:19" x14ac:dyDescent="0.2">
      <c r="S190" s="362"/>
    </row>
    <row r="191" spans="19:19" x14ac:dyDescent="0.2">
      <c r="S191" s="362"/>
    </row>
    <row r="192" spans="19:19" x14ac:dyDescent="0.2">
      <c r="S192" s="362"/>
    </row>
    <row r="193" spans="19:19" x14ac:dyDescent="0.2">
      <c r="S193" s="362"/>
    </row>
    <row r="194" spans="19:19" x14ac:dyDescent="0.2">
      <c r="S194" s="362"/>
    </row>
    <row r="195" spans="19:19" x14ac:dyDescent="0.2">
      <c r="S195" s="362"/>
    </row>
    <row r="196" spans="19:19" x14ac:dyDescent="0.2">
      <c r="S196" s="362"/>
    </row>
    <row r="197" spans="19:19" x14ac:dyDescent="0.2">
      <c r="S197" s="362"/>
    </row>
    <row r="198" spans="19:19" x14ac:dyDescent="0.2">
      <c r="S198" s="362"/>
    </row>
    <row r="199" spans="19:19" x14ac:dyDescent="0.2">
      <c r="S199" s="362"/>
    </row>
    <row r="200" spans="19:19" x14ac:dyDescent="0.2">
      <c r="S200" s="362"/>
    </row>
    <row r="201" spans="19:19" x14ac:dyDescent="0.2">
      <c r="S201" s="362"/>
    </row>
    <row r="202" spans="19:19" x14ac:dyDescent="0.2">
      <c r="S202" s="362"/>
    </row>
    <row r="203" spans="19:19" x14ac:dyDescent="0.2">
      <c r="S203" s="362"/>
    </row>
    <row r="204" spans="19:19" x14ac:dyDescent="0.2">
      <c r="S204" s="362"/>
    </row>
    <row r="205" spans="19:19" x14ac:dyDescent="0.2">
      <c r="S205" s="362"/>
    </row>
    <row r="206" spans="19:19" x14ac:dyDescent="0.2">
      <c r="S206" s="362"/>
    </row>
    <row r="207" spans="19:19" x14ac:dyDescent="0.2">
      <c r="S207" s="362"/>
    </row>
    <row r="208" spans="19:19" x14ac:dyDescent="0.2">
      <c r="S208" s="362"/>
    </row>
    <row r="209" spans="19:19" x14ac:dyDescent="0.2">
      <c r="S209" s="362"/>
    </row>
    <row r="210" spans="19:19" x14ac:dyDescent="0.2">
      <c r="S210" s="361"/>
    </row>
    <row r="211" spans="19:19" x14ac:dyDescent="0.2">
      <c r="S211" s="361"/>
    </row>
    <row r="212" spans="19:19" x14ac:dyDescent="0.2">
      <c r="S212" s="361"/>
    </row>
    <row r="213" spans="19:19" x14ac:dyDescent="0.2">
      <c r="S213" s="362"/>
    </row>
    <row r="214" spans="19:19" x14ac:dyDescent="0.2">
      <c r="S214" s="362"/>
    </row>
    <row r="215" spans="19:19" x14ac:dyDescent="0.2">
      <c r="S215" s="362"/>
    </row>
    <row r="216" spans="19:19" x14ac:dyDescent="0.2">
      <c r="S216" s="362"/>
    </row>
    <row r="217" spans="19:19" x14ac:dyDescent="0.2">
      <c r="S217" s="362"/>
    </row>
    <row r="218" spans="19:19" x14ac:dyDescent="0.2">
      <c r="S218" s="362"/>
    </row>
    <row r="219" spans="19:19" x14ac:dyDescent="0.2">
      <c r="S219" s="362"/>
    </row>
    <row r="220" spans="19:19" x14ac:dyDescent="0.2">
      <c r="S220" s="361"/>
    </row>
    <row r="221" spans="19:19" x14ac:dyDescent="0.2">
      <c r="S221" s="361"/>
    </row>
    <row r="222" spans="19:19" x14ac:dyDescent="0.2">
      <c r="S222" s="361"/>
    </row>
    <row r="223" spans="19:19" x14ac:dyDescent="0.2">
      <c r="S223" s="362"/>
    </row>
    <row r="224" spans="19:19" x14ac:dyDescent="0.2">
      <c r="S224" s="362"/>
    </row>
  </sheetData>
  <sortState ref="B16:Q18">
    <sortCondition ref="Q16:Q18"/>
  </sortState>
  <mergeCells count="8">
    <mergeCell ref="D104:J104"/>
    <mergeCell ref="K104:P104"/>
    <mergeCell ref="D2:J2"/>
    <mergeCell ref="D68:J68"/>
    <mergeCell ref="K2:P2"/>
    <mergeCell ref="K68:P68"/>
    <mergeCell ref="D44:J44"/>
    <mergeCell ref="K44:P44"/>
  </mergeCells>
  <hyperlinks>
    <hyperlink ref="B9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rowBreaks count="3" manualBreakCount="3">
    <brk id="42" max="15" man="1"/>
    <brk id="66" max="15" man="1"/>
    <brk id="10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zoomScale="85" zoomScaleNormal="85" workbookViewId="0">
      <selection activeCell="K2" sqref="K2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8" customWidth="1"/>
    <col min="7" max="7" width="12.28515625" customWidth="1"/>
    <col min="8" max="8" width="8.140625" style="98" customWidth="1"/>
    <col min="9" max="9" width="12.5703125" customWidth="1"/>
    <col min="10" max="10" width="8.42578125" style="98" customWidth="1"/>
    <col min="11" max="11" width="11.140625" customWidth="1"/>
    <col min="12" max="12" width="6.28515625" style="98" bestFit="1" customWidth="1"/>
    <col min="13" max="13" width="6.85546875" style="98" bestFit="1" customWidth="1"/>
    <col min="14" max="14" width="15.42578125" style="61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62"/>
    </row>
    <row r="56" spans="3:16" x14ac:dyDescent="0.2">
      <c r="P56" s="362"/>
    </row>
    <row r="57" spans="3:16" x14ac:dyDescent="0.2">
      <c r="C57" s="47"/>
      <c r="D57" s="345"/>
      <c r="P57" s="362"/>
    </row>
    <row r="58" spans="3:16" x14ac:dyDescent="0.2">
      <c r="P58" s="362"/>
    </row>
    <row r="59" spans="3:16" x14ac:dyDescent="0.2">
      <c r="P59" s="362"/>
    </row>
    <row r="60" spans="3:16" x14ac:dyDescent="0.2">
      <c r="P60" s="361"/>
    </row>
    <row r="61" spans="3:16" x14ac:dyDescent="0.2">
      <c r="P61" s="361"/>
    </row>
    <row r="62" spans="3:16" x14ac:dyDescent="0.2">
      <c r="P62" s="361"/>
    </row>
    <row r="63" spans="3:16" x14ac:dyDescent="0.2">
      <c r="P63" s="361"/>
    </row>
    <row r="64" spans="3:16" x14ac:dyDescent="0.2">
      <c r="P64" s="361"/>
    </row>
    <row r="65" spans="16:16" customFormat="1" x14ac:dyDescent="0.2">
      <c r="P65" s="362"/>
    </row>
    <row r="66" spans="16:16" customFormat="1" x14ac:dyDescent="0.2">
      <c r="P66" s="362"/>
    </row>
    <row r="67" spans="16:16" customFormat="1" x14ac:dyDescent="0.2">
      <c r="P67" s="362"/>
    </row>
    <row r="68" spans="16:16" customFormat="1" x14ac:dyDescent="0.2">
      <c r="P68" s="362"/>
    </row>
    <row r="69" spans="16:16" customFormat="1" x14ac:dyDescent="0.2">
      <c r="P69" s="362"/>
    </row>
    <row r="70" spans="16:16" customFormat="1" x14ac:dyDescent="0.2">
      <c r="P70" s="361"/>
    </row>
    <row r="71" spans="16:16" customFormat="1" x14ac:dyDescent="0.2">
      <c r="P71" s="361"/>
    </row>
    <row r="72" spans="16:16" customFormat="1" x14ac:dyDescent="0.2">
      <c r="P72" s="362"/>
    </row>
    <row r="73" spans="16:16" customFormat="1" x14ac:dyDescent="0.2">
      <c r="P73" s="361"/>
    </row>
    <row r="74" spans="16:16" customFormat="1" x14ac:dyDescent="0.2">
      <c r="P74" s="362"/>
    </row>
    <row r="75" spans="16:16" customFormat="1" x14ac:dyDescent="0.2">
      <c r="P75" s="361"/>
    </row>
    <row r="76" spans="16:16" customFormat="1" x14ac:dyDescent="0.2">
      <c r="P76" s="362"/>
    </row>
    <row r="77" spans="16:16" customFormat="1" x14ac:dyDescent="0.2">
      <c r="P77" s="362"/>
    </row>
    <row r="78" spans="16:16" customFormat="1" x14ac:dyDescent="0.2">
      <c r="P78" s="362"/>
    </row>
    <row r="79" spans="16:16" customFormat="1" x14ac:dyDescent="0.2">
      <c r="P79" s="361"/>
    </row>
    <row r="80" spans="16:16" customFormat="1" x14ac:dyDescent="0.2">
      <c r="P80" s="362"/>
    </row>
    <row r="81" spans="16:16" customFormat="1" x14ac:dyDescent="0.2">
      <c r="P81" s="362"/>
    </row>
    <row r="82" spans="16:16" customFormat="1" x14ac:dyDescent="0.2">
      <c r="P82" s="362"/>
    </row>
    <row r="83" spans="16:16" customFormat="1" x14ac:dyDescent="0.2">
      <c r="P83" s="362"/>
    </row>
    <row r="84" spans="16:16" customFormat="1" x14ac:dyDescent="0.2">
      <c r="P84" s="362"/>
    </row>
    <row r="85" spans="16:16" customFormat="1" x14ac:dyDescent="0.2">
      <c r="P85" s="362"/>
    </row>
    <row r="86" spans="16:16" customFormat="1" x14ac:dyDescent="0.2">
      <c r="P86" s="362"/>
    </row>
    <row r="87" spans="16:16" customFormat="1" x14ac:dyDescent="0.2">
      <c r="P87" s="362"/>
    </row>
    <row r="88" spans="16:16" customFormat="1" x14ac:dyDescent="0.2">
      <c r="P88" s="362"/>
    </row>
    <row r="89" spans="16:16" customFormat="1" x14ac:dyDescent="0.2">
      <c r="P89" s="362"/>
    </row>
    <row r="90" spans="16:16" customFormat="1" x14ac:dyDescent="0.2">
      <c r="P90" s="362"/>
    </row>
    <row r="91" spans="16:16" customFormat="1" x14ac:dyDescent="0.2">
      <c r="P91" s="362"/>
    </row>
    <row r="92" spans="16:16" customFormat="1" x14ac:dyDescent="0.2">
      <c r="P92" s="362"/>
    </row>
    <row r="93" spans="16:16" customFormat="1" x14ac:dyDescent="0.2">
      <c r="P93" s="362"/>
    </row>
    <row r="94" spans="16:16" customFormat="1" x14ac:dyDescent="0.2">
      <c r="P94" s="362"/>
    </row>
    <row r="95" spans="16:16" customFormat="1" x14ac:dyDescent="0.2">
      <c r="P95" s="362"/>
    </row>
    <row r="96" spans="16:16" customFormat="1" x14ac:dyDescent="0.2">
      <c r="P96" s="361"/>
    </row>
    <row r="97" spans="16:16" customFormat="1" x14ac:dyDescent="0.2">
      <c r="P97" s="362"/>
    </row>
    <row r="98" spans="16:16" customFormat="1" x14ac:dyDescent="0.2">
      <c r="P98" s="362"/>
    </row>
    <row r="99" spans="16:16" customFormat="1" x14ac:dyDescent="0.2">
      <c r="P99" s="362"/>
    </row>
    <row r="100" spans="16:16" customFormat="1" x14ac:dyDescent="0.2">
      <c r="P100" s="362"/>
    </row>
    <row r="101" spans="16:16" customFormat="1" x14ac:dyDescent="0.2">
      <c r="P101" s="362"/>
    </row>
    <row r="102" spans="16:16" customFormat="1" x14ac:dyDescent="0.2">
      <c r="P102" s="362"/>
    </row>
    <row r="103" spans="16:16" customFormat="1" x14ac:dyDescent="0.2">
      <c r="P103" s="362"/>
    </row>
    <row r="104" spans="16:16" customFormat="1" x14ac:dyDescent="0.2">
      <c r="P104" s="362"/>
    </row>
    <row r="105" spans="16:16" customFormat="1" x14ac:dyDescent="0.2">
      <c r="P105" s="362"/>
    </row>
    <row r="106" spans="16:16" customFormat="1" x14ac:dyDescent="0.2">
      <c r="P106" s="362"/>
    </row>
    <row r="107" spans="16:16" customFormat="1" x14ac:dyDescent="0.2">
      <c r="P107" s="362"/>
    </row>
    <row r="108" spans="16:16" customFormat="1" x14ac:dyDescent="0.2">
      <c r="P108" s="362"/>
    </row>
    <row r="109" spans="16:16" customFormat="1" x14ac:dyDescent="0.2">
      <c r="P109" s="362"/>
    </row>
    <row r="110" spans="16:16" customFormat="1" x14ac:dyDescent="0.2">
      <c r="P110" s="362"/>
    </row>
    <row r="111" spans="16:16" customFormat="1" x14ac:dyDescent="0.2">
      <c r="P111" s="362"/>
    </row>
    <row r="112" spans="16:16" customFormat="1" x14ac:dyDescent="0.2">
      <c r="P112" s="362"/>
    </row>
    <row r="113" spans="16:16" customFormat="1" x14ac:dyDescent="0.2">
      <c r="P113" s="362"/>
    </row>
    <row r="114" spans="16:16" customFormat="1" x14ac:dyDescent="0.2">
      <c r="P114" s="362"/>
    </row>
    <row r="115" spans="16:16" customFormat="1" x14ac:dyDescent="0.2">
      <c r="P115" s="362"/>
    </row>
    <row r="116" spans="16:16" customFormat="1" x14ac:dyDescent="0.2">
      <c r="P116" s="362"/>
    </row>
    <row r="117" spans="16:16" customFormat="1" x14ac:dyDescent="0.2">
      <c r="P117" s="362"/>
    </row>
    <row r="118" spans="16:16" customFormat="1" x14ac:dyDescent="0.2">
      <c r="P118" s="361"/>
    </row>
    <row r="119" spans="16:16" customFormat="1" x14ac:dyDescent="0.2">
      <c r="P119" s="361"/>
    </row>
    <row r="120" spans="16:16" customFormat="1" x14ac:dyDescent="0.2">
      <c r="P120" s="361"/>
    </row>
    <row r="121" spans="16:16" customFormat="1" x14ac:dyDescent="0.2">
      <c r="P121" s="362"/>
    </row>
    <row r="122" spans="16:16" customFormat="1" x14ac:dyDescent="0.2">
      <c r="P122" s="362"/>
    </row>
    <row r="123" spans="16:16" customFormat="1" x14ac:dyDescent="0.2">
      <c r="P123" s="362"/>
    </row>
    <row r="124" spans="16:16" customFormat="1" x14ac:dyDescent="0.2">
      <c r="P124" s="362"/>
    </row>
    <row r="125" spans="16:16" customFormat="1" x14ac:dyDescent="0.2">
      <c r="P125" s="362"/>
    </row>
    <row r="126" spans="16:16" customFormat="1" x14ac:dyDescent="0.2">
      <c r="P126" s="362"/>
    </row>
    <row r="127" spans="16:16" customFormat="1" x14ac:dyDescent="0.2">
      <c r="P127" s="362"/>
    </row>
    <row r="128" spans="16:16" customFormat="1" x14ac:dyDescent="0.2">
      <c r="P128" s="361"/>
    </row>
    <row r="129" spans="16:16" customFormat="1" x14ac:dyDescent="0.2">
      <c r="P129" s="361"/>
    </row>
    <row r="130" spans="16:16" customFormat="1" x14ac:dyDescent="0.2">
      <c r="P130" s="361"/>
    </row>
    <row r="131" spans="16:16" customFormat="1" x14ac:dyDescent="0.2">
      <c r="P131" s="362"/>
    </row>
    <row r="132" spans="16:16" customFormat="1" x14ac:dyDescent="0.2">
      <c r="P132" s="362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12"/>
  <sheetViews>
    <sheetView topLeftCell="A194" zoomScaleNormal="100" workbookViewId="0">
      <pane xSplit="1" topLeftCell="C1" activePane="topRight" state="frozen"/>
      <selection activeCell="S82" sqref="S82"/>
      <selection pane="topRight" activeCell="P223" sqref="P223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style="98" customWidth="1"/>
    <col min="12" max="12" width="6.28515625" style="98" customWidth="1"/>
    <col min="13" max="13" width="8.85546875" style="98" customWidth="1"/>
    <col min="14" max="14" width="15.42578125" customWidth="1"/>
    <col min="15" max="15" width="6.28515625" style="98" customWidth="1"/>
    <col min="16" max="16" width="8.85546875" style="98" customWidth="1"/>
    <col min="17" max="17" width="16.5703125" bestFit="1" customWidth="1"/>
    <col min="18" max="18" width="20.42578125" style="255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8"/>
    </row>
    <row r="2" spans="1:19" ht="12.75" customHeight="1" x14ac:dyDescent="0.2">
      <c r="A2" s="8" t="s">
        <v>539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2"/>
      <c r="R2"/>
    </row>
    <row r="3" spans="1:19" ht="12.75" customHeight="1" x14ac:dyDescent="0.2">
      <c r="A3" s="8" t="s">
        <v>148</v>
      </c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149" t="s">
        <v>555</v>
      </c>
      <c r="L3" s="89" t="s">
        <v>556</v>
      </c>
      <c r="M3" s="89" t="s">
        <v>557</v>
      </c>
      <c r="N3" s="88" t="s">
        <v>39</v>
      </c>
      <c r="O3" s="89" t="s">
        <v>40</v>
      </c>
      <c r="P3" s="150" t="s">
        <v>362</v>
      </c>
      <c r="R3"/>
    </row>
    <row r="4" spans="1:19" ht="14.1" customHeight="1" x14ac:dyDescent="0.2">
      <c r="A4" s="1"/>
      <c r="B4" s="2" t="s">
        <v>425</v>
      </c>
      <c r="C4" s="249" t="s">
        <v>13</v>
      </c>
      <c r="D4" s="250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113" t="s">
        <v>16</v>
      </c>
      <c r="L4" s="90" t="s">
        <v>18</v>
      </c>
      <c r="M4" s="620" t="s">
        <v>513</v>
      </c>
      <c r="N4" s="570" t="s">
        <v>17</v>
      </c>
      <c r="O4" s="90" t="s">
        <v>18</v>
      </c>
      <c r="P4" s="657" t="s">
        <v>513</v>
      </c>
      <c r="R4"/>
    </row>
    <row r="5" spans="1:19" ht="14.1" customHeight="1" x14ac:dyDescent="0.2">
      <c r="A5" s="17" t="s">
        <v>53</v>
      </c>
      <c r="B5" s="13" t="s">
        <v>96</v>
      </c>
      <c r="C5" s="535">
        <v>197826489.02000001</v>
      </c>
      <c r="D5" s="521">
        <v>187970110.66</v>
      </c>
      <c r="E5" s="181">
        <v>162502445.19999999</v>
      </c>
      <c r="F5" s="79">
        <f t="shared" ref="F5:F36" si="0">+E5/D5</f>
        <v>0.86451215371115109</v>
      </c>
      <c r="G5" s="181">
        <v>162502445.19999999</v>
      </c>
      <c r="H5" s="79">
        <f t="shared" ref="H5:H35" si="1">+G5/D5</f>
        <v>0.86451215371115109</v>
      </c>
      <c r="I5" s="181">
        <v>162502445.19999999</v>
      </c>
      <c r="J5" s="173">
        <f t="shared" ref="J5:J35" si="2">+I5/D5</f>
        <v>0.86451215371115109</v>
      </c>
      <c r="K5" s="658">
        <v>170972459.72999999</v>
      </c>
      <c r="L5" s="79">
        <v>0.85785841630827664</v>
      </c>
      <c r="M5" s="246">
        <f>+G5/K5-1</f>
        <v>-4.9540227375659551E-2</v>
      </c>
      <c r="N5" s="621">
        <v>170972459.72999999</v>
      </c>
      <c r="O5" s="79">
        <v>0.85785841630827664</v>
      </c>
      <c r="P5" s="173">
        <f>+I5/N5-1</f>
        <v>-4.9540227375659551E-2</v>
      </c>
      <c r="R5"/>
    </row>
    <row r="6" spans="1:19" ht="14.1" customHeight="1" x14ac:dyDescent="0.2">
      <c r="A6" s="18">
        <v>0</v>
      </c>
      <c r="B6" s="2" t="s">
        <v>96</v>
      </c>
      <c r="C6" s="202">
        <f>SUBTOTAL(9,C5:C5)</f>
        <v>197826489.02000001</v>
      </c>
      <c r="D6" s="208">
        <f>SUBTOTAL(9,D5:D5)</f>
        <v>187970110.66</v>
      </c>
      <c r="E6" s="204">
        <f>SUBTOTAL(9,E5:E5)</f>
        <v>162502445.19999999</v>
      </c>
      <c r="F6" s="91">
        <f t="shared" si="0"/>
        <v>0.86451215371115109</v>
      </c>
      <c r="G6" s="204">
        <f>SUBTOTAL(9,G5:G5)</f>
        <v>162502445.19999999</v>
      </c>
      <c r="H6" s="91">
        <f t="shared" si="1"/>
        <v>0.86451215371115109</v>
      </c>
      <c r="I6" s="204">
        <f>SUBTOTAL(9,I5:I5)</f>
        <v>162502445.19999999</v>
      </c>
      <c r="J6" s="171">
        <f t="shared" si="2"/>
        <v>0.86451215371115109</v>
      </c>
      <c r="K6" s="153">
        <f>SUM(K5)</f>
        <v>170972459.72999999</v>
      </c>
      <c r="L6" s="91">
        <v>0.85785841630827664</v>
      </c>
      <c r="M6" s="214">
        <f>+G6/K6-1</f>
        <v>-4.9540227375659551E-2</v>
      </c>
      <c r="N6" s="574">
        <f>SUM(N5)</f>
        <v>170972459.72999999</v>
      </c>
      <c r="O6" s="91">
        <v>0.85785841630827664</v>
      </c>
      <c r="P6" s="171">
        <f>+I6/N6-1</f>
        <v>-4.9540227375659551E-2</v>
      </c>
      <c r="R6"/>
    </row>
    <row r="7" spans="1:19" ht="14.1" customHeight="1" x14ac:dyDescent="0.2">
      <c r="A7" s="38" t="s">
        <v>54</v>
      </c>
      <c r="B7" s="39" t="s">
        <v>561</v>
      </c>
      <c r="C7" s="199">
        <v>7623547.1299999999</v>
      </c>
      <c r="D7" s="205">
        <v>10303633.74</v>
      </c>
      <c r="E7" s="31">
        <v>6625409.6900000004</v>
      </c>
      <c r="F7" s="49">
        <f t="shared" si="0"/>
        <v>0.64301680913591952</v>
      </c>
      <c r="G7" s="31">
        <v>6347171.4900000002</v>
      </c>
      <c r="H7" s="49">
        <f t="shared" si="1"/>
        <v>0.61601291837067962</v>
      </c>
      <c r="I7" s="31">
        <v>5578424.7800000003</v>
      </c>
      <c r="J7" s="154">
        <f t="shared" si="2"/>
        <v>0.54140363688820325</v>
      </c>
      <c r="K7" s="659">
        <v>5856677.9699999997</v>
      </c>
      <c r="L7" s="49">
        <v>0.66260712802160593</v>
      </c>
      <c r="M7" s="211">
        <f>+G7/K7-1</f>
        <v>8.3749443372588273E-2</v>
      </c>
      <c r="N7" s="622">
        <v>5228333.2300000004</v>
      </c>
      <c r="O7" s="49">
        <v>0.66260712802160593</v>
      </c>
      <c r="P7" s="154">
        <f>+I7/N7-1</f>
        <v>6.6960450797433069E-2</v>
      </c>
    </row>
    <row r="8" spans="1:19" ht="14.1" customHeight="1" x14ac:dyDescent="0.2">
      <c r="A8" s="40" t="s">
        <v>55</v>
      </c>
      <c r="B8" s="41" t="s">
        <v>106</v>
      </c>
      <c r="C8" s="200">
        <v>167280142.05000001</v>
      </c>
      <c r="D8" s="206">
        <v>194770723.63</v>
      </c>
      <c r="E8" s="33">
        <v>124219745.34999999</v>
      </c>
      <c r="F8" s="281">
        <f t="shared" si="0"/>
        <v>0.63777421490704356</v>
      </c>
      <c r="G8" s="33">
        <v>123438485.05</v>
      </c>
      <c r="H8" s="281">
        <f t="shared" si="1"/>
        <v>0.63376303558070834</v>
      </c>
      <c r="I8" s="33">
        <v>118038268.09999999</v>
      </c>
      <c r="J8" s="179">
        <f t="shared" si="2"/>
        <v>0.60603701572847102</v>
      </c>
      <c r="K8" s="660">
        <v>102704700.93000001</v>
      </c>
      <c r="L8" s="281">
        <v>0.58835765727472467</v>
      </c>
      <c r="M8" s="448">
        <f>+G8/K8-1</f>
        <v>0.20187765440387606</v>
      </c>
      <c r="N8" s="623">
        <v>96554961.239999995</v>
      </c>
      <c r="O8" s="281">
        <v>0.58835765727472467</v>
      </c>
      <c r="P8" s="431">
        <f>+I8/N8-1</f>
        <v>0.22249821846647966</v>
      </c>
      <c r="Q8" s="54" t="s">
        <v>148</v>
      </c>
    </row>
    <row r="9" spans="1:19" ht="14.1" customHeight="1" x14ac:dyDescent="0.2">
      <c r="A9" s="40" t="s">
        <v>56</v>
      </c>
      <c r="B9" s="41" t="s">
        <v>122</v>
      </c>
      <c r="C9" s="200">
        <v>51836587</v>
      </c>
      <c r="D9" s="206">
        <v>51160571</v>
      </c>
      <c r="E9" s="33">
        <v>0</v>
      </c>
      <c r="F9" s="281">
        <f t="shared" si="0"/>
        <v>0</v>
      </c>
      <c r="G9" s="33">
        <v>0</v>
      </c>
      <c r="H9" s="281">
        <f t="shared" si="1"/>
        <v>0</v>
      </c>
      <c r="I9" s="33">
        <v>0</v>
      </c>
      <c r="J9" s="179">
        <f t="shared" si="2"/>
        <v>0</v>
      </c>
      <c r="K9" s="660">
        <v>0</v>
      </c>
      <c r="L9" s="281">
        <v>0</v>
      </c>
      <c r="M9" s="225" t="s">
        <v>129</v>
      </c>
      <c r="N9" s="623">
        <v>0</v>
      </c>
      <c r="O9" s="281">
        <v>0</v>
      </c>
      <c r="P9" s="351" t="s">
        <v>129</v>
      </c>
      <c r="R9" s="277"/>
    </row>
    <row r="10" spans="1:19" ht="14.1" customHeight="1" x14ac:dyDescent="0.2">
      <c r="A10" s="40">
        <v>134</v>
      </c>
      <c r="B10" s="41" t="s">
        <v>471</v>
      </c>
      <c r="C10" s="200">
        <v>15839536.810000001</v>
      </c>
      <c r="D10" s="206">
        <v>20445590.25</v>
      </c>
      <c r="E10" s="33">
        <v>17381219.530000001</v>
      </c>
      <c r="F10" s="281">
        <f t="shared" si="0"/>
        <v>0.8501207016999669</v>
      </c>
      <c r="G10" s="33">
        <v>15276365.130000001</v>
      </c>
      <c r="H10" s="281">
        <f t="shared" si="1"/>
        <v>0.74717163668092201</v>
      </c>
      <c r="I10" s="33">
        <v>4540837.05</v>
      </c>
      <c r="J10" s="179">
        <f t="shared" si="2"/>
        <v>0.22209371284842216</v>
      </c>
      <c r="K10" s="660">
        <v>16213354.23</v>
      </c>
      <c r="L10" s="281">
        <v>0.80525597703015717</v>
      </c>
      <c r="M10" s="211">
        <f t="shared" ref="M10:M20" si="3">+G10/K10-1</f>
        <v>-5.7791194018709802E-2</v>
      </c>
      <c r="N10" s="623">
        <v>6026033.0899999999</v>
      </c>
      <c r="O10" s="281">
        <v>0.80525597703015717</v>
      </c>
      <c r="P10" s="154">
        <f t="shared" ref="P10:P20" si="4">+I10/N10-1</f>
        <v>-0.24646330642701464</v>
      </c>
      <c r="R10" s="277"/>
    </row>
    <row r="11" spans="1:19" ht="14.1" customHeight="1" x14ac:dyDescent="0.2">
      <c r="A11" s="40" t="s">
        <v>57</v>
      </c>
      <c r="B11" s="41" t="s">
        <v>478</v>
      </c>
      <c r="C11" s="200">
        <v>1692440.07</v>
      </c>
      <c r="D11" s="206">
        <v>422827.45</v>
      </c>
      <c r="E11" s="33">
        <v>301306.18</v>
      </c>
      <c r="F11" s="281">
        <f t="shared" si="0"/>
        <v>0.71259843702200509</v>
      </c>
      <c r="G11" s="33">
        <v>301306.18</v>
      </c>
      <c r="H11" s="281">
        <f t="shared" si="1"/>
        <v>0.71259843702200509</v>
      </c>
      <c r="I11" s="33">
        <v>301306.18</v>
      </c>
      <c r="J11" s="179">
        <f t="shared" si="2"/>
        <v>0.71259843702200509</v>
      </c>
      <c r="K11" s="660">
        <v>243183.77</v>
      </c>
      <c r="L11" s="281">
        <v>0.73825622199971863</v>
      </c>
      <c r="M11" s="211">
        <f t="shared" si="3"/>
        <v>0.23900612281814704</v>
      </c>
      <c r="N11" s="623">
        <v>243183.77</v>
      </c>
      <c r="O11" s="281">
        <v>0.73825622199971863</v>
      </c>
      <c r="P11" s="154">
        <f t="shared" si="4"/>
        <v>0.23900612281814704</v>
      </c>
      <c r="R11" s="276"/>
    </row>
    <row r="12" spans="1:19" ht="14.1" customHeight="1" x14ac:dyDescent="0.2">
      <c r="A12" s="40">
        <v>136</v>
      </c>
      <c r="B12" s="41" t="s">
        <v>753</v>
      </c>
      <c r="C12" s="200">
        <v>39090866.25</v>
      </c>
      <c r="D12" s="206">
        <v>47771483.75</v>
      </c>
      <c r="E12" s="33">
        <v>32419484.030000001</v>
      </c>
      <c r="F12" s="281">
        <f t="shared" si="0"/>
        <v>0.67863674068947044</v>
      </c>
      <c r="G12" s="33">
        <v>30797630.649999999</v>
      </c>
      <c r="H12" s="281">
        <f t="shared" si="1"/>
        <v>0.64468649982009396</v>
      </c>
      <c r="I12" s="33">
        <v>27890251.329999998</v>
      </c>
      <c r="J12" s="179">
        <f t="shared" si="2"/>
        <v>0.58382635707855735</v>
      </c>
      <c r="K12" s="660">
        <v>25507738.699999999</v>
      </c>
      <c r="L12" s="281">
        <v>0.58528745731689613</v>
      </c>
      <c r="M12" s="212">
        <f t="shared" si="3"/>
        <v>0.20738380662492828</v>
      </c>
      <c r="N12" s="623">
        <v>23888487.100000001</v>
      </c>
      <c r="O12" s="281">
        <v>0.58528745731689613</v>
      </c>
      <c r="P12" s="179">
        <f t="shared" si="4"/>
        <v>0.16751852945932244</v>
      </c>
      <c r="R12" s="276"/>
    </row>
    <row r="13" spans="1:19" ht="14.1" customHeight="1" x14ac:dyDescent="0.2">
      <c r="A13" s="40" t="s">
        <v>58</v>
      </c>
      <c r="B13" s="41" t="s">
        <v>754</v>
      </c>
      <c r="C13" s="200">
        <v>19474656.210000001</v>
      </c>
      <c r="D13" s="206">
        <v>23337400.239999998</v>
      </c>
      <c r="E13" s="33">
        <v>18910039.18</v>
      </c>
      <c r="F13" s="281">
        <f t="shared" si="0"/>
        <v>0.81028902043632267</v>
      </c>
      <c r="G13" s="33">
        <v>17956929.460000001</v>
      </c>
      <c r="H13" s="281">
        <f t="shared" si="1"/>
        <v>0.76944857933327371</v>
      </c>
      <c r="I13" s="33">
        <v>14985131.029999999</v>
      </c>
      <c r="J13" s="179">
        <f t="shared" si="2"/>
        <v>0.64210798443245964</v>
      </c>
      <c r="K13" s="660">
        <v>20016911.789999999</v>
      </c>
      <c r="L13" s="281">
        <v>0.80896959231114529</v>
      </c>
      <c r="M13" s="212">
        <f t="shared" si="3"/>
        <v>-0.10291209511294941</v>
      </c>
      <c r="N13" s="623">
        <v>13524105.699999999</v>
      </c>
      <c r="O13" s="281">
        <v>0.80896959231114529</v>
      </c>
      <c r="P13" s="179">
        <f t="shared" si="4"/>
        <v>0.10803119721254473</v>
      </c>
      <c r="R13" s="276"/>
      <c r="S13" s="276"/>
    </row>
    <row r="14" spans="1:19" ht="14.1" customHeight="1" x14ac:dyDescent="0.2">
      <c r="A14" s="40" t="s">
        <v>59</v>
      </c>
      <c r="B14" s="41" t="s">
        <v>479</v>
      </c>
      <c r="C14" s="200">
        <v>181707781.52000001</v>
      </c>
      <c r="D14" s="206">
        <v>285426668.89999998</v>
      </c>
      <c r="E14" s="33">
        <v>186410809.75</v>
      </c>
      <c r="F14" s="281">
        <f t="shared" si="0"/>
        <v>0.6530952782667605</v>
      </c>
      <c r="G14" s="33">
        <v>185714357.06</v>
      </c>
      <c r="H14" s="281">
        <f t="shared" si="1"/>
        <v>0.65065523756319188</v>
      </c>
      <c r="I14" s="33">
        <v>160277053.84999999</v>
      </c>
      <c r="J14" s="179">
        <f t="shared" si="2"/>
        <v>0.56153496261470048</v>
      </c>
      <c r="K14" s="660">
        <v>189496899.13</v>
      </c>
      <c r="L14" s="281">
        <v>0.81484384306296498</v>
      </c>
      <c r="M14" s="212">
        <f t="shared" si="3"/>
        <v>-1.9960970798815425E-2</v>
      </c>
      <c r="N14" s="623">
        <v>180156222.31</v>
      </c>
      <c r="O14" s="281">
        <v>0.81484384306296498</v>
      </c>
      <c r="P14" s="179">
        <f t="shared" si="4"/>
        <v>-0.11034405698068728</v>
      </c>
      <c r="R14" s="276"/>
      <c r="S14" s="276"/>
    </row>
    <row r="15" spans="1:19" ht="14.1" customHeight="1" x14ac:dyDescent="0.2">
      <c r="A15" s="40">
        <v>152</v>
      </c>
      <c r="B15" s="41" t="s">
        <v>473</v>
      </c>
      <c r="C15" s="200">
        <v>27050241.940000001</v>
      </c>
      <c r="D15" s="206">
        <v>38895219.32</v>
      </c>
      <c r="E15" s="33">
        <v>33622914.899999999</v>
      </c>
      <c r="F15" s="281">
        <f t="shared" si="0"/>
        <v>0.86444852318164012</v>
      </c>
      <c r="G15" s="33">
        <v>33467304.870000001</v>
      </c>
      <c r="H15" s="281">
        <f t="shared" si="1"/>
        <v>0.86044777366227743</v>
      </c>
      <c r="I15" s="33">
        <v>15316823.810000001</v>
      </c>
      <c r="J15" s="179">
        <f t="shared" si="2"/>
        <v>0.3937970804068473</v>
      </c>
      <c r="K15" s="660">
        <v>29606047.780000001</v>
      </c>
      <c r="L15" s="281">
        <v>0.91745170573669999</v>
      </c>
      <c r="M15" s="212">
        <f t="shared" si="3"/>
        <v>0.13042122740234263</v>
      </c>
      <c r="N15" s="623">
        <v>20087453.219999999</v>
      </c>
      <c r="O15" s="281">
        <v>0.91745170573669999</v>
      </c>
      <c r="P15" s="179">
        <f t="shared" si="4"/>
        <v>-0.23749299414672131</v>
      </c>
      <c r="R15" s="276"/>
      <c r="S15" s="276"/>
    </row>
    <row r="16" spans="1:19" ht="14.1" customHeight="1" x14ac:dyDescent="0.2">
      <c r="A16" s="40" t="s">
        <v>60</v>
      </c>
      <c r="B16" s="41" t="s">
        <v>480</v>
      </c>
      <c r="C16" s="200">
        <v>72780630.670000002</v>
      </c>
      <c r="D16" s="206">
        <v>56032915.240000002</v>
      </c>
      <c r="E16" s="33">
        <v>39444130.590000004</v>
      </c>
      <c r="F16" s="281">
        <f t="shared" si="0"/>
        <v>0.70394571513998572</v>
      </c>
      <c r="G16" s="33">
        <v>33606952.960000001</v>
      </c>
      <c r="H16" s="281">
        <f t="shared" si="1"/>
        <v>0.59977163094325558</v>
      </c>
      <c r="I16" s="33">
        <v>17455637.620000001</v>
      </c>
      <c r="J16" s="179">
        <f t="shared" si="2"/>
        <v>0.31152470909703822</v>
      </c>
      <c r="K16" s="661">
        <v>60135189.869999997</v>
      </c>
      <c r="L16" s="281">
        <v>0.57127987620599585</v>
      </c>
      <c r="M16" s="212">
        <f t="shared" si="3"/>
        <v>-0.44114331338021262</v>
      </c>
      <c r="N16" s="624">
        <v>42538253.670000002</v>
      </c>
      <c r="O16" s="281">
        <v>0.57127987620599585</v>
      </c>
      <c r="P16" s="179">
        <f t="shared" si="4"/>
        <v>-0.58964846663861648</v>
      </c>
      <c r="R16" s="276"/>
    </row>
    <row r="17" spans="1:18" ht="14.1" customHeight="1" x14ac:dyDescent="0.2">
      <c r="A17" s="40">
        <v>160</v>
      </c>
      <c r="B17" s="41" t="s">
        <v>162</v>
      </c>
      <c r="C17" s="200">
        <v>20724083.260000002</v>
      </c>
      <c r="D17" s="206">
        <v>20105761.140000001</v>
      </c>
      <c r="E17" s="33">
        <v>19349633.260000002</v>
      </c>
      <c r="F17" s="281">
        <f t="shared" si="0"/>
        <v>0.96239247672669814</v>
      </c>
      <c r="G17" s="33">
        <v>19349633.260000002</v>
      </c>
      <c r="H17" s="281">
        <f t="shared" si="1"/>
        <v>0.96239247672669814</v>
      </c>
      <c r="I17" s="33">
        <v>10947734.24</v>
      </c>
      <c r="J17" s="179">
        <f t="shared" si="2"/>
        <v>0.54450732622202036</v>
      </c>
      <c r="K17" s="660">
        <v>23565182.82</v>
      </c>
      <c r="L17" s="281">
        <v>0.96171452150383352</v>
      </c>
      <c r="M17" s="212">
        <f t="shared" si="3"/>
        <v>-0.17888889690353771</v>
      </c>
      <c r="N17" s="623">
        <v>13473251.01</v>
      </c>
      <c r="O17" s="281">
        <v>0.96171452150383352</v>
      </c>
      <c r="P17" s="179">
        <f t="shared" si="4"/>
        <v>-0.18744672448583732</v>
      </c>
      <c r="R17" s="276"/>
    </row>
    <row r="18" spans="1:18" ht="14.1" customHeight="1" x14ac:dyDescent="0.2">
      <c r="A18" s="40" t="s">
        <v>61</v>
      </c>
      <c r="B18" s="41" t="s">
        <v>481</v>
      </c>
      <c r="C18" s="200">
        <v>2253145.13</v>
      </c>
      <c r="D18" s="206">
        <v>6166340.6500000004</v>
      </c>
      <c r="E18" s="33">
        <v>6159912.9800000004</v>
      </c>
      <c r="F18" s="281">
        <f t="shared" si="0"/>
        <v>0.99895762002704147</v>
      </c>
      <c r="G18" s="33">
        <v>6159912.9800000004</v>
      </c>
      <c r="H18" s="281">
        <f t="shared" si="1"/>
        <v>0.99895762002704147</v>
      </c>
      <c r="I18" s="33">
        <v>1515486.63</v>
      </c>
      <c r="J18" s="179">
        <f t="shared" si="2"/>
        <v>0.24576758178288444</v>
      </c>
      <c r="K18" s="660">
        <v>2322128.63</v>
      </c>
      <c r="L18" s="281">
        <v>0.98498910550836438</v>
      </c>
      <c r="M18" s="212">
        <f t="shared" si="3"/>
        <v>1.6527010176865184</v>
      </c>
      <c r="N18" s="623">
        <v>1988499.98</v>
      </c>
      <c r="O18" s="281">
        <v>0.98498910550836438</v>
      </c>
      <c r="P18" s="179">
        <f t="shared" si="4"/>
        <v>-0.23787445549785724</v>
      </c>
    </row>
    <row r="19" spans="1:18" ht="14.1" customHeight="1" x14ac:dyDescent="0.2">
      <c r="A19" s="40" t="s">
        <v>62</v>
      </c>
      <c r="B19" s="41" t="s">
        <v>121</v>
      </c>
      <c r="C19" s="200">
        <v>158630554.56</v>
      </c>
      <c r="D19" s="206">
        <v>98484004.489999995</v>
      </c>
      <c r="E19" s="33">
        <v>93943051.560000002</v>
      </c>
      <c r="F19" s="281">
        <f t="shared" si="0"/>
        <v>0.95389146741630437</v>
      </c>
      <c r="G19" s="33">
        <v>93943051.560000002</v>
      </c>
      <c r="H19" s="281">
        <f t="shared" si="1"/>
        <v>0.95389146741630437</v>
      </c>
      <c r="I19" s="33">
        <v>36658278.880000003</v>
      </c>
      <c r="J19" s="179">
        <f t="shared" si="2"/>
        <v>0.37222571390994019</v>
      </c>
      <c r="K19" s="660">
        <v>145298231.91</v>
      </c>
      <c r="L19" s="281">
        <v>0.97770924671511594</v>
      </c>
      <c r="M19" s="212">
        <f t="shared" si="3"/>
        <v>-0.35344669838659981</v>
      </c>
      <c r="N19" s="623">
        <v>57855286.810000002</v>
      </c>
      <c r="O19" s="281">
        <v>0.97770924671511594</v>
      </c>
      <c r="P19" s="179">
        <f t="shared" si="4"/>
        <v>-0.36637979169668899</v>
      </c>
    </row>
    <row r="20" spans="1:18" ht="14.1" customHeight="1" x14ac:dyDescent="0.2">
      <c r="A20" s="40" t="s">
        <v>63</v>
      </c>
      <c r="B20" s="41" t="s">
        <v>98</v>
      </c>
      <c r="C20" s="200">
        <v>168939654.47999999</v>
      </c>
      <c r="D20" s="206">
        <v>177605815.72999999</v>
      </c>
      <c r="E20" s="33">
        <v>176444485</v>
      </c>
      <c r="F20" s="281">
        <f t="shared" si="0"/>
        <v>0.9934611897407376</v>
      </c>
      <c r="G20" s="33">
        <v>175777699.09</v>
      </c>
      <c r="H20" s="281">
        <f t="shared" si="1"/>
        <v>0.98970688751105351</v>
      </c>
      <c r="I20" s="33">
        <v>70364852.390000001</v>
      </c>
      <c r="J20" s="179">
        <f t="shared" si="2"/>
        <v>0.39618551960578868</v>
      </c>
      <c r="K20" s="660">
        <v>176227377.19</v>
      </c>
      <c r="L20" s="281">
        <v>0.99537146903309781</v>
      </c>
      <c r="M20" s="212">
        <f t="shared" si="3"/>
        <v>-2.5516926323835287E-3</v>
      </c>
      <c r="N20" s="623">
        <v>71335161.670000002</v>
      </c>
      <c r="O20" s="281">
        <v>0.99537146903309781</v>
      </c>
      <c r="P20" s="179">
        <f t="shared" si="4"/>
        <v>-1.3602117907697497E-2</v>
      </c>
    </row>
    <row r="21" spans="1:18" ht="14.1" customHeight="1" x14ac:dyDescent="0.2">
      <c r="A21" s="40" t="s">
        <v>64</v>
      </c>
      <c r="B21" s="41" t="s">
        <v>494</v>
      </c>
      <c r="C21" s="200">
        <v>12029885</v>
      </c>
      <c r="D21" s="206">
        <v>12006986</v>
      </c>
      <c r="E21" s="33">
        <v>0</v>
      </c>
      <c r="F21" s="281">
        <f t="shared" si="0"/>
        <v>0</v>
      </c>
      <c r="G21" s="33">
        <v>0</v>
      </c>
      <c r="H21" s="281">
        <f t="shared" si="1"/>
        <v>0</v>
      </c>
      <c r="I21" s="33">
        <v>0</v>
      </c>
      <c r="J21" s="179">
        <f t="shared" si="2"/>
        <v>0</v>
      </c>
      <c r="K21" s="660">
        <v>0</v>
      </c>
      <c r="L21" s="281">
        <v>0</v>
      </c>
      <c r="M21" s="213" t="s">
        <v>129</v>
      </c>
      <c r="N21" s="623">
        <v>0</v>
      </c>
      <c r="O21" s="281">
        <v>0</v>
      </c>
      <c r="P21" s="436" t="s">
        <v>129</v>
      </c>
    </row>
    <row r="22" spans="1:18" ht="14.1" customHeight="1" x14ac:dyDescent="0.2">
      <c r="A22" s="40" t="s">
        <v>65</v>
      </c>
      <c r="B22" s="41" t="s">
        <v>99</v>
      </c>
      <c r="C22" s="200">
        <v>36992943.420000002</v>
      </c>
      <c r="D22" s="206">
        <v>31711664.210000001</v>
      </c>
      <c r="E22" s="33">
        <v>26282719.73</v>
      </c>
      <c r="F22" s="281">
        <f t="shared" si="0"/>
        <v>0.82880291478717072</v>
      </c>
      <c r="G22" s="33">
        <v>26133653.93</v>
      </c>
      <c r="H22" s="281">
        <f t="shared" si="1"/>
        <v>0.82410225325730391</v>
      </c>
      <c r="I22" s="33">
        <v>11041284.91</v>
      </c>
      <c r="J22" s="179">
        <f t="shared" si="2"/>
        <v>0.34817740364815752</v>
      </c>
      <c r="K22" s="660">
        <v>37644937.380000003</v>
      </c>
      <c r="L22" s="281">
        <v>0.97110169111639322</v>
      </c>
      <c r="M22" s="212">
        <f>+G22/K22-1</f>
        <v>-0.30578569792270971</v>
      </c>
      <c r="N22" s="623">
        <v>21495747.030000001</v>
      </c>
      <c r="O22" s="281">
        <v>0.97110169111639322</v>
      </c>
      <c r="P22" s="179">
        <f>+I22/N22-1</f>
        <v>-0.48635025828176581</v>
      </c>
    </row>
    <row r="23" spans="1:18" ht="14.1" customHeight="1" x14ac:dyDescent="0.2">
      <c r="A23" s="40" t="s">
        <v>66</v>
      </c>
      <c r="B23" s="41" t="s">
        <v>112</v>
      </c>
      <c r="C23" s="200">
        <v>1332914.3600000001</v>
      </c>
      <c r="D23" s="206">
        <v>2264359.88</v>
      </c>
      <c r="E23" s="33">
        <v>1847764.73</v>
      </c>
      <c r="F23" s="281">
        <f t="shared" si="0"/>
        <v>0.81602078641315623</v>
      </c>
      <c r="G23" s="33">
        <v>1530704.24</v>
      </c>
      <c r="H23" s="281">
        <f t="shared" si="1"/>
        <v>0.67599865795184466</v>
      </c>
      <c r="I23" s="33">
        <v>1042241.94</v>
      </c>
      <c r="J23" s="179">
        <f t="shared" si="2"/>
        <v>0.46028104861140712</v>
      </c>
      <c r="K23" s="660">
        <v>2239016.31</v>
      </c>
      <c r="L23" s="281">
        <v>0.93334566140993891</v>
      </c>
      <c r="M23" s="212">
        <f>+G23/K23-1</f>
        <v>-0.31634966964577405</v>
      </c>
      <c r="N23" s="623">
        <v>852113.31</v>
      </c>
      <c r="O23" s="281">
        <v>0.93334566140993891</v>
      </c>
      <c r="P23" s="179">
        <f>+I23/N23-1</f>
        <v>0.22312599482808215</v>
      </c>
    </row>
    <row r="24" spans="1:18" ht="14.1" customHeight="1" x14ac:dyDescent="0.2">
      <c r="A24" s="40" t="s">
        <v>67</v>
      </c>
      <c r="B24" s="41" t="s">
        <v>109</v>
      </c>
      <c r="C24" s="200">
        <v>54291024.810000002</v>
      </c>
      <c r="D24" s="206">
        <v>52236390.090000004</v>
      </c>
      <c r="E24" s="33">
        <v>49782628.520000003</v>
      </c>
      <c r="F24" s="281">
        <f t="shared" si="0"/>
        <v>0.95302582039508621</v>
      </c>
      <c r="G24" s="33">
        <v>49758138.969999999</v>
      </c>
      <c r="H24" s="281">
        <f t="shared" si="1"/>
        <v>0.95255699875641986</v>
      </c>
      <c r="I24" s="33">
        <v>28366645.059999999</v>
      </c>
      <c r="J24" s="179">
        <f t="shared" si="2"/>
        <v>0.54304374806769873</v>
      </c>
      <c r="K24" s="660">
        <v>48335755.479999997</v>
      </c>
      <c r="L24" s="281">
        <v>0.89648081450697237</v>
      </c>
      <c r="M24" s="212">
        <f>+G24/K24-1</f>
        <v>2.9427149237142736E-2</v>
      </c>
      <c r="N24" s="623">
        <v>24310848.68</v>
      </c>
      <c r="O24" s="281">
        <v>0.89648081450697237</v>
      </c>
      <c r="P24" s="179">
        <f>+I24/N24-1</f>
        <v>0.16683071962586871</v>
      </c>
    </row>
    <row r="25" spans="1:18" ht="14.1" customHeight="1" x14ac:dyDescent="0.2">
      <c r="A25" s="42">
        <v>172</v>
      </c>
      <c r="B25" s="43" t="s">
        <v>474</v>
      </c>
      <c r="C25" s="200">
        <v>3144943.73</v>
      </c>
      <c r="D25" s="206">
        <v>3156802.12</v>
      </c>
      <c r="E25" s="33">
        <v>2673568.08</v>
      </c>
      <c r="F25" s="281">
        <f t="shared" si="0"/>
        <v>0.84692292337918218</v>
      </c>
      <c r="G25" s="33">
        <v>2046777.03</v>
      </c>
      <c r="H25" s="281">
        <f t="shared" si="1"/>
        <v>0.64837039263012153</v>
      </c>
      <c r="I25" s="33">
        <v>857041.99</v>
      </c>
      <c r="J25" s="179">
        <f t="shared" si="2"/>
        <v>0.27149056463507443</v>
      </c>
      <c r="K25" s="207">
        <v>2314052.16</v>
      </c>
      <c r="L25" s="394">
        <v>0.6689845640206038</v>
      </c>
      <c r="M25" s="212">
        <f>+G25/K25-1</f>
        <v>-0.11550090988441686</v>
      </c>
      <c r="N25" s="586">
        <v>1234067.04</v>
      </c>
      <c r="O25" s="394">
        <v>0.6689845640206038</v>
      </c>
      <c r="P25" s="179">
        <f>+I25/N25-1</f>
        <v>-0.30551423689267321</v>
      </c>
    </row>
    <row r="26" spans="1:18" ht="14.1" customHeight="1" x14ac:dyDescent="0.2">
      <c r="A26" s="42" t="s">
        <v>68</v>
      </c>
      <c r="B26" s="672" t="s">
        <v>131</v>
      </c>
      <c r="C26" s="670">
        <v>2411275.08</v>
      </c>
      <c r="D26" s="401">
        <v>3840699.38</v>
      </c>
      <c r="E26" s="402">
        <v>3056345.16</v>
      </c>
      <c r="F26" s="416">
        <f t="shared" si="0"/>
        <v>0.79577828348544166</v>
      </c>
      <c r="G26" s="402">
        <v>2046913.46</v>
      </c>
      <c r="H26" s="416">
        <f t="shared" si="1"/>
        <v>0.53295331331034823</v>
      </c>
      <c r="I26" s="402">
        <v>1088002.04</v>
      </c>
      <c r="J26" s="431">
        <f t="shared" si="2"/>
        <v>0.28328227032442205</v>
      </c>
      <c r="K26" s="673">
        <v>2828305.67</v>
      </c>
      <c r="L26" s="416">
        <v>0.95442937389659832</v>
      </c>
      <c r="M26" s="448">
        <f>+G26/K26-1</f>
        <v>-0.27627572871216566</v>
      </c>
      <c r="N26" s="674">
        <v>1676428.95</v>
      </c>
      <c r="O26" s="416">
        <v>0.95442937389659832</v>
      </c>
      <c r="P26" s="431">
        <f>+I26/N26-1</f>
        <v>-0.35100020791218134</v>
      </c>
    </row>
    <row r="27" spans="1:18" ht="14.1" customHeight="1" x14ac:dyDescent="0.2">
      <c r="A27" s="251">
        <v>199</v>
      </c>
      <c r="B27" s="671" t="s">
        <v>550</v>
      </c>
      <c r="C27" s="535">
        <v>0</v>
      </c>
      <c r="D27" s="521">
        <v>8455575.3699999992</v>
      </c>
      <c r="E27" s="181">
        <v>0</v>
      </c>
      <c r="F27" s="79">
        <f t="shared" si="0"/>
        <v>0</v>
      </c>
      <c r="G27" s="181">
        <v>0</v>
      </c>
      <c r="H27" s="79">
        <f t="shared" si="1"/>
        <v>0</v>
      </c>
      <c r="I27" s="181">
        <v>0</v>
      </c>
      <c r="J27" s="173">
        <f t="shared" si="2"/>
        <v>0</v>
      </c>
      <c r="K27" s="680" t="s">
        <v>129</v>
      </c>
      <c r="L27" s="269" t="s">
        <v>129</v>
      </c>
      <c r="M27" s="246" t="s">
        <v>129</v>
      </c>
      <c r="N27" s="679" t="s">
        <v>777</v>
      </c>
      <c r="O27" s="269" t="s">
        <v>129</v>
      </c>
      <c r="P27" s="173" t="s">
        <v>129</v>
      </c>
    </row>
    <row r="28" spans="1:18" ht="14.1" customHeight="1" x14ac:dyDescent="0.2">
      <c r="A28" s="18">
        <v>1</v>
      </c>
      <c r="B28" s="2" t="s">
        <v>126</v>
      </c>
      <c r="C28" s="202">
        <f>SUBTOTAL(9,C7:C27)</f>
        <v>1045126853.4799999</v>
      </c>
      <c r="D28" s="208">
        <f>SUBTOTAL(9,D7:D27)</f>
        <v>1144601432.5799999</v>
      </c>
      <c r="E28" s="204">
        <f>SUBTOTAL(9,E7:E27)</f>
        <v>838875168.22000003</v>
      </c>
      <c r="F28" s="91">
        <f t="shared" si="0"/>
        <v>0.73289718529281001</v>
      </c>
      <c r="G28" s="204">
        <f>SUBTOTAL(9,G7:G27)</f>
        <v>823652987.37</v>
      </c>
      <c r="H28" s="91">
        <f t="shared" si="1"/>
        <v>0.7195980748630002</v>
      </c>
      <c r="I28" s="204">
        <f>SUBTOTAL(9,I7:I27)</f>
        <v>526265301.83000004</v>
      </c>
      <c r="J28" s="171">
        <f t="shared" si="2"/>
        <v>0.45978039765664686</v>
      </c>
      <c r="K28" s="153">
        <f>SUM(K7:K27)</f>
        <v>890555691.71999991</v>
      </c>
      <c r="L28" s="91">
        <v>0.76760906983981836</v>
      </c>
      <c r="M28" s="214">
        <f t="shared" ref="M28:M33" si="5">+G28/K28-1</f>
        <v>-7.5124672125541636E-2</v>
      </c>
      <c r="N28" s="574">
        <f>SUM(N7:N27)</f>
        <v>582468437.80999994</v>
      </c>
      <c r="O28" s="91">
        <v>0.50205513244752986</v>
      </c>
      <c r="P28" s="171">
        <f t="shared" ref="P28:P33" si="6">+I28/N28-1</f>
        <v>-9.6491298638113121E-2</v>
      </c>
    </row>
    <row r="29" spans="1:18" ht="14.1" customHeight="1" x14ac:dyDescent="0.2">
      <c r="A29" s="38" t="s">
        <v>69</v>
      </c>
      <c r="B29" s="39" t="s">
        <v>100</v>
      </c>
      <c r="C29" s="199">
        <v>708758.5</v>
      </c>
      <c r="D29" s="205">
        <v>576035.47</v>
      </c>
      <c r="E29" s="31">
        <v>331630.75</v>
      </c>
      <c r="F29" s="49">
        <f t="shared" si="0"/>
        <v>0.5757123775728602</v>
      </c>
      <c r="G29" s="31">
        <v>331630.75</v>
      </c>
      <c r="H29" s="49">
        <f t="shared" si="1"/>
        <v>0.5757123775728602</v>
      </c>
      <c r="I29" s="31">
        <v>331630.75</v>
      </c>
      <c r="J29" s="154">
        <f t="shared" si="2"/>
        <v>0.5757123775728602</v>
      </c>
      <c r="K29" s="659">
        <v>348957.09</v>
      </c>
      <c r="L29" s="49">
        <v>0.53317047479703417</v>
      </c>
      <c r="M29" s="211">
        <f t="shared" si="5"/>
        <v>-4.9651778102574262E-2</v>
      </c>
      <c r="N29" s="622">
        <v>348957.09</v>
      </c>
      <c r="O29" s="49">
        <v>0.53317047479703417</v>
      </c>
      <c r="P29" s="154">
        <f t="shared" si="6"/>
        <v>-4.9651778102574262E-2</v>
      </c>
    </row>
    <row r="30" spans="1:18" ht="14.1" customHeight="1" x14ac:dyDescent="0.2">
      <c r="A30" s="40" t="s">
        <v>70</v>
      </c>
      <c r="B30" s="41" t="s">
        <v>755</v>
      </c>
      <c r="C30" s="200">
        <v>21205608.129999999</v>
      </c>
      <c r="D30" s="206">
        <v>24888523.149999999</v>
      </c>
      <c r="E30" s="33">
        <v>15428009.789999999</v>
      </c>
      <c r="F30" s="281">
        <f t="shared" si="0"/>
        <v>0.61988450246795779</v>
      </c>
      <c r="G30" s="33">
        <v>14165723.029999999</v>
      </c>
      <c r="H30" s="281">
        <f t="shared" si="1"/>
        <v>0.56916687842926506</v>
      </c>
      <c r="I30" s="33">
        <v>12664980.92</v>
      </c>
      <c r="J30" s="179">
        <f t="shared" si="2"/>
        <v>0.50886831828749957</v>
      </c>
      <c r="K30" s="660">
        <v>12353503.359999999</v>
      </c>
      <c r="L30" s="281">
        <v>0.57063523580342324</v>
      </c>
      <c r="M30" s="212">
        <f t="shared" si="5"/>
        <v>0.14669682090894742</v>
      </c>
      <c r="N30" s="623">
        <v>11161710.18</v>
      </c>
      <c r="O30" s="281">
        <v>0.51558371216031873</v>
      </c>
      <c r="P30" s="179">
        <f t="shared" si="6"/>
        <v>0.13468104042816131</v>
      </c>
    </row>
    <row r="31" spans="1:18" ht="14.1" customHeight="1" x14ac:dyDescent="0.2">
      <c r="A31" s="40" t="s">
        <v>71</v>
      </c>
      <c r="B31" s="41" t="s">
        <v>482</v>
      </c>
      <c r="C31" s="200">
        <v>180790299.88999999</v>
      </c>
      <c r="D31" s="206">
        <v>215003711.31</v>
      </c>
      <c r="E31" s="33">
        <v>200118702.68000001</v>
      </c>
      <c r="F31" s="281">
        <f t="shared" si="0"/>
        <v>0.93076859678697244</v>
      </c>
      <c r="G31" s="33">
        <v>198648905.47999999</v>
      </c>
      <c r="H31" s="281">
        <f t="shared" si="1"/>
        <v>0.92393244874541225</v>
      </c>
      <c r="I31" s="33">
        <v>138835102.66</v>
      </c>
      <c r="J31" s="179">
        <f t="shared" si="2"/>
        <v>0.64573351694298242</v>
      </c>
      <c r="K31" s="662">
        <v>163875588.93000001</v>
      </c>
      <c r="L31" s="281">
        <v>0.89853098449613256</v>
      </c>
      <c r="M31" s="212">
        <f t="shared" si="5"/>
        <v>0.21219338875940519</v>
      </c>
      <c r="N31" s="625">
        <v>106662059.48999999</v>
      </c>
      <c r="O31" s="281">
        <v>0.5848288079249726</v>
      </c>
      <c r="P31" s="179">
        <f t="shared" si="6"/>
        <v>0.30163530803580962</v>
      </c>
    </row>
    <row r="32" spans="1:18" ht="14.1" customHeight="1" x14ac:dyDescent="0.2">
      <c r="A32" s="40" t="s">
        <v>72</v>
      </c>
      <c r="B32" s="41" t="s">
        <v>101</v>
      </c>
      <c r="C32" s="200">
        <v>29696298.379999999</v>
      </c>
      <c r="D32" s="206">
        <v>35363203.909999996</v>
      </c>
      <c r="E32" s="33">
        <v>25344938.550000001</v>
      </c>
      <c r="F32" s="281">
        <f t="shared" si="0"/>
        <v>0.71670368483871927</v>
      </c>
      <c r="G32" s="33">
        <v>17634278.219999999</v>
      </c>
      <c r="H32" s="281">
        <f t="shared" si="1"/>
        <v>0.49866178033188285</v>
      </c>
      <c r="I32" s="33">
        <v>9304066.8499999996</v>
      </c>
      <c r="J32" s="179">
        <f t="shared" si="2"/>
        <v>0.26310022343221562</v>
      </c>
      <c r="K32" s="660">
        <v>19059420.960000001</v>
      </c>
      <c r="L32" s="281">
        <v>0.60357793840272711</v>
      </c>
      <c r="M32" s="212">
        <f t="shared" si="5"/>
        <v>-7.4773664057840361E-2</v>
      </c>
      <c r="N32" s="623">
        <v>12071896.119999999</v>
      </c>
      <c r="O32" s="281">
        <v>0.38229546364568462</v>
      </c>
      <c r="P32" s="179">
        <f t="shared" si="6"/>
        <v>-0.22927875144770549</v>
      </c>
    </row>
    <row r="33" spans="1:18" ht="14.1" customHeight="1" x14ac:dyDescent="0.2">
      <c r="A33" s="254">
        <v>234</v>
      </c>
      <c r="B33" s="41" t="s">
        <v>431</v>
      </c>
      <c r="C33" s="200">
        <v>8908528.6099999994</v>
      </c>
      <c r="D33" s="206">
        <v>10857977.99</v>
      </c>
      <c r="E33" s="33">
        <v>10707320.890000001</v>
      </c>
      <c r="F33" s="281">
        <f t="shared" si="0"/>
        <v>0.98612475544353173</v>
      </c>
      <c r="G33" s="33">
        <v>10624554.75</v>
      </c>
      <c r="H33" s="281">
        <f t="shared" si="1"/>
        <v>0.97850214467049212</v>
      </c>
      <c r="I33" s="33">
        <v>5883269.21</v>
      </c>
      <c r="J33" s="179">
        <f t="shared" si="2"/>
        <v>0.5418383805362641</v>
      </c>
      <c r="K33" s="660">
        <v>9398217.1699999999</v>
      </c>
      <c r="L33" s="394">
        <v>0.97856519751342741</v>
      </c>
      <c r="M33" s="212">
        <f t="shared" si="5"/>
        <v>0.13048619305314468</v>
      </c>
      <c r="N33" s="623">
        <v>5781665.5</v>
      </c>
      <c r="O33" s="394">
        <v>0.60200105398969717</v>
      </c>
      <c r="P33" s="179">
        <f t="shared" si="6"/>
        <v>1.7573432776420539E-2</v>
      </c>
    </row>
    <row r="34" spans="1:18" ht="14.1" customHeight="1" x14ac:dyDescent="0.2">
      <c r="A34" s="536">
        <v>239</v>
      </c>
      <c r="B34" s="43" t="s">
        <v>466</v>
      </c>
      <c r="C34" s="670">
        <v>2850236.89</v>
      </c>
      <c r="D34" s="401">
        <v>8601698.5999999996</v>
      </c>
      <c r="E34" s="402">
        <v>0</v>
      </c>
      <c r="F34" s="416">
        <f t="shared" si="0"/>
        <v>0</v>
      </c>
      <c r="G34" s="402">
        <v>0</v>
      </c>
      <c r="H34" s="416">
        <f t="shared" si="1"/>
        <v>0</v>
      </c>
      <c r="I34" s="402">
        <v>0</v>
      </c>
      <c r="J34" s="431">
        <f t="shared" si="2"/>
        <v>0</v>
      </c>
      <c r="K34" s="675">
        <v>0</v>
      </c>
      <c r="L34" s="416">
        <v>0</v>
      </c>
      <c r="M34" s="448" t="s">
        <v>129</v>
      </c>
      <c r="N34" s="676">
        <v>0</v>
      </c>
      <c r="O34" s="416">
        <v>0</v>
      </c>
      <c r="P34" s="431" t="s">
        <v>129</v>
      </c>
    </row>
    <row r="35" spans="1:18" ht="14.1" customHeight="1" x14ac:dyDescent="0.2">
      <c r="A35" s="568">
        <v>299</v>
      </c>
      <c r="B35" s="43" t="s">
        <v>551</v>
      </c>
      <c r="C35" s="535">
        <v>0</v>
      </c>
      <c r="D35" s="521">
        <v>3654402.31</v>
      </c>
      <c r="E35" s="181">
        <v>0</v>
      </c>
      <c r="F35" s="79">
        <f t="shared" si="0"/>
        <v>0</v>
      </c>
      <c r="G35" s="181">
        <v>0</v>
      </c>
      <c r="H35" s="79">
        <f t="shared" si="1"/>
        <v>0</v>
      </c>
      <c r="I35" s="181">
        <v>0</v>
      </c>
      <c r="J35" s="173">
        <f t="shared" si="2"/>
        <v>0</v>
      </c>
      <c r="K35" s="680" t="s">
        <v>129</v>
      </c>
      <c r="L35" s="269" t="s">
        <v>129</v>
      </c>
      <c r="M35" s="246" t="s">
        <v>129</v>
      </c>
      <c r="N35" s="679" t="s">
        <v>129</v>
      </c>
      <c r="O35" s="269" t="s">
        <v>129</v>
      </c>
      <c r="P35" s="173" t="s">
        <v>129</v>
      </c>
    </row>
    <row r="36" spans="1:18" ht="14.1" customHeight="1" x14ac:dyDescent="0.2">
      <c r="A36" s="537">
        <v>2</v>
      </c>
      <c r="B36" s="523" t="s">
        <v>125</v>
      </c>
      <c r="C36" s="202">
        <f>SUBTOTAL(9,C29:C35)</f>
        <v>244159730.39999998</v>
      </c>
      <c r="D36" s="208">
        <f>SUBTOTAL(9,D29:D35)</f>
        <v>298945552.74000007</v>
      </c>
      <c r="E36" s="204">
        <f>SUBTOTAL(9,E29:E35)</f>
        <v>251930602.66000003</v>
      </c>
      <c r="F36" s="264">
        <f t="shared" si="0"/>
        <v>0.84273072588274944</v>
      </c>
      <c r="G36" s="204">
        <f>SUBTOTAL(9,G29:G35)</f>
        <v>241405092.22999999</v>
      </c>
      <c r="H36" s="233">
        <f>G36/D36</f>
        <v>0.80752193841784836</v>
      </c>
      <c r="I36" s="204">
        <f>SUBTOTAL(9,I29:I35)</f>
        <v>167019050.38999999</v>
      </c>
      <c r="J36" s="278">
        <f>I36/D36</f>
        <v>0.55869387873202569</v>
      </c>
      <c r="K36" s="153">
        <f>SUM(K29:K35)</f>
        <v>205035687.50999999</v>
      </c>
      <c r="L36" s="91">
        <v>0.83145039168981405</v>
      </c>
      <c r="M36" s="214">
        <f t="shared" ref="M36:M58" si="7">+G36/K36-1</f>
        <v>0.17738085092248235</v>
      </c>
      <c r="N36" s="574">
        <f>SUM(N29:N35)</f>
        <v>136026288.38</v>
      </c>
      <c r="O36" s="91">
        <v>0.55160695256110737</v>
      </c>
      <c r="P36" s="171">
        <f t="shared" ref="P36:P57" si="8">+I36/N36-1</f>
        <v>0.22784391443085839</v>
      </c>
    </row>
    <row r="37" spans="1:18" ht="14.1" customHeight="1" x14ac:dyDescent="0.2">
      <c r="A37" s="38">
        <v>311</v>
      </c>
      <c r="B37" s="39" t="s">
        <v>475</v>
      </c>
      <c r="C37" s="199">
        <v>16774924.1</v>
      </c>
      <c r="D37" s="521">
        <v>17531721.210000001</v>
      </c>
      <c r="E37" s="181">
        <v>17477059.370000001</v>
      </c>
      <c r="F37" s="49">
        <f t="shared" ref="F37:F72" si="9">+E37/D37</f>
        <v>0.99688211788533232</v>
      </c>
      <c r="G37" s="181">
        <v>17240579.18</v>
      </c>
      <c r="H37" s="49">
        <f t="shared" ref="H37:H85" si="10">+G37/D37</f>
        <v>0.98339341434234451</v>
      </c>
      <c r="I37" s="181">
        <v>14105575.300000001</v>
      </c>
      <c r="J37" s="154">
        <f t="shared" ref="J37:J85" si="11">+I37/D37</f>
        <v>0.8045744699587315</v>
      </c>
      <c r="K37" s="659">
        <v>15975586.119999999</v>
      </c>
      <c r="L37" s="49">
        <v>0.89036570093612477</v>
      </c>
      <c r="M37" s="211">
        <f t="shared" si="7"/>
        <v>7.9182888846647259E-2</v>
      </c>
      <c r="N37" s="622">
        <v>13150280.130000001</v>
      </c>
      <c r="O37" s="49">
        <v>0.73290321228313371</v>
      </c>
      <c r="P37" s="154">
        <f t="shared" si="8"/>
        <v>7.2644473011693966E-2</v>
      </c>
    </row>
    <row r="38" spans="1:18" ht="14.1" customHeight="1" x14ac:dyDescent="0.2">
      <c r="A38" s="38" t="s">
        <v>73</v>
      </c>
      <c r="B38" s="39" t="s">
        <v>132</v>
      </c>
      <c r="C38" s="201">
        <v>2248848</v>
      </c>
      <c r="D38" s="207">
        <v>2248848</v>
      </c>
      <c r="E38" s="35">
        <v>2248848</v>
      </c>
      <c r="F38" s="49">
        <f t="shared" si="9"/>
        <v>1</v>
      </c>
      <c r="G38" s="35">
        <v>2248848</v>
      </c>
      <c r="H38" s="49">
        <f t="shared" si="10"/>
        <v>1</v>
      </c>
      <c r="I38" s="35">
        <v>2248848</v>
      </c>
      <c r="J38" s="154">
        <f t="shared" si="11"/>
        <v>1</v>
      </c>
      <c r="K38" s="659">
        <v>2248848</v>
      </c>
      <c r="L38" s="49">
        <v>1</v>
      </c>
      <c r="M38" s="211">
        <f t="shared" si="7"/>
        <v>0</v>
      </c>
      <c r="N38" s="622">
        <v>2248848</v>
      </c>
      <c r="O38" s="49">
        <v>1</v>
      </c>
      <c r="P38" s="154">
        <f t="shared" si="8"/>
        <v>0</v>
      </c>
    </row>
    <row r="39" spans="1:18" ht="14.1" customHeight="1" x14ac:dyDescent="0.2">
      <c r="A39" s="40" t="s">
        <v>74</v>
      </c>
      <c r="B39" s="41" t="s">
        <v>666</v>
      </c>
      <c r="C39" s="201">
        <v>14439850.640000001</v>
      </c>
      <c r="D39" s="207">
        <v>22965790.039999999</v>
      </c>
      <c r="E39" s="35">
        <v>22965790.039999999</v>
      </c>
      <c r="F39" s="281">
        <f t="shared" si="9"/>
        <v>1</v>
      </c>
      <c r="G39" s="35">
        <v>22965790.039999999</v>
      </c>
      <c r="H39" s="281">
        <f t="shared" si="10"/>
        <v>1</v>
      </c>
      <c r="I39" s="35">
        <v>6406181.4900000002</v>
      </c>
      <c r="J39" s="179">
        <f t="shared" si="11"/>
        <v>0.27894452918197976</v>
      </c>
      <c r="K39" s="660">
        <v>20329827.850000001</v>
      </c>
      <c r="L39" s="281">
        <v>0.59396405443899802</v>
      </c>
      <c r="M39" s="213">
        <f t="shared" si="7"/>
        <v>0.1296598382164853</v>
      </c>
      <c r="N39" s="623">
        <v>9245740.7599999998</v>
      </c>
      <c r="O39" s="281">
        <v>0.27012711118955701</v>
      </c>
      <c r="P39" s="154">
        <f t="shared" si="8"/>
        <v>-0.30712079688464022</v>
      </c>
    </row>
    <row r="40" spans="1:18" ht="14.1" customHeight="1" x14ac:dyDescent="0.2">
      <c r="A40" s="254">
        <v>323</v>
      </c>
      <c r="B40" s="41" t="s">
        <v>483</v>
      </c>
      <c r="C40" s="201">
        <v>39307154.049999997</v>
      </c>
      <c r="D40" s="207">
        <v>39307154.049999997</v>
      </c>
      <c r="E40" s="35">
        <v>39307154.049999997</v>
      </c>
      <c r="F40" s="281">
        <f t="shared" si="9"/>
        <v>1</v>
      </c>
      <c r="G40" s="35">
        <v>39307154.049999997</v>
      </c>
      <c r="H40" s="281">
        <f t="shared" si="10"/>
        <v>1</v>
      </c>
      <c r="I40" s="35">
        <v>37980210.549999997</v>
      </c>
      <c r="J40" s="179">
        <f t="shared" si="11"/>
        <v>0.96624167961099183</v>
      </c>
      <c r="K40" s="206">
        <v>39307154.049999997</v>
      </c>
      <c r="L40" s="617">
        <v>1</v>
      </c>
      <c r="M40" s="212">
        <f t="shared" si="7"/>
        <v>0</v>
      </c>
      <c r="N40" s="585">
        <v>37150681</v>
      </c>
      <c r="O40" s="617">
        <v>0.94513789914027124</v>
      </c>
      <c r="P40" s="179">
        <f t="shared" si="8"/>
        <v>2.2328784497920751E-2</v>
      </c>
    </row>
    <row r="41" spans="1:18" ht="14.1" customHeight="1" x14ac:dyDescent="0.2">
      <c r="A41" s="40" t="s">
        <v>75</v>
      </c>
      <c r="B41" s="41" t="s">
        <v>477</v>
      </c>
      <c r="C41" s="201">
        <v>7463831</v>
      </c>
      <c r="D41" s="207">
        <v>7493661</v>
      </c>
      <c r="E41" s="35">
        <v>7493661</v>
      </c>
      <c r="F41" s="281">
        <f t="shared" si="9"/>
        <v>1</v>
      </c>
      <c r="G41" s="35">
        <v>7493661</v>
      </c>
      <c r="H41" s="281">
        <f t="shared" si="10"/>
        <v>1</v>
      </c>
      <c r="I41" s="35">
        <v>2077130</v>
      </c>
      <c r="J41" s="179">
        <f t="shared" si="11"/>
        <v>0.27718494338081212</v>
      </c>
      <c r="K41" s="206">
        <v>7492248.5</v>
      </c>
      <c r="L41" s="281">
        <v>1</v>
      </c>
      <c r="M41" s="212">
        <f t="shared" si="7"/>
        <v>1.8852818349524014E-4</v>
      </c>
      <c r="N41" s="585">
        <v>28417.5</v>
      </c>
      <c r="O41" s="281">
        <v>3.7929201093636978E-3</v>
      </c>
      <c r="P41" s="179">
        <f t="shared" si="8"/>
        <v>72.093340371250108</v>
      </c>
    </row>
    <row r="42" spans="1:18" ht="14.1" customHeight="1" x14ac:dyDescent="0.2">
      <c r="A42" s="40" t="s">
        <v>476</v>
      </c>
      <c r="B42" s="41" t="s">
        <v>114</v>
      </c>
      <c r="C42" s="201">
        <v>14209859.460000001</v>
      </c>
      <c r="D42" s="207">
        <v>16910646.780000001</v>
      </c>
      <c r="E42" s="35">
        <v>14942104.52</v>
      </c>
      <c r="F42" s="281">
        <f t="shared" si="9"/>
        <v>0.88359154527855366</v>
      </c>
      <c r="G42" s="35">
        <v>14868767.08</v>
      </c>
      <c r="H42" s="281">
        <f t="shared" si="10"/>
        <v>0.87925478389064893</v>
      </c>
      <c r="I42" s="35">
        <v>4070102.18</v>
      </c>
      <c r="J42" s="179">
        <f t="shared" si="11"/>
        <v>0.24068282147632911</v>
      </c>
      <c r="K42" s="206">
        <v>15593870.210000001</v>
      </c>
      <c r="L42" s="281">
        <v>0.95114598186090848</v>
      </c>
      <c r="M42" s="212">
        <f t="shared" si="7"/>
        <v>-4.6499241063004848E-2</v>
      </c>
      <c r="N42" s="585">
        <v>5472814.8899999997</v>
      </c>
      <c r="O42" s="281">
        <v>0.33381359611124078</v>
      </c>
      <c r="P42" s="179">
        <f t="shared" si="8"/>
        <v>-0.25630552799493633</v>
      </c>
    </row>
    <row r="43" spans="1:18" ht="14.1" customHeight="1" x14ac:dyDescent="0.2">
      <c r="A43" s="40">
        <v>328</v>
      </c>
      <c r="B43" s="41" t="s">
        <v>432</v>
      </c>
      <c r="C43" s="201">
        <v>9039781.6799999997</v>
      </c>
      <c r="D43" s="207">
        <v>9402300.0800000001</v>
      </c>
      <c r="E43" s="35">
        <v>9402300.0800000001</v>
      </c>
      <c r="F43" s="281">
        <f t="shared" si="9"/>
        <v>1</v>
      </c>
      <c r="G43" s="35">
        <v>9402300.0800000001</v>
      </c>
      <c r="H43" s="281">
        <f t="shared" si="10"/>
        <v>1</v>
      </c>
      <c r="I43" s="35">
        <v>4179061.03</v>
      </c>
      <c r="J43" s="179">
        <f t="shared" si="11"/>
        <v>0.44447220301864687</v>
      </c>
      <c r="K43" s="206">
        <v>9039781.6799999997</v>
      </c>
      <c r="L43" s="281">
        <v>1</v>
      </c>
      <c r="M43" s="212">
        <f t="shared" si="7"/>
        <v>4.0102561414956606E-2</v>
      </c>
      <c r="N43" s="585">
        <v>4033372.18</v>
      </c>
      <c r="O43" s="281">
        <v>0.44618026438886299</v>
      </c>
      <c r="P43" s="179">
        <f t="shared" si="8"/>
        <v>3.6120854584760886E-2</v>
      </c>
    </row>
    <row r="44" spans="1:18" ht="14.1" customHeight="1" x14ac:dyDescent="0.2">
      <c r="A44" s="40">
        <v>329</v>
      </c>
      <c r="B44" s="41" t="s">
        <v>498</v>
      </c>
      <c r="C44" s="201">
        <v>28919222.559999999</v>
      </c>
      <c r="D44" s="207">
        <v>30377801.829999998</v>
      </c>
      <c r="E44" s="35">
        <v>30377801.829999998</v>
      </c>
      <c r="F44" s="281">
        <f t="shared" si="9"/>
        <v>1</v>
      </c>
      <c r="G44" s="35">
        <v>30377801.829999998</v>
      </c>
      <c r="H44" s="281">
        <f t="shared" si="10"/>
        <v>1</v>
      </c>
      <c r="I44" s="35">
        <v>24137661.829999998</v>
      </c>
      <c r="J44" s="179">
        <f t="shared" si="11"/>
        <v>0.79458224018574419</v>
      </c>
      <c r="K44" s="206">
        <v>28919222.559999999</v>
      </c>
      <c r="L44" s="617">
        <v>1</v>
      </c>
      <c r="M44" s="212">
        <f t="shared" si="7"/>
        <v>5.0436323693481722E-2</v>
      </c>
      <c r="N44" s="585">
        <v>20050000</v>
      </c>
      <c r="O44" s="617">
        <v>0.6933104774307598</v>
      </c>
      <c r="P44" s="179">
        <f t="shared" si="8"/>
        <v>0.20387340798004971</v>
      </c>
    </row>
    <row r="45" spans="1:18" ht="14.1" customHeight="1" x14ac:dyDescent="0.2">
      <c r="A45" s="254" t="s">
        <v>433</v>
      </c>
      <c r="B45" s="41" t="s">
        <v>680</v>
      </c>
      <c r="C45" s="201">
        <v>20582827.629999999</v>
      </c>
      <c r="D45" s="207">
        <v>17034726.350000001</v>
      </c>
      <c r="E45" s="35">
        <v>16340301.460000001</v>
      </c>
      <c r="F45" s="281">
        <f t="shared" si="9"/>
        <v>0.95923474931547692</v>
      </c>
      <c r="G45" s="35">
        <v>16340301.460000001</v>
      </c>
      <c r="H45" s="281">
        <f t="shared" si="10"/>
        <v>0.95923474931547692</v>
      </c>
      <c r="I45" s="35">
        <v>8975393.6199999992</v>
      </c>
      <c r="J45" s="179">
        <f t="shared" si="11"/>
        <v>0.5268880424369129</v>
      </c>
      <c r="K45" s="206">
        <v>18927057.460000001</v>
      </c>
      <c r="L45" s="281">
        <v>0.94438711233792649</v>
      </c>
      <c r="M45" s="212">
        <f t="shared" si="7"/>
        <v>-0.13666973883641398</v>
      </c>
      <c r="N45" s="585">
        <v>13988424.880000001</v>
      </c>
      <c r="O45" s="281">
        <v>0.69796840879771949</v>
      </c>
      <c r="P45" s="179">
        <f t="shared" si="8"/>
        <v>-0.35836995966339291</v>
      </c>
    </row>
    <row r="46" spans="1:18" ht="14.1" customHeight="1" x14ac:dyDescent="0.2">
      <c r="A46" s="40" t="s">
        <v>76</v>
      </c>
      <c r="B46" s="41" t="s">
        <v>110</v>
      </c>
      <c r="C46" s="201">
        <v>12497819.630000001</v>
      </c>
      <c r="D46" s="207">
        <v>12755164.779999999</v>
      </c>
      <c r="E46" s="35">
        <v>12586837.74</v>
      </c>
      <c r="F46" s="281">
        <f t="shared" si="9"/>
        <v>0.98680322497566364</v>
      </c>
      <c r="G46" s="35">
        <v>12542166.460000001</v>
      </c>
      <c r="H46" s="281">
        <f t="shared" si="10"/>
        <v>0.98330101385017166</v>
      </c>
      <c r="I46" s="35">
        <v>12408597.99</v>
      </c>
      <c r="J46" s="179">
        <f t="shared" si="11"/>
        <v>0.97282929730994827</v>
      </c>
      <c r="K46" s="206">
        <v>12545858.560000001</v>
      </c>
      <c r="L46" s="281">
        <v>0.99423403691788415</v>
      </c>
      <c r="M46" s="212">
        <f t="shared" si="7"/>
        <v>-2.9428834880784738E-4</v>
      </c>
      <c r="N46" s="585">
        <v>12498708.039999999</v>
      </c>
      <c r="O46" s="281">
        <v>0.99049745311868187</v>
      </c>
      <c r="P46" s="179">
        <f t="shared" si="8"/>
        <v>-7.2095491559300839E-3</v>
      </c>
    </row>
    <row r="47" spans="1:18" ht="14.1" customHeight="1" x14ac:dyDescent="0.2">
      <c r="A47" s="40" t="s">
        <v>77</v>
      </c>
      <c r="B47" s="41" t="s">
        <v>484</v>
      </c>
      <c r="C47" s="201">
        <v>64496879.130000003</v>
      </c>
      <c r="D47" s="207">
        <v>66190224.990000002</v>
      </c>
      <c r="E47" s="35">
        <v>66190224.990000002</v>
      </c>
      <c r="F47" s="281">
        <f t="shared" si="9"/>
        <v>1</v>
      </c>
      <c r="G47" s="35">
        <v>66190224.990000002</v>
      </c>
      <c r="H47" s="281">
        <f t="shared" si="10"/>
        <v>1</v>
      </c>
      <c r="I47" s="35">
        <v>58635497.799999997</v>
      </c>
      <c r="J47" s="179">
        <f t="shared" si="11"/>
        <v>0.88586340065861124</v>
      </c>
      <c r="K47" s="206">
        <v>64624921.130000003</v>
      </c>
      <c r="L47" s="281">
        <v>1</v>
      </c>
      <c r="M47" s="212">
        <f t="shared" si="7"/>
        <v>2.4221365885324975E-2</v>
      </c>
      <c r="N47" s="585">
        <v>47405369.799999997</v>
      </c>
      <c r="O47" s="281">
        <v>0.7335462693198338</v>
      </c>
      <c r="P47" s="179">
        <f t="shared" si="8"/>
        <v>0.23689569446202285</v>
      </c>
      <c r="R47" s="276"/>
    </row>
    <row r="48" spans="1:18" ht="14.1" customHeight="1" x14ac:dyDescent="0.2">
      <c r="A48" s="40" t="s">
        <v>78</v>
      </c>
      <c r="B48" s="41" t="s">
        <v>102</v>
      </c>
      <c r="C48" s="201">
        <v>16590471.789999999</v>
      </c>
      <c r="D48" s="207">
        <v>16483835.17</v>
      </c>
      <c r="E48" s="35">
        <v>16046988.890000001</v>
      </c>
      <c r="F48" s="281">
        <f t="shared" si="9"/>
        <v>0.97349850471721266</v>
      </c>
      <c r="G48" s="35">
        <v>15831213.84</v>
      </c>
      <c r="H48" s="281">
        <f t="shared" si="10"/>
        <v>0.96040840476324663</v>
      </c>
      <c r="I48" s="35">
        <v>1790680.39</v>
      </c>
      <c r="J48" s="179">
        <f t="shared" si="11"/>
        <v>0.10863251006410057</v>
      </c>
      <c r="K48" s="206">
        <v>15827022.560000001</v>
      </c>
      <c r="L48" s="617">
        <v>0.96471788046477136</v>
      </c>
      <c r="M48" s="212">
        <f t="shared" si="7"/>
        <v>2.6481797091726378E-4</v>
      </c>
      <c r="N48" s="585">
        <v>1757157.57</v>
      </c>
      <c r="O48" s="617">
        <v>0.10710551022131279</v>
      </c>
      <c r="P48" s="179">
        <f t="shared" si="8"/>
        <v>1.9077867900031187E-2</v>
      </c>
      <c r="R48" s="276"/>
    </row>
    <row r="49" spans="1:19" ht="14.1" customHeight="1" x14ac:dyDescent="0.2">
      <c r="A49" s="254">
        <v>336</v>
      </c>
      <c r="B49" s="41" t="s">
        <v>485</v>
      </c>
      <c r="C49" s="201">
        <v>211322.62</v>
      </c>
      <c r="D49" s="207">
        <v>211322.62</v>
      </c>
      <c r="E49" s="35">
        <v>211322.62</v>
      </c>
      <c r="F49" s="281">
        <f t="shared" si="9"/>
        <v>1</v>
      </c>
      <c r="G49" s="35">
        <v>211322.62</v>
      </c>
      <c r="H49" s="281">
        <f t="shared" si="10"/>
        <v>1</v>
      </c>
      <c r="I49" s="35">
        <v>0</v>
      </c>
      <c r="J49" s="179">
        <f t="shared" si="11"/>
        <v>0</v>
      </c>
      <c r="K49" s="206">
        <v>211322.62</v>
      </c>
      <c r="L49" s="281">
        <v>1</v>
      </c>
      <c r="M49" s="213">
        <f t="shared" si="7"/>
        <v>0</v>
      </c>
      <c r="N49" s="585">
        <v>211322.62</v>
      </c>
      <c r="O49" s="281">
        <v>1</v>
      </c>
      <c r="P49" s="179">
        <f t="shared" si="8"/>
        <v>-1</v>
      </c>
    </row>
    <row r="50" spans="1:19" ht="14.1" customHeight="1" x14ac:dyDescent="0.2">
      <c r="A50" s="254">
        <v>337</v>
      </c>
      <c r="B50" s="41" t="s">
        <v>486</v>
      </c>
      <c r="C50" s="670">
        <v>13215052.93</v>
      </c>
      <c r="D50" s="401">
        <v>14827284.439999999</v>
      </c>
      <c r="E50" s="402">
        <v>13963981.529999999</v>
      </c>
      <c r="F50" s="416">
        <f t="shared" si="9"/>
        <v>0.94177606064728603</v>
      </c>
      <c r="G50" s="402">
        <v>13624492.77</v>
      </c>
      <c r="H50" s="416">
        <f t="shared" si="10"/>
        <v>0.9188798410884198</v>
      </c>
      <c r="I50" s="402">
        <v>7244579</v>
      </c>
      <c r="J50" s="179">
        <f t="shared" si="11"/>
        <v>0.48859782985319195</v>
      </c>
      <c r="K50" s="206">
        <v>10998387.560000001</v>
      </c>
      <c r="L50" s="281">
        <v>0.89400236791731869</v>
      </c>
      <c r="M50" s="212">
        <f t="shared" si="7"/>
        <v>0.23877183775109656</v>
      </c>
      <c r="N50" s="585">
        <v>7794650.5800000001</v>
      </c>
      <c r="O50" s="281">
        <v>0.63358706333931925</v>
      </c>
      <c r="P50" s="179">
        <f t="shared" si="8"/>
        <v>-7.0570396242187972E-2</v>
      </c>
    </row>
    <row r="51" spans="1:19" ht="15" customHeight="1" thickBot="1" x14ac:dyDescent="0.3">
      <c r="A51" s="7" t="s">
        <v>19</v>
      </c>
      <c r="N51" s="98"/>
    </row>
    <row r="52" spans="1:19" ht="12.75" customHeight="1" x14ac:dyDescent="0.2">
      <c r="A52" s="8" t="s">
        <v>539</v>
      </c>
      <c r="C52" s="165" t="s">
        <v>510</v>
      </c>
      <c r="D52" s="744" t="s">
        <v>772</v>
      </c>
      <c r="E52" s="742"/>
      <c r="F52" s="742"/>
      <c r="G52" s="742"/>
      <c r="H52" s="742"/>
      <c r="I52" s="742"/>
      <c r="J52" s="743"/>
      <c r="K52" s="753" t="s">
        <v>773</v>
      </c>
      <c r="L52" s="751"/>
      <c r="M52" s="751"/>
      <c r="N52" s="751"/>
      <c r="O52" s="751"/>
      <c r="P52" s="752"/>
      <c r="R52"/>
    </row>
    <row r="53" spans="1:19" ht="12.75" customHeight="1" x14ac:dyDescent="0.2">
      <c r="A53" s="8" t="s">
        <v>148</v>
      </c>
      <c r="C53" s="158">
        <v>1</v>
      </c>
      <c r="D53" s="149">
        <v>2</v>
      </c>
      <c r="E53" s="88">
        <v>3</v>
      </c>
      <c r="F53" s="89" t="s">
        <v>36</v>
      </c>
      <c r="G53" s="88">
        <v>4</v>
      </c>
      <c r="H53" s="89" t="s">
        <v>37</v>
      </c>
      <c r="I53" s="88">
        <v>5</v>
      </c>
      <c r="J53" s="150" t="s">
        <v>38</v>
      </c>
      <c r="K53" s="149" t="s">
        <v>555</v>
      </c>
      <c r="L53" s="89" t="s">
        <v>556</v>
      </c>
      <c r="M53" s="89" t="s">
        <v>557</v>
      </c>
      <c r="N53" s="88" t="s">
        <v>39</v>
      </c>
      <c r="O53" s="89" t="s">
        <v>40</v>
      </c>
      <c r="P53" s="150" t="s">
        <v>362</v>
      </c>
      <c r="R53"/>
    </row>
    <row r="54" spans="1:19" ht="14.1" customHeight="1" x14ac:dyDescent="0.2">
      <c r="A54" s="1"/>
      <c r="B54" s="2" t="s">
        <v>425</v>
      </c>
      <c r="C54" s="249" t="s">
        <v>13</v>
      </c>
      <c r="D54" s="250" t="s">
        <v>14</v>
      </c>
      <c r="E54" s="90" t="s">
        <v>15</v>
      </c>
      <c r="F54" s="90" t="s">
        <v>18</v>
      </c>
      <c r="G54" s="90" t="s">
        <v>16</v>
      </c>
      <c r="H54" s="90" t="s">
        <v>18</v>
      </c>
      <c r="I54" s="90" t="s">
        <v>17</v>
      </c>
      <c r="J54" s="114" t="s">
        <v>18</v>
      </c>
      <c r="K54" s="113" t="s">
        <v>16</v>
      </c>
      <c r="L54" s="90" t="s">
        <v>18</v>
      </c>
      <c r="M54" s="620" t="s">
        <v>513</v>
      </c>
      <c r="N54" s="570" t="s">
        <v>17</v>
      </c>
      <c r="O54" s="90" t="s">
        <v>18</v>
      </c>
      <c r="P54" s="657" t="s">
        <v>513</v>
      </c>
      <c r="R54"/>
    </row>
    <row r="55" spans="1:19" ht="14.1" customHeight="1" x14ac:dyDescent="0.2">
      <c r="A55" s="254">
        <v>338</v>
      </c>
      <c r="B55" s="41" t="s">
        <v>428</v>
      </c>
      <c r="C55" s="201">
        <v>6508517.5999999996</v>
      </c>
      <c r="D55" s="207">
        <v>7765586.3600000003</v>
      </c>
      <c r="E55" s="35">
        <v>7375458.1399999997</v>
      </c>
      <c r="F55" s="281">
        <f t="shared" si="9"/>
        <v>0.94976191083141848</v>
      </c>
      <c r="G55" s="35">
        <v>7046549.1699999999</v>
      </c>
      <c r="H55" s="281">
        <f t="shared" si="10"/>
        <v>0.90740722507398652</v>
      </c>
      <c r="I55" s="35">
        <v>4993768.47</v>
      </c>
      <c r="J55" s="179">
        <f t="shared" si="11"/>
        <v>0.64306392827237835</v>
      </c>
      <c r="K55" s="206">
        <v>6105971.6200000001</v>
      </c>
      <c r="L55" s="281">
        <v>0.90849200602101787</v>
      </c>
      <c r="M55" s="212">
        <f t="shared" si="7"/>
        <v>0.15404224070075179</v>
      </c>
      <c r="N55" s="585">
        <v>2168564.08</v>
      </c>
      <c r="O55" s="281">
        <v>0.32265514054654632</v>
      </c>
      <c r="P55" s="179">
        <f t="shared" si="8"/>
        <v>1.302799588011252</v>
      </c>
    </row>
    <row r="56" spans="1:19" ht="14.1" customHeight="1" x14ac:dyDescent="0.2">
      <c r="A56" s="254" t="s">
        <v>79</v>
      </c>
      <c r="B56" s="41" t="s">
        <v>115</v>
      </c>
      <c r="C56" s="201">
        <v>11989166.07</v>
      </c>
      <c r="D56" s="207">
        <v>12739422.380000001</v>
      </c>
      <c r="E56" s="35">
        <v>12443482.24</v>
      </c>
      <c r="F56" s="394">
        <f t="shared" si="9"/>
        <v>0.97676973639993236</v>
      </c>
      <c r="G56" s="35">
        <v>12377099.73</v>
      </c>
      <c r="H56" s="394">
        <f t="shared" si="10"/>
        <v>0.97155894206248927</v>
      </c>
      <c r="I56" s="35">
        <v>10293461.59</v>
      </c>
      <c r="J56" s="396">
        <f t="shared" si="11"/>
        <v>0.8080006520672407</v>
      </c>
      <c r="K56" s="206">
        <v>15444528.109999999</v>
      </c>
      <c r="L56" s="394">
        <v>0.975440136378946</v>
      </c>
      <c r="M56" s="212">
        <f t="shared" si="7"/>
        <v>-0.19860939474181183</v>
      </c>
      <c r="N56" s="585">
        <v>12045504.65</v>
      </c>
      <c r="O56" s="394">
        <v>0.76076579451731974</v>
      </c>
      <c r="P56" s="179">
        <f t="shared" si="8"/>
        <v>-0.14545202637068433</v>
      </c>
    </row>
    <row r="57" spans="1:19" ht="14.1" customHeight="1" x14ac:dyDescent="0.2">
      <c r="A57" s="254">
        <v>342</v>
      </c>
      <c r="B57" s="41" t="s">
        <v>487</v>
      </c>
      <c r="C57" s="201">
        <v>5026210.57</v>
      </c>
      <c r="D57" s="207">
        <v>6374650.3399999999</v>
      </c>
      <c r="E57" s="35">
        <v>6372392.7199999997</v>
      </c>
      <c r="F57" s="394">
        <f t="shared" si="9"/>
        <v>0.99964584410444701</v>
      </c>
      <c r="G57" s="35">
        <v>6362437.7199999997</v>
      </c>
      <c r="H57" s="394">
        <f t="shared" si="10"/>
        <v>0.9980841898224021</v>
      </c>
      <c r="I57" s="35">
        <v>83803.34</v>
      </c>
      <c r="J57" s="396">
        <f t="shared" si="11"/>
        <v>1.3146343019654942E-2</v>
      </c>
      <c r="K57" s="206">
        <v>4667210.57</v>
      </c>
      <c r="L57" s="394">
        <v>0.99880132983658643</v>
      </c>
      <c r="M57" s="212">
        <f t="shared" si="7"/>
        <v>0.36322062709075476</v>
      </c>
      <c r="N57" s="585">
        <v>3915545.72</v>
      </c>
      <c r="O57" s="394">
        <v>0.83794210985684203</v>
      </c>
      <c r="P57" s="179">
        <f t="shared" si="8"/>
        <v>-0.97859727711211608</v>
      </c>
    </row>
    <row r="58" spans="1:19" ht="14.1" customHeight="1" x14ac:dyDescent="0.2">
      <c r="A58" s="536">
        <v>343</v>
      </c>
      <c r="B58" s="538" t="s">
        <v>435</v>
      </c>
      <c r="C58" s="670">
        <v>7608676.7199999997</v>
      </c>
      <c r="D58" s="401">
        <v>7608676.7199999997</v>
      </c>
      <c r="E58" s="402">
        <v>7608676.7199999997</v>
      </c>
      <c r="F58" s="416">
        <f t="shared" si="9"/>
        <v>1</v>
      </c>
      <c r="G58" s="402">
        <v>7608676.7199999997</v>
      </c>
      <c r="H58" s="416">
        <f t="shared" si="10"/>
        <v>1</v>
      </c>
      <c r="I58" s="402">
        <v>0</v>
      </c>
      <c r="J58" s="431">
        <f t="shared" si="11"/>
        <v>0</v>
      </c>
      <c r="K58" s="401">
        <v>7608676.7199999997</v>
      </c>
      <c r="L58" s="416">
        <v>1</v>
      </c>
      <c r="M58" s="677">
        <f t="shared" si="7"/>
        <v>0</v>
      </c>
      <c r="N58" s="642">
        <v>0</v>
      </c>
      <c r="O58" s="394">
        <v>0</v>
      </c>
      <c r="P58" s="681" t="s">
        <v>129</v>
      </c>
    </row>
    <row r="59" spans="1:19" ht="14.1" customHeight="1" x14ac:dyDescent="0.2">
      <c r="A59" s="568">
        <v>399</v>
      </c>
      <c r="B59" s="43" t="s">
        <v>552</v>
      </c>
      <c r="C59" s="535">
        <v>0</v>
      </c>
      <c r="D59" s="521">
        <v>1750638.66</v>
      </c>
      <c r="E59" s="181">
        <v>0</v>
      </c>
      <c r="F59" s="79">
        <f t="shared" si="9"/>
        <v>0</v>
      </c>
      <c r="G59" s="181">
        <v>0</v>
      </c>
      <c r="H59" s="79">
        <f t="shared" si="10"/>
        <v>0</v>
      </c>
      <c r="I59" s="181">
        <v>0</v>
      </c>
      <c r="J59" s="173">
        <f t="shared" si="11"/>
        <v>0</v>
      </c>
      <c r="K59" s="682" t="s">
        <v>129</v>
      </c>
      <c r="L59" s="269" t="s">
        <v>129</v>
      </c>
      <c r="M59" s="564" t="s">
        <v>129</v>
      </c>
      <c r="N59" s="683" t="s">
        <v>129</v>
      </c>
      <c r="O59" s="526" t="s">
        <v>129</v>
      </c>
      <c r="P59" s="522" t="s">
        <v>129</v>
      </c>
    </row>
    <row r="60" spans="1:19" ht="14.1" customHeight="1" x14ac:dyDescent="0.2">
      <c r="A60" s="537">
        <v>3</v>
      </c>
      <c r="B60" s="2" t="s">
        <v>124</v>
      </c>
      <c r="C60" s="202">
        <f>SUM(C37:C50,C55:C59)</f>
        <v>291130416.18000001</v>
      </c>
      <c r="D60" s="208">
        <f>SUM(D37:D50)+SUM(D55:D59)</f>
        <v>309979455.80000001</v>
      </c>
      <c r="E60" s="204">
        <f>SUM(E37:E50)+SUM(E55:E59)</f>
        <v>303354385.94</v>
      </c>
      <c r="F60" s="91">
        <f t="shared" si="9"/>
        <v>0.97862739050592262</v>
      </c>
      <c r="G60" s="204">
        <f>SUM(G37:G50)+SUM(G55:G59)</f>
        <v>302039386.74000001</v>
      </c>
      <c r="H60" s="91">
        <f t="shared" si="10"/>
        <v>0.97438517646433009</v>
      </c>
      <c r="I60" s="204">
        <f>SUM(I37:I50)+SUM(I55:I59)</f>
        <v>199630552.57999998</v>
      </c>
      <c r="J60" s="171">
        <f t="shared" si="11"/>
        <v>0.64401220417911309</v>
      </c>
      <c r="K60" s="153">
        <f>SUM(K37:K59)</f>
        <v>295867495.88000005</v>
      </c>
      <c r="L60" s="91">
        <v>0.93447732827638919</v>
      </c>
      <c r="M60" s="214">
        <f t="shared" ref="M60:M67" si="12">+G60/K60-1</f>
        <v>2.0860320737980498E-2</v>
      </c>
      <c r="N60" s="574">
        <f>SUBTOTAL(9,N37:N59)</f>
        <v>193165402.40000004</v>
      </c>
      <c r="O60" s="91">
        <v>0.61009976311624847</v>
      </c>
      <c r="P60" s="171">
        <f t="shared" ref="P60:P67" si="13">+I60/N60-1</f>
        <v>3.3469503853553073E-2</v>
      </c>
    </row>
    <row r="61" spans="1:19" ht="14.1" customHeight="1" x14ac:dyDescent="0.2">
      <c r="A61" s="38">
        <v>430</v>
      </c>
      <c r="B61" s="539" t="s">
        <v>756</v>
      </c>
      <c r="C61" s="199">
        <v>3157718.66</v>
      </c>
      <c r="D61" s="521">
        <v>4766330.4800000004</v>
      </c>
      <c r="E61" s="181">
        <v>3005136.44</v>
      </c>
      <c r="F61" s="79">
        <f t="shared" si="9"/>
        <v>0.63049267200624315</v>
      </c>
      <c r="G61" s="181">
        <v>2920827.35</v>
      </c>
      <c r="H61" s="418">
        <f t="shared" si="10"/>
        <v>0.61280420278368941</v>
      </c>
      <c r="I61" s="181">
        <v>2773061.32</v>
      </c>
      <c r="J61" s="154">
        <f t="shared" si="11"/>
        <v>0.58180214981651868</v>
      </c>
      <c r="K61" s="659">
        <v>1972631.64</v>
      </c>
      <c r="L61" s="49">
        <v>0.67910132918543997</v>
      </c>
      <c r="M61" s="211">
        <f t="shared" si="12"/>
        <v>0.4806755051338425</v>
      </c>
      <c r="N61" s="622">
        <v>1944073.66</v>
      </c>
      <c r="O61" s="49">
        <v>0.66926991323144502</v>
      </c>
      <c r="P61" s="154">
        <f t="shared" si="13"/>
        <v>0.42641782410652063</v>
      </c>
    </row>
    <row r="62" spans="1:19" ht="14.1" customHeight="1" x14ac:dyDescent="0.2">
      <c r="A62" s="38" t="s">
        <v>80</v>
      </c>
      <c r="B62" s="39" t="s">
        <v>103</v>
      </c>
      <c r="C62" s="201">
        <v>22837781.190000001</v>
      </c>
      <c r="D62" s="207">
        <v>19979777.300000001</v>
      </c>
      <c r="E62" s="35">
        <v>16407050.33</v>
      </c>
      <c r="F62" s="49">
        <f t="shared" si="9"/>
        <v>0.82118284321417334</v>
      </c>
      <c r="G62" s="35">
        <v>14840822.33</v>
      </c>
      <c r="H62" s="49">
        <f t="shared" si="10"/>
        <v>0.74279217967059119</v>
      </c>
      <c r="I62" s="35">
        <v>3571520.94</v>
      </c>
      <c r="J62" s="154">
        <f t="shared" si="11"/>
        <v>0.17875679425115512</v>
      </c>
      <c r="K62" s="659">
        <v>22077980.050000001</v>
      </c>
      <c r="L62" s="49">
        <v>0.82981627270421965</v>
      </c>
      <c r="M62" s="211">
        <f t="shared" si="12"/>
        <v>-0.32779981246518064</v>
      </c>
      <c r="N62" s="622">
        <v>12245521.359999999</v>
      </c>
      <c r="O62" s="49">
        <v>0.46025645775846719</v>
      </c>
      <c r="P62" s="154">
        <f t="shared" si="13"/>
        <v>-0.70834063858919272</v>
      </c>
    </row>
    <row r="63" spans="1:19" ht="14.1" customHeight="1" x14ac:dyDescent="0.2">
      <c r="A63" s="40" t="s">
        <v>81</v>
      </c>
      <c r="B63" s="41" t="s">
        <v>488</v>
      </c>
      <c r="C63" s="201">
        <v>4243112</v>
      </c>
      <c r="D63" s="207">
        <v>8031450.5700000003</v>
      </c>
      <c r="E63" s="35">
        <v>5098140.9800000004</v>
      </c>
      <c r="F63" s="281">
        <f t="shared" si="9"/>
        <v>0.63477212933902183</v>
      </c>
      <c r="G63" s="35">
        <v>4989061.08</v>
      </c>
      <c r="H63" s="281">
        <f t="shared" si="10"/>
        <v>0.62119053544769554</v>
      </c>
      <c r="I63" s="35">
        <v>4103188.69</v>
      </c>
      <c r="J63" s="179">
        <f t="shared" si="11"/>
        <v>0.51089011309198651</v>
      </c>
      <c r="K63" s="660">
        <v>5646665.3099999996</v>
      </c>
      <c r="L63" s="281">
        <v>0.6818418722246925</v>
      </c>
      <c r="M63" s="212">
        <f t="shared" si="12"/>
        <v>-0.11645886446207654</v>
      </c>
      <c r="N63" s="623">
        <v>5143342.66</v>
      </c>
      <c r="O63" s="281">
        <v>0.62106503507067801</v>
      </c>
      <c r="P63" s="179">
        <f t="shared" si="13"/>
        <v>-0.2022330687957703</v>
      </c>
    </row>
    <row r="64" spans="1:19" ht="14.1" customHeight="1" x14ac:dyDescent="0.2">
      <c r="A64" s="40" t="s">
        <v>82</v>
      </c>
      <c r="B64" s="41" t="s">
        <v>104</v>
      </c>
      <c r="C64" s="201">
        <v>66061730.5</v>
      </c>
      <c r="D64" s="207">
        <v>60508779.93</v>
      </c>
      <c r="E64" s="35">
        <v>29567742.210000001</v>
      </c>
      <c r="F64" s="281">
        <f t="shared" si="9"/>
        <v>0.48865209717012387</v>
      </c>
      <c r="G64" s="35">
        <v>26924873.579999998</v>
      </c>
      <c r="H64" s="281">
        <f t="shared" si="10"/>
        <v>0.44497465675474246</v>
      </c>
      <c r="I64" s="35">
        <v>25418488.57</v>
      </c>
      <c r="J64" s="179">
        <f t="shared" si="11"/>
        <v>0.42007934384738138</v>
      </c>
      <c r="K64" s="660">
        <v>45344449.340000004</v>
      </c>
      <c r="L64" s="281">
        <v>0.66223912140349239</v>
      </c>
      <c r="M64" s="212">
        <f t="shared" si="12"/>
        <v>-0.40621456491591845</v>
      </c>
      <c r="N64" s="623">
        <v>34016529.490000002</v>
      </c>
      <c r="O64" s="281">
        <v>0.49679898930389327</v>
      </c>
      <c r="P64" s="179">
        <f t="shared" si="13"/>
        <v>-0.25276067396962432</v>
      </c>
      <c r="R64" s="280"/>
      <c r="S64" s="280"/>
    </row>
    <row r="65" spans="1:21" ht="14.1" customHeight="1" x14ac:dyDescent="0.2">
      <c r="A65" s="40" t="s">
        <v>83</v>
      </c>
      <c r="B65" s="41" t="s">
        <v>489</v>
      </c>
      <c r="C65" s="201">
        <v>133403395</v>
      </c>
      <c r="D65" s="207">
        <v>163953710.30000001</v>
      </c>
      <c r="E65" s="35">
        <v>127616368</v>
      </c>
      <c r="F65" s="281">
        <f t="shared" si="9"/>
        <v>0.77836828313607243</v>
      </c>
      <c r="G65" s="35">
        <v>127616368</v>
      </c>
      <c r="H65" s="281">
        <f t="shared" si="10"/>
        <v>0.77836828313607243</v>
      </c>
      <c r="I65" s="35">
        <v>105911427.28</v>
      </c>
      <c r="J65" s="179">
        <f t="shared" si="11"/>
        <v>0.64598371751517469</v>
      </c>
      <c r="K65" s="660">
        <v>118840151.8</v>
      </c>
      <c r="L65" s="281">
        <v>0.88542603922658236</v>
      </c>
      <c r="M65" s="212">
        <f t="shared" si="12"/>
        <v>7.3848914420521661E-2</v>
      </c>
      <c r="N65" s="623">
        <v>84970893.909999996</v>
      </c>
      <c r="O65" s="281">
        <v>0.63308099918022342</v>
      </c>
      <c r="P65" s="179">
        <f t="shared" si="13"/>
        <v>0.24644360446743008</v>
      </c>
      <c r="R65" s="280"/>
      <c r="S65" s="280"/>
    </row>
    <row r="66" spans="1:21" ht="14.1" customHeight="1" x14ac:dyDescent="0.2">
      <c r="A66" s="40">
        <v>491</v>
      </c>
      <c r="B66" s="41" t="s">
        <v>501</v>
      </c>
      <c r="C66" s="201">
        <v>17459000</v>
      </c>
      <c r="D66" s="207">
        <v>15669752</v>
      </c>
      <c r="E66" s="35">
        <v>15669752</v>
      </c>
      <c r="F66" s="281">
        <f t="shared" si="9"/>
        <v>1</v>
      </c>
      <c r="G66" s="35">
        <v>15669752</v>
      </c>
      <c r="H66" s="281">
        <f t="shared" si="10"/>
        <v>1</v>
      </c>
      <c r="I66" s="35">
        <v>7900000</v>
      </c>
      <c r="J66" s="179">
        <f t="shared" si="11"/>
        <v>0.50415603259068809</v>
      </c>
      <c r="K66" s="660">
        <v>17459000</v>
      </c>
      <c r="L66" s="281">
        <v>1</v>
      </c>
      <c r="M66" s="212">
        <f t="shared" si="12"/>
        <v>-0.1024828455237986</v>
      </c>
      <c r="N66" s="623">
        <v>13000000</v>
      </c>
      <c r="O66" s="281">
        <v>0.74460163812360391</v>
      </c>
      <c r="P66" s="179">
        <f t="shared" si="13"/>
        <v>-0.39230769230769236</v>
      </c>
      <c r="R66" s="280"/>
      <c r="S66" s="280"/>
    </row>
    <row r="67" spans="1:21" ht="14.1" customHeight="1" x14ac:dyDescent="0.2">
      <c r="A67" s="42" t="s">
        <v>84</v>
      </c>
      <c r="B67" s="672" t="s">
        <v>490</v>
      </c>
      <c r="C67" s="670">
        <v>1138067.27</v>
      </c>
      <c r="D67" s="401">
        <v>1729931.86</v>
      </c>
      <c r="E67" s="402">
        <v>1145666.3</v>
      </c>
      <c r="F67" s="416">
        <f t="shared" si="9"/>
        <v>0.66226094015055592</v>
      </c>
      <c r="G67" s="402">
        <v>935975.79</v>
      </c>
      <c r="H67" s="416">
        <f t="shared" si="10"/>
        <v>0.54104777861019338</v>
      </c>
      <c r="I67" s="402">
        <v>891193.06</v>
      </c>
      <c r="J67" s="431">
        <f t="shared" si="11"/>
        <v>0.51516078789369191</v>
      </c>
      <c r="K67" s="673">
        <v>527422.56999999995</v>
      </c>
      <c r="L67" s="416">
        <v>0.50111082413488151</v>
      </c>
      <c r="M67" s="448">
        <f t="shared" si="12"/>
        <v>0.77462217819006129</v>
      </c>
      <c r="N67" s="674">
        <v>503146.4</v>
      </c>
      <c r="O67" s="416">
        <v>0.47804572937502238</v>
      </c>
      <c r="P67" s="431">
        <f t="shared" si="13"/>
        <v>0.77124006054699001</v>
      </c>
    </row>
    <row r="68" spans="1:21" ht="14.1" customHeight="1" x14ac:dyDescent="0.2">
      <c r="A68" s="251">
        <v>499</v>
      </c>
      <c r="B68" s="671" t="s">
        <v>553</v>
      </c>
      <c r="C68" s="535">
        <v>0</v>
      </c>
      <c r="D68" s="521">
        <v>90000</v>
      </c>
      <c r="E68" s="181">
        <v>0</v>
      </c>
      <c r="F68" s="79">
        <f t="shared" si="9"/>
        <v>0</v>
      </c>
      <c r="G68" s="181">
        <v>0</v>
      </c>
      <c r="H68" s="79">
        <f t="shared" si="10"/>
        <v>0</v>
      </c>
      <c r="I68" s="181">
        <v>0</v>
      </c>
      <c r="J68" s="173">
        <f t="shared" si="11"/>
        <v>0</v>
      </c>
      <c r="K68" s="680" t="s">
        <v>129</v>
      </c>
      <c r="L68" s="269" t="s">
        <v>129</v>
      </c>
      <c r="M68" s="246" t="s">
        <v>129</v>
      </c>
      <c r="N68" s="679" t="s">
        <v>129</v>
      </c>
      <c r="O68" s="269" t="s">
        <v>129</v>
      </c>
      <c r="P68" s="173" t="s">
        <v>129</v>
      </c>
    </row>
    <row r="69" spans="1:21" ht="14.1" customHeight="1" x14ac:dyDescent="0.2">
      <c r="A69" s="18">
        <v>4</v>
      </c>
      <c r="B69" s="523" t="s">
        <v>123</v>
      </c>
      <c r="C69" s="202">
        <f>SUBTOTAL(9,C61:C68)</f>
        <v>248300804.62</v>
      </c>
      <c r="D69" s="208">
        <f>SUBTOTAL(9,D61:D68)</f>
        <v>274729732.44000006</v>
      </c>
      <c r="E69" s="204">
        <f>SUBTOTAL(9,E61:E68)</f>
        <v>198509856.26000002</v>
      </c>
      <c r="F69" s="91">
        <f t="shared" si="9"/>
        <v>0.72256415240150185</v>
      </c>
      <c r="G69" s="204">
        <f>SUBTOTAL(9,G61:G68)</f>
        <v>193897680.13</v>
      </c>
      <c r="H69" s="91">
        <f t="shared" si="10"/>
        <v>0.70577610369254995</v>
      </c>
      <c r="I69" s="204">
        <f>SUBTOTAL(9,I61:I68)</f>
        <v>150568879.86000001</v>
      </c>
      <c r="J69" s="171">
        <f t="shared" si="11"/>
        <v>0.54806182979442786</v>
      </c>
      <c r="K69" s="153">
        <f>SUM(K61:K68)</f>
        <v>211868300.70999998</v>
      </c>
      <c r="L69" s="91">
        <v>0.81804616081242343</v>
      </c>
      <c r="M69" s="214">
        <f t="shared" ref="M69:M82" si="14">+G69/K69-1</f>
        <v>-8.4819770205254663E-2</v>
      </c>
      <c r="N69" s="574">
        <f>SUBTOTAL(9,N61:N68)</f>
        <v>151823507.47999999</v>
      </c>
      <c r="O69" s="91">
        <v>0.58620679449867408</v>
      </c>
      <c r="P69" s="171">
        <f t="shared" ref="P69:P82" si="15">+I69/N69-1</f>
        <v>-8.2637243785534942E-3</v>
      </c>
    </row>
    <row r="70" spans="1:21" ht="14.1" customHeight="1" x14ac:dyDescent="0.2">
      <c r="A70" s="38" t="s">
        <v>85</v>
      </c>
      <c r="B70" s="39" t="s">
        <v>113</v>
      </c>
      <c r="C70" s="199">
        <v>27475672.920000002</v>
      </c>
      <c r="D70" s="521">
        <v>30774960.800000001</v>
      </c>
      <c r="E70" s="181">
        <v>20712307.609999999</v>
      </c>
      <c r="F70" s="49">
        <f t="shared" si="9"/>
        <v>0.67302466263417626</v>
      </c>
      <c r="G70" s="181">
        <v>19647696.300000001</v>
      </c>
      <c r="H70" s="49">
        <f t="shared" si="10"/>
        <v>0.63843123725441109</v>
      </c>
      <c r="I70" s="31">
        <v>18688058.039999999</v>
      </c>
      <c r="J70" s="154">
        <f t="shared" si="11"/>
        <v>0.60724880078482502</v>
      </c>
      <c r="K70" s="659">
        <v>17985403.609999999</v>
      </c>
      <c r="L70" s="49">
        <v>0.63777941880710887</v>
      </c>
      <c r="M70" s="211">
        <f t="shared" si="14"/>
        <v>9.2424541925528736E-2</v>
      </c>
      <c r="N70" s="622">
        <v>16390703.33</v>
      </c>
      <c r="O70" s="49">
        <v>0.58122983894755886</v>
      </c>
      <c r="P70" s="154">
        <f t="shared" si="15"/>
        <v>0.14016205795117642</v>
      </c>
    </row>
    <row r="71" spans="1:21" ht="14.1" customHeight="1" x14ac:dyDescent="0.2">
      <c r="A71" s="40" t="s">
        <v>86</v>
      </c>
      <c r="B71" s="41" t="s">
        <v>757</v>
      </c>
      <c r="C71" s="201">
        <v>54931556.460000001</v>
      </c>
      <c r="D71" s="207">
        <v>62096253.460000001</v>
      </c>
      <c r="E71" s="35">
        <v>39452027.340000004</v>
      </c>
      <c r="F71" s="281">
        <f t="shared" si="9"/>
        <v>0.63533667720248965</v>
      </c>
      <c r="G71" s="35">
        <v>36149647.259999998</v>
      </c>
      <c r="H71" s="281">
        <f t="shared" si="10"/>
        <v>0.58215504552599451</v>
      </c>
      <c r="I71" s="35">
        <v>30062415.010000002</v>
      </c>
      <c r="J71" s="179">
        <f t="shared" si="11"/>
        <v>0.48412606775648781</v>
      </c>
      <c r="K71" s="660">
        <v>37118679.200000003</v>
      </c>
      <c r="L71" s="281">
        <v>0.6315380846625257</v>
      </c>
      <c r="M71" s="212">
        <f t="shared" si="14"/>
        <v>-2.6106315226863019E-2</v>
      </c>
      <c r="N71" s="623">
        <v>31268531.309999999</v>
      </c>
      <c r="O71" s="281">
        <v>0.53200353027991398</v>
      </c>
      <c r="P71" s="179">
        <f t="shared" si="15"/>
        <v>-3.8572847827178514E-2</v>
      </c>
    </row>
    <row r="72" spans="1:21" ht="14.1" customHeight="1" x14ac:dyDescent="0.2">
      <c r="A72" s="40" t="s">
        <v>87</v>
      </c>
      <c r="B72" s="41" t="s">
        <v>116</v>
      </c>
      <c r="C72" s="201">
        <v>6330784.5</v>
      </c>
      <c r="D72" s="207">
        <v>7514433.7199999997</v>
      </c>
      <c r="E72" s="35">
        <v>4936423.88</v>
      </c>
      <c r="F72" s="281">
        <f t="shared" si="9"/>
        <v>0.65692559997721289</v>
      </c>
      <c r="G72" s="35">
        <v>4030964.17</v>
      </c>
      <c r="H72" s="281">
        <f t="shared" si="10"/>
        <v>0.53642953284309491</v>
      </c>
      <c r="I72" s="35">
        <v>3853498.42</v>
      </c>
      <c r="J72" s="179">
        <f t="shared" si="11"/>
        <v>0.51281288299126815</v>
      </c>
      <c r="K72" s="660">
        <v>3763397.98</v>
      </c>
      <c r="L72" s="281">
        <v>0.55706702694044441</v>
      </c>
      <c r="M72" s="212">
        <f t="shared" si="14"/>
        <v>7.1096969127883769E-2</v>
      </c>
      <c r="N72" s="623">
        <v>3511168.12</v>
      </c>
      <c r="O72" s="281">
        <v>0.519731369387744</v>
      </c>
      <c r="P72" s="179">
        <f t="shared" si="15"/>
        <v>9.7497553036566043E-2</v>
      </c>
      <c r="T72" s="255"/>
      <c r="U72" s="255"/>
    </row>
    <row r="73" spans="1:21" ht="14.1" customHeight="1" x14ac:dyDescent="0.2">
      <c r="A73" s="40" t="s">
        <v>88</v>
      </c>
      <c r="B73" s="41" t="s">
        <v>111</v>
      </c>
      <c r="C73" s="201">
        <v>2703306.46</v>
      </c>
      <c r="D73" s="207">
        <v>2390558.02</v>
      </c>
      <c r="E73" s="35">
        <v>1600552.25</v>
      </c>
      <c r="F73" s="281">
        <f t="shared" ref="F73:F85" si="16">+E73/D73</f>
        <v>0.66953081105306111</v>
      </c>
      <c r="G73" s="35">
        <v>1549965.72</v>
      </c>
      <c r="H73" s="281">
        <f t="shared" si="10"/>
        <v>0.64836983960757411</v>
      </c>
      <c r="I73" s="35">
        <v>1396124.05</v>
      </c>
      <c r="J73" s="179">
        <f t="shared" si="11"/>
        <v>0.58401596544391754</v>
      </c>
      <c r="K73" s="660">
        <v>1009562.85</v>
      </c>
      <c r="L73" s="281">
        <v>0.60586213711882442</v>
      </c>
      <c r="M73" s="212">
        <f t="shared" si="14"/>
        <v>0.53528402912210971</v>
      </c>
      <c r="N73" s="623">
        <v>799623.63</v>
      </c>
      <c r="O73" s="281">
        <v>0.47987273042239237</v>
      </c>
      <c r="P73" s="179">
        <f t="shared" si="15"/>
        <v>0.74597647895923247</v>
      </c>
      <c r="T73" s="255"/>
      <c r="U73" s="255"/>
    </row>
    <row r="74" spans="1:21" ht="14.1" customHeight="1" x14ac:dyDescent="0.2">
      <c r="A74" s="40" t="s">
        <v>89</v>
      </c>
      <c r="B74" s="41" t="s">
        <v>105</v>
      </c>
      <c r="C74" s="201">
        <v>9126336.0500000007</v>
      </c>
      <c r="D74" s="207">
        <v>14871523.470000001</v>
      </c>
      <c r="E74" s="35">
        <v>10486457.189999999</v>
      </c>
      <c r="F74" s="281">
        <f t="shared" si="16"/>
        <v>0.70513671387831245</v>
      </c>
      <c r="G74" s="35">
        <v>8846454.8800000008</v>
      </c>
      <c r="H74" s="281">
        <f t="shared" si="10"/>
        <v>0.59485868397045949</v>
      </c>
      <c r="I74" s="35">
        <v>6891220.8099999996</v>
      </c>
      <c r="J74" s="179">
        <f t="shared" si="11"/>
        <v>0.46338364888449451</v>
      </c>
      <c r="K74" s="660">
        <v>7772378.6799999997</v>
      </c>
      <c r="L74" s="281">
        <v>0.85777411969434136</v>
      </c>
      <c r="M74" s="212">
        <f t="shared" si="14"/>
        <v>0.13819143974081327</v>
      </c>
      <c r="N74" s="623">
        <v>6471377.6100000003</v>
      </c>
      <c r="O74" s="281">
        <v>0.71419322979093725</v>
      </c>
      <c r="P74" s="179">
        <f t="shared" si="15"/>
        <v>6.4876943566270828E-2</v>
      </c>
      <c r="T74" s="255"/>
      <c r="U74" s="255"/>
    </row>
    <row r="75" spans="1:21" ht="14.1" customHeight="1" x14ac:dyDescent="0.2">
      <c r="A75" s="40" t="s">
        <v>90</v>
      </c>
      <c r="B75" s="41" t="s">
        <v>120</v>
      </c>
      <c r="C75" s="201">
        <v>36104377.189999998</v>
      </c>
      <c r="D75" s="207">
        <v>39457937.469999999</v>
      </c>
      <c r="E75" s="35">
        <v>26656571.109999999</v>
      </c>
      <c r="F75" s="281">
        <f t="shared" si="16"/>
        <v>0.67556929781915431</v>
      </c>
      <c r="G75" s="35">
        <v>23101069.379999999</v>
      </c>
      <c r="H75" s="281">
        <f t="shared" si="10"/>
        <v>0.58546064141248688</v>
      </c>
      <c r="I75" s="35">
        <v>15251257.98</v>
      </c>
      <c r="J75" s="179">
        <f t="shared" si="11"/>
        <v>0.38651939148100639</v>
      </c>
      <c r="K75" s="660">
        <v>29351679.870000001</v>
      </c>
      <c r="L75" s="281">
        <v>0.7955381039476308</v>
      </c>
      <c r="M75" s="212">
        <f t="shared" si="14"/>
        <v>-0.21295580074749576</v>
      </c>
      <c r="N75" s="623">
        <v>21527084.789999999</v>
      </c>
      <c r="O75" s="281">
        <v>0.58346289865543155</v>
      </c>
      <c r="P75" s="179">
        <f t="shared" si="15"/>
        <v>-0.29153166214662352</v>
      </c>
      <c r="T75" s="255"/>
      <c r="U75" s="255"/>
    </row>
    <row r="76" spans="1:21" ht="14.1" customHeight="1" x14ac:dyDescent="0.2">
      <c r="A76" s="40" t="s">
        <v>91</v>
      </c>
      <c r="B76" s="41" t="s">
        <v>491</v>
      </c>
      <c r="C76" s="201">
        <v>58537911.130000003</v>
      </c>
      <c r="D76" s="207">
        <v>57524488.409999996</v>
      </c>
      <c r="E76" s="35">
        <v>47083195.439999998</v>
      </c>
      <c r="F76" s="281">
        <f t="shared" si="16"/>
        <v>0.818489598802153</v>
      </c>
      <c r="G76" s="35">
        <v>47083195.439999998</v>
      </c>
      <c r="H76" s="281">
        <f t="shared" si="10"/>
        <v>0.818489598802153</v>
      </c>
      <c r="I76" s="35">
        <v>23697396.890000001</v>
      </c>
      <c r="J76" s="179">
        <f t="shared" si="11"/>
        <v>0.41195319671683461</v>
      </c>
      <c r="K76" s="660">
        <v>55101891.630000003</v>
      </c>
      <c r="L76" s="281">
        <v>0.97336014560305106</v>
      </c>
      <c r="M76" s="212">
        <f t="shared" si="14"/>
        <v>-0.14552488041325717</v>
      </c>
      <c r="N76" s="623">
        <v>27333785.420000002</v>
      </c>
      <c r="O76" s="281">
        <v>0.48284399263361111</v>
      </c>
      <c r="P76" s="179">
        <f t="shared" si="15"/>
        <v>-0.13303640436641728</v>
      </c>
    </row>
    <row r="77" spans="1:21" ht="14.1" customHeight="1" x14ac:dyDescent="0.2">
      <c r="A77" s="40" t="s">
        <v>92</v>
      </c>
      <c r="B77" s="41" t="s">
        <v>118</v>
      </c>
      <c r="C77" s="201">
        <v>26832813.329999998</v>
      </c>
      <c r="D77" s="207">
        <v>61779857.259999998</v>
      </c>
      <c r="E77" s="35">
        <v>9404959.8699999992</v>
      </c>
      <c r="F77" s="281">
        <f t="shared" si="16"/>
        <v>0.15223343476530396</v>
      </c>
      <c r="G77" s="35">
        <v>9404959.8699999992</v>
      </c>
      <c r="H77" s="281">
        <f t="shared" si="10"/>
        <v>0.15223343476530396</v>
      </c>
      <c r="I77" s="35">
        <v>9404959.8699999992</v>
      </c>
      <c r="J77" s="179">
        <f t="shared" si="11"/>
        <v>0.15223343476530396</v>
      </c>
      <c r="K77" s="660">
        <v>517752.32000000001</v>
      </c>
      <c r="L77" s="281">
        <v>6.478802734432168E-2</v>
      </c>
      <c r="M77" s="212">
        <f t="shared" si="14"/>
        <v>17.164978710283712</v>
      </c>
      <c r="N77" s="623">
        <v>517752.32000000001</v>
      </c>
      <c r="O77" s="281">
        <v>6.478802734432168E-2</v>
      </c>
      <c r="P77" s="179">
        <f t="shared" si="15"/>
        <v>17.164978710283712</v>
      </c>
    </row>
    <row r="78" spans="1:21" ht="14.1" customHeight="1" x14ac:dyDescent="0.2">
      <c r="A78" s="254">
        <v>931</v>
      </c>
      <c r="B78" s="41" t="s">
        <v>436</v>
      </c>
      <c r="C78" s="201">
        <v>5447022.2999999998</v>
      </c>
      <c r="D78" s="207">
        <v>4845277.96</v>
      </c>
      <c r="E78" s="35">
        <v>3411257.18</v>
      </c>
      <c r="F78" s="281">
        <f t="shared" si="16"/>
        <v>0.70403745835873577</v>
      </c>
      <c r="G78" s="35">
        <v>3096399.68</v>
      </c>
      <c r="H78" s="281">
        <f t="shared" si="10"/>
        <v>0.63905511831564776</v>
      </c>
      <c r="I78" s="35">
        <v>2793594.98</v>
      </c>
      <c r="J78" s="179">
        <f t="shared" si="11"/>
        <v>0.57656031358002835</v>
      </c>
      <c r="K78" s="660">
        <v>3049686.46</v>
      </c>
      <c r="L78" s="281">
        <v>0.53736973798496801</v>
      </c>
      <c r="M78" s="212">
        <f t="shared" si="14"/>
        <v>1.5317384463188422E-2</v>
      </c>
      <c r="N78" s="623">
        <v>2849988.32</v>
      </c>
      <c r="O78" s="281">
        <v>0.50218194455918563</v>
      </c>
      <c r="P78" s="179">
        <f t="shared" si="15"/>
        <v>-1.978721793498428E-2</v>
      </c>
    </row>
    <row r="79" spans="1:21" ht="14.1" customHeight="1" x14ac:dyDescent="0.2">
      <c r="A79" s="40" t="s">
        <v>93</v>
      </c>
      <c r="B79" s="41" t="s">
        <v>107</v>
      </c>
      <c r="C79" s="201">
        <v>26643946.690000001</v>
      </c>
      <c r="D79" s="207">
        <v>29979181.219999999</v>
      </c>
      <c r="E79" s="35">
        <v>28518667.010000002</v>
      </c>
      <c r="F79" s="281">
        <f t="shared" si="16"/>
        <v>0.95128238495634276</v>
      </c>
      <c r="G79" s="35">
        <v>28423575.52</v>
      </c>
      <c r="H79" s="281">
        <f t="shared" si="10"/>
        <v>0.94811046744124527</v>
      </c>
      <c r="I79" s="35">
        <v>18135130.219999999</v>
      </c>
      <c r="J79" s="179">
        <f t="shared" si="11"/>
        <v>0.60492413341500861</v>
      </c>
      <c r="K79" s="660">
        <v>27213601.75</v>
      </c>
      <c r="L79" s="281">
        <v>0.95524356846231362</v>
      </c>
      <c r="M79" s="212">
        <f t="shared" si="14"/>
        <v>4.4462095870863472E-2</v>
      </c>
      <c r="N79" s="623">
        <v>16324747.42</v>
      </c>
      <c r="O79" s="281">
        <v>0.57302631687577876</v>
      </c>
      <c r="P79" s="179">
        <f t="shared" si="15"/>
        <v>0.11089805884420834</v>
      </c>
    </row>
    <row r="80" spans="1:21" ht="14.1" customHeight="1" x14ac:dyDescent="0.2">
      <c r="A80" s="40" t="s">
        <v>94</v>
      </c>
      <c r="B80" s="41" t="s">
        <v>108</v>
      </c>
      <c r="C80" s="201">
        <v>85426699.129999995</v>
      </c>
      <c r="D80" s="207">
        <v>103122358.62</v>
      </c>
      <c r="E80" s="35">
        <v>89034242.040000007</v>
      </c>
      <c r="F80" s="281">
        <f t="shared" si="16"/>
        <v>0.86338446125040735</v>
      </c>
      <c r="G80" s="35">
        <v>85715982.739999995</v>
      </c>
      <c r="H80" s="281">
        <f t="shared" si="10"/>
        <v>0.83120657718718871</v>
      </c>
      <c r="I80" s="35">
        <v>42695406.909999996</v>
      </c>
      <c r="J80" s="179">
        <f t="shared" si="11"/>
        <v>0.41402667162928392</v>
      </c>
      <c r="K80" s="660">
        <v>80911839.489999995</v>
      </c>
      <c r="L80" s="281">
        <v>0.89548158777748454</v>
      </c>
      <c r="M80" s="212">
        <f t="shared" si="14"/>
        <v>5.9375034361859313E-2</v>
      </c>
      <c r="N80" s="623">
        <v>45627442.009999998</v>
      </c>
      <c r="O80" s="281">
        <v>0.5049759648881752</v>
      </c>
      <c r="P80" s="179">
        <f t="shared" si="15"/>
        <v>-6.4260343574759182E-2</v>
      </c>
    </row>
    <row r="81" spans="1:19" ht="14.1" customHeight="1" x14ac:dyDescent="0.2">
      <c r="A81" s="40" t="s">
        <v>95</v>
      </c>
      <c r="B81" s="41" t="s">
        <v>117</v>
      </c>
      <c r="C81" s="201">
        <v>732282.55</v>
      </c>
      <c r="D81" s="207">
        <v>837319.83</v>
      </c>
      <c r="E81" s="35">
        <v>556855.12</v>
      </c>
      <c r="F81" s="281">
        <f t="shared" si="16"/>
        <v>0.66504470579658914</v>
      </c>
      <c r="G81" s="35">
        <v>556855.12</v>
      </c>
      <c r="H81" s="281">
        <f t="shared" si="10"/>
        <v>0.66504470579658914</v>
      </c>
      <c r="I81" s="35">
        <v>556855.12</v>
      </c>
      <c r="J81" s="179">
        <f t="shared" si="11"/>
        <v>0.66504470579658914</v>
      </c>
      <c r="K81" s="660">
        <v>481716.02</v>
      </c>
      <c r="L81" s="281">
        <v>0.65782807469603088</v>
      </c>
      <c r="M81" s="212">
        <f t="shared" si="14"/>
        <v>0.15598214898478968</v>
      </c>
      <c r="N81" s="623">
        <v>481716.02</v>
      </c>
      <c r="O81" s="281">
        <v>0.65782807469603088</v>
      </c>
      <c r="P81" s="179">
        <f t="shared" si="15"/>
        <v>0.15598214898478968</v>
      </c>
    </row>
    <row r="82" spans="1:19" ht="14.1" customHeight="1" x14ac:dyDescent="0.2">
      <c r="A82" s="251">
        <v>943</v>
      </c>
      <c r="B82" s="43" t="s">
        <v>119</v>
      </c>
      <c r="C82" s="201">
        <v>89097229.569999993</v>
      </c>
      <c r="D82" s="207">
        <v>113209231.20999999</v>
      </c>
      <c r="E82" s="35">
        <v>84274401.209999993</v>
      </c>
      <c r="F82" s="394">
        <f t="shared" si="16"/>
        <v>0.7444128037021408</v>
      </c>
      <c r="G82" s="35">
        <v>84274401.209999993</v>
      </c>
      <c r="H82" s="394">
        <f t="shared" si="10"/>
        <v>0.7444128037021408</v>
      </c>
      <c r="I82" s="35">
        <v>63962384.490000002</v>
      </c>
      <c r="J82" s="396">
        <f t="shared" si="11"/>
        <v>0.56499265834030399</v>
      </c>
      <c r="K82" s="662">
        <v>89097229.569999993</v>
      </c>
      <c r="L82" s="79">
        <v>0.96938033766637921</v>
      </c>
      <c r="M82" s="525">
        <f t="shared" si="14"/>
        <v>-5.4129947511004306E-2</v>
      </c>
      <c r="N82" s="625">
        <v>62694516.560000002</v>
      </c>
      <c r="O82" s="79">
        <v>0.68211808522076378</v>
      </c>
      <c r="P82" s="396">
        <f t="shared" si="15"/>
        <v>2.0222947708459005E-2</v>
      </c>
    </row>
    <row r="83" spans="1:19" ht="14.1" customHeight="1" x14ac:dyDescent="0.2">
      <c r="A83" s="251">
        <v>999</v>
      </c>
      <c r="B83" s="43" t="s">
        <v>554</v>
      </c>
      <c r="C83" s="535">
        <v>0</v>
      </c>
      <c r="D83" s="521">
        <v>4411692.1399999997</v>
      </c>
      <c r="E83" s="181">
        <v>0</v>
      </c>
      <c r="F83" s="394">
        <f t="shared" si="16"/>
        <v>0</v>
      </c>
      <c r="G83" s="181">
        <v>0</v>
      </c>
      <c r="H83" s="79">
        <f t="shared" si="10"/>
        <v>0</v>
      </c>
      <c r="I83" s="181">
        <v>0</v>
      </c>
      <c r="J83" s="173">
        <f t="shared" si="11"/>
        <v>0</v>
      </c>
      <c r="K83" s="680" t="s">
        <v>129</v>
      </c>
      <c r="L83" s="269" t="s">
        <v>129</v>
      </c>
      <c r="M83" s="79" t="s">
        <v>129</v>
      </c>
      <c r="N83" s="679" t="s">
        <v>129</v>
      </c>
      <c r="O83" s="269" t="s">
        <v>129</v>
      </c>
      <c r="P83" s="173" t="s">
        <v>129</v>
      </c>
    </row>
    <row r="84" spans="1:19" ht="14.1" customHeight="1" thickBot="1" x14ac:dyDescent="0.25">
      <c r="A84" s="18">
        <v>9</v>
      </c>
      <c r="B84" s="2" t="s">
        <v>540</v>
      </c>
      <c r="C84" s="202">
        <f>SUBTOTAL(9,C70:C83)</f>
        <v>429389938.27999997</v>
      </c>
      <c r="D84" s="208">
        <f>SUM(D70:D83)</f>
        <v>532815073.58999991</v>
      </c>
      <c r="E84" s="534">
        <f>SUM(E70:E83)</f>
        <v>366127917.25</v>
      </c>
      <c r="F84" s="540">
        <f t="shared" si="16"/>
        <v>0.68715758130321714</v>
      </c>
      <c r="G84" s="204">
        <f>SUM(G70:G83)</f>
        <v>351881167.28999996</v>
      </c>
      <c r="H84" s="540">
        <f t="shared" si="10"/>
        <v>0.6604189422027722</v>
      </c>
      <c r="I84" s="204">
        <f>SUM(I70:I83)</f>
        <v>237388302.79000002</v>
      </c>
      <c r="J84" s="541">
        <f t="shared" si="11"/>
        <v>0.44553601156687589</v>
      </c>
      <c r="K84" s="153">
        <f>SUM(K70:K83)</f>
        <v>353374819.42999995</v>
      </c>
      <c r="L84" s="91">
        <v>0.83516764852860204</v>
      </c>
      <c r="M84" s="566">
        <f>+G84/K84-1</f>
        <v>-4.2268210915800131E-3</v>
      </c>
      <c r="N84" s="574">
        <f>SUM(N70:N83)</f>
        <v>235798436.85999998</v>
      </c>
      <c r="O84" s="91">
        <v>0.55728709350807715</v>
      </c>
      <c r="P84" s="541">
        <f>+I84/N84-1</f>
        <v>6.7424786659802116E-3</v>
      </c>
    </row>
    <row r="85" spans="1:19" s="6" customFormat="1" ht="14.1" customHeight="1" thickBot="1" x14ac:dyDescent="0.25">
      <c r="A85" s="5"/>
      <c r="B85" s="4" t="s">
        <v>11</v>
      </c>
      <c r="C85" s="203">
        <f>SUM(C6,C28,C36,C60,C69,C84)</f>
        <v>2455934231.9800005</v>
      </c>
      <c r="D85" s="209">
        <f>SUM(D6,D28,D36,D60,D69,D84)</f>
        <v>2749041357.8100004</v>
      </c>
      <c r="E85" s="210">
        <f>SUM(E6,E28,E36,E60,E69,E84)</f>
        <v>2121300375.5300002</v>
      </c>
      <c r="F85" s="182">
        <f t="shared" si="16"/>
        <v>0.77165095006788675</v>
      </c>
      <c r="G85" s="210">
        <f>SUM(G6,G28,G36,G60,G69,G84)</f>
        <v>2075378758.96</v>
      </c>
      <c r="H85" s="182">
        <f t="shared" si="10"/>
        <v>0.75494635723244707</v>
      </c>
      <c r="I85" s="210">
        <f>SUM(I6,I28,I36,I60,I69,I84)</f>
        <v>1443374532.6500001</v>
      </c>
      <c r="J85" s="174">
        <f t="shared" si="11"/>
        <v>0.52504649613560261</v>
      </c>
      <c r="K85" s="155">
        <f>K6+K28+K36+K60+K69+K84</f>
        <v>2127674454.98</v>
      </c>
      <c r="L85" s="182">
        <v>0.81683018330710644</v>
      </c>
      <c r="M85" s="616">
        <f>+G85/K85-1</f>
        <v>-2.4578805229154121E-2</v>
      </c>
      <c r="N85" s="582">
        <f>N6+N28+N36+N60+N69+N84</f>
        <v>1470254532.6599998</v>
      </c>
      <c r="O85" s="182">
        <v>0.56444174371217937</v>
      </c>
      <c r="P85" s="176">
        <f>+I85/N85-1</f>
        <v>-1.8282548642355234E-2</v>
      </c>
      <c r="R85" s="256"/>
      <c r="S85" s="47" t="s">
        <v>148</v>
      </c>
    </row>
    <row r="86" spans="1:19" ht="15.75" thickBot="1" x14ac:dyDescent="0.3">
      <c r="A86" s="7" t="s">
        <v>19</v>
      </c>
      <c r="N86" s="98"/>
    </row>
    <row r="87" spans="1:19" ht="12.75" customHeight="1" x14ac:dyDescent="0.2">
      <c r="A87" s="8" t="s">
        <v>770</v>
      </c>
      <c r="C87" s="165" t="s">
        <v>510</v>
      </c>
      <c r="D87" s="744" t="s">
        <v>772</v>
      </c>
      <c r="E87" s="742"/>
      <c r="F87" s="742"/>
      <c r="G87" s="742"/>
      <c r="H87" s="742"/>
      <c r="I87" s="742"/>
      <c r="J87" s="743"/>
      <c r="K87" s="753" t="s">
        <v>773</v>
      </c>
      <c r="L87" s="751"/>
      <c r="M87" s="751"/>
      <c r="N87" s="751"/>
      <c r="O87" s="751"/>
      <c r="P87" s="754"/>
    </row>
    <row r="88" spans="1:19" ht="12.75" customHeight="1" x14ac:dyDescent="0.2">
      <c r="A88" s="8" t="s">
        <v>148</v>
      </c>
      <c r="C88" s="158">
        <v>1</v>
      </c>
      <c r="D88" s="149">
        <v>2</v>
      </c>
      <c r="E88" s="88">
        <v>3</v>
      </c>
      <c r="F88" s="89" t="s">
        <v>36</v>
      </c>
      <c r="G88" s="88">
        <v>4</v>
      </c>
      <c r="H88" s="89" t="s">
        <v>37</v>
      </c>
      <c r="I88" s="88">
        <v>5</v>
      </c>
      <c r="J88" s="150" t="s">
        <v>38</v>
      </c>
      <c r="K88" s="88" t="s">
        <v>555</v>
      </c>
      <c r="L88" s="89" t="s">
        <v>556</v>
      </c>
      <c r="M88" s="89" t="s">
        <v>557</v>
      </c>
      <c r="N88" s="88" t="s">
        <v>39</v>
      </c>
      <c r="O88" s="89" t="s">
        <v>40</v>
      </c>
      <c r="P88" s="618" t="s">
        <v>362</v>
      </c>
    </row>
    <row r="89" spans="1:19" ht="14.1" customHeight="1" x14ac:dyDescent="0.2">
      <c r="A89" s="1"/>
      <c r="B89" s="2" t="s">
        <v>425</v>
      </c>
      <c r="C89" s="249" t="s">
        <v>13</v>
      </c>
      <c r="D89" s="250" t="s">
        <v>14</v>
      </c>
      <c r="E89" s="90" t="s">
        <v>15</v>
      </c>
      <c r="F89" s="90" t="s">
        <v>18</v>
      </c>
      <c r="G89" s="90" t="s">
        <v>16</v>
      </c>
      <c r="H89" s="90" t="s">
        <v>18</v>
      </c>
      <c r="I89" s="90" t="s">
        <v>17</v>
      </c>
      <c r="J89" s="114" t="s">
        <v>18</v>
      </c>
      <c r="K89" s="90" t="s">
        <v>16</v>
      </c>
      <c r="L89" s="90" t="s">
        <v>18</v>
      </c>
      <c r="M89" s="620" t="s">
        <v>513</v>
      </c>
      <c r="N89" s="570" t="s">
        <v>17</v>
      </c>
      <c r="O89" s="90" t="s">
        <v>18</v>
      </c>
      <c r="P89" s="619" t="s">
        <v>513</v>
      </c>
    </row>
    <row r="90" spans="1:19" ht="14.1" customHeight="1" x14ac:dyDescent="0.2">
      <c r="A90" s="17" t="s">
        <v>558</v>
      </c>
      <c r="B90" s="13" t="s">
        <v>559</v>
      </c>
      <c r="C90" s="535">
        <v>197826489.02000001</v>
      </c>
      <c r="D90" s="521">
        <v>187970110.66</v>
      </c>
      <c r="E90" s="181">
        <v>162502445.19999999</v>
      </c>
      <c r="F90" s="79">
        <f t="shared" ref="F90:F121" si="17">+E90/D90</f>
        <v>0.86451215371115109</v>
      </c>
      <c r="G90" s="181">
        <v>162502445.19999999</v>
      </c>
      <c r="H90" s="79">
        <f t="shared" ref="H90:H121" si="18">+G90/D90</f>
        <v>0.86451215371115109</v>
      </c>
      <c r="I90" s="181">
        <v>162502445.19999999</v>
      </c>
      <c r="J90" s="173">
        <f t="shared" ref="J90:J121" si="19">+I90/D90</f>
        <v>0.86451215371115109</v>
      </c>
      <c r="K90" s="621">
        <v>170972459.72999999</v>
      </c>
      <c r="L90" s="79">
        <v>0.85785842000000001</v>
      </c>
      <c r="M90" s="246">
        <f>+G90/K90-1</f>
        <v>-4.9540227375659551E-2</v>
      </c>
      <c r="N90" s="621">
        <v>170972459.72999999</v>
      </c>
      <c r="O90" s="79">
        <v>0.85785842000000001</v>
      </c>
      <c r="P90" s="246">
        <f>+I90/N90-1</f>
        <v>-4.9540227375659551E-2</v>
      </c>
    </row>
    <row r="91" spans="1:19" ht="14.1" customHeight="1" x14ac:dyDescent="0.2">
      <c r="A91" s="18">
        <v>0</v>
      </c>
      <c r="B91" s="2" t="s">
        <v>96</v>
      </c>
      <c r="C91" s="202">
        <f>SUBTOTAL(9,C90:C90)</f>
        <v>197826489.02000001</v>
      </c>
      <c r="D91" s="208">
        <f>SUBTOTAL(9,D90:D90)</f>
        <v>187970110.66</v>
      </c>
      <c r="E91" s="204">
        <f>SUBTOTAL(9,E90:E90)</f>
        <v>162502445.19999999</v>
      </c>
      <c r="F91" s="91">
        <f t="shared" si="17"/>
        <v>0.86451215371115109</v>
      </c>
      <c r="G91" s="204">
        <f>SUBTOTAL(9,G90:G90)</f>
        <v>162502445.19999999</v>
      </c>
      <c r="H91" s="91">
        <f t="shared" si="18"/>
        <v>0.86451215371115109</v>
      </c>
      <c r="I91" s="204">
        <f>SUBTOTAL(9,I90:I90)</f>
        <v>162502445.19999999</v>
      </c>
      <c r="J91" s="171">
        <f t="shared" si="19"/>
        <v>0.86451215371115109</v>
      </c>
      <c r="K91" s="574">
        <f>SUM(K90)</f>
        <v>170972459.72999999</v>
      </c>
      <c r="L91" s="91">
        <v>0.85785842000000001</v>
      </c>
      <c r="M91" s="214">
        <f>+G91/K91-1</f>
        <v>-4.9540227375659551E-2</v>
      </c>
      <c r="N91" s="574">
        <f>SUBTOTAL(9,N90:N90)</f>
        <v>170972459.72999999</v>
      </c>
      <c r="O91" s="91">
        <v>0.85785842000000001</v>
      </c>
      <c r="P91" s="214">
        <f>+I91/N91-1</f>
        <v>-4.9540227375659551E-2</v>
      </c>
    </row>
    <row r="92" spans="1:19" ht="14.1" customHeight="1" x14ac:dyDescent="0.2">
      <c r="A92" s="38" t="s">
        <v>560</v>
      </c>
      <c r="B92" s="39" t="s">
        <v>561</v>
      </c>
      <c r="C92" s="199">
        <v>7623547.1299999999</v>
      </c>
      <c r="D92" s="205">
        <v>10303633.74</v>
      </c>
      <c r="E92" s="31">
        <v>6625409.6900000004</v>
      </c>
      <c r="F92" s="49">
        <f t="shared" si="17"/>
        <v>0.64301680913591952</v>
      </c>
      <c r="G92" s="31">
        <v>6347171.4900000002</v>
      </c>
      <c r="H92" s="49">
        <f t="shared" si="18"/>
        <v>0.61601291837067962</v>
      </c>
      <c r="I92" s="31">
        <v>5578424.7800000003</v>
      </c>
      <c r="J92" s="154">
        <f t="shared" si="19"/>
        <v>0.54140363688820325</v>
      </c>
      <c r="K92" s="622">
        <v>5856677.9699999997</v>
      </c>
      <c r="L92" s="49">
        <v>0.66260713000000004</v>
      </c>
      <c r="M92" s="211">
        <f>+G92/K92-1</f>
        <v>8.3749443372588273E-2</v>
      </c>
      <c r="N92" s="622">
        <v>5228333.2300000004</v>
      </c>
      <c r="O92" s="49">
        <v>0.59151807000000001</v>
      </c>
      <c r="P92" s="211">
        <f>+I92/N92-1</f>
        <v>6.6960450797433069E-2</v>
      </c>
    </row>
    <row r="93" spans="1:19" ht="14.1" customHeight="1" x14ac:dyDescent="0.2">
      <c r="A93" s="40" t="s">
        <v>562</v>
      </c>
      <c r="B93" s="41" t="s">
        <v>563</v>
      </c>
      <c r="C93" s="200">
        <v>166660787.63</v>
      </c>
      <c r="D93" s="206">
        <v>194118065.97999999</v>
      </c>
      <c r="E93" s="33">
        <v>123754295.29000001</v>
      </c>
      <c r="F93" s="281">
        <f t="shared" si="17"/>
        <v>0.63752075143150477</v>
      </c>
      <c r="G93" s="33">
        <v>122996013.93000001</v>
      </c>
      <c r="H93" s="281">
        <f t="shared" si="18"/>
        <v>0.63361446194643367</v>
      </c>
      <c r="I93" s="33">
        <v>117727434.41</v>
      </c>
      <c r="J93" s="179">
        <f t="shared" si="19"/>
        <v>0.60647335329484209</v>
      </c>
      <c r="K93" s="623">
        <v>102256332.15000001</v>
      </c>
      <c r="L93" s="281">
        <v>0.58791826000000003</v>
      </c>
      <c r="M93" s="448">
        <f>+G93/K93-1</f>
        <v>0.20282051335047813</v>
      </c>
      <c r="N93" s="623">
        <v>96197701.689999998</v>
      </c>
      <c r="O93" s="281">
        <v>0.55308444000000001</v>
      </c>
      <c r="P93" s="448">
        <f>+I93/N93-1</f>
        <v>0.22380714239286315</v>
      </c>
      <c r="Q93" s="54"/>
    </row>
    <row r="94" spans="1:19" ht="14.1" customHeight="1" x14ac:dyDescent="0.2">
      <c r="A94" s="40" t="s">
        <v>564</v>
      </c>
      <c r="B94" s="41" t="s">
        <v>565</v>
      </c>
      <c r="C94" s="200">
        <v>619354.42000000004</v>
      </c>
      <c r="D94" s="206">
        <v>652657.65</v>
      </c>
      <c r="E94" s="33">
        <v>465450.06</v>
      </c>
      <c r="F94" s="281">
        <f t="shared" si="17"/>
        <v>0.71316111900320167</v>
      </c>
      <c r="G94" s="33">
        <v>442471.12</v>
      </c>
      <c r="H94" s="281">
        <f t="shared" si="18"/>
        <v>0.67795285935896099</v>
      </c>
      <c r="I94" s="33">
        <v>310833.69</v>
      </c>
      <c r="J94" s="179">
        <f t="shared" si="19"/>
        <v>0.47625840285485044</v>
      </c>
      <c r="K94" s="623">
        <v>448368.78</v>
      </c>
      <c r="L94" s="281">
        <v>0.70924748999999998</v>
      </c>
      <c r="M94" s="689">
        <f>+G94/K94-1</f>
        <v>-1.3153592005224035E-2</v>
      </c>
      <c r="N94" s="623">
        <v>357259.55</v>
      </c>
      <c r="O94" s="281">
        <v>0.5651273</v>
      </c>
      <c r="P94" s="600">
        <f>+I94/N94-1</f>
        <v>-0.12994994815394012</v>
      </c>
    </row>
    <row r="95" spans="1:19" ht="14.1" customHeight="1" x14ac:dyDescent="0.2">
      <c r="A95" s="40" t="s">
        <v>566</v>
      </c>
      <c r="B95" s="41" t="s">
        <v>567</v>
      </c>
      <c r="C95" s="200">
        <v>51836587</v>
      </c>
      <c r="D95" s="206">
        <v>51160571</v>
      </c>
      <c r="E95" s="33">
        <v>0</v>
      </c>
      <c r="F95" s="281">
        <f t="shared" si="17"/>
        <v>0</v>
      </c>
      <c r="G95" s="33">
        <v>0</v>
      </c>
      <c r="H95" s="281">
        <f t="shared" si="18"/>
        <v>0</v>
      </c>
      <c r="I95" s="33">
        <v>0</v>
      </c>
      <c r="J95" s="179">
        <f t="shared" si="19"/>
        <v>0</v>
      </c>
      <c r="K95" s="623">
        <v>0</v>
      </c>
      <c r="L95" s="281">
        <v>0</v>
      </c>
      <c r="M95" s="225" t="s">
        <v>129</v>
      </c>
      <c r="N95" s="623">
        <v>0</v>
      </c>
      <c r="O95" s="281">
        <v>0</v>
      </c>
      <c r="P95" s="225" t="s">
        <v>129</v>
      </c>
    </row>
    <row r="96" spans="1:19" ht="14.1" customHeight="1" x14ac:dyDescent="0.2">
      <c r="A96" s="40">
        <v>1341</v>
      </c>
      <c r="B96" s="41" t="s">
        <v>568</v>
      </c>
      <c r="C96" s="200">
        <v>15839536.810000001</v>
      </c>
      <c r="D96" s="206">
        <v>20445590.25</v>
      </c>
      <c r="E96" s="33">
        <v>17381219.530000001</v>
      </c>
      <c r="F96" s="281">
        <f t="shared" si="17"/>
        <v>0.8501207016999669</v>
      </c>
      <c r="G96" s="33">
        <v>15276365.130000001</v>
      </c>
      <c r="H96" s="281">
        <f t="shared" si="18"/>
        <v>0.74717163668092201</v>
      </c>
      <c r="I96" s="33">
        <v>4540837.05</v>
      </c>
      <c r="J96" s="179">
        <f t="shared" si="19"/>
        <v>0.22209371284842216</v>
      </c>
      <c r="K96" s="623">
        <v>16213354.23</v>
      </c>
      <c r="L96" s="281">
        <v>0.80525597999999998</v>
      </c>
      <c r="M96" s="211">
        <f t="shared" ref="M96:M117" si="20">+G96/K96-1</f>
        <v>-5.7791194018709802E-2</v>
      </c>
      <c r="N96" s="623">
        <v>6026033.0899999999</v>
      </c>
      <c r="O96" s="281">
        <v>0.29929027000000002</v>
      </c>
      <c r="P96" s="211">
        <f t="shared" ref="P96:P117" si="21">+I96/N96-1</f>
        <v>-0.24646330642701464</v>
      </c>
      <c r="R96" s="276"/>
    </row>
    <row r="97" spans="1:19" ht="14.1" customHeight="1" x14ac:dyDescent="0.2">
      <c r="A97" s="40" t="s">
        <v>569</v>
      </c>
      <c r="B97" s="41" t="s">
        <v>478</v>
      </c>
      <c r="C97" s="200">
        <v>1692440.07</v>
      </c>
      <c r="D97" s="206">
        <v>422827.45</v>
      </c>
      <c r="E97" s="33">
        <v>301306.18</v>
      </c>
      <c r="F97" s="281">
        <f t="shared" si="17"/>
        <v>0.71259843702200509</v>
      </c>
      <c r="G97" s="33">
        <v>301306.18</v>
      </c>
      <c r="H97" s="281">
        <f t="shared" si="18"/>
        <v>0.71259843702200509</v>
      </c>
      <c r="I97" s="33">
        <v>301306.18</v>
      </c>
      <c r="J97" s="179">
        <f t="shared" si="19"/>
        <v>0.71259843702200509</v>
      </c>
      <c r="K97" s="623">
        <v>243183.77</v>
      </c>
      <c r="L97" s="281">
        <v>0.73825622000000002</v>
      </c>
      <c r="M97" s="211">
        <f t="shared" si="20"/>
        <v>0.23900612281814704</v>
      </c>
      <c r="N97" s="623">
        <v>243183.77</v>
      </c>
      <c r="O97" s="281">
        <v>0.73825622000000002</v>
      </c>
      <c r="P97" s="211">
        <f t="shared" si="21"/>
        <v>0.23900612281814704</v>
      </c>
      <c r="R97" s="276"/>
    </row>
    <row r="98" spans="1:19" ht="14.1" customHeight="1" x14ac:dyDescent="0.2">
      <c r="A98" s="40">
        <v>1361</v>
      </c>
      <c r="B98" s="41" t="s">
        <v>570</v>
      </c>
      <c r="C98" s="200">
        <v>39090866.25</v>
      </c>
      <c r="D98" s="206">
        <v>47771483.75</v>
      </c>
      <c r="E98" s="33">
        <v>32419484.030000001</v>
      </c>
      <c r="F98" s="281">
        <f t="shared" si="17"/>
        <v>0.67863674068947044</v>
      </c>
      <c r="G98" s="33">
        <v>30797630.649999999</v>
      </c>
      <c r="H98" s="281">
        <f t="shared" si="18"/>
        <v>0.64468649982009396</v>
      </c>
      <c r="I98" s="33">
        <v>27890251.329999998</v>
      </c>
      <c r="J98" s="179">
        <f t="shared" si="19"/>
        <v>0.58382635707855735</v>
      </c>
      <c r="K98" s="623">
        <v>25507738.699999999</v>
      </c>
      <c r="L98" s="281">
        <v>0.58528745999999998</v>
      </c>
      <c r="M98" s="212">
        <f t="shared" si="20"/>
        <v>0.20738380662492828</v>
      </c>
      <c r="N98" s="623">
        <v>23888487.100000001</v>
      </c>
      <c r="O98" s="281">
        <v>0.54813294000000001</v>
      </c>
      <c r="P98" s="212">
        <f t="shared" si="21"/>
        <v>0.16751852945932244</v>
      </c>
      <c r="R98" s="276"/>
      <c r="S98" s="276"/>
    </row>
    <row r="99" spans="1:19" ht="14.1" customHeight="1" x14ac:dyDescent="0.2">
      <c r="A99" s="40" t="s">
        <v>571</v>
      </c>
      <c r="B99" s="41" t="s">
        <v>572</v>
      </c>
      <c r="C99" s="200">
        <v>19474656.210000001</v>
      </c>
      <c r="D99" s="206">
        <v>23337400.239999998</v>
      </c>
      <c r="E99" s="33">
        <v>18910039.18</v>
      </c>
      <c r="F99" s="281">
        <f t="shared" si="17"/>
        <v>0.81028902043632267</v>
      </c>
      <c r="G99" s="33">
        <v>17956929.460000001</v>
      </c>
      <c r="H99" s="281">
        <f t="shared" si="18"/>
        <v>0.76944857933327371</v>
      </c>
      <c r="I99" s="33">
        <v>14985131.029999999</v>
      </c>
      <c r="J99" s="179">
        <f t="shared" si="19"/>
        <v>0.64210798443245964</v>
      </c>
      <c r="K99" s="623">
        <v>20016911.789999999</v>
      </c>
      <c r="L99" s="281">
        <v>0.80896959000000002</v>
      </c>
      <c r="M99" s="212">
        <f t="shared" si="20"/>
        <v>-0.10291209511294941</v>
      </c>
      <c r="N99" s="623">
        <v>13524105.699999999</v>
      </c>
      <c r="O99" s="281">
        <v>0.54656733999999996</v>
      </c>
      <c r="P99" s="212">
        <f t="shared" si="21"/>
        <v>0.10803119721254473</v>
      </c>
      <c r="R99" s="276"/>
      <c r="S99" s="276"/>
    </row>
    <row r="100" spans="1:19" ht="14.1" customHeight="1" x14ac:dyDescent="0.2">
      <c r="A100" s="40" t="s">
        <v>573</v>
      </c>
      <c r="B100" s="41" t="s">
        <v>574</v>
      </c>
      <c r="C100" s="200">
        <v>9691249.5399999991</v>
      </c>
      <c r="D100" s="206">
        <v>10862217.58</v>
      </c>
      <c r="E100" s="33">
        <v>6871205.9500000002</v>
      </c>
      <c r="F100" s="281">
        <f t="shared" si="17"/>
        <v>0.6325785595246749</v>
      </c>
      <c r="G100" s="33">
        <v>6827343.2699999996</v>
      </c>
      <c r="H100" s="281">
        <f t="shared" si="18"/>
        <v>0.62854046328171598</v>
      </c>
      <c r="I100" s="33">
        <v>6560898.6299999999</v>
      </c>
      <c r="J100" s="179">
        <f t="shared" si="19"/>
        <v>0.60401097489339739</v>
      </c>
      <c r="K100" s="623">
        <v>6127695.9900000002</v>
      </c>
      <c r="L100" s="281">
        <v>0.64116547000000002</v>
      </c>
      <c r="M100" s="212">
        <f t="shared" si="20"/>
        <v>0.11417787062898976</v>
      </c>
      <c r="N100" s="623">
        <v>5818112.5199999996</v>
      </c>
      <c r="O100" s="281">
        <v>0.60877250000000005</v>
      </c>
      <c r="P100" s="212">
        <f t="shared" si="21"/>
        <v>0.12766788326053202</v>
      </c>
      <c r="R100" s="276"/>
      <c r="S100" s="276"/>
    </row>
    <row r="101" spans="1:19" ht="14.1" customHeight="1" x14ac:dyDescent="0.2">
      <c r="A101" s="40" t="s">
        <v>575</v>
      </c>
      <c r="B101" s="41" t="s">
        <v>576</v>
      </c>
      <c r="C101" s="200">
        <v>17895047.829999998</v>
      </c>
      <c r="D101" s="206">
        <v>63113504.159999996</v>
      </c>
      <c r="E101" s="33">
        <v>43504657.490000002</v>
      </c>
      <c r="F101" s="281">
        <f t="shared" si="17"/>
        <v>0.68930822442865303</v>
      </c>
      <c r="G101" s="33">
        <v>43504657.490000002</v>
      </c>
      <c r="H101" s="281">
        <f t="shared" si="18"/>
        <v>0.68930822442865303</v>
      </c>
      <c r="I101" s="33">
        <v>43504657.490000002</v>
      </c>
      <c r="J101" s="179">
        <f t="shared" si="19"/>
        <v>0.68930822442865303</v>
      </c>
      <c r="K101" s="623">
        <v>10551171.33</v>
      </c>
      <c r="L101" s="281">
        <v>0.42077485999999997</v>
      </c>
      <c r="M101" s="212">
        <f t="shared" si="20"/>
        <v>3.1232064317166195</v>
      </c>
      <c r="N101" s="623">
        <v>10505297.810000001</v>
      </c>
      <c r="O101" s="281">
        <v>0.41894545</v>
      </c>
      <c r="P101" s="212">
        <f t="shared" si="21"/>
        <v>3.1412112513924058</v>
      </c>
      <c r="R101" s="277"/>
    </row>
    <row r="102" spans="1:19" ht="14.1" customHeight="1" x14ac:dyDescent="0.2">
      <c r="A102" s="40" t="s">
        <v>577</v>
      </c>
      <c r="B102" s="41" t="s">
        <v>578</v>
      </c>
      <c r="C102" s="200">
        <v>143283702.75</v>
      </c>
      <c r="D102" s="206">
        <v>200109326.27000001</v>
      </c>
      <c r="E102" s="33">
        <v>126161698.59</v>
      </c>
      <c r="F102" s="281">
        <f t="shared" si="17"/>
        <v>0.63046386163818646</v>
      </c>
      <c r="G102" s="33">
        <v>125619637.38</v>
      </c>
      <c r="H102" s="281">
        <f t="shared" si="18"/>
        <v>0.62775503631702867</v>
      </c>
      <c r="I102" s="33">
        <v>104770395.79000001</v>
      </c>
      <c r="J102" s="179">
        <f t="shared" si="19"/>
        <v>0.52356578148005573</v>
      </c>
      <c r="K102" s="623">
        <v>163947792.93000001</v>
      </c>
      <c r="L102" s="281">
        <v>0.87494748</v>
      </c>
      <c r="M102" s="212">
        <f t="shared" si="20"/>
        <v>-0.233782686945745</v>
      </c>
      <c r="N102" s="623">
        <v>157423250.24000001</v>
      </c>
      <c r="O102" s="281">
        <v>0.84012766000000005</v>
      </c>
      <c r="P102" s="212">
        <f t="shared" si="21"/>
        <v>-0.33446682348209655</v>
      </c>
      <c r="R102" s="276"/>
      <c r="S102" s="276"/>
    </row>
    <row r="103" spans="1:19" ht="14.1" customHeight="1" x14ac:dyDescent="0.2">
      <c r="A103" s="40" t="s">
        <v>579</v>
      </c>
      <c r="B103" s="41" t="s">
        <v>580</v>
      </c>
      <c r="C103" s="200">
        <v>1768153.84</v>
      </c>
      <c r="D103" s="206">
        <v>2686619.06</v>
      </c>
      <c r="E103" s="33">
        <v>2196651.23</v>
      </c>
      <c r="F103" s="281">
        <f t="shared" si="17"/>
        <v>0.81762660836627876</v>
      </c>
      <c r="G103" s="33">
        <v>2119043.9300000002</v>
      </c>
      <c r="H103" s="281">
        <f t="shared" si="18"/>
        <v>0.78874000469571603</v>
      </c>
      <c r="I103" s="33">
        <v>852959.63</v>
      </c>
      <c r="J103" s="179">
        <f t="shared" si="19"/>
        <v>0.31748439616891572</v>
      </c>
      <c r="K103" s="623">
        <v>1280718.82</v>
      </c>
      <c r="L103" s="281">
        <v>0.72222735999999998</v>
      </c>
      <c r="M103" s="212">
        <f t="shared" si="20"/>
        <v>0.65457389780529662</v>
      </c>
      <c r="N103" s="623">
        <v>840282.16</v>
      </c>
      <c r="O103" s="281">
        <v>0.47385481000000002</v>
      </c>
      <c r="P103" s="212">
        <f t="shared" si="21"/>
        <v>1.5087158342145468E-2</v>
      </c>
    </row>
    <row r="104" spans="1:19" ht="14.1" customHeight="1" x14ac:dyDescent="0.2">
      <c r="A104" s="40" t="s">
        <v>581</v>
      </c>
      <c r="B104" s="41" t="s">
        <v>582</v>
      </c>
      <c r="C104" s="200">
        <v>1396927.19</v>
      </c>
      <c r="D104" s="206">
        <v>423611.58</v>
      </c>
      <c r="E104" s="33">
        <v>261095.75</v>
      </c>
      <c r="F104" s="281">
        <f t="shared" si="17"/>
        <v>0.61635649809195492</v>
      </c>
      <c r="G104" s="33">
        <v>228174.25</v>
      </c>
      <c r="H104" s="281">
        <f t="shared" si="18"/>
        <v>0.53864025624606393</v>
      </c>
      <c r="I104" s="33">
        <v>160577.60000000001</v>
      </c>
      <c r="J104" s="179">
        <f t="shared" si="19"/>
        <v>0.37906801320209421</v>
      </c>
      <c r="K104" s="623">
        <v>654121.89</v>
      </c>
      <c r="L104" s="281">
        <v>0.60234847000000002</v>
      </c>
      <c r="M104" s="212">
        <f t="shared" si="20"/>
        <v>-0.6511747221913029</v>
      </c>
      <c r="N104" s="623">
        <v>577478.06999999995</v>
      </c>
      <c r="O104" s="281">
        <v>0.53177096999999995</v>
      </c>
      <c r="P104" s="212">
        <f t="shared" si="21"/>
        <v>-0.72193299045970694</v>
      </c>
    </row>
    <row r="105" spans="1:19" ht="14.1" customHeight="1" x14ac:dyDescent="0.2">
      <c r="A105" s="40" t="s">
        <v>583</v>
      </c>
      <c r="B105" s="41" t="s">
        <v>584</v>
      </c>
      <c r="C105" s="200">
        <v>7672700.3700000001</v>
      </c>
      <c r="D105" s="206">
        <v>8231390.25</v>
      </c>
      <c r="E105" s="33">
        <v>7415500.7400000002</v>
      </c>
      <c r="F105" s="281">
        <f t="shared" si="17"/>
        <v>0.9008807157454356</v>
      </c>
      <c r="G105" s="33">
        <v>7415500.7400000002</v>
      </c>
      <c r="H105" s="281">
        <f t="shared" si="18"/>
        <v>0.9008807157454356</v>
      </c>
      <c r="I105" s="33">
        <v>4427564.71</v>
      </c>
      <c r="J105" s="179">
        <f t="shared" si="19"/>
        <v>0.53788783857016131</v>
      </c>
      <c r="K105" s="623">
        <v>6935398.1699999999</v>
      </c>
      <c r="L105" s="281">
        <v>0.90257659000000001</v>
      </c>
      <c r="M105" s="212">
        <f t="shared" si="20"/>
        <v>6.9224946892991523E-2</v>
      </c>
      <c r="N105" s="623">
        <v>4991801.51</v>
      </c>
      <c r="O105" s="281">
        <v>0.64963583999999996</v>
      </c>
      <c r="P105" s="212">
        <f t="shared" si="21"/>
        <v>-0.11303269949129047</v>
      </c>
    </row>
    <row r="106" spans="1:19" ht="14.1" customHeight="1" x14ac:dyDescent="0.2">
      <c r="A106" s="40">
        <v>1521</v>
      </c>
      <c r="B106" s="41" t="s">
        <v>585</v>
      </c>
      <c r="C106" s="200">
        <v>12753572.42</v>
      </c>
      <c r="D106" s="206">
        <v>18406615.170000002</v>
      </c>
      <c r="E106" s="33">
        <v>13134310.75</v>
      </c>
      <c r="F106" s="281">
        <f t="shared" si="17"/>
        <v>0.71356469555613566</v>
      </c>
      <c r="G106" s="33">
        <v>13134310.75</v>
      </c>
      <c r="H106" s="281">
        <f t="shared" si="18"/>
        <v>0.71356469555613566</v>
      </c>
      <c r="I106" s="33">
        <v>10800296.75</v>
      </c>
      <c r="J106" s="179">
        <f t="shared" si="19"/>
        <v>0.58676169682749979</v>
      </c>
      <c r="K106" s="623">
        <v>15461150.65</v>
      </c>
      <c r="L106" s="281">
        <v>0.86839427999999996</v>
      </c>
      <c r="M106" s="212">
        <f t="shared" si="20"/>
        <v>-0.15049590762509002</v>
      </c>
      <c r="N106" s="623">
        <v>13758540.23</v>
      </c>
      <c r="O106" s="281">
        <v>0.77276509999999998</v>
      </c>
      <c r="P106" s="212">
        <f t="shared" si="21"/>
        <v>-0.21501143511937826</v>
      </c>
    </row>
    <row r="107" spans="1:19" ht="14.1" customHeight="1" x14ac:dyDescent="0.2">
      <c r="A107" s="40" t="s">
        <v>586</v>
      </c>
      <c r="B107" s="41" t="s">
        <v>587</v>
      </c>
      <c r="C107" s="200">
        <v>14296669.52</v>
      </c>
      <c r="D107" s="206">
        <v>20488604.149999999</v>
      </c>
      <c r="E107" s="33">
        <v>20488604.149999999</v>
      </c>
      <c r="F107" s="281">
        <f t="shared" si="17"/>
        <v>1</v>
      </c>
      <c r="G107" s="33">
        <v>20332994.120000001</v>
      </c>
      <c r="H107" s="281">
        <f t="shared" si="18"/>
        <v>0.99240504483073844</v>
      </c>
      <c r="I107" s="33">
        <v>4516527.0599999996</v>
      </c>
      <c r="J107" s="179">
        <f t="shared" si="19"/>
        <v>0.22044093521129401</v>
      </c>
      <c r="K107" s="621">
        <v>14144897.130000001</v>
      </c>
      <c r="L107" s="281">
        <v>0.97783182000000002</v>
      </c>
      <c r="M107" s="212">
        <f t="shared" si="20"/>
        <v>0.43747910876464613</v>
      </c>
      <c r="N107" s="621">
        <v>6328912.9900000002</v>
      </c>
      <c r="O107" s="281">
        <v>0.43751556000000003</v>
      </c>
      <c r="P107" s="212">
        <f t="shared" si="21"/>
        <v>-0.28636606836966494</v>
      </c>
    </row>
    <row r="108" spans="1:19" ht="14.1" customHeight="1" x14ac:dyDescent="0.2">
      <c r="A108" s="40" t="s">
        <v>588</v>
      </c>
      <c r="B108" s="41" t="s">
        <v>589</v>
      </c>
      <c r="C108" s="200">
        <v>8079824.4400000004</v>
      </c>
      <c r="D108" s="206">
        <v>8161660.7000000002</v>
      </c>
      <c r="E108" s="33">
        <v>7579965.4800000004</v>
      </c>
      <c r="F108" s="281">
        <f t="shared" si="17"/>
        <v>0.92872832608687106</v>
      </c>
      <c r="G108" s="33">
        <v>7510123.9199999999</v>
      </c>
      <c r="H108" s="281">
        <f t="shared" si="18"/>
        <v>0.92017105293289148</v>
      </c>
      <c r="I108" s="33">
        <v>3591749.69</v>
      </c>
      <c r="J108" s="179">
        <f t="shared" si="19"/>
        <v>0.44007584020247248</v>
      </c>
      <c r="K108" s="623">
        <v>7556483.6600000001</v>
      </c>
      <c r="L108" s="281">
        <v>0.91837791000000002</v>
      </c>
      <c r="M108" s="212">
        <f t="shared" si="20"/>
        <v>-6.1350943224298682E-3</v>
      </c>
      <c r="N108" s="623">
        <v>4285705.08</v>
      </c>
      <c r="O108" s="281">
        <v>0.52086354000000001</v>
      </c>
      <c r="P108" s="212">
        <f t="shared" si="21"/>
        <v>-0.16192327214452196</v>
      </c>
    </row>
    <row r="109" spans="1:19" ht="14.1" customHeight="1" x14ac:dyDescent="0.2">
      <c r="A109" s="40" t="s">
        <v>590</v>
      </c>
      <c r="B109" s="41" t="s">
        <v>591</v>
      </c>
      <c r="C109" s="200">
        <v>8278642.5300000003</v>
      </c>
      <c r="D109" s="206">
        <v>8983087.1400000006</v>
      </c>
      <c r="E109" s="33">
        <v>8003416.7699999996</v>
      </c>
      <c r="F109" s="281">
        <f t="shared" si="17"/>
        <v>0.8909427956411875</v>
      </c>
      <c r="G109" s="33">
        <v>6202963.5800000001</v>
      </c>
      <c r="H109" s="281">
        <f t="shared" si="18"/>
        <v>0.6905157974455538</v>
      </c>
      <c r="I109" s="33">
        <v>2688668.95</v>
      </c>
      <c r="J109" s="179">
        <f t="shared" si="19"/>
        <v>0.29930344747830201</v>
      </c>
      <c r="K109" s="623">
        <v>6666730.4299999997</v>
      </c>
      <c r="L109" s="281">
        <v>0.86759474000000003</v>
      </c>
      <c r="M109" s="212">
        <f t="shared" si="20"/>
        <v>-6.9564362151658177E-2</v>
      </c>
      <c r="N109" s="623">
        <v>2351081.69</v>
      </c>
      <c r="O109" s="281">
        <v>0.30596498999999999</v>
      </c>
      <c r="P109" s="212">
        <f t="shared" si="21"/>
        <v>0.14358806052374984</v>
      </c>
    </row>
    <row r="110" spans="1:19" ht="14.1" customHeight="1" x14ac:dyDescent="0.2">
      <c r="A110" s="40" t="s">
        <v>592</v>
      </c>
      <c r="B110" s="41" t="s">
        <v>593</v>
      </c>
      <c r="C110" s="200">
        <v>55871462.560000002</v>
      </c>
      <c r="D110" s="206">
        <v>35655404.240000002</v>
      </c>
      <c r="E110" s="33">
        <v>22884097.780000001</v>
      </c>
      <c r="F110" s="281">
        <f t="shared" si="17"/>
        <v>0.64181288272501158</v>
      </c>
      <c r="G110" s="33">
        <v>19084801.32</v>
      </c>
      <c r="H110" s="281">
        <f t="shared" si="18"/>
        <v>0.53525690499926304</v>
      </c>
      <c r="I110" s="33">
        <v>10717948.32</v>
      </c>
      <c r="J110" s="179">
        <f t="shared" si="19"/>
        <v>0.30059814349197794</v>
      </c>
      <c r="K110" s="623">
        <v>40757541.090000004</v>
      </c>
      <c r="L110" s="281">
        <v>0.49589069000000002</v>
      </c>
      <c r="M110" s="212">
        <f t="shared" si="20"/>
        <v>-0.53174797081459557</v>
      </c>
      <c r="N110" s="623">
        <v>30934404.140000001</v>
      </c>
      <c r="O110" s="281">
        <v>0.37637409999999999</v>
      </c>
      <c r="P110" s="212">
        <f t="shared" si="21"/>
        <v>-0.65352659545360159</v>
      </c>
    </row>
    <row r="111" spans="1:19" ht="14.1" customHeight="1" x14ac:dyDescent="0.2">
      <c r="A111" s="40" t="s">
        <v>594</v>
      </c>
      <c r="B111" s="41" t="s">
        <v>595</v>
      </c>
      <c r="C111" s="200">
        <v>550701.14</v>
      </c>
      <c r="D111" s="206">
        <v>3232763.16</v>
      </c>
      <c r="E111" s="33">
        <v>976650.56</v>
      </c>
      <c r="F111" s="281">
        <f t="shared" si="17"/>
        <v>0.30211014901567984</v>
      </c>
      <c r="G111" s="33">
        <v>809064.14</v>
      </c>
      <c r="H111" s="281">
        <f t="shared" si="18"/>
        <v>0.25027015588732454</v>
      </c>
      <c r="I111" s="33">
        <v>457270.66</v>
      </c>
      <c r="J111" s="179">
        <f t="shared" si="19"/>
        <v>0.14144885887650363</v>
      </c>
      <c r="K111" s="623">
        <v>5154434.6900000004</v>
      </c>
      <c r="L111" s="281">
        <v>0.71977561999999995</v>
      </c>
      <c r="M111" s="212">
        <f t="shared" si="20"/>
        <v>-0.84303533002956721</v>
      </c>
      <c r="N111" s="623">
        <v>4967062.76</v>
      </c>
      <c r="O111" s="281">
        <v>0.69361063000000001</v>
      </c>
      <c r="P111" s="212">
        <f t="shared" si="21"/>
        <v>-0.90793942374104408</v>
      </c>
    </row>
    <row r="112" spans="1:19" ht="14.1" customHeight="1" x14ac:dyDescent="0.2">
      <c r="A112" s="40">
        <v>1601</v>
      </c>
      <c r="B112" s="41" t="s">
        <v>596</v>
      </c>
      <c r="C112" s="200">
        <v>20724083.260000002</v>
      </c>
      <c r="D112" s="206">
        <v>20105761.140000001</v>
      </c>
      <c r="E112" s="33">
        <v>19349633.260000002</v>
      </c>
      <c r="F112" s="281">
        <f t="shared" si="17"/>
        <v>0.96239247672669814</v>
      </c>
      <c r="G112" s="33">
        <v>19349633.260000002</v>
      </c>
      <c r="H112" s="281">
        <f t="shared" si="18"/>
        <v>0.96239247672669814</v>
      </c>
      <c r="I112" s="33">
        <v>10947734.24</v>
      </c>
      <c r="J112" s="179">
        <f t="shared" si="19"/>
        <v>0.54450732622202036</v>
      </c>
      <c r="K112" s="623">
        <v>23565182.82</v>
      </c>
      <c r="L112" s="281">
        <v>0.96171452000000002</v>
      </c>
      <c r="M112" s="212">
        <f t="shared" si="20"/>
        <v>-0.17888889690353771</v>
      </c>
      <c r="N112" s="623">
        <v>13473251.01</v>
      </c>
      <c r="O112" s="281">
        <v>0.54985446999999998</v>
      </c>
      <c r="P112" s="212">
        <f t="shared" si="21"/>
        <v>-0.18744672448583732</v>
      </c>
    </row>
    <row r="113" spans="1:18" ht="14.1" customHeight="1" x14ac:dyDescent="0.2">
      <c r="A113" s="40" t="s">
        <v>597</v>
      </c>
      <c r="B113" s="41" t="s">
        <v>598</v>
      </c>
      <c r="C113" s="200">
        <v>2253145.13</v>
      </c>
      <c r="D113" s="206">
        <v>6166340.6500000004</v>
      </c>
      <c r="E113" s="33">
        <v>6159912.9800000004</v>
      </c>
      <c r="F113" s="281">
        <f t="shared" si="17"/>
        <v>0.99895762002704147</v>
      </c>
      <c r="G113" s="33">
        <v>6159912.9800000004</v>
      </c>
      <c r="H113" s="281">
        <f t="shared" si="18"/>
        <v>0.99895762002704147</v>
      </c>
      <c r="I113" s="33">
        <v>1515486.63</v>
      </c>
      <c r="J113" s="179">
        <f t="shared" si="19"/>
        <v>0.24576758178288444</v>
      </c>
      <c r="K113" s="623">
        <v>2322128.63</v>
      </c>
      <c r="L113" s="281">
        <v>0.98498911</v>
      </c>
      <c r="M113" s="212">
        <f t="shared" si="20"/>
        <v>1.6527010176865184</v>
      </c>
      <c r="N113" s="623">
        <v>1988499.98</v>
      </c>
      <c r="O113" s="281">
        <v>0.84347214999999998</v>
      </c>
      <c r="P113" s="212">
        <f t="shared" si="21"/>
        <v>-0.23787445549785724</v>
      </c>
    </row>
    <row r="114" spans="1:18" ht="14.1" customHeight="1" x14ac:dyDescent="0.2">
      <c r="A114" s="40" t="s">
        <v>599</v>
      </c>
      <c r="B114" s="41" t="s">
        <v>600</v>
      </c>
      <c r="C114" s="200">
        <v>98110337.469999999</v>
      </c>
      <c r="D114" s="206">
        <v>85241375.739999995</v>
      </c>
      <c r="E114" s="33">
        <v>85241375.739999995</v>
      </c>
      <c r="F114" s="281">
        <f t="shared" si="17"/>
        <v>1</v>
      </c>
      <c r="G114" s="33">
        <v>85241375.739999995</v>
      </c>
      <c r="H114" s="281">
        <f t="shared" si="18"/>
        <v>1</v>
      </c>
      <c r="I114" s="33">
        <v>31358419.309999999</v>
      </c>
      <c r="J114" s="179">
        <f t="shared" si="19"/>
        <v>0.36787791184469215</v>
      </c>
      <c r="K114" s="623">
        <v>85241375.739999995</v>
      </c>
      <c r="L114" s="281">
        <v>0.96535048999999995</v>
      </c>
      <c r="M114" s="212">
        <f t="shared" si="20"/>
        <v>0</v>
      </c>
      <c r="N114" s="623">
        <v>30416192.91</v>
      </c>
      <c r="O114" s="281">
        <v>0.3444605</v>
      </c>
      <c r="P114" s="212">
        <f t="shared" si="21"/>
        <v>3.0977788797828865E-2</v>
      </c>
    </row>
    <row r="115" spans="1:18" ht="14.1" customHeight="1" x14ac:dyDescent="0.2">
      <c r="A115" s="40" t="s">
        <v>601</v>
      </c>
      <c r="B115" s="41" t="s">
        <v>602</v>
      </c>
      <c r="C115" s="200">
        <v>4477659.75</v>
      </c>
      <c r="D115" s="206">
        <v>4695198.2699999996</v>
      </c>
      <c r="E115" s="33">
        <v>4663415.2699999996</v>
      </c>
      <c r="F115" s="281">
        <f t="shared" si="17"/>
        <v>0.99323074379987786</v>
      </c>
      <c r="G115" s="33">
        <v>4663415.2699999996</v>
      </c>
      <c r="H115" s="281">
        <f t="shared" si="18"/>
        <v>0.99323074379987786</v>
      </c>
      <c r="I115" s="33">
        <v>1261599.02</v>
      </c>
      <c r="J115" s="179">
        <f t="shared" si="19"/>
        <v>0.26869983916568452</v>
      </c>
      <c r="K115" s="623">
        <v>4231523.49</v>
      </c>
      <c r="L115" s="281">
        <v>0.99071788999999999</v>
      </c>
      <c r="M115" s="212">
        <f t="shared" si="20"/>
        <v>0.10206531548759035</v>
      </c>
      <c r="N115" s="623">
        <v>86915.75</v>
      </c>
      <c r="O115" s="281">
        <v>2.0349409999999998E-2</v>
      </c>
      <c r="P115" s="212">
        <f t="shared" si="21"/>
        <v>13.515194541840806</v>
      </c>
    </row>
    <row r="116" spans="1:18" ht="14.1" customHeight="1" x14ac:dyDescent="0.2">
      <c r="A116" s="40" t="s">
        <v>603</v>
      </c>
      <c r="B116" s="41" t="s">
        <v>604</v>
      </c>
      <c r="C116" s="200">
        <v>56042557.340000004</v>
      </c>
      <c r="D116" s="206">
        <v>8547430.4800000004</v>
      </c>
      <c r="E116" s="33">
        <v>4038260.55</v>
      </c>
      <c r="F116" s="281">
        <f t="shared" si="17"/>
        <v>0.47245316115165403</v>
      </c>
      <c r="G116" s="33">
        <v>4038260.55</v>
      </c>
      <c r="H116" s="281">
        <f t="shared" si="18"/>
        <v>0.47245316115165403</v>
      </c>
      <c r="I116" s="33">
        <v>4038260.55</v>
      </c>
      <c r="J116" s="179">
        <f t="shared" si="19"/>
        <v>0.47245316115165403</v>
      </c>
      <c r="K116" s="623">
        <v>55825332.68</v>
      </c>
      <c r="L116" s="281">
        <v>0.99619161000000001</v>
      </c>
      <c r="M116" s="212">
        <f t="shared" si="20"/>
        <v>-0.92766257976198774</v>
      </c>
      <c r="N116" s="623">
        <v>27352178.149999999</v>
      </c>
      <c r="O116" s="281">
        <v>0.48809401000000002</v>
      </c>
      <c r="P116" s="212">
        <f t="shared" si="21"/>
        <v>-0.85236054957473284</v>
      </c>
    </row>
    <row r="117" spans="1:18" ht="14.1" customHeight="1" x14ac:dyDescent="0.2">
      <c r="A117" s="40" t="s">
        <v>605</v>
      </c>
      <c r="B117" s="41" t="s">
        <v>98</v>
      </c>
      <c r="C117" s="200">
        <v>168939654.47999999</v>
      </c>
      <c r="D117" s="206">
        <v>177605815.72999999</v>
      </c>
      <c r="E117" s="33">
        <v>176444485</v>
      </c>
      <c r="F117" s="281">
        <f t="shared" si="17"/>
        <v>0.9934611897407376</v>
      </c>
      <c r="G117" s="33">
        <v>175777699.09</v>
      </c>
      <c r="H117" s="281">
        <f t="shared" si="18"/>
        <v>0.98970688751105351</v>
      </c>
      <c r="I117" s="33">
        <v>70364852.390000001</v>
      </c>
      <c r="J117" s="179">
        <f t="shared" si="19"/>
        <v>0.39618551960578868</v>
      </c>
      <c r="K117" s="623">
        <v>176227377.19</v>
      </c>
      <c r="L117" s="281">
        <v>0.99537147000000004</v>
      </c>
      <c r="M117" s="212">
        <f t="shared" si="20"/>
        <v>-2.5516926323835287E-3</v>
      </c>
      <c r="N117" s="623">
        <v>71335161.670000002</v>
      </c>
      <c r="O117" s="281">
        <v>0.40291687999999998</v>
      </c>
      <c r="P117" s="212">
        <f t="shared" si="21"/>
        <v>-1.3602117907697497E-2</v>
      </c>
      <c r="R117"/>
    </row>
    <row r="118" spans="1:18" ht="14.1" customHeight="1" x14ac:dyDescent="0.2">
      <c r="A118" s="40" t="s">
        <v>606</v>
      </c>
      <c r="B118" s="41" t="s">
        <v>607</v>
      </c>
      <c r="C118" s="200">
        <v>12029885</v>
      </c>
      <c r="D118" s="206">
        <v>12006986</v>
      </c>
      <c r="E118" s="33">
        <v>0</v>
      </c>
      <c r="F118" s="281">
        <f t="shared" si="17"/>
        <v>0</v>
      </c>
      <c r="G118" s="33">
        <v>0</v>
      </c>
      <c r="H118" s="281">
        <f t="shared" si="18"/>
        <v>0</v>
      </c>
      <c r="I118" s="33">
        <v>0</v>
      </c>
      <c r="J118" s="179">
        <f t="shared" si="19"/>
        <v>0</v>
      </c>
      <c r="K118" s="623">
        <v>0</v>
      </c>
      <c r="L118" s="281">
        <v>0</v>
      </c>
      <c r="M118" s="213" t="s">
        <v>129</v>
      </c>
      <c r="N118" s="623">
        <v>0</v>
      </c>
      <c r="O118" s="281">
        <v>0</v>
      </c>
      <c r="P118" s="213" t="s">
        <v>129</v>
      </c>
      <c r="R118"/>
    </row>
    <row r="119" spans="1:18" ht="14.1" customHeight="1" x14ac:dyDescent="0.2">
      <c r="A119" s="40" t="s">
        <v>608</v>
      </c>
      <c r="B119" s="41" t="s">
        <v>609</v>
      </c>
      <c r="C119" s="200">
        <v>36992943.420000002</v>
      </c>
      <c r="D119" s="206">
        <v>31711664.210000001</v>
      </c>
      <c r="E119" s="33">
        <v>26282719.73</v>
      </c>
      <c r="F119" s="281">
        <f t="shared" si="17"/>
        <v>0.82880291478717072</v>
      </c>
      <c r="G119" s="33">
        <v>26133653.93</v>
      </c>
      <c r="H119" s="281">
        <f t="shared" si="18"/>
        <v>0.82410225325730391</v>
      </c>
      <c r="I119" s="33">
        <v>11041284.91</v>
      </c>
      <c r="J119" s="179">
        <f t="shared" si="19"/>
        <v>0.34817740364815752</v>
      </c>
      <c r="K119" s="623">
        <v>37644937.380000003</v>
      </c>
      <c r="L119" s="281">
        <v>0.97110169000000002</v>
      </c>
      <c r="M119" s="212">
        <f t="shared" ref="M119:M124" si="22">+G119/K119-1</f>
        <v>-0.30578569792270971</v>
      </c>
      <c r="N119" s="623">
        <v>21495747.030000001</v>
      </c>
      <c r="O119" s="281">
        <v>0.55451165000000002</v>
      </c>
      <c r="P119" s="212">
        <f t="shared" ref="P119:P124" si="23">+I119/N119-1</f>
        <v>-0.48635025828176581</v>
      </c>
      <c r="R119"/>
    </row>
    <row r="120" spans="1:18" ht="14.1" customHeight="1" x14ac:dyDescent="0.2">
      <c r="A120" s="40" t="s">
        <v>610</v>
      </c>
      <c r="B120" s="41" t="s">
        <v>611</v>
      </c>
      <c r="C120" s="200">
        <v>1332914.3600000001</v>
      </c>
      <c r="D120" s="206">
        <v>2264359.88</v>
      </c>
      <c r="E120" s="33">
        <v>1847764.73</v>
      </c>
      <c r="F120" s="281">
        <f t="shared" si="17"/>
        <v>0.81602078641315623</v>
      </c>
      <c r="G120" s="33">
        <v>1530704.24</v>
      </c>
      <c r="H120" s="281">
        <f t="shared" si="18"/>
        <v>0.67599865795184466</v>
      </c>
      <c r="I120" s="33">
        <v>1042241.94</v>
      </c>
      <c r="J120" s="179">
        <f t="shared" si="19"/>
        <v>0.46028104861140712</v>
      </c>
      <c r="K120" s="623">
        <v>2239016.31</v>
      </c>
      <c r="L120" s="281">
        <v>0.93334565999999997</v>
      </c>
      <c r="M120" s="212">
        <f t="shared" si="22"/>
        <v>-0.31634966964577405</v>
      </c>
      <c r="N120" s="623">
        <v>852113.31</v>
      </c>
      <c r="O120" s="281">
        <v>0.35520789000000003</v>
      </c>
      <c r="P120" s="212">
        <f t="shared" si="23"/>
        <v>0.22312599482808215</v>
      </c>
    </row>
    <row r="121" spans="1:18" ht="14.1" customHeight="1" x14ac:dyDescent="0.2">
      <c r="A121" s="40" t="s">
        <v>612</v>
      </c>
      <c r="B121" s="41" t="s">
        <v>613</v>
      </c>
      <c r="C121" s="200">
        <v>54291024.810000002</v>
      </c>
      <c r="D121" s="206">
        <v>52236390.090000004</v>
      </c>
      <c r="E121" s="33">
        <v>49782628.520000003</v>
      </c>
      <c r="F121" s="281">
        <f t="shared" si="17"/>
        <v>0.95302582039508621</v>
      </c>
      <c r="G121" s="33">
        <v>49758138.969999999</v>
      </c>
      <c r="H121" s="281">
        <f t="shared" si="18"/>
        <v>0.95255699875641986</v>
      </c>
      <c r="I121" s="33">
        <v>28366645.059999999</v>
      </c>
      <c r="J121" s="179">
        <f t="shared" si="19"/>
        <v>0.54304374806769873</v>
      </c>
      <c r="K121" s="623">
        <v>48335755.479999997</v>
      </c>
      <c r="L121" s="281">
        <v>0.89648081000000002</v>
      </c>
      <c r="M121" s="212">
        <f t="shared" si="22"/>
        <v>2.9427149237142736E-2</v>
      </c>
      <c r="N121" s="623">
        <v>24310848.68</v>
      </c>
      <c r="O121" s="281">
        <v>0.45089207999999997</v>
      </c>
      <c r="P121" s="212">
        <f t="shared" si="23"/>
        <v>0.16683071962586871</v>
      </c>
      <c r="R121"/>
    </row>
    <row r="122" spans="1:18" ht="14.1" customHeight="1" x14ac:dyDescent="0.2">
      <c r="A122" s="42">
        <v>1721</v>
      </c>
      <c r="B122" s="43" t="s">
        <v>614</v>
      </c>
      <c r="C122" s="200">
        <v>1667359.95</v>
      </c>
      <c r="D122" s="206">
        <v>1694397.21</v>
      </c>
      <c r="E122" s="33">
        <v>1418105.11</v>
      </c>
      <c r="F122" s="281">
        <f t="shared" ref="F122:F149" si="24">+E122/D122</f>
        <v>0.83693782168113939</v>
      </c>
      <c r="G122" s="33">
        <v>1017104.49</v>
      </c>
      <c r="H122" s="281">
        <f t="shared" ref="H122:H149" si="25">+G122/D122</f>
        <v>0.60027512084961476</v>
      </c>
      <c r="I122" s="33">
        <v>265534.65999999997</v>
      </c>
      <c r="J122" s="179">
        <f t="shared" ref="J122:J149" si="26">+I122/D122</f>
        <v>0.1567133482237025</v>
      </c>
      <c r="K122" s="586">
        <v>1076893.56</v>
      </c>
      <c r="L122" s="394">
        <v>0.56524046999999999</v>
      </c>
      <c r="M122" s="212">
        <f t="shared" si="22"/>
        <v>-5.5519943865204313E-2</v>
      </c>
      <c r="N122" s="586">
        <v>649735.97</v>
      </c>
      <c r="O122" s="394">
        <v>0.34103377000000001</v>
      </c>
      <c r="P122" s="212">
        <f t="shared" si="23"/>
        <v>-0.59131913229307598</v>
      </c>
      <c r="R122"/>
    </row>
    <row r="123" spans="1:18" ht="14.1" customHeight="1" x14ac:dyDescent="0.2">
      <c r="A123" s="42" t="s">
        <v>615</v>
      </c>
      <c r="B123" s="43" t="s">
        <v>616</v>
      </c>
      <c r="C123" s="201">
        <v>1477583.78</v>
      </c>
      <c r="D123" s="207">
        <v>1462404.91</v>
      </c>
      <c r="E123" s="35">
        <v>1255462.97</v>
      </c>
      <c r="F123" s="281">
        <f t="shared" si="24"/>
        <v>0.85849203692840448</v>
      </c>
      <c r="G123" s="35">
        <v>1029672.54</v>
      </c>
      <c r="H123" s="281">
        <f t="shared" si="25"/>
        <v>0.70409537943906386</v>
      </c>
      <c r="I123" s="35">
        <v>591507.32999999996</v>
      </c>
      <c r="J123" s="179">
        <f t="shared" si="26"/>
        <v>0.40447575493985449</v>
      </c>
      <c r="K123" s="586">
        <v>1237158.6000000001</v>
      </c>
      <c r="L123" s="394">
        <v>0.79618602000000005</v>
      </c>
      <c r="M123" s="525">
        <f t="shared" si="22"/>
        <v>-0.167711771150441</v>
      </c>
      <c r="N123" s="586">
        <v>584331.06999999995</v>
      </c>
      <c r="O123" s="394">
        <v>0.37605221</v>
      </c>
      <c r="P123" s="525">
        <f t="shared" si="23"/>
        <v>1.2281154243603654E-2</v>
      </c>
      <c r="R123"/>
    </row>
    <row r="124" spans="1:18" ht="14.1" customHeight="1" x14ac:dyDescent="0.2">
      <c r="A124" s="42" t="s">
        <v>617</v>
      </c>
      <c r="B124" s="43" t="s">
        <v>618</v>
      </c>
      <c r="C124" s="670">
        <v>2411275.08</v>
      </c>
      <c r="D124" s="401">
        <v>3840699.38</v>
      </c>
      <c r="E124" s="402">
        <v>3056345.16</v>
      </c>
      <c r="F124" s="416">
        <f t="shared" si="24"/>
        <v>0.79577828348544166</v>
      </c>
      <c r="G124" s="402">
        <v>2046913.46</v>
      </c>
      <c r="H124" s="416">
        <f t="shared" si="25"/>
        <v>0.53295331331034823</v>
      </c>
      <c r="I124" s="402">
        <v>1088002.04</v>
      </c>
      <c r="J124" s="431">
        <f t="shared" si="26"/>
        <v>0.28328227032442205</v>
      </c>
      <c r="K124" s="674">
        <v>2828305.67</v>
      </c>
      <c r="L124" s="416">
        <v>0.95442937000000005</v>
      </c>
      <c r="M124" s="448">
        <f t="shared" si="22"/>
        <v>-0.27627572871216566</v>
      </c>
      <c r="N124" s="674">
        <v>1676428.95</v>
      </c>
      <c r="O124" s="416">
        <v>0.56572140000000004</v>
      </c>
      <c r="P124" s="448">
        <f t="shared" si="23"/>
        <v>-0.35100020791218134</v>
      </c>
      <c r="R124"/>
    </row>
    <row r="125" spans="1:18" ht="14.1" customHeight="1" x14ac:dyDescent="0.2">
      <c r="A125" s="251">
        <v>1999</v>
      </c>
      <c r="B125" s="43" t="s">
        <v>550</v>
      </c>
      <c r="C125" s="535">
        <v>0</v>
      </c>
      <c r="D125" s="521">
        <v>8455575.3699999992</v>
      </c>
      <c r="E125" s="181">
        <v>0</v>
      </c>
      <c r="F125" s="79">
        <f t="shared" si="24"/>
        <v>0</v>
      </c>
      <c r="G125" s="181">
        <v>0</v>
      </c>
      <c r="H125" s="79">
        <f t="shared" si="25"/>
        <v>0</v>
      </c>
      <c r="I125" s="181">
        <v>0</v>
      </c>
      <c r="J125" s="173">
        <f t="shared" si="26"/>
        <v>0</v>
      </c>
      <c r="K125" s="679" t="s">
        <v>129</v>
      </c>
      <c r="L125" s="269" t="s">
        <v>129</v>
      </c>
      <c r="M125" s="246" t="s">
        <v>129</v>
      </c>
      <c r="N125" s="679" t="s">
        <v>129</v>
      </c>
      <c r="O125" s="269" t="s">
        <v>129</v>
      </c>
      <c r="P125" s="246" t="s">
        <v>129</v>
      </c>
      <c r="R125"/>
    </row>
    <row r="126" spans="1:18" ht="14.1" customHeight="1" x14ac:dyDescent="0.2">
      <c r="A126" s="18">
        <v>1</v>
      </c>
      <c r="B126" s="2" t="s">
        <v>126</v>
      </c>
      <c r="C126" s="202">
        <f>SUBTOTAL(9,C92:C125)</f>
        <v>1045126853.4799999</v>
      </c>
      <c r="D126" s="208">
        <f>SUBTOTAL(9,D92:D125)</f>
        <v>1144601432.5799999</v>
      </c>
      <c r="E126" s="204">
        <f>SUBTOTAL(9,E92:E125)</f>
        <v>838875168.21999991</v>
      </c>
      <c r="F126" s="91">
        <f t="shared" si="24"/>
        <v>0.73289718529280989</v>
      </c>
      <c r="G126" s="204">
        <f>SUBTOTAL(9,G92:G125)</f>
        <v>823652987.37</v>
      </c>
      <c r="H126" s="91">
        <f t="shared" si="25"/>
        <v>0.7195980748630002</v>
      </c>
      <c r="I126" s="204">
        <f>SUBTOTAL(9,I92:I125)</f>
        <v>526265301.83000004</v>
      </c>
      <c r="J126" s="171">
        <f t="shared" si="26"/>
        <v>0.45978039765664686</v>
      </c>
      <c r="K126" s="574">
        <f>SUM(K92:K125)</f>
        <v>890555691.71999991</v>
      </c>
      <c r="L126" s="91">
        <v>0.76760907</v>
      </c>
      <c r="M126" s="214">
        <f t="shared" ref="M126:M153" si="27">+G126/K126-1</f>
        <v>-7.5124672125541636E-2</v>
      </c>
      <c r="N126" s="574">
        <f>SUBTOTAL(9,N92:N125)</f>
        <v>582468437.81000006</v>
      </c>
      <c r="O126" s="91">
        <v>0.50205513000000002</v>
      </c>
      <c r="P126" s="214">
        <f t="shared" ref="P126:P153" si="28">+I126/N126-1</f>
        <v>-9.6491298638113232E-2</v>
      </c>
      <c r="R126"/>
    </row>
    <row r="127" spans="1:18" ht="14.1" customHeight="1" x14ac:dyDescent="0.2">
      <c r="A127" s="38" t="s">
        <v>619</v>
      </c>
      <c r="B127" s="39" t="s">
        <v>100</v>
      </c>
      <c r="C127" s="199">
        <v>708758.5</v>
      </c>
      <c r="D127" s="205">
        <v>576035.47</v>
      </c>
      <c r="E127" s="31">
        <v>331630.75</v>
      </c>
      <c r="F127" s="49">
        <f t="shared" si="24"/>
        <v>0.5757123775728602</v>
      </c>
      <c r="G127" s="31">
        <v>331630.75</v>
      </c>
      <c r="H127" s="49">
        <f t="shared" si="25"/>
        <v>0.5757123775728602</v>
      </c>
      <c r="I127" s="31">
        <v>331630.75</v>
      </c>
      <c r="J127" s="154">
        <f t="shared" si="26"/>
        <v>0.5757123775728602</v>
      </c>
      <c r="K127" s="622">
        <v>348957.09</v>
      </c>
      <c r="L127" s="49">
        <v>0.53317046999999995</v>
      </c>
      <c r="M127" s="211">
        <f t="shared" si="27"/>
        <v>-4.9651778102574262E-2</v>
      </c>
      <c r="N127" s="622">
        <v>348957.09</v>
      </c>
      <c r="O127" s="49">
        <v>0.53317046999999995</v>
      </c>
      <c r="P127" s="211">
        <f t="shared" si="28"/>
        <v>-4.9651778102574262E-2</v>
      </c>
      <c r="R127"/>
    </row>
    <row r="128" spans="1:18" ht="14.1" customHeight="1" x14ac:dyDescent="0.2">
      <c r="A128" s="40" t="s">
        <v>620</v>
      </c>
      <c r="B128" s="41" t="s">
        <v>621</v>
      </c>
      <c r="C128" s="200">
        <v>7230623.6900000004</v>
      </c>
      <c r="D128" s="206">
        <v>9231804.5600000005</v>
      </c>
      <c r="E128" s="33">
        <v>5762597.7400000002</v>
      </c>
      <c r="F128" s="281">
        <f t="shared" si="24"/>
        <v>0.62421140986546186</v>
      </c>
      <c r="G128" s="33">
        <v>5171904.3899999997</v>
      </c>
      <c r="H128" s="49">
        <f t="shared" si="25"/>
        <v>0.56022680683786041</v>
      </c>
      <c r="I128" s="33">
        <v>4449523.49</v>
      </c>
      <c r="J128" s="179">
        <f t="shared" si="26"/>
        <v>0.48197765248184588</v>
      </c>
      <c r="K128" s="623">
        <v>4229891.0999999996</v>
      </c>
      <c r="L128" s="281">
        <v>0.58949578000000002</v>
      </c>
      <c r="M128" s="212">
        <f t="shared" si="27"/>
        <v>0.2227039107460711</v>
      </c>
      <c r="N128" s="623">
        <v>3687026.12</v>
      </c>
      <c r="O128" s="281">
        <v>0.51383979000000002</v>
      </c>
      <c r="P128" s="212">
        <f t="shared" si="28"/>
        <v>0.20680552433949129</v>
      </c>
      <c r="R128"/>
    </row>
    <row r="129" spans="1:18" ht="14.1" customHeight="1" x14ac:dyDescent="0.2">
      <c r="A129" s="40" t="s">
        <v>622</v>
      </c>
      <c r="B129" s="41" t="s">
        <v>623</v>
      </c>
      <c r="C129" s="200">
        <v>9085828.1999999993</v>
      </c>
      <c r="D129" s="206">
        <v>10386305.33</v>
      </c>
      <c r="E129" s="33">
        <v>6608890.8600000003</v>
      </c>
      <c r="F129" s="281">
        <f t="shared" si="24"/>
        <v>0.63630816252924471</v>
      </c>
      <c r="G129" s="33">
        <v>6587800.1500000004</v>
      </c>
      <c r="H129" s="49">
        <f t="shared" si="25"/>
        <v>0.63427753572501611</v>
      </c>
      <c r="I129" s="33">
        <v>6523594.8499999996</v>
      </c>
      <c r="J129" s="179">
        <f t="shared" si="26"/>
        <v>0.62809580911867913</v>
      </c>
      <c r="K129" s="625">
        <v>5568776.2800000003</v>
      </c>
      <c r="L129" s="281">
        <v>0.59908315999999995</v>
      </c>
      <c r="M129" s="212">
        <f t="shared" si="27"/>
        <v>0.18298883251240983</v>
      </c>
      <c r="N129" s="625">
        <v>5560527.1600000001</v>
      </c>
      <c r="O129" s="281">
        <v>0.59819573000000004</v>
      </c>
      <c r="P129" s="212">
        <f t="shared" si="28"/>
        <v>0.17319719197271199</v>
      </c>
      <c r="R129"/>
    </row>
    <row r="130" spans="1:18" ht="14.1" customHeight="1" x14ac:dyDescent="0.2">
      <c r="A130" s="40" t="s">
        <v>624</v>
      </c>
      <c r="B130" s="41" t="s">
        <v>625</v>
      </c>
      <c r="C130" s="200">
        <v>4889156.24</v>
      </c>
      <c r="D130" s="206">
        <v>5270413.26</v>
      </c>
      <c r="E130" s="33">
        <v>3056521.19</v>
      </c>
      <c r="F130" s="281">
        <f t="shared" si="24"/>
        <v>0.57993956815447145</v>
      </c>
      <c r="G130" s="33">
        <v>2406018.4900000002</v>
      </c>
      <c r="H130" s="49">
        <f t="shared" si="25"/>
        <v>0.45651419941972449</v>
      </c>
      <c r="I130" s="33">
        <v>1691862.58</v>
      </c>
      <c r="J130" s="179">
        <f t="shared" si="26"/>
        <v>0.32101136979911138</v>
      </c>
      <c r="K130" s="625">
        <v>2554835.98</v>
      </c>
      <c r="L130" s="281">
        <v>0.49342596</v>
      </c>
      <c r="M130" s="212">
        <f t="shared" si="27"/>
        <v>-5.8249332311344659E-2</v>
      </c>
      <c r="N130" s="625">
        <v>1914156.9</v>
      </c>
      <c r="O130" s="281">
        <v>0.36968898</v>
      </c>
      <c r="P130" s="212">
        <f t="shared" si="28"/>
        <v>-0.11613171313177084</v>
      </c>
      <c r="R130"/>
    </row>
    <row r="131" spans="1:18" ht="14.1" customHeight="1" x14ac:dyDescent="0.2">
      <c r="A131" s="40" t="s">
        <v>626</v>
      </c>
      <c r="B131" s="41" t="s">
        <v>628</v>
      </c>
      <c r="C131" s="200">
        <v>7821324.0499999998</v>
      </c>
      <c r="D131" s="206">
        <v>8767599.7100000009</v>
      </c>
      <c r="E131" s="33">
        <v>6332328.9699999997</v>
      </c>
      <c r="F131" s="281">
        <f t="shared" si="24"/>
        <v>0.72224202512092095</v>
      </c>
      <c r="G131" s="33">
        <v>6253966.9100000001</v>
      </c>
      <c r="H131" s="49">
        <f t="shared" si="25"/>
        <v>0.71330433834324758</v>
      </c>
      <c r="I131" s="33">
        <v>4309658.38</v>
      </c>
      <c r="J131" s="179">
        <f t="shared" si="26"/>
        <v>0.49154369753954008</v>
      </c>
      <c r="K131" s="625">
        <v>4352732.74</v>
      </c>
      <c r="L131" s="281">
        <v>0.55465949000000003</v>
      </c>
      <c r="M131" s="212">
        <f t="shared" si="27"/>
        <v>0.43679092734740244</v>
      </c>
      <c r="N131" s="625">
        <v>3744462.99</v>
      </c>
      <c r="O131" s="281">
        <v>0.47714897000000001</v>
      </c>
      <c r="P131" s="212">
        <f t="shared" si="28"/>
        <v>0.15094164143414313</v>
      </c>
      <c r="R131"/>
    </row>
    <row r="132" spans="1:18" ht="14.1" customHeight="1" x14ac:dyDescent="0.2">
      <c r="A132" s="40" t="s">
        <v>627</v>
      </c>
      <c r="B132" s="41" t="s">
        <v>629</v>
      </c>
      <c r="C132" s="200">
        <v>1476678.1</v>
      </c>
      <c r="D132" s="206">
        <v>1425080.31</v>
      </c>
      <c r="E132" s="33">
        <v>163212.31</v>
      </c>
      <c r="F132" s="281">
        <f t="shared" si="24"/>
        <v>0.11452849980082876</v>
      </c>
      <c r="G132" s="33">
        <v>163212.31</v>
      </c>
      <c r="H132" s="49">
        <f t="shared" si="25"/>
        <v>0.11452849980082876</v>
      </c>
      <c r="I132" s="33">
        <v>71485.42</v>
      </c>
      <c r="J132" s="179">
        <f t="shared" si="26"/>
        <v>5.0162379971413679E-2</v>
      </c>
      <c r="K132" s="625">
        <v>181579.88</v>
      </c>
      <c r="L132" s="281">
        <v>0.11585852000000001</v>
      </c>
      <c r="M132" s="212">
        <f t="shared" si="27"/>
        <v>-0.10115421378183531</v>
      </c>
      <c r="N132" s="625">
        <v>129968.82</v>
      </c>
      <c r="O132" s="281">
        <v>8.2927669999999995E-2</v>
      </c>
      <c r="P132" s="212">
        <f t="shared" si="28"/>
        <v>-0.44998023372067242</v>
      </c>
      <c r="R132"/>
    </row>
    <row r="133" spans="1:18" ht="14.1" customHeight="1" x14ac:dyDescent="0.2">
      <c r="A133" s="40" t="s">
        <v>630</v>
      </c>
      <c r="B133" s="41" t="s">
        <v>631</v>
      </c>
      <c r="C133" s="200">
        <v>29366518.199999999</v>
      </c>
      <c r="D133" s="206">
        <v>31561129.68</v>
      </c>
      <c r="E133" s="33">
        <v>27800489.280000001</v>
      </c>
      <c r="F133" s="281">
        <f t="shared" si="24"/>
        <v>0.88084582402058054</v>
      </c>
      <c r="G133" s="33">
        <v>27771315.23</v>
      </c>
      <c r="H133" s="49">
        <f t="shared" si="25"/>
        <v>0.87992145755157902</v>
      </c>
      <c r="I133" s="33">
        <v>15547101.9</v>
      </c>
      <c r="J133" s="179">
        <f t="shared" si="26"/>
        <v>0.49260283322025883</v>
      </c>
      <c r="K133" s="625">
        <v>25400144.030000001</v>
      </c>
      <c r="L133" s="281">
        <v>0.86493549999999997</v>
      </c>
      <c r="M133" s="212">
        <f t="shared" si="27"/>
        <v>9.3352667496665376E-2</v>
      </c>
      <c r="N133" s="625">
        <v>13801672.449999999</v>
      </c>
      <c r="O133" s="281">
        <v>0.46997987000000002</v>
      </c>
      <c r="P133" s="212">
        <f t="shared" si="28"/>
        <v>0.12646506836930493</v>
      </c>
      <c r="R133"/>
    </row>
    <row r="134" spans="1:18" ht="14.1" customHeight="1" x14ac:dyDescent="0.2">
      <c r="A134" s="40" t="s">
        <v>632</v>
      </c>
      <c r="B134" s="41" t="s">
        <v>635</v>
      </c>
      <c r="C134" s="200">
        <v>27176421.809999999</v>
      </c>
      <c r="D134" s="206">
        <v>28036904.989999998</v>
      </c>
      <c r="E134" s="33">
        <v>24548643.07</v>
      </c>
      <c r="F134" s="281">
        <f t="shared" si="24"/>
        <v>0.87558320288048319</v>
      </c>
      <c r="G134" s="33">
        <v>24462643.07</v>
      </c>
      <c r="H134" s="49">
        <f t="shared" si="25"/>
        <v>0.87251581723179361</v>
      </c>
      <c r="I134" s="33">
        <v>12561813.75</v>
      </c>
      <c r="J134" s="179">
        <f t="shared" si="26"/>
        <v>0.44804566532862516</v>
      </c>
      <c r="K134" s="625">
        <v>23031419.73</v>
      </c>
      <c r="L134" s="281">
        <v>0.82869121999999995</v>
      </c>
      <c r="M134" s="212">
        <f t="shared" si="27"/>
        <v>6.2142210804995823E-2</v>
      </c>
      <c r="N134" s="625">
        <v>11300589.6</v>
      </c>
      <c r="O134" s="281">
        <v>0.40660539000000001</v>
      </c>
      <c r="P134" s="212">
        <f t="shared" si="28"/>
        <v>0.11160693332319593</v>
      </c>
    </row>
    <row r="135" spans="1:18" ht="14.1" customHeight="1" x14ac:dyDescent="0.2">
      <c r="A135" s="40" t="s">
        <v>633</v>
      </c>
      <c r="B135" s="41" t="s">
        <v>634</v>
      </c>
      <c r="C135" s="200">
        <v>97730671.620000005</v>
      </c>
      <c r="D135" s="206">
        <v>126105738.52</v>
      </c>
      <c r="E135" s="33">
        <v>125100353.87</v>
      </c>
      <c r="F135" s="281">
        <f t="shared" si="24"/>
        <v>0.99202744726925696</v>
      </c>
      <c r="G135" s="33">
        <v>125100353.87</v>
      </c>
      <c r="H135" s="49">
        <f t="shared" si="25"/>
        <v>0.99202744726925696</v>
      </c>
      <c r="I135" s="33">
        <v>97393462.709999993</v>
      </c>
      <c r="J135" s="179">
        <f t="shared" si="26"/>
        <v>0.77231586645482975</v>
      </c>
      <c r="K135" s="673">
        <v>97774481.670000002</v>
      </c>
      <c r="L135" s="281">
        <v>0.99620408999999999</v>
      </c>
      <c r="M135" s="212">
        <f t="shared" si="27"/>
        <v>0.27947856877654376</v>
      </c>
      <c r="N135" s="674">
        <v>69790304.640000001</v>
      </c>
      <c r="O135" s="281">
        <v>0.71107905999999999</v>
      </c>
      <c r="P135" s="212">
        <f t="shared" si="28"/>
        <v>0.39551565525305588</v>
      </c>
    </row>
    <row r="136" spans="1:18" ht="15.75" thickBot="1" x14ac:dyDescent="0.3">
      <c r="A136" s="7" t="s">
        <v>19</v>
      </c>
      <c r="L136" s="724"/>
      <c r="N136" s="98"/>
      <c r="O136" s="724"/>
    </row>
    <row r="137" spans="1:18" ht="12.75" customHeight="1" x14ac:dyDescent="0.2">
      <c r="A137" s="8" t="s">
        <v>770</v>
      </c>
      <c r="C137" s="165" t="s">
        <v>510</v>
      </c>
      <c r="D137" s="744" t="s">
        <v>772</v>
      </c>
      <c r="E137" s="742"/>
      <c r="F137" s="742"/>
      <c r="G137" s="742"/>
      <c r="H137" s="742"/>
      <c r="I137" s="742"/>
      <c r="J137" s="743"/>
      <c r="K137" s="753" t="s">
        <v>773</v>
      </c>
      <c r="L137" s="751"/>
      <c r="M137" s="751"/>
      <c r="N137" s="751"/>
      <c r="O137" s="751"/>
      <c r="P137" s="754"/>
    </row>
    <row r="138" spans="1:18" ht="12.75" customHeight="1" x14ac:dyDescent="0.2">
      <c r="A138" s="8" t="s">
        <v>148</v>
      </c>
      <c r="C138" s="158">
        <v>1</v>
      </c>
      <c r="D138" s="149">
        <v>2</v>
      </c>
      <c r="E138" s="88">
        <v>3</v>
      </c>
      <c r="F138" s="89" t="s">
        <v>36</v>
      </c>
      <c r="G138" s="88">
        <v>4</v>
      </c>
      <c r="H138" s="89" t="s">
        <v>37</v>
      </c>
      <c r="I138" s="88">
        <v>5</v>
      </c>
      <c r="J138" s="150" t="s">
        <v>38</v>
      </c>
      <c r="K138" s="88" t="s">
        <v>555</v>
      </c>
      <c r="L138" s="89" t="s">
        <v>556</v>
      </c>
      <c r="M138" s="89" t="s">
        <v>557</v>
      </c>
      <c r="N138" s="88" t="s">
        <v>39</v>
      </c>
      <c r="O138" s="89" t="s">
        <v>40</v>
      </c>
      <c r="P138" s="618" t="s">
        <v>362</v>
      </c>
    </row>
    <row r="139" spans="1:18" ht="14.1" customHeight="1" x14ac:dyDescent="0.2">
      <c r="A139" s="1"/>
      <c r="B139" s="2" t="s">
        <v>425</v>
      </c>
      <c r="C139" s="249" t="s">
        <v>13</v>
      </c>
      <c r="D139" s="250" t="s">
        <v>14</v>
      </c>
      <c r="E139" s="90" t="s">
        <v>15</v>
      </c>
      <c r="F139" s="90" t="s">
        <v>18</v>
      </c>
      <c r="G139" s="90" t="s">
        <v>16</v>
      </c>
      <c r="H139" s="90" t="s">
        <v>18</v>
      </c>
      <c r="I139" s="90" t="s">
        <v>17</v>
      </c>
      <c r="J139" s="114" t="s">
        <v>18</v>
      </c>
      <c r="K139" s="90" t="s">
        <v>16</v>
      </c>
      <c r="L139" s="90" t="s">
        <v>18</v>
      </c>
      <c r="M139" s="620" t="s">
        <v>513</v>
      </c>
      <c r="N139" s="570" t="s">
        <v>17</v>
      </c>
      <c r="O139" s="90" t="s">
        <v>18</v>
      </c>
      <c r="P139" s="619" t="s">
        <v>513</v>
      </c>
    </row>
    <row r="140" spans="1:18" ht="14.1" customHeight="1" x14ac:dyDescent="0.2">
      <c r="A140" s="40" t="s">
        <v>636</v>
      </c>
      <c r="B140" s="41" t="s">
        <v>637</v>
      </c>
      <c r="C140" s="200">
        <v>6494162.3899999997</v>
      </c>
      <c r="D140" s="206">
        <v>5669414.4900000002</v>
      </c>
      <c r="E140" s="33">
        <v>4496193.66</v>
      </c>
      <c r="F140" s="281">
        <f t="shared" si="24"/>
        <v>0.79306137660786913</v>
      </c>
      <c r="G140" s="33">
        <v>4196694.1500000004</v>
      </c>
      <c r="H140" s="49">
        <f t="shared" si="25"/>
        <v>0.74023413835808649</v>
      </c>
      <c r="I140" s="33">
        <v>1983979.08</v>
      </c>
      <c r="J140" s="179">
        <f t="shared" si="26"/>
        <v>0.34994426382114813</v>
      </c>
      <c r="K140" s="625">
        <v>4218863.07</v>
      </c>
      <c r="L140" s="281">
        <v>0.62471586000000001</v>
      </c>
      <c r="M140" s="212">
        <f t="shared" si="27"/>
        <v>-5.2547142754267862E-3</v>
      </c>
      <c r="N140" s="625">
        <v>2651497.4</v>
      </c>
      <c r="O140" s="281">
        <v>0.39262532</v>
      </c>
      <c r="P140" s="212">
        <f t="shared" si="28"/>
        <v>-0.25175145184000547</v>
      </c>
    </row>
    <row r="141" spans="1:18" ht="14.1" customHeight="1" x14ac:dyDescent="0.2">
      <c r="A141" s="40" t="s">
        <v>638</v>
      </c>
      <c r="B141" s="41" t="s">
        <v>639</v>
      </c>
      <c r="C141" s="200">
        <v>6625607.5800000001</v>
      </c>
      <c r="D141" s="206">
        <v>9109327.3599999994</v>
      </c>
      <c r="E141" s="33">
        <v>8034438.0300000003</v>
      </c>
      <c r="F141" s="281">
        <f t="shared" si="24"/>
        <v>0.88200124031990002</v>
      </c>
      <c r="G141" s="33">
        <v>7497129.0199999996</v>
      </c>
      <c r="H141" s="49">
        <f t="shared" si="25"/>
        <v>0.82301675235876037</v>
      </c>
      <c r="I141" s="33">
        <v>5566709.25</v>
      </c>
      <c r="J141" s="179">
        <f t="shared" si="26"/>
        <v>0.6110999231890597</v>
      </c>
      <c r="K141" s="625">
        <v>5898769.0099999998</v>
      </c>
      <c r="L141" s="281">
        <v>0.88004627000000002</v>
      </c>
      <c r="M141" s="212">
        <f t="shared" si="27"/>
        <v>0.27096501105406046</v>
      </c>
      <c r="N141" s="625">
        <v>3761426.39</v>
      </c>
      <c r="O141" s="281">
        <v>0.56117289000000004</v>
      </c>
      <c r="P141" s="212">
        <f t="shared" si="28"/>
        <v>0.4799463482256261</v>
      </c>
    </row>
    <row r="142" spans="1:18" ht="14.1" customHeight="1" x14ac:dyDescent="0.2">
      <c r="A142" s="40" t="s">
        <v>640</v>
      </c>
      <c r="B142" s="41" t="s">
        <v>641</v>
      </c>
      <c r="C142" s="200">
        <v>145200</v>
      </c>
      <c r="D142" s="206">
        <v>644200</v>
      </c>
      <c r="E142" s="33">
        <v>471540.37</v>
      </c>
      <c r="F142" s="281">
        <f t="shared" si="24"/>
        <v>0.7319782210493635</v>
      </c>
      <c r="G142" s="33">
        <v>79376.41</v>
      </c>
      <c r="H142" s="49">
        <f t="shared" si="25"/>
        <v>0.1232170288730208</v>
      </c>
      <c r="I142" s="33">
        <v>55881.41</v>
      </c>
      <c r="J142" s="179">
        <f t="shared" si="26"/>
        <v>8.6745436199937909E-2</v>
      </c>
      <c r="K142" s="625">
        <v>76470.8</v>
      </c>
      <c r="L142" s="281">
        <v>0.14621827000000001</v>
      </c>
      <c r="M142" s="212">
        <f t="shared" si="27"/>
        <v>3.7996333240923441E-2</v>
      </c>
      <c r="N142" s="625">
        <v>76470.8</v>
      </c>
      <c r="O142" s="281">
        <v>0.14621827000000001</v>
      </c>
      <c r="P142" s="212">
        <f t="shared" si="28"/>
        <v>-0.26924512362888842</v>
      </c>
    </row>
    <row r="143" spans="1:18" ht="14.1" customHeight="1" x14ac:dyDescent="0.2">
      <c r="A143" s="40" t="s">
        <v>642</v>
      </c>
      <c r="B143" s="41" t="s">
        <v>643</v>
      </c>
      <c r="C143" s="200">
        <v>3953716.14</v>
      </c>
      <c r="D143" s="206">
        <v>3684316.25</v>
      </c>
      <c r="E143" s="33">
        <v>3171503.12</v>
      </c>
      <c r="F143" s="281">
        <f t="shared" si="24"/>
        <v>0.86081185891683432</v>
      </c>
      <c r="G143" s="33">
        <v>3124214.51</v>
      </c>
      <c r="H143" s="49">
        <f t="shared" si="25"/>
        <v>0.84797674738155271</v>
      </c>
      <c r="I143" s="33">
        <v>1345010.76</v>
      </c>
      <c r="J143" s="179">
        <f t="shared" si="26"/>
        <v>0.36506387311349836</v>
      </c>
      <c r="K143" s="625">
        <v>2941128</v>
      </c>
      <c r="L143" s="281">
        <v>0.79884398999999995</v>
      </c>
      <c r="M143" s="212">
        <f t="shared" si="27"/>
        <v>6.225043928723939E-2</v>
      </c>
      <c r="N143" s="625">
        <v>1405666.4</v>
      </c>
      <c r="O143" s="281">
        <v>0.38179506000000002</v>
      </c>
      <c r="P143" s="212">
        <f t="shared" si="28"/>
        <v>-4.3150807332379748E-2</v>
      </c>
    </row>
    <row r="144" spans="1:18" ht="14.1" customHeight="1" x14ac:dyDescent="0.2">
      <c r="A144" s="40" t="s">
        <v>644</v>
      </c>
      <c r="B144" s="41" t="s">
        <v>645</v>
      </c>
      <c r="C144" s="200">
        <v>4461766.3600000003</v>
      </c>
      <c r="D144" s="206">
        <v>5828695.0599999996</v>
      </c>
      <c r="E144" s="33">
        <v>5394411.46</v>
      </c>
      <c r="F144" s="281">
        <f t="shared" si="24"/>
        <v>0.92549213923021745</v>
      </c>
      <c r="G144" s="33">
        <v>2979856.55</v>
      </c>
      <c r="H144" s="49">
        <f t="shared" si="25"/>
        <v>0.5112390542523938</v>
      </c>
      <c r="I144" s="33">
        <v>1479170.06</v>
      </c>
      <c r="J144" s="179">
        <f t="shared" si="26"/>
        <v>0.25377379409517442</v>
      </c>
      <c r="K144" s="623">
        <v>2735353.88</v>
      </c>
      <c r="L144" s="281">
        <v>0.52625624000000004</v>
      </c>
      <c r="M144" s="212">
        <f t="shared" si="27"/>
        <v>8.9386119941453401E-2</v>
      </c>
      <c r="N144" s="623">
        <v>1653336.16</v>
      </c>
      <c r="O144" s="281">
        <v>0.31808625000000001</v>
      </c>
      <c r="P144" s="212">
        <f t="shared" si="28"/>
        <v>-0.10534221909233499</v>
      </c>
    </row>
    <row r="145" spans="1:19" ht="14.1" customHeight="1" x14ac:dyDescent="0.2">
      <c r="A145" s="40" t="s">
        <v>646</v>
      </c>
      <c r="B145" s="41" t="s">
        <v>647</v>
      </c>
      <c r="C145" s="200">
        <v>5912817.5199999996</v>
      </c>
      <c r="D145" s="206">
        <v>6416341.4699999997</v>
      </c>
      <c r="E145" s="33">
        <v>4807394.08</v>
      </c>
      <c r="F145" s="281">
        <f t="shared" si="24"/>
        <v>0.74924224380470827</v>
      </c>
      <c r="G145" s="33">
        <v>4471254</v>
      </c>
      <c r="H145" s="49">
        <f t="shared" si="25"/>
        <v>0.69685412176169614</v>
      </c>
      <c r="I145" s="33">
        <v>2520256.0499999998</v>
      </c>
      <c r="J145" s="179">
        <f t="shared" si="26"/>
        <v>0.39278708307274673</v>
      </c>
      <c r="K145" s="623">
        <v>4212763.8899999997</v>
      </c>
      <c r="L145" s="394">
        <v>0.70157667000000001</v>
      </c>
      <c r="M145" s="212">
        <f t="shared" si="27"/>
        <v>6.1358793597141359E-2</v>
      </c>
      <c r="N145" s="623">
        <v>2610335.6</v>
      </c>
      <c r="O145" s="394">
        <v>0.43471473999999999</v>
      </c>
      <c r="P145" s="212">
        <f t="shared" si="28"/>
        <v>-3.4508800324372202E-2</v>
      </c>
    </row>
    <row r="146" spans="1:19" ht="14.1" customHeight="1" x14ac:dyDescent="0.2">
      <c r="A146" s="40" t="s">
        <v>648</v>
      </c>
      <c r="B146" s="41" t="s">
        <v>649</v>
      </c>
      <c r="C146" s="200">
        <v>4627448.34</v>
      </c>
      <c r="D146" s="206">
        <v>6313168.8700000001</v>
      </c>
      <c r="E146" s="33">
        <v>3601189.63</v>
      </c>
      <c r="F146" s="281">
        <f t="shared" si="24"/>
        <v>0.57042504392885018</v>
      </c>
      <c r="G146" s="33">
        <v>3432558.45</v>
      </c>
      <c r="H146" s="49">
        <f t="shared" si="25"/>
        <v>0.54371402392092205</v>
      </c>
      <c r="I146" s="33">
        <v>2387339.58</v>
      </c>
      <c r="J146" s="179">
        <f t="shared" si="26"/>
        <v>0.37815233984070507</v>
      </c>
      <c r="K146" s="623">
        <v>3854891.94</v>
      </c>
      <c r="L146" s="394">
        <v>0.83121126999999995</v>
      </c>
      <c r="M146" s="212">
        <f t="shared" si="27"/>
        <v>-0.10955780254634062</v>
      </c>
      <c r="N146" s="623">
        <v>3138317.31</v>
      </c>
      <c r="O146" s="394">
        <v>0.67669983</v>
      </c>
      <c r="P146" s="212">
        <f t="shared" si="28"/>
        <v>-0.23929311660330488</v>
      </c>
    </row>
    <row r="147" spans="1:19" ht="14.1" customHeight="1" x14ac:dyDescent="0.2">
      <c r="A147" s="40" t="s">
        <v>650</v>
      </c>
      <c r="B147" s="41" t="s">
        <v>651</v>
      </c>
      <c r="C147" s="200">
        <v>597279.07999999996</v>
      </c>
      <c r="D147" s="206">
        <v>908089.42</v>
      </c>
      <c r="E147" s="33">
        <v>835042.55</v>
      </c>
      <c r="F147" s="281">
        <f t="shared" si="24"/>
        <v>0.91955982704875039</v>
      </c>
      <c r="G147" s="33">
        <v>524811.86</v>
      </c>
      <c r="H147" s="49">
        <f t="shared" si="25"/>
        <v>0.577929715335743</v>
      </c>
      <c r="I147" s="33">
        <v>273569.53999999998</v>
      </c>
      <c r="J147" s="179">
        <f t="shared" si="26"/>
        <v>0.30125837167004982</v>
      </c>
      <c r="K147" s="623">
        <v>239925.21</v>
      </c>
      <c r="L147" s="394">
        <v>0.38008102999999999</v>
      </c>
      <c r="M147" s="212">
        <f t="shared" si="27"/>
        <v>1.1873977311513033</v>
      </c>
      <c r="N147" s="623">
        <v>216358.17</v>
      </c>
      <c r="O147" s="394">
        <v>0.34274695999999999</v>
      </c>
      <c r="P147" s="212">
        <f t="shared" si="28"/>
        <v>0.26442897903970985</v>
      </c>
    </row>
    <row r="148" spans="1:19" ht="14.1" customHeight="1" x14ac:dyDescent="0.2">
      <c r="A148" s="40" t="s">
        <v>652</v>
      </c>
      <c r="B148" s="41" t="s">
        <v>653</v>
      </c>
      <c r="C148" s="200">
        <v>2442723.25</v>
      </c>
      <c r="D148" s="206">
        <v>2479234.2400000002</v>
      </c>
      <c r="E148" s="33">
        <v>1349472.72</v>
      </c>
      <c r="F148" s="281">
        <f t="shared" si="24"/>
        <v>0.54431029477876192</v>
      </c>
      <c r="G148" s="33">
        <v>925126.55</v>
      </c>
      <c r="H148" s="49">
        <f t="shared" si="25"/>
        <v>0.37315011832040523</v>
      </c>
      <c r="I148" s="33">
        <v>516443.27</v>
      </c>
      <c r="J148" s="179">
        <f t="shared" si="26"/>
        <v>0.20830757403544087</v>
      </c>
      <c r="K148" s="623">
        <v>1380230.25</v>
      </c>
      <c r="L148" s="394">
        <v>0.55821376</v>
      </c>
      <c r="M148" s="212">
        <f t="shared" si="27"/>
        <v>-0.32973027507548103</v>
      </c>
      <c r="N148" s="623">
        <v>1010815.22</v>
      </c>
      <c r="O148" s="394">
        <v>0.40880929999999999</v>
      </c>
      <c r="P148" s="212">
        <f t="shared" si="28"/>
        <v>-0.48908241607204916</v>
      </c>
    </row>
    <row r="149" spans="1:19" ht="14.1" customHeight="1" x14ac:dyDescent="0.2">
      <c r="A149" s="40" t="s">
        <v>654</v>
      </c>
      <c r="B149" s="41" t="s">
        <v>655</v>
      </c>
      <c r="C149" s="200">
        <v>2940215.7</v>
      </c>
      <c r="D149" s="206">
        <v>3775070.87</v>
      </c>
      <c r="E149" s="33">
        <v>2730109.58</v>
      </c>
      <c r="F149" s="281">
        <f t="shared" si="24"/>
        <v>0.72319425886698652</v>
      </c>
      <c r="G149" s="33">
        <v>2332687.7400000002</v>
      </c>
      <c r="H149" s="49">
        <f t="shared" si="25"/>
        <v>0.61791892664521031</v>
      </c>
      <c r="I149" s="33">
        <v>1536746.25</v>
      </c>
      <c r="J149" s="179">
        <f t="shared" si="26"/>
        <v>0.40707745706506432</v>
      </c>
      <c r="K149" s="623">
        <v>1912079.23</v>
      </c>
      <c r="L149" s="394">
        <v>0.65293237000000004</v>
      </c>
      <c r="M149" s="212">
        <f t="shared" si="27"/>
        <v>0.21997441497233372</v>
      </c>
      <c r="N149" s="623">
        <v>1073903.07</v>
      </c>
      <c r="O149" s="394">
        <v>0.36671392000000003</v>
      </c>
      <c r="P149" s="212">
        <f t="shared" si="28"/>
        <v>0.43099157915620823</v>
      </c>
      <c r="R149" s="276"/>
      <c r="S149" s="276"/>
    </row>
    <row r="150" spans="1:19" ht="14.1" customHeight="1" x14ac:dyDescent="0.2">
      <c r="A150" s="40" t="s">
        <v>656</v>
      </c>
      <c r="B150" s="41" t="s">
        <v>657</v>
      </c>
      <c r="C150" s="200">
        <v>803478.28</v>
      </c>
      <c r="D150" s="206">
        <v>0</v>
      </c>
      <c r="E150" s="33">
        <v>0</v>
      </c>
      <c r="F150" s="281" t="s">
        <v>129</v>
      </c>
      <c r="G150" s="33">
        <v>0</v>
      </c>
      <c r="H150" s="49" t="s">
        <v>129</v>
      </c>
      <c r="I150" s="33">
        <v>0</v>
      </c>
      <c r="J150" s="179" t="s">
        <v>129</v>
      </c>
      <c r="K150" s="623">
        <v>592213.65</v>
      </c>
      <c r="L150" s="394">
        <v>0.72835996000000003</v>
      </c>
      <c r="M150" s="212">
        <f t="shared" si="27"/>
        <v>-1</v>
      </c>
      <c r="N150" s="623">
        <v>373016.82</v>
      </c>
      <c r="O150" s="394">
        <v>0.45877111999999998</v>
      </c>
      <c r="P150" s="212">
        <f t="shared" si="28"/>
        <v>-1</v>
      </c>
      <c r="R150" s="276"/>
      <c r="S150" s="276"/>
    </row>
    <row r="151" spans="1:19" ht="14.1" customHeight="1" x14ac:dyDescent="0.2">
      <c r="A151" s="40" t="s">
        <v>658</v>
      </c>
      <c r="B151" s="41" t="s">
        <v>659</v>
      </c>
      <c r="C151" s="200">
        <v>560569.85</v>
      </c>
      <c r="D151" s="206">
        <v>530566.78</v>
      </c>
      <c r="E151" s="33">
        <v>483938.19</v>
      </c>
      <c r="F151" s="281">
        <f t="shared" ref="F151:F182" si="29">+E151/D151</f>
        <v>0.91211551164209714</v>
      </c>
      <c r="G151" s="33">
        <v>453911.02</v>
      </c>
      <c r="H151" s="49">
        <f>+G151/D151</f>
        <v>0.85552099586785291</v>
      </c>
      <c r="I151" s="33">
        <v>319425.93</v>
      </c>
      <c r="J151" s="179">
        <f>+I151/D151</f>
        <v>0.60204660759197925</v>
      </c>
      <c r="K151" s="623">
        <v>903665.34</v>
      </c>
      <c r="L151" s="394">
        <v>0.58857782999999997</v>
      </c>
      <c r="M151" s="212">
        <f t="shared" si="27"/>
        <v>-0.49770008884041073</v>
      </c>
      <c r="N151" s="623">
        <v>602615.89</v>
      </c>
      <c r="O151" s="394">
        <v>0.39249746000000002</v>
      </c>
      <c r="P151" s="212">
        <f t="shared" si="28"/>
        <v>-0.4699344386687182</v>
      </c>
      <c r="R151" s="276"/>
      <c r="S151" s="276"/>
    </row>
    <row r="152" spans="1:19" ht="14.1" customHeight="1" x14ac:dyDescent="0.2">
      <c r="A152" s="40" t="s">
        <v>660</v>
      </c>
      <c r="B152" s="41" t="s">
        <v>661</v>
      </c>
      <c r="C152" s="200">
        <v>7350000</v>
      </c>
      <c r="D152" s="206">
        <v>9112037.1999999993</v>
      </c>
      <c r="E152" s="33">
        <v>6143380.3399999999</v>
      </c>
      <c r="F152" s="281">
        <f t="shared" si="29"/>
        <v>0.67420492313178881</v>
      </c>
      <c r="G152" s="33">
        <v>2514072.0499999998</v>
      </c>
      <c r="H152" s="49">
        <f>+G152/D152</f>
        <v>0.27590669296214021</v>
      </c>
      <c r="I152" s="33">
        <v>271116.17</v>
      </c>
      <c r="J152" s="179">
        <f>+I152/D152</f>
        <v>2.9753628529962543E-2</v>
      </c>
      <c r="K152" s="623">
        <v>3228297.57</v>
      </c>
      <c r="L152" s="394">
        <v>0.43883292000000002</v>
      </c>
      <c r="M152" s="212">
        <f t="shared" si="27"/>
        <v>-0.22123906006595295</v>
      </c>
      <c r="N152" s="623">
        <v>1393197.88</v>
      </c>
      <c r="O152" s="394">
        <v>0.18938189</v>
      </c>
      <c r="P152" s="212">
        <f t="shared" si="28"/>
        <v>-0.80540009865648088</v>
      </c>
    </row>
    <row r="153" spans="1:19" ht="14.1" customHeight="1" x14ac:dyDescent="0.2">
      <c r="A153" s="254">
        <v>2341</v>
      </c>
      <c r="B153" s="41" t="s">
        <v>431</v>
      </c>
      <c r="C153" s="200">
        <v>8908528.6099999994</v>
      </c>
      <c r="D153" s="206">
        <v>10857977.99</v>
      </c>
      <c r="E153" s="33">
        <v>10707320.890000001</v>
      </c>
      <c r="F153" s="281">
        <f t="shared" si="29"/>
        <v>0.98612475544353173</v>
      </c>
      <c r="G153" s="33">
        <v>10624554.75</v>
      </c>
      <c r="H153" s="49">
        <f>+G153/D153</f>
        <v>0.97850214467049212</v>
      </c>
      <c r="I153" s="33">
        <v>5883269.21</v>
      </c>
      <c r="J153" s="179">
        <f>+I153/D153</f>
        <v>0.5418383805362641</v>
      </c>
      <c r="K153" s="623">
        <v>9398217.1699999999</v>
      </c>
      <c r="L153" s="394">
        <v>0.97856520000000002</v>
      </c>
      <c r="M153" s="212">
        <f t="shared" si="27"/>
        <v>0.13048619305314468</v>
      </c>
      <c r="N153" s="623">
        <v>5781665.5</v>
      </c>
      <c r="O153" s="394">
        <v>0.60200105000000004</v>
      </c>
      <c r="P153" s="212">
        <f t="shared" si="28"/>
        <v>1.7573432776420539E-2</v>
      </c>
    </row>
    <row r="154" spans="1:19" ht="14.1" customHeight="1" x14ac:dyDescent="0.2">
      <c r="A154" s="536">
        <v>2391</v>
      </c>
      <c r="B154" s="672" t="s">
        <v>466</v>
      </c>
      <c r="C154" s="670">
        <v>2850236.89</v>
      </c>
      <c r="D154" s="401">
        <v>8601698.5999999996</v>
      </c>
      <c r="E154" s="402">
        <v>0</v>
      </c>
      <c r="F154" s="416">
        <f t="shared" si="29"/>
        <v>0</v>
      </c>
      <c r="G154" s="402">
        <v>0</v>
      </c>
      <c r="H154" s="416">
        <f>+G154/D154</f>
        <v>0</v>
      </c>
      <c r="I154" s="402">
        <v>0</v>
      </c>
      <c r="J154" s="431">
        <f>+I154/D154</f>
        <v>0</v>
      </c>
      <c r="K154" s="676">
        <v>0</v>
      </c>
      <c r="L154" s="416">
        <v>0</v>
      </c>
      <c r="M154" s="448" t="s">
        <v>129</v>
      </c>
      <c r="N154" s="676">
        <v>0</v>
      </c>
      <c r="O154" s="416">
        <v>0</v>
      </c>
      <c r="P154" s="448" t="s">
        <v>129</v>
      </c>
    </row>
    <row r="155" spans="1:19" ht="14.1" customHeight="1" x14ac:dyDescent="0.2">
      <c r="A155" s="568">
        <v>2999</v>
      </c>
      <c r="B155" s="671" t="s">
        <v>551</v>
      </c>
      <c r="C155" s="535">
        <v>0</v>
      </c>
      <c r="D155" s="521">
        <v>3654402.31</v>
      </c>
      <c r="E155" s="181">
        <v>0</v>
      </c>
      <c r="F155" s="79">
        <f t="shared" si="29"/>
        <v>0</v>
      </c>
      <c r="G155" s="181">
        <v>0</v>
      </c>
      <c r="H155" s="79">
        <f>+G155/D155</f>
        <v>0</v>
      </c>
      <c r="I155" s="181">
        <v>0</v>
      </c>
      <c r="J155" s="173">
        <f>+I155/D155</f>
        <v>0</v>
      </c>
      <c r="K155" s="679" t="s">
        <v>129</v>
      </c>
      <c r="L155" s="269" t="s">
        <v>129</v>
      </c>
      <c r="M155" s="246" t="s">
        <v>129</v>
      </c>
      <c r="N155" s="679" t="s">
        <v>129</v>
      </c>
      <c r="O155" s="269" t="s">
        <v>129</v>
      </c>
      <c r="P155" s="246" t="s">
        <v>129</v>
      </c>
    </row>
    <row r="156" spans="1:19" ht="14.1" customHeight="1" x14ac:dyDescent="0.2">
      <c r="A156" s="537">
        <v>2</v>
      </c>
      <c r="B156" s="523" t="s">
        <v>125</v>
      </c>
      <c r="C156" s="202">
        <f>SUBTOTAL(9,C127:C155)</f>
        <v>244159731.40000004</v>
      </c>
      <c r="D156" s="208">
        <f>SUM(D127:D135,D140:D155)</f>
        <v>298945552.74000007</v>
      </c>
      <c r="E156" s="204">
        <f>SUM(E127:E135,E140:E155)</f>
        <v>251930602.66000009</v>
      </c>
      <c r="F156" s="264">
        <f t="shared" si="29"/>
        <v>0.84273072588274966</v>
      </c>
      <c r="G156" s="204">
        <f>SUM(G127:G135,G140:G155)</f>
        <v>241405092.23000008</v>
      </c>
      <c r="H156" s="233">
        <f>G156/D156</f>
        <v>0.80752193841784869</v>
      </c>
      <c r="I156" s="204">
        <f>SUM(I127:I135,I140:I155)</f>
        <v>167019050.39000002</v>
      </c>
      <c r="J156" s="278">
        <f>I156/D156</f>
        <v>0.55869387873202581</v>
      </c>
      <c r="K156" s="574">
        <f>SUM(K127:K155)</f>
        <v>205035687.50999996</v>
      </c>
      <c r="L156" s="91">
        <v>0.83145038999999998</v>
      </c>
      <c r="M156" s="214">
        <f t="shared" ref="M156:M179" si="30">+G156/K156-1</f>
        <v>0.17738085092248301</v>
      </c>
      <c r="N156" s="574">
        <f>SUBTOTAL(9,N127:N155)</f>
        <v>136026288.38</v>
      </c>
      <c r="O156" s="91">
        <v>0.55160695000000004</v>
      </c>
      <c r="P156" s="214">
        <f>+I156/N156-1</f>
        <v>0.22784391443085861</v>
      </c>
    </row>
    <row r="157" spans="1:19" ht="14.1" customHeight="1" x14ac:dyDescent="0.2">
      <c r="A157" s="38">
        <v>3111</v>
      </c>
      <c r="B157" s="39" t="s">
        <v>663</v>
      </c>
      <c r="C157" s="199">
        <v>16774924.1</v>
      </c>
      <c r="D157" s="521">
        <v>17531721.210000001</v>
      </c>
      <c r="E157" s="181">
        <v>17477059.370000001</v>
      </c>
      <c r="F157" s="49">
        <f t="shared" si="29"/>
        <v>0.99688211788533232</v>
      </c>
      <c r="G157" s="181">
        <v>17240579.18</v>
      </c>
      <c r="H157" s="49">
        <f t="shared" ref="H157:H206" si="31">+G157/D157</f>
        <v>0.98339341434234451</v>
      </c>
      <c r="I157" s="181">
        <v>14105575.300000001</v>
      </c>
      <c r="J157" s="154">
        <f t="shared" ref="J157:J206" si="32">+I157/D157</f>
        <v>0.8045744699587315</v>
      </c>
      <c r="K157" s="622">
        <v>15975586.119999999</v>
      </c>
      <c r="L157" s="49">
        <v>0.89036570000000004</v>
      </c>
      <c r="M157" s="211">
        <f t="shared" si="30"/>
        <v>7.9182888846647259E-2</v>
      </c>
      <c r="N157" s="622">
        <v>13150280.130000001</v>
      </c>
      <c r="O157" s="49">
        <v>0.73290321000000003</v>
      </c>
      <c r="P157" s="211">
        <f>+I157/N157-1</f>
        <v>7.2644473011693966E-2</v>
      </c>
    </row>
    <row r="158" spans="1:19" ht="14.1" customHeight="1" x14ac:dyDescent="0.2">
      <c r="A158" s="38" t="s">
        <v>662</v>
      </c>
      <c r="B158" s="39" t="s">
        <v>664</v>
      </c>
      <c r="C158" s="201">
        <v>2248848</v>
      </c>
      <c r="D158" s="207">
        <v>2248848</v>
      </c>
      <c r="E158" s="35">
        <v>2248848</v>
      </c>
      <c r="F158" s="49">
        <f t="shared" si="29"/>
        <v>1</v>
      </c>
      <c r="G158" s="35">
        <v>2248848</v>
      </c>
      <c r="H158" s="49">
        <f t="shared" si="31"/>
        <v>1</v>
      </c>
      <c r="I158" s="35">
        <v>2248848</v>
      </c>
      <c r="J158" s="154">
        <f t="shared" si="32"/>
        <v>1</v>
      </c>
      <c r="K158" s="622">
        <v>2248848</v>
      </c>
      <c r="L158" s="49">
        <v>1</v>
      </c>
      <c r="M158" s="211">
        <f t="shared" si="30"/>
        <v>0</v>
      </c>
      <c r="N158" s="622">
        <v>2248848</v>
      </c>
      <c r="O158" s="49">
        <v>1</v>
      </c>
      <c r="P158" s="211">
        <f>+I158/N158-1</f>
        <v>0</v>
      </c>
    </row>
    <row r="159" spans="1:19" ht="14.1" customHeight="1" x14ac:dyDescent="0.2">
      <c r="A159" s="40" t="s">
        <v>665</v>
      </c>
      <c r="B159" s="41" t="s">
        <v>666</v>
      </c>
      <c r="C159" s="201">
        <v>14439850.640000001</v>
      </c>
      <c r="D159" s="207">
        <v>22965790.039999999</v>
      </c>
      <c r="E159" s="35">
        <v>22965790.039999999</v>
      </c>
      <c r="F159" s="281">
        <f t="shared" si="29"/>
        <v>1</v>
      </c>
      <c r="G159" s="35">
        <v>22965790.039999999</v>
      </c>
      <c r="H159" s="281">
        <f t="shared" si="31"/>
        <v>1</v>
      </c>
      <c r="I159" s="35">
        <v>6406181.4900000002</v>
      </c>
      <c r="J159" s="179">
        <f t="shared" si="32"/>
        <v>0.27894452918197976</v>
      </c>
      <c r="K159" s="623">
        <v>20329827.850000001</v>
      </c>
      <c r="L159" s="281">
        <v>0.59396404999999997</v>
      </c>
      <c r="M159" s="213">
        <f t="shared" si="30"/>
        <v>0.1296598382164853</v>
      </c>
      <c r="N159" s="623">
        <v>9245740.7599999998</v>
      </c>
      <c r="O159" s="281">
        <v>0.27012711</v>
      </c>
      <c r="P159" s="211">
        <f>+I159/N159-1</f>
        <v>-0.30712079688464022</v>
      </c>
    </row>
    <row r="160" spans="1:19" ht="14.1" customHeight="1" x14ac:dyDescent="0.2">
      <c r="A160" s="254">
        <v>3232</v>
      </c>
      <c r="B160" s="41" t="s">
        <v>483</v>
      </c>
      <c r="C160" s="201">
        <v>37980210.5</v>
      </c>
      <c r="D160" s="207">
        <v>37980210.549999997</v>
      </c>
      <c r="E160" s="35">
        <v>37980210.549999997</v>
      </c>
      <c r="F160" s="281">
        <f t="shared" si="29"/>
        <v>1</v>
      </c>
      <c r="G160" s="35">
        <v>37980210.549999997</v>
      </c>
      <c r="H160" s="281">
        <f t="shared" si="31"/>
        <v>1</v>
      </c>
      <c r="I160" s="35">
        <v>37980210.549999997</v>
      </c>
      <c r="J160" s="179">
        <f t="shared" si="32"/>
        <v>1</v>
      </c>
      <c r="K160" s="585">
        <v>37980210.549999997</v>
      </c>
      <c r="L160" s="617">
        <v>1</v>
      </c>
      <c r="M160" s="212">
        <f t="shared" si="30"/>
        <v>0</v>
      </c>
      <c r="N160" s="585">
        <v>37150681</v>
      </c>
      <c r="O160" s="617">
        <v>0.97815890000000005</v>
      </c>
      <c r="P160" s="212">
        <f>+I160/N160-1</f>
        <v>2.2328784497920751E-2</v>
      </c>
    </row>
    <row r="161" spans="1:19" ht="14.1" customHeight="1" x14ac:dyDescent="0.2">
      <c r="A161" s="254" t="s">
        <v>667</v>
      </c>
      <c r="B161" s="41" t="s">
        <v>668</v>
      </c>
      <c r="C161" s="201">
        <v>1326943.5</v>
      </c>
      <c r="D161" s="207">
        <v>1326943.5</v>
      </c>
      <c r="E161" s="35">
        <v>1326943.5</v>
      </c>
      <c r="F161" s="281">
        <f t="shared" si="29"/>
        <v>1</v>
      </c>
      <c r="G161" s="35">
        <v>1326943.5</v>
      </c>
      <c r="H161" s="281">
        <f t="shared" si="31"/>
        <v>1</v>
      </c>
      <c r="I161" s="35">
        <v>0</v>
      </c>
      <c r="J161" s="179">
        <f t="shared" si="32"/>
        <v>0</v>
      </c>
      <c r="K161" s="585">
        <v>1326943.5</v>
      </c>
      <c r="L161" s="617">
        <v>1</v>
      </c>
      <c r="M161" s="212">
        <f t="shared" si="30"/>
        <v>0</v>
      </c>
      <c r="N161" s="585">
        <v>0</v>
      </c>
      <c r="O161" s="617">
        <v>0</v>
      </c>
      <c r="P161" s="212" t="s">
        <v>129</v>
      </c>
    </row>
    <row r="162" spans="1:19" ht="14.1" customHeight="1" x14ac:dyDescent="0.2">
      <c r="A162" s="40" t="s">
        <v>669</v>
      </c>
      <c r="B162" s="41" t="s">
        <v>670</v>
      </c>
      <c r="C162" s="201">
        <v>7463831</v>
      </c>
      <c r="D162" s="207">
        <v>7493661</v>
      </c>
      <c r="E162" s="35">
        <v>7493661</v>
      </c>
      <c r="F162" s="281">
        <f t="shared" si="29"/>
        <v>1</v>
      </c>
      <c r="G162" s="35">
        <v>7493661</v>
      </c>
      <c r="H162" s="281">
        <f t="shared" si="31"/>
        <v>1</v>
      </c>
      <c r="I162" s="35">
        <v>2077130</v>
      </c>
      <c r="J162" s="179">
        <f t="shared" si="32"/>
        <v>0.27718494338081212</v>
      </c>
      <c r="K162" s="585">
        <v>7492248.5</v>
      </c>
      <c r="L162" s="281">
        <v>1</v>
      </c>
      <c r="M162" s="212">
        <f t="shared" si="30"/>
        <v>1.8852818349524014E-4</v>
      </c>
      <c r="N162" s="585">
        <v>28417.5</v>
      </c>
      <c r="O162" s="281">
        <v>3.79292E-3</v>
      </c>
      <c r="P162" s="212">
        <f>+I162/N162-1</f>
        <v>72.093340371250108</v>
      </c>
    </row>
    <row r="163" spans="1:19" ht="14.1" customHeight="1" x14ac:dyDescent="0.2">
      <c r="A163" s="40" t="s">
        <v>671</v>
      </c>
      <c r="B163" s="41" t="s">
        <v>114</v>
      </c>
      <c r="C163" s="201">
        <v>6641488.3600000003</v>
      </c>
      <c r="D163" s="207">
        <v>7133253.6799999997</v>
      </c>
      <c r="E163" s="35">
        <v>6794711.4199999999</v>
      </c>
      <c r="F163" s="281">
        <f t="shared" si="29"/>
        <v>0.95254027472074987</v>
      </c>
      <c r="G163" s="35">
        <v>6721373.9800000004</v>
      </c>
      <c r="H163" s="281">
        <f t="shared" si="31"/>
        <v>0.94225921038602412</v>
      </c>
      <c r="I163" s="35">
        <v>391080.18</v>
      </c>
      <c r="J163" s="179">
        <f t="shared" si="32"/>
        <v>5.482493649377685E-2</v>
      </c>
      <c r="K163" s="585">
        <v>5441847.9100000001</v>
      </c>
      <c r="L163" s="281">
        <v>0.88516983999999999</v>
      </c>
      <c r="M163" s="212">
        <f t="shared" si="30"/>
        <v>0.23512712798325897</v>
      </c>
      <c r="N163" s="585">
        <v>2789163.69</v>
      </c>
      <c r="O163" s="281">
        <v>0.45368478000000001</v>
      </c>
      <c r="P163" s="212">
        <f>+I163/N163-1</f>
        <v>-0.85978586290860537</v>
      </c>
    </row>
    <row r="164" spans="1:19" ht="14.1" customHeight="1" x14ac:dyDescent="0.2">
      <c r="A164" s="40" t="s">
        <v>672</v>
      </c>
      <c r="B164" s="41" t="s">
        <v>673</v>
      </c>
      <c r="C164" s="201">
        <v>7568371.0999999996</v>
      </c>
      <c r="D164" s="207">
        <v>9777393.0999999996</v>
      </c>
      <c r="E164" s="35">
        <v>8147393.0999999996</v>
      </c>
      <c r="F164" s="281">
        <f t="shared" si="29"/>
        <v>0.83328889578961496</v>
      </c>
      <c r="G164" s="35">
        <v>8147393.0999999996</v>
      </c>
      <c r="H164" s="281">
        <f t="shared" si="31"/>
        <v>0.83328889578961496</v>
      </c>
      <c r="I164" s="35">
        <v>3679022</v>
      </c>
      <c r="J164" s="179">
        <f t="shared" si="32"/>
        <v>0.37627841719895666</v>
      </c>
      <c r="K164" s="585">
        <v>10152022.300000001</v>
      </c>
      <c r="L164" s="281">
        <v>0.99072901000000002</v>
      </c>
      <c r="M164" s="212">
        <f t="shared" si="30"/>
        <v>-0.19746107137688229</v>
      </c>
      <c r="N164" s="585">
        <v>2683651.2000000002</v>
      </c>
      <c r="O164" s="281">
        <v>0.26189571</v>
      </c>
      <c r="P164" s="212">
        <f>+I164/N164-1</f>
        <v>0.37090170287405444</v>
      </c>
    </row>
    <row r="165" spans="1:19" ht="14.1" customHeight="1" x14ac:dyDescent="0.2">
      <c r="A165" s="40">
        <v>3281</v>
      </c>
      <c r="B165" s="41" t="s">
        <v>676</v>
      </c>
      <c r="C165" s="201">
        <v>4793232.18</v>
      </c>
      <c r="D165" s="207">
        <v>5155750.58</v>
      </c>
      <c r="E165" s="35">
        <v>5155750.58</v>
      </c>
      <c r="F165" s="281">
        <f t="shared" si="29"/>
        <v>1</v>
      </c>
      <c r="G165" s="35">
        <v>5155750.58</v>
      </c>
      <c r="H165" s="281">
        <f t="shared" si="31"/>
        <v>1</v>
      </c>
      <c r="I165" s="35">
        <v>3995890.58</v>
      </c>
      <c r="J165" s="179">
        <f t="shared" si="32"/>
        <v>0.77503566512715205</v>
      </c>
      <c r="K165" s="585">
        <v>4793232.18</v>
      </c>
      <c r="L165" s="281">
        <v>1</v>
      </c>
      <c r="M165" s="212">
        <f t="shared" si="30"/>
        <v>7.5631303969089236E-2</v>
      </c>
      <c r="N165" s="585">
        <v>3633372.18</v>
      </c>
      <c r="O165" s="281">
        <v>0.75802132</v>
      </c>
      <c r="P165" s="212">
        <f>+I165/N165-1</f>
        <v>9.9774639657201236E-2</v>
      </c>
    </row>
    <row r="166" spans="1:19" ht="14.1" customHeight="1" x14ac:dyDescent="0.2">
      <c r="A166" s="40" t="s">
        <v>674</v>
      </c>
      <c r="B166" s="41" t="s">
        <v>677</v>
      </c>
      <c r="C166" s="201">
        <v>2919606</v>
      </c>
      <c r="D166" s="207">
        <v>2919606</v>
      </c>
      <c r="E166" s="35">
        <v>2919606</v>
      </c>
      <c r="F166" s="281">
        <f t="shared" si="29"/>
        <v>1</v>
      </c>
      <c r="G166" s="35">
        <v>2919606</v>
      </c>
      <c r="H166" s="281">
        <f t="shared" si="31"/>
        <v>1</v>
      </c>
      <c r="I166" s="35">
        <v>0</v>
      </c>
      <c r="J166" s="179">
        <f t="shared" si="32"/>
        <v>0</v>
      </c>
      <c r="K166" s="585">
        <v>2919606</v>
      </c>
      <c r="L166" s="281">
        <v>1</v>
      </c>
      <c r="M166" s="212">
        <f t="shared" si="30"/>
        <v>0</v>
      </c>
      <c r="N166" s="585">
        <v>400000</v>
      </c>
      <c r="O166" s="281">
        <v>0.13700478999999999</v>
      </c>
      <c r="P166" s="212">
        <f>+I166/N166-1</f>
        <v>-1</v>
      </c>
    </row>
    <row r="167" spans="1:19" ht="14.1" customHeight="1" x14ac:dyDescent="0.2">
      <c r="A167" s="40" t="s">
        <v>675</v>
      </c>
      <c r="B167" s="41" t="s">
        <v>678</v>
      </c>
      <c r="C167" s="201">
        <v>1326943.5</v>
      </c>
      <c r="D167" s="207">
        <v>1326943.5</v>
      </c>
      <c r="E167" s="35">
        <v>1326943.5</v>
      </c>
      <c r="F167" s="281">
        <f t="shared" si="29"/>
        <v>1</v>
      </c>
      <c r="G167" s="35">
        <v>1326943.5</v>
      </c>
      <c r="H167" s="281">
        <f t="shared" si="31"/>
        <v>1</v>
      </c>
      <c r="I167" s="35">
        <v>183170.45</v>
      </c>
      <c r="J167" s="179">
        <f t="shared" si="32"/>
        <v>0.13803937394470828</v>
      </c>
      <c r="K167" s="585">
        <v>1326943.5</v>
      </c>
      <c r="L167" s="281">
        <v>1</v>
      </c>
      <c r="M167" s="212">
        <f t="shared" si="30"/>
        <v>0</v>
      </c>
      <c r="N167" s="585">
        <v>0</v>
      </c>
      <c r="O167" s="281">
        <v>0</v>
      </c>
      <c r="P167" s="212" t="s">
        <v>129</v>
      </c>
    </row>
    <row r="168" spans="1:19" ht="14.1" customHeight="1" x14ac:dyDescent="0.2">
      <c r="A168" s="40">
        <v>3291</v>
      </c>
      <c r="B168" s="41" t="s">
        <v>498</v>
      </c>
      <c r="C168" s="201">
        <v>28919222.559999999</v>
      </c>
      <c r="D168" s="207">
        <v>30377801.829999998</v>
      </c>
      <c r="E168" s="35">
        <v>30377801.829999998</v>
      </c>
      <c r="F168" s="281">
        <f t="shared" si="29"/>
        <v>1</v>
      </c>
      <c r="G168" s="35">
        <v>30377801.829999998</v>
      </c>
      <c r="H168" s="281">
        <f t="shared" si="31"/>
        <v>1</v>
      </c>
      <c r="I168" s="35">
        <v>24137661.829999998</v>
      </c>
      <c r="J168" s="179">
        <f t="shared" si="32"/>
        <v>0.79458224018574419</v>
      </c>
      <c r="K168" s="585">
        <v>28919222.559999999</v>
      </c>
      <c r="L168" s="617">
        <v>1</v>
      </c>
      <c r="M168" s="212">
        <f t="shared" si="30"/>
        <v>5.0436323693481722E-2</v>
      </c>
      <c r="N168" s="585">
        <v>20050000</v>
      </c>
      <c r="O168" s="617">
        <v>0.69331047999999995</v>
      </c>
      <c r="P168" s="212">
        <f t="shared" ref="P168:P178" si="33">+I168/N168-1</f>
        <v>0.20387340798004971</v>
      </c>
    </row>
    <row r="169" spans="1:19" ht="14.1" customHeight="1" x14ac:dyDescent="0.2">
      <c r="A169" s="254" t="s">
        <v>679</v>
      </c>
      <c r="B169" s="41" t="s">
        <v>680</v>
      </c>
      <c r="C169" s="201">
        <v>20582827.629999999</v>
      </c>
      <c r="D169" s="207">
        <v>17034726.350000001</v>
      </c>
      <c r="E169" s="35">
        <v>16340301.460000001</v>
      </c>
      <c r="F169" s="281">
        <f t="shared" si="29"/>
        <v>0.95923474931547692</v>
      </c>
      <c r="G169" s="35">
        <v>16340301.460000001</v>
      </c>
      <c r="H169" s="281">
        <f t="shared" si="31"/>
        <v>0.95923474931547692</v>
      </c>
      <c r="I169" s="35">
        <v>8975393.6199999992</v>
      </c>
      <c r="J169" s="179">
        <f t="shared" si="32"/>
        <v>0.5268880424369129</v>
      </c>
      <c r="K169" s="585">
        <v>18927057.460000001</v>
      </c>
      <c r="L169" s="281">
        <v>0.94438710999999997</v>
      </c>
      <c r="M169" s="212">
        <f t="shared" si="30"/>
        <v>-0.13666973883641398</v>
      </c>
      <c r="N169" s="585">
        <v>13988424.880000001</v>
      </c>
      <c r="O169" s="281">
        <v>0.69796840999999998</v>
      </c>
      <c r="P169" s="212">
        <f t="shared" si="33"/>
        <v>-0.35836995966339291</v>
      </c>
    </row>
    <row r="170" spans="1:19" s="6" customFormat="1" ht="14.1" customHeight="1" x14ac:dyDescent="0.2">
      <c r="A170" s="40" t="s">
        <v>681</v>
      </c>
      <c r="B170" s="41" t="s">
        <v>682</v>
      </c>
      <c r="C170" s="201">
        <v>12497819.630000001</v>
      </c>
      <c r="D170" s="207">
        <v>12755164.779999999</v>
      </c>
      <c r="E170" s="35">
        <v>12586837.74</v>
      </c>
      <c r="F170" s="281">
        <f t="shared" si="29"/>
        <v>0.98680322497566364</v>
      </c>
      <c r="G170" s="35">
        <v>12542166.460000001</v>
      </c>
      <c r="H170" s="281">
        <f t="shared" si="31"/>
        <v>0.98330101385017166</v>
      </c>
      <c r="I170" s="35">
        <v>12408597.99</v>
      </c>
      <c r="J170" s="179">
        <f t="shared" si="32"/>
        <v>0.97282929730994827</v>
      </c>
      <c r="K170" s="585">
        <v>12545858.560000001</v>
      </c>
      <c r="L170" s="281">
        <v>0.99423404000000004</v>
      </c>
      <c r="M170" s="212">
        <f t="shared" si="30"/>
        <v>-2.9428834880784738E-4</v>
      </c>
      <c r="N170" s="585">
        <v>12498708.039999999</v>
      </c>
      <c r="O170" s="281">
        <v>0.99049745</v>
      </c>
      <c r="P170" s="212">
        <f t="shared" si="33"/>
        <v>-7.2095491559300839E-3</v>
      </c>
      <c r="R170" s="256"/>
    </row>
    <row r="171" spans="1:19" s="273" customFormat="1" ht="14.1" customHeight="1" x14ac:dyDescent="0.2">
      <c r="A171" s="40" t="s">
        <v>683</v>
      </c>
      <c r="B171" s="41" t="s">
        <v>684</v>
      </c>
      <c r="C171" s="201">
        <v>47277327.799999997</v>
      </c>
      <c r="D171" s="207">
        <v>48905673.659999996</v>
      </c>
      <c r="E171" s="35">
        <v>48905673.659999996</v>
      </c>
      <c r="F171" s="281">
        <f t="shared" si="29"/>
        <v>1</v>
      </c>
      <c r="G171" s="35">
        <v>48905673.659999996</v>
      </c>
      <c r="H171" s="281">
        <f t="shared" si="31"/>
        <v>1</v>
      </c>
      <c r="I171" s="35">
        <v>47370497.799999997</v>
      </c>
      <c r="J171" s="179">
        <f t="shared" si="32"/>
        <v>0.96860945274626442</v>
      </c>
      <c r="K171" s="585">
        <v>47365369.799999997</v>
      </c>
      <c r="L171" s="281">
        <v>1</v>
      </c>
      <c r="M171" s="212">
        <f t="shared" si="30"/>
        <v>3.2519620695540263E-2</v>
      </c>
      <c r="N171" s="585">
        <v>47365369.799999997</v>
      </c>
      <c r="O171" s="281">
        <v>1</v>
      </c>
      <c r="P171" s="212">
        <f t="shared" si="33"/>
        <v>1.0826475168790317E-4</v>
      </c>
      <c r="R171" s="274"/>
      <c r="S171" s="275"/>
    </row>
    <row r="172" spans="1:19" x14ac:dyDescent="0.2">
      <c r="A172" s="40" t="s">
        <v>685</v>
      </c>
      <c r="B172" s="41" t="s">
        <v>686</v>
      </c>
      <c r="C172" s="201">
        <v>17219551.329999998</v>
      </c>
      <c r="D172" s="207">
        <v>17284551.329999998</v>
      </c>
      <c r="E172" s="35">
        <v>17284551.329999998</v>
      </c>
      <c r="F172" s="281">
        <f t="shared" si="29"/>
        <v>1</v>
      </c>
      <c r="G172" s="35">
        <v>17284551.329999998</v>
      </c>
      <c r="H172" s="281">
        <f t="shared" si="31"/>
        <v>1</v>
      </c>
      <c r="I172" s="35">
        <v>11265000</v>
      </c>
      <c r="J172" s="179">
        <f t="shared" si="32"/>
        <v>0.6517380627895073</v>
      </c>
      <c r="K172" s="585">
        <v>17259551.329999998</v>
      </c>
      <c r="L172" s="281">
        <v>1</v>
      </c>
      <c r="M172" s="212">
        <f t="shared" si="30"/>
        <v>1.4484733422093221E-3</v>
      </c>
      <c r="N172" s="585">
        <v>40000</v>
      </c>
      <c r="O172" s="281">
        <v>2.3175600000000002E-3</v>
      </c>
      <c r="P172" s="212">
        <f t="shared" si="33"/>
        <v>280.625</v>
      </c>
    </row>
    <row r="173" spans="1:19" x14ac:dyDescent="0.2">
      <c r="A173" s="40" t="s">
        <v>687</v>
      </c>
      <c r="B173" s="41" t="s">
        <v>102</v>
      </c>
      <c r="C173" s="201">
        <v>16590471.789999999</v>
      </c>
      <c r="D173" s="207">
        <v>16483835.17</v>
      </c>
      <c r="E173" s="35">
        <v>16046988.890000001</v>
      </c>
      <c r="F173" s="281">
        <f t="shared" si="29"/>
        <v>0.97349850471721266</v>
      </c>
      <c r="G173" s="35">
        <v>15831213.84</v>
      </c>
      <c r="H173" s="281">
        <f t="shared" si="31"/>
        <v>0.96040840476324663</v>
      </c>
      <c r="I173" s="35">
        <v>1790680.39</v>
      </c>
      <c r="J173" s="179">
        <f t="shared" si="32"/>
        <v>0.10863251006410057</v>
      </c>
      <c r="K173" s="585">
        <v>15827022.560000001</v>
      </c>
      <c r="L173" s="617">
        <v>0.96471788000000003</v>
      </c>
      <c r="M173" s="212">
        <f t="shared" si="30"/>
        <v>2.6481797091726378E-4</v>
      </c>
      <c r="N173" s="585">
        <v>1757157.57</v>
      </c>
      <c r="O173" s="617">
        <v>0.10710551</v>
      </c>
      <c r="P173" s="212">
        <f t="shared" si="33"/>
        <v>1.9077867900031187E-2</v>
      </c>
    </row>
    <row r="174" spans="1:19" x14ac:dyDescent="0.2">
      <c r="A174" s="254">
        <v>3361</v>
      </c>
      <c r="B174" s="41" t="s">
        <v>688</v>
      </c>
      <c r="C174" s="201">
        <v>211322.62</v>
      </c>
      <c r="D174" s="207">
        <v>211322.62</v>
      </c>
      <c r="E174" s="35">
        <v>211322.62</v>
      </c>
      <c r="F174" s="281">
        <f t="shared" si="29"/>
        <v>1</v>
      </c>
      <c r="G174" s="35">
        <v>211322.62</v>
      </c>
      <c r="H174" s="281">
        <f t="shared" si="31"/>
        <v>1</v>
      </c>
      <c r="I174" s="35">
        <v>0</v>
      </c>
      <c r="J174" s="179">
        <f t="shared" si="32"/>
        <v>0</v>
      </c>
      <c r="K174" s="585">
        <v>211322.62</v>
      </c>
      <c r="L174" s="281">
        <v>1</v>
      </c>
      <c r="M174" s="213">
        <f t="shared" si="30"/>
        <v>0</v>
      </c>
      <c r="N174" s="585">
        <v>211322.62</v>
      </c>
      <c r="O174" s="281">
        <v>1</v>
      </c>
      <c r="P174" s="212">
        <f t="shared" si="33"/>
        <v>-1</v>
      </c>
    </row>
    <row r="175" spans="1:19" x14ac:dyDescent="0.2">
      <c r="A175" s="254">
        <v>3371</v>
      </c>
      <c r="B175" s="41" t="s">
        <v>689</v>
      </c>
      <c r="C175" s="201">
        <v>13215052.93</v>
      </c>
      <c r="D175" s="207">
        <v>14827284.439999999</v>
      </c>
      <c r="E175" s="35">
        <v>13963981.529999999</v>
      </c>
      <c r="F175" s="281">
        <f t="shared" si="29"/>
        <v>0.94177606064728603</v>
      </c>
      <c r="G175" s="35">
        <v>13624492.77</v>
      </c>
      <c r="H175" s="281">
        <f t="shared" si="31"/>
        <v>0.9188798410884198</v>
      </c>
      <c r="I175" s="35">
        <v>7244579</v>
      </c>
      <c r="J175" s="179">
        <f t="shared" si="32"/>
        <v>0.48859782985319195</v>
      </c>
      <c r="K175" s="585">
        <v>10998387.560000001</v>
      </c>
      <c r="L175" s="281">
        <v>0.89400237000000005</v>
      </c>
      <c r="M175" s="212">
        <f t="shared" si="30"/>
        <v>0.23877183775109656</v>
      </c>
      <c r="N175" s="585">
        <v>7794650.5800000001</v>
      </c>
      <c r="O175" s="281">
        <v>0.63358705999999998</v>
      </c>
      <c r="P175" s="212">
        <f t="shared" si="33"/>
        <v>-7.0570396242187972E-2</v>
      </c>
    </row>
    <row r="176" spans="1:19" x14ac:dyDescent="0.2">
      <c r="A176" s="254">
        <v>3381</v>
      </c>
      <c r="B176" s="41" t="s">
        <v>690</v>
      </c>
      <c r="C176" s="201">
        <v>6508517.5999999996</v>
      </c>
      <c r="D176" s="207">
        <v>7765586.3600000003</v>
      </c>
      <c r="E176" s="35">
        <v>7375458.1399999997</v>
      </c>
      <c r="F176" s="281">
        <f t="shared" si="29"/>
        <v>0.94976191083141848</v>
      </c>
      <c r="G176" s="35">
        <v>7046549.1699999999</v>
      </c>
      <c r="H176" s="281">
        <f t="shared" si="31"/>
        <v>0.90740722507398652</v>
      </c>
      <c r="I176" s="35">
        <v>4993768.47</v>
      </c>
      <c r="J176" s="179">
        <f t="shared" si="32"/>
        <v>0.64306392827237835</v>
      </c>
      <c r="K176" s="585">
        <v>6105971.6200000001</v>
      </c>
      <c r="L176" s="281">
        <v>0.90849201000000002</v>
      </c>
      <c r="M176" s="212">
        <f t="shared" si="30"/>
        <v>0.15404224070075179</v>
      </c>
      <c r="N176" s="585">
        <v>2168564.08</v>
      </c>
      <c r="O176" s="281">
        <v>0.32265514000000001</v>
      </c>
      <c r="P176" s="212">
        <f t="shared" si="33"/>
        <v>1.302799588011252</v>
      </c>
      <c r="R176"/>
    </row>
    <row r="177" spans="1:18" x14ac:dyDescent="0.2">
      <c r="A177" s="254" t="s">
        <v>691</v>
      </c>
      <c r="B177" s="41" t="s">
        <v>692</v>
      </c>
      <c r="C177" s="201">
        <v>11989166.07</v>
      </c>
      <c r="D177" s="207">
        <v>12739422.380000001</v>
      </c>
      <c r="E177" s="35">
        <v>12443482.24</v>
      </c>
      <c r="F177" s="394">
        <f t="shared" si="29"/>
        <v>0.97676973639993236</v>
      </c>
      <c r="G177" s="35">
        <v>12377099.73</v>
      </c>
      <c r="H177" s="394">
        <f t="shared" si="31"/>
        <v>0.97155894206248927</v>
      </c>
      <c r="I177" s="35">
        <v>10293461.59</v>
      </c>
      <c r="J177" s="396">
        <f t="shared" si="32"/>
        <v>0.8080006520672407</v>
      </c>
      <c r="K177" s="585">
        <v>15444528.109999999</v>
      </c>
      <c r="L177" s="394">
        <v>0.97544014000000001</v>
      </c>
      <c r="M177" s="212">
        <f t="shared" si="30"/>
        <v>-0.19860939474181183</v>
      </c>
      <c r="N177" s="585">
        <v>12045504.65</v>
      </c>
      <c r="O177" s="394">
        <v>0.76076579</v>
      </c>
      <c r="P177" s="212">
        <f t="shared" si="33"/>
        <v>-0.14545202637068433</v>
      </c>
    </row>
    <row r="178" spans="1:18" x14ac:dyDescent="0.2">
      <c r="A178" s="254">
        <v>3421</v>
      </c>
      <c r="B178" s="41" t="s">
        <v>487</v>
      </c>
      <c r="C178" s="201">
        <v>5026210.57</v>
      </c>
      <c r="D178" s="207">
        <v>6374650.3399999999</v>
      </c>
      <c r="E178" s="35">
        <v>6372392.7199999997</v>
      </c>
      <c r="F178" s="394">
        <f t="shared" si="29"/>
        <v>0.99964584410444701</v>
      </c>
      <c r="G178" s="35">
        <v>6362437.7199999997</v>
      </c>
      <c r="H178" s="394">
        <f t="shared" si="31"/>
        <v>0.9980841898224021</v>
      </c>
      <c r="I178" s="35">
        <v>83803.34</v>
      </c>
      <c r="J178" s="396">
        <f t="shared" si="32"/>
        <v>1.3146343019654942E-2</v>
      </c>
      <c r="K178" s="585">
        <v>4667210.57</v>
      </c>
      <c r="L178" s="394">
        <v>0.99880133000000004</v>
      </c>
      <c r="M178" s="212">
        <f t="shared" si="30"/>
        <v>0.36322062709075476</v>
      </c>
      <c r="N178" s="585">
        <v>3915545.72</v>
      </c>
      <c r="O178" s="394">
        <v>0.83794210999999996</v>
      </c>
      <c r="P178" s="212">
        <f t="shared" si="33"/>
        <v>-0.97859727711211608</v>
      </c>
      <c r="R178"/>
    </row>
    <row r="179" spans="1:18" x14ac:dyDescent="0.2">
      <c r="A179" s="686">
        <v>3431</v>
      </c>
      <c r="B179" s="685" t="s">
        <v>435</v>
      </c>
      <c r="C179" s="670">
        <v>7608676.7199999997</v>
      </c>
      <c r="D179" s="401">
        <v>7608676.7199999997</v>
      </c>
      <c r="E179" s="402">
        <v>7608676.7199999997</v>
      </c>
      <c r="F179" s="416">
        <f t="shared" si="29"/>
        <v>1</v>
      </c>
      <c r="G179" s="402">
        <v>7608676.7199999997</v>
      </c>
      <c r="H179" s="416">
        <f t="shared" si="31"/>
        <v>1</v>
      </c>
      <c r="I179" s="402">
        <v>0</v>
      </c>
      <c r="J179" s="431">
        <f t="shared" si="32"/>
        <v>0</v>
      </c>
      <c r="K179" s="642">
        <v>7608676.7199999997</v>
      </c>
      <c r="L179" s="416">
        <v>1</v>
      </c>
      <c r="M179" s="677">
        <f t="shared" si="30"/>
        <v>0</v>
      </c>
      <c r="N179" s="642">
        <v>0</v>
      </c>
      <c r="O179" s="416">
        <v>0</v>
      </c>
      <c r="P179" s="213" t="s">
        <v>129</v>
      </c>
    </row>
    <row r="180" spans="1:18" x14ac:dyDescent="0.2">
      <c r="A180" s="568">
        <v>3999</v>
      </c>
      <c r="B180" s="671" t="s">
        <v>552</v>
      </c>
      <c r="C180" s="535">
        <v>0</v>
      </c>
      <c r="D180" s="521">
        <v>1750638.66</v>
      </c>
      <c r="E180" s="181">
        <v>0</v>
      </c>
      <c r="F180" s="79">
        <f t="shared" si="29"/>
        <v>0</v>
      </c>
      <c r="G180" s="181">
        <v>0</v>
      </c>
      <c r="H180" s="79">
        <f t="shared" si="31"/>
        <v>0</v>
      </c>
      <c r="I180" s="181">
        <v>0</v>
      </c>
      <c r="J180" s="173">
        <f t="shared" si="32"/>
        <v>0</v>
      </c>
      <c r="K180" s="683" t="s">
        <v>129</v>
      </c>
      <c r="L180" s="269" t="s">
        <v>129</v>
      </c>
      <c r="M180" s="564" t="s">
        <v>129</v>
      </c>
      <c r="N180" s="683" t="s">
        <v>129</v>
      </c>
      <c r="O180" s="269" t="s">
        <v>129</v>
      </c>
      <c r="P180" s="564" t="s">
        <v>129</v>
      </c>
    </row>
    <row r="181" spans="1:18" x14ac:dyDescent="0.2">
      <c r="A181" s="537">
        <v>3</v>
      </c>
      <c r="B181" s="2" t="s">
        <v>124</v>
      </c>
      <c r="C181" s="202">
        <f>SUBTOTAL(9,C157:C180)</f>
        <v>291130416.13</v>
      </c>
      <c r="D181" s="208">
        <f>SUBTOTAL(9,D157:D180)</f>
        <v>309979455.80000001</v>
      </c>
      <c r="E181" s="204">
        <f>SUBTOTAL(9,E157:E180)</f>
        <v>303354385.94</v>
      </c>
      <c r="F181" s="91">
        <f t="shared" si="29"/>
        <v>0.97862739050592262</v>
      </c>
      <c r="G181" s="204">
        <f>SUBTOTAL(9,G157:G180)</f>
        <v>302039386.74000013</v>
      </c>
      <c r="H181" s="91">
        <f t="shared" si="31"/>
        <v>0.97438517646433043</v>
      </c>
      <c r="I181" s="204">
        <f>SUBTOTAL(9,I157:I180)</f>
        <v>199630552.57999998</v>
      </c>
      <c r="J181" s="171">
        <f t="shared" si="32"/>
        <v>0.64401220417911309</v>
      </c>
      <c r="K181" s="574">
        <f>SUM(K157:K180)</f>
        <v>295867495.88000005</v>
      </c>
      <c r="L181" s="91">
        <v>0.93447732999999999</v>
      </c>
      <c r="M181" s="214">
        <f t="shared" ref="M181:M193" si="34">+G181/K181-1</f>
        <v>2.0860320737980942E-2</v>
      </c>
      <c r="N181" s="574">
        <f>SUBTOTAL(9,N157:N180)</f>
        <v>193165402.40000004</v>
      </c>
      <c r="O181" s="91">
        <v>0.61009975999999999</v>
      </c>
      <c r="P181" s="214">
        <f t="shared" ref="P181:P186" si="35">+I181/N181-1</f>
        <v>3.3469503853553073E-2</v>
      </c>
    </row>
    <row r="182" spans="1:18" x14ac:dyDescent="0.2">
      <c r="A182" s="38">
        <v>4301</v>
      </c>
      <c r="B182" s="539" t="s">
        <v>693</v>
      </c>
      <c r="C182" s="199">
        <v>3157718.66</v>
      </c>
      <c r="D182" s="521">
        <v>4766330.4800000004</v>
      </c>
      <c r="E182" s="181">
        <v>3005136.44</v>
      </c>
      <c r="F182" s="79">
        <f t="shared" si="29"/>
        <v>0.63049267200624315</v>
      </c>
      <c r="G182" s="181">
        <v>2920827.35</v>
      </c>
      <c r="H182" s="79">
        <f t="shared" si="31"/>
        <v>0.61280420278368941</v>
      </c>
      <c r="I182" s="181">
        <v>2773061.32</v>
      </c>
      <c r="J182" s="154">
        <f t="shared" si="32"/>
        <v>0.58180214981651868</v>
      </c>
      <c r="K182" s="622">
        <v>1972631.64</v>
      </c>
      <c r="L182" s="49">
        <v>0.67910132999999995</v>
      </c>
      <c r="M182" s="211">
        <f t="shared" si="34"/>
        <v>0.4806755051338425</v>
      </c>
      <c r="N182" s="622">
        <v>1944073.66</v>
      </c>
      <c r="O182" s="49">
        <v>0.66926991000000002</v>
      </c>
      <c r="P182" s="211">
        <f t="shared" si="35"/>
        <v>0.42641782410652063</v>
      </c>
    </row>
    <row r="183" spans="1:18" x14ac:dyDescent="0.2">
      <c r="A183" s="38" t="s">
        <v>694</v>
      </c>
      <c r="B183" s="39" t="s">
        <v>696</v>
      </c>
      <c r="C183" s="201">
        <v>16139209.74</v>
      </c>
      <c r="D183" s="207">
        <v>12642799.35</v>
      </c>
      <c r="E183" s="35">
        <v>11979709.35</v>
      </c>
      <c r="F183" s="49">
        <f t="shared" ref="F183:F206" si="36">+E183/D183</f>
        <v>0.94755196364007788</v>
      </c>
      <c r="G183" s="35">
        <v>11979709.35</v>
      </c>
      <c r="H183" s="49">
        <f t="shared" si="31"/>
        <v>0.94755196364007788</v>
      </c>
      <c r="I183" s="35">
        <v>2363487.25</v>
      </c>
      <c r="J183" s="154">
        <f t="shared" si="32"/>
        <v>0.18694334890318418</v>
      </c>
      <c r="K183" s="622">
        <v>19688624.600000001</v>
      </c>
      <c r="L183" s="49">
        <v>0.98746151999999998</v>
      </c>
      <c r="M183" s="211">
        <f t="shared" si="34"/>
        <v>-0.39154158335671663</v>
      </c>
      <c r="N183" s="622">
        <v>10081774.050000001</v>
      </c>
      <c r="O183" s="49">
        <v>0.50564039000000005</v>
      </c>
      <c r="P183" s="211">
        <f t="shared" si="35"/>
        <v>-0.76556831781009815</v>
      </c>
    </row>
    <row r="184" spans="1:18" x14ac:dyDescent="0.2">
      <c r="A184" s="38" t="s">
        <v>695</v>
      </c>
      <c r="B184" s="39" t="s">
        <v>697</v>
      </c>
      <c r="C184" s="201">
        <v>6698571.4500000002</v>
      </c>
      <c r="D184" s="207">
        <v>7336977.9500000002</v>
      </c>
      <c r="E184" s="35">
        <v>4427340.9800000004</v>
      </c>
      <c r="F184" s="49">
        <f t="shared" si="36"/>
        <v>0.60342841564625394</v>
      </c>
      <c r="G184" s="35">
        <v>2861112.98</v>
      </c>
      <c r="H184" s="49">
        <f t="shared" si="31"/>
        <v>0.3899579635509195</v>
      </c>
      <c r="I184" s="35">
        <v>1208033.69</v>
      </c>
      <c r="J184" s="154">
        <f t="shared" si="32"/>
        <v>0.16465003687247007</v>
      </c>
      <c r="K184" s="622">
        <v>2389355.4500000002</v>
      </c>
      <c r="L184" s="49">
        <v>0.35837246</v>
      </c>
      <c r="M184" s="211">
        <f t="shared" si="34"/>
        <v>0.1974413350679991</v>
      </c>
      <c r="N184" s="622">
        <v>2163747.31</v>
      </c>
      <c r="O184" s="49">
        <v>0.32453415000000002</v>
      </c>
      <c r="P184" s="211">
        <f t="shared" si="35"/>
        <v>-0.44169372993928768</v>
      </c>
    </row>
    <row r="185" spans="1:18" x14ac:dyDescent="0.2">
      <c r="A185" s="40" t="s">
        <v>698</v>
      </c>
      <c r="B185" s="41" t="s">
        <v>699</v>
      </c>
      <c r="C185" s="201">
        <v>4243112</v>
      </c>
      <c r="D185" s="207">
        <v>8031450.5700000003</v>
      </c>
      <c r="E185" s="35">
        <v>5098140.9800000004</v>
      </c>
      <c r="F185" s="281">
        <f t="shared" si="36"/>
        <v>0.63477212933902183</v>
      </c>
      <c r="G185" s="35">
        <v>4989061.08</v>
      </c>
      <c r="H185" s="281">
        <f t="shared" si="31"/>
        <v>0.62119053544769554</v>
      </c>
      <c r="I185" s="35">
        <v>4103188.69</v>
      </c>
      <c r="J185" s="179">
        <f t="shared" si="32"/>
        <v>0.51089011309198651</v>
      </c>
      <c r="K185" s="623">
        <v>5646665.3099999996</v>
      </c>
      <c r="L185" s="281">
        <v>0.68184186999999996</v>
      </c>
      <c r="M185" s="212">
        <f t="shared" si="34"/>
        <v>-0.11645886446207654</v>
      </c>
      <c r="N185" s="623">
        <v>5143342.66</v>
      </c>
      <c r="O185" s="281">
        <v>0.62106503999999996</v>
      </c>
      <c r="P185" s="212">
        <f t="shared" si="35"/>
        <v>-0.2022330687957703</v>
      </c>
    </row>
    <row r="186" spans="1:18" x14ac:dyDescent="0.2">
      <c r="A186" s="40" t="s">
        <v>700</v>
      </c>
      <c r="B186" s="41" t="s">
        <v>701</v>
      </c>
      <c r="C186" s="201">
        <v>47483552.07</v>
      </c>
      <c r="D186" s="207">
        <v>42357023.740000002</v>
      </c>
      <c r="E186" s="35">
        <v>18245250.530000001</v>
      </c>
      <c r="F186" s="281">
        <f t="shared" si="36"/>
        <v>0.4307491159434329</v>
      </c>
      <c r="G186" s="35">
        <v>16128596.33</v>
      </c>
      <c r="H186" s="281">
        <f t="shared" si="31"/>
        <v>0.3807773754124491</v>
      </c>
      <c r="I186" s="35">
        <v>15298596.33</v>
      </c>
      <c r="J186" s="179">
        <f t="shared" si="32"/>
        <v>0.36118204206006849</v>
      </c>
      <c r="K186" s="623">
        <v>33074346.879999999</v>
      </c>
      <c r="L186" s="281">
        <v>0.67717276999999998</v>
      </c>
      <c r="M186" s="212">
        <f t="shared" si="34"/>
        <v>-0.51235329336909952</v>
      </c>
      <c r="N186" s="623">
        <v>23482772.879999999</v>
      </c>
      <c r="O186" s="281">
        <v>0.48079239000000001</v>
      </c>
      <c r="P186" s="212">
        <f t="shared" si="35"/>
        <v>-0.34851831986887571</v>
      </c>
    </row>
    <row r="187" spans="1:18" x14ac:dyDescent="0.2">
      <c r="A187" s="678" t="s">
        <v>702</v>
      </c>
      <c r="B187" s="672" t="s">
        <v>703</v>
      </c>
      <c r="C187" s="670">
        <v>1522080</v>
      </c>
      <c r="D187" s="401">
        <v>882280</v>
      </c>
      <c r="E187" s="402">
        <v>129500</v>
      </c>
      <c r="F187" s="416">
        <f t="shared" si="36"/>
        <v>0.14677880038083149</v>
      </c>
      <c r="G187" s="402">
        <v>129500</v>
      </c>
      <c r="H187" s="416">
        <f t="shared" si="31"/>
        <v>0.14677880038083149</v>
      </c>
      <c r="I187" s="402">
        <v>112500</v>
      </c>
      <c r="J187" s="431">
        <f t="shared" si="32"/>
        <v>0.1275105408713787</v>
      </c>
      <c r="K187" s="674">
        <v>307500</v>
      </c>
      <c r="L187" s="416">
        <v>0.20202617</v>
      </c>
      <c r="M187" s="448">
        <f t="shared" si="34"/>
        <v>-0.57886178861788617</v>
      </c>
      <c r="N187" s="674">
        <v>0</v>
      </c>
      <c r="O187" s="416">
        <v>0</v>
      </c>
      <c r="P187" s="448" t="s">
        <v>129</v>
      </c>
    </row>
    <row r="188" spans="1:18" ht="15.75" thickBot="1" x14ac:dyDescent="0.3">
      <c r="A188" s="7" t="s">
        <v>19</v>
      </c>
      <c r="N188" s="98"/>
    </row>
    <row r="189" spans="1:18" ht="12.75" customHeight="1" x14ac:dyDescent="0.2">
      <c r="A189" s="8" t="s">
        <v>770</v>
      </c>
      <c r="C189" s="165" t="s">
        <v>510</v>
      </c>
      <c r="D189" s="744" t="s">
        <v>772</v>
      </c>
      <c r="E189" s="742"/>
      <c r="F189" s="742"/>
      <c r="G189" s="742"/>
      <c r="H189" s="742"/>
      <c r="I189" s="742"/>
      <c r="J189" s="743"/>
      <c r="K189" s="753" t="s">
        <v>773</v>
      </c>
      <c r="L189" s="751"/>
      <c r="M189" s="751"/>
      <c r="N189" s="751"/>
      <c r="O189" s="751"/>
      <c r="P189" s="754"/>
    </row>
    <row r="190" spans="1:18" ht="12.75" customHeight="1" x14ac:dyDescent="0.2">
      <c r="A190" s="8" t="s">
        <v>148</v>
      </c>
      <c r="C190" s="158">
        <v>1</v>
      </c>
      <c r="D190" s="149">
        <v>2</v>
      </c>
      <c r="E190" s="88">
        <v>3</v>
      </c>
      <c r="F190" s="89" t="s">
        <v>36</v>
      </c>
      <c r="G190" s="88">
        <v>4</v>
      </c>
      <c r="H190" s="89" t="s">
        <v>37</v>
      </c>
      <c r="I190" s="88">
        <v>5</v>
      </c>
      <c r="J190" s="150" t="s">
        <v>38</v>
      </c>
      <c r="K190" s="88" t="s">
        <v>555</v>
      </c>
      <c r="L190" s="89" t="s">
        <v>556</v>
      </c>
      <c r="M190" s="89" t="s">
        <v>557</v>
      </c>
      <c r="N190" s="88" t="s">
        <v>39</v>
      </c>
      <c r="O190" s="89" t="s">
        <v>40</v>
      </c>
      <c r="P190" s="618" t="s">
        <v>362</v>
      </c>
    </row>
    <row r="191" spans="1:18" ht="14.1" customHeight="1" x14ac:dyDescent="0.2">
      <c r="A191" s="1"/>
      <c r="B191" s="2" t="s">
        <v>425</v>
      </c>
      <c r="C191" s="249" t="s">
        <v>13</v>
      </c>
      <c r="D191" s="250" t="s">
        <v>14</v>
      </c>
      <c r="E191" s="90" t="s">
        <v>15</v>
      </c>
      <c r="F191" s="90" t="s">
        <v>18</v>
      </c>
      <c r="G191" s="90" t="s">
        <v>16</v>
      </c>
      <c r="H191" s="90" t="s">
        <v>18</v>
      </c>
      <c r="I191" s="90" t="s">
        <v>17</v>
      </c>
      <c r="J191" s="114" t="s">
        <v>18</v>
      </c>
      <c r="K191" s="90" t="s">
        <v>16</v>
      </c>
      <c r="L191" s="90" t="s">
        <v>18</v>
      </c>
      <c r="M191" s="620" t="s">
        <v>513</v>
      </c>
      <c r="N191" s="570" t="s">
        <v>17</v>
      </c>
      <c r="O191" s="90" t="s">
        <v>18</v>
      </c>
      <c r="P191" s="619" t="s">
        <v>513</v>
      </c>
    </row>
    <row r="192" spans="1:18" x14ac:dyDescent="0.2">
      <c r="A192" s="40" t="s">
        <v>704</v>
      </c>
      <c r="B192" s="41" t="s">
        <v>705</v>
      </c>
      <c r="C192" s="201">
        <v>16497194.109999999</v>
      </c>
      <c r="D192" s="207">
        <v>12155570.890000001</v>
      </c>
      <c r="E192" s="35">
        <v>9489313.5500000007</v>
      </c>
      <c r="F192" s="281">
        <f t="shared" si="36"/>
        <v>0.78065552295915241</v>
      </c>
      <c r="G192" s="35">
        <v>9489313.5500000007</v>
      </c>
      <c r="H192" s="281">
        <f t="shared" si="31"/>
        <v>0.78065552295915241</v>
      </c>
      <c r="I192" s="35">
        <v>9321093.3699999992</v>
      </c>
      <c r="J192" s="179">
        <f t="shared" si="32"/>
        <v>0.76681658593823554</v>
      </c>
      <c r="K192" s="623">
        <v>11645720.18</v>
      </c>
      <c r="L192" s="281">
        <v>0.66878791000000004</v>
      </c>
      <c r="M192" s="212">
        <f t="shared" si="34"/>
        <v>-0.1851673058144867</v>
      </c>
      <c r="N192" s="623">
        <v>10261000</v>
      </c>
      <c r="O192" s="281">
        <v>0.58926650000000003</v>
      </c>
      <c r="P192" s="212">
        <f>+I192/N192-1</f>
        <v>-9.1599905467303455E-2</v>
      </c>
    </row>
    <row r="193" spans="1:16" x14ac:dyDescent="0.2">
      <c r="A193" s="40" t="s">
        <v>706</v>
      </c>
      <c r="B193" s="41" t="s">
        <v>707</v>
      </c>
      <c r="C193" s="201">
        <v>558904.31999999995</v>
      </c>
      <c r="D193" s="207">
        <v>1113905.3</v>
      </c>
      <c r="E193" s="35">
        <v>797734.02</v>
      </c>
      <c r="F193" s="281">
        <f t="shared" si="36"/>
        <v>0.71615964121905151</v>
      </c>
      <c r="G193" s="35">
        <v>510239.87</v>
      </c>
      <c r="H193" s="281">
        <f t="shared" si="31"/>
        <v>0.45806395750159368</v>
      </c>
      <c r="I193" s="35">
        <v>218923.62</v>
      </c>
      <c r="J193" s="179">
        <f t="shared" si="32"/>
        <v>0.19653701261678169</v>
      </c>
      <c r="K193" s="623">
        <v>316882.28000000003</v>
      </c>
      <c r="L193" s="281">
        <v>0.45637535000000001</v>
      </c>
      <c r="M193" s="212">
        <f t="shared" si="34"/>
        <v>0.61018744879013109</v>
      </c>
      <c r="N193" s="623">
        <v>272756.61</v>
      </c>
      <c r="O193" s="281">
        <v>0.39282535000000002</v>
      </c>
      <c r="P193" s="212">
        <f>+I193/N193-1</f>
        <v>-0.19736639929642763</v>
      </c>
    </row>
    <row r="194" spans="1:16" x14ac:dyDescent="0.2">
      <c r="A194" s="40" t="s">
        <v>708</v>
      </c>
      <c r="B194" s="41" t="s">
        <v>709</v>
      </c>
      <c r="C194" s="201">
        <v>0</v>
      </c>
      <c r="D194" s="207">
        <v>4000000</v>
      </c>
      <c r="E194" s="35">
        <v>905944.11</v>
      </c>
      <c r="F194" s="281">
        <f t="shared" si="36"/>
        <v>0.22648602749999999</v>
      </c>
      <c r="G194" s="35">
        <v>667223.82999999996</v>
      </c>
      <c r="H194" s="281">
        <f t="shared" si="31"/>
        <v>0.16680595749999999</v>
      </c>
      <c r="I194" s="35">
        <v>467375.25</v>
      </c>
      <c r="J194" s="179">
        <f t="shared" si="32"/>
        <v>0.1168438125</v>
      </c>
      <c r="K194" s="684" t="s">
        <v>129</v>
      </c>
      <c r="L194" s="688" t="s">
        <v>129</v>
      </c>
      <c r="M194" s="212" t="s">
        <v>129</v>
      </c>
      <c r="N194" s="688" t="s">
        <v>129</v>
      </c>
      <c r="O194" s="422" t="s">
        <v>129</v>
      </c>
      <c r="P194" s="212" t="s">
        <v>129</v>
      </c>
    </row>
    <row r="195" spans="1:16" x14ac:dyDescent="0.2">
      <c r="A195" s="40" t="s">
        <v>710</v>
      </c>
      <c r="B195" s="41" t="s">
        <v>712</v>
      </c>
      <c r="C195" s="201">
        <v>116594341</v>
      </c>
      <c r="D195" s="207">
        <v>147144656.30000001</v>
      </c>
      <c r="E195" s="35">
        <v>110924325</v>
      </c>
      <c r="F195" s="281">
        <f t="shared" si="36"/>
        <v>0.75384541844215103</v>
      </c>
      <c r="G195" s="35">
        <v>110924325</v>
      </c>
      <c r="H195" s="281">
        <f t="shared" si="31"/>
        <v>0.75384541844215103</v>
      </c>
      <c r="I195" s="35">
        <v>96706164.079999998</v>
      </c>
      <c r="J195" s="179">
        <f t="shared" si="32"/>
        <v>0.65721832183177953</v>
      </c>
      <c r="K195" s="623">
        <v>102075974.8</v>
      </c>
      <c r="L195" s="422">
        <v>0.86940508999999999</v>
      </c>
      <c r="M195" s="212">
        <f>+G195/K195-1</f>
        <v>8.6683964736430807E-2</v>
      </c>
      <c r="N195" s="684">
        <v>76844893.579999998</v>
      </c>
      <c r="O195" s="281">
        <v>0.65450604000000001</v>
      </c>
      <c r="P195" s="212">
        <f>+I195/N196-1</f>
        <v>10.900831916407268</v>
      </c>
    </row>
    <row r="196" spans="1:16" x14ac:dyDescent="0.2">
      <c r="A196" s="40" t="s">
        <v>711</v>
      </c>
      <c r="B196" s="41" t="s">
        <v>713</v>
      </c>
      <c r="C196" s="201">
        <v>16809054</v>
      </c>
      <c r="D196" s="207">
        <v>16809054</v>
      </c>
      <c r="E196" s="35">
        <v>16692043</v>
      </c>
      <c r="F196" s="281">
        <f t="shared" si="36"/>
        <v>0.99303881110739489</v>
      </c>
      <c r="G196" s="35">
        <v>16692043</v>
      </c>
      <c r="H196" s="281">
        <f t="shared" si="31"/>
        <v>0.99303881110739489</v>
      </c>
      <c r="I196" s="35">
        <v>9205263.1999999993</v>
      </c>
      <c r="J196" s="179">
        <f t="shared" si="32"/>
        <v>0.54763719600163097</v>
      </c>
      <c r="K196" s="623">
        <v>16764177</v>
      </c>
      <c r="L196" s="281">
        <v>0.99733019000000001</v>
      </c>
      <c r="M196" s="212">
        <f>+G196/K196-1</f>
        <v>-4.3028655686467854E-3</v>
      </c>
      <c r="N196" s="623">
        <v>8126000.3300000001</v>
      </c>
      <c r="O196" s="281">
        <v>0.48342995999999999</v>
      </c>
      <c r="P196" s="212">
        <f>+I196/N197-1</f>
        <v>-0.29190283076923085</v>
      </c>
    </row>
    <row r="197" spans="1:16" x14ac:dyDescent="0.2">
      <c r="A197" s="40">
        <v>4911</v>
      </c>
      <c r="B197" s="41" t="s">
        <v>714</v>
      </c>
      <c r="C197" s="201">
        <v>17459000</v>
      </c>
      <c r="D197" s="207">
        <v>15669752</v>
      </c>
      <c r="E197" s="35">
        <v>15669752</v>
      </c>
      <c r="F197" s="281">
        <f t="shared" si="36"/>
        <v>1</v>
      </c>
      <c r="G197" s="35">
        <v>15669752</v>
      </c>
      <c r="H197" s="281">
        <f t="shared" si="31"/>
        <v>1</v>
      </c>
      <c r="I197" s="35">
        <v>7900000</v>
      </c>
      <c r="J197" s="179">
        <f t="shared" si="32"/>
        <v>0.50415603259068809</v>
      </c>
      <c r="K197" s="623">
        <v>17459000</v>
      </c>
      <c r="L197" s="281">
        <v>1</v>
      </c>
      <c r="M197" s="212">
        <f>+G197/K197-1</f>
        <v>-0.1024828455237986</v>
      </c>
      <c r="N197" s="623">
        <v>13000000</v>
      </c>
      <c r="O197" s="281">
        <v>0.74460163999999995</v>
      </c>
      <c r="P197" s="212">
        <f>+I197/N198-1</f>
        <v>14.701195516851556</v>
      </c>
    </row>
    <row r="198" spans="1:16" x14ac:dyDescent="0.2">
      <c r="A198" s="678" t="s">
        <v>715</v>
      </c>
      <c r="B198" s="672" t="s">
        <v>716</v>
      </c>
      <c r="C198" s="670">
        <v>1138067.27</v>
      </c>
      <c r="D198" s="401">
        <v>1729931.86</v>
      </c>
      <c r="E198" s="402">
        <v>1145666.3</v>
      </c>
      <c r="F198" s="416">
        <f t="shared" si="36"/>
        <v>0.66226094015055592</v>
      </c>
      <c r="G198" s="402">
        <v>935975.79</v>
      </c>
      <c r="H198" s="416">
        <f t="shared" si="31"/>
        <v>0.54104777861019338</v>
      </c>
      <c r="I198" s="402">
        <v>891193.06</v>
      </c>
      <c r="J198" s="431">
        <f t="shared" si="32"/>
        <v>0.51516078789369191</v>
      </c>
      <c r="K198" s="674">
        <v>527422.56999999995</v>
      </c>
      <c r="L198" s="281">
        <v>0.50111081999999996</v>
      </c>
      <c r="M198" s="448">
        <f>+G198/K198-1</f>
        <v>0.77462217819006129</v>
      </c>
      <c r="N198" s="623">
        <v>503146.4</v>
      </c>
      <c r="O198" s="416">
        <v>0.47804573</v>
      </c>
      <c r="P198" s="212">
        <f>+I198/N198-1</f>
        <v>0.77124006054699001</v>
      </c>
    </row>
    <row r="199" spans="1:16" x14ac:dyDescent="0.2">
      <c r="A199" s="251">
        <v>4999</v>
      </c>
      <c r="B199" s="671" t="s">
        <v>553</v>
      </c>
      <c r="C199" s="535">
        <v>0</v>
      </c>
      <c r="D199" s="521">
        <v>90000</v>
      </c>
      <c r="E199" s="181">
        <v>0</v>
      </c>
      <c r="F199" s="79">
        <f t="shared" si="36"/>
        <v>0</v>
      </c>
      <c r="G199" s="181">
        <v>0</v>
      </c>
      <c r="H199" s="79">
        <f t="shared" si="31"/>
        <v>0</v>
      </c>
      <c r="I199" s="181">
        <v>0</v>
      </c>
      <c r="J199" s="173">
        <f t="shared" si="32"/>
        <v>0</v>
      </c>
      <c r="K199" s="679" t="s">
        <v>129</v>
      </c>
      <c r="L199" s="269" t="s">
        <v>129</v>
      </c>
      <c r="M199" s="246" t="s">
        <v>129</v>
      </c>
      <c r="N199" s="679" t="s">
        <v>129</v>
      </c>
      <c r="O199" s="269" t="s">
        <v>129</v>
      </c>
      <c r="P199" s="564" t="s">
        <v>129</v>
      </c>
    </row>
    <row r="200" spans="1:16" x14ac:dyDescent="0.2">
      <c r="A200" s="18">
        <v>4</v>
      </c>
      <c r="B200" s="523" t="s">
        <v>123</v>
      </c>
      <c r="C200" s="202">
        <f>SUBTOTAL(9,C182:C199)</f>
        <v>248300805.62</v>
      </c>
      <c r="D200" s="208">
        <f>SUM(D182:D187,D192:D199)</f>
        <v>274729732.44000006</v>
      </c>
      <c r="E200" s="204">
        <f>SUM(E182:E187,E192:E199)</f>
        <v>198509856.26000002</v>
      </c>
      <c r="F200" s="91">
        <f t="shared" si="36"/>
        <v>0.72256415240150185</v>
      </c>
      <c r="G200" s="204">
        <f>SUM(G182:G187,G192:G199)</f>
        <v>193897680.13</v>
      </c>
      <c r="H200" s="91">
        <f t="shared" si="31"/>
        <v>0.70577610369254995</v>
      </c>
      <c r="I200" s="204">
        <f>SUM(I182:I187,I192:I199)</f>
        <v>150568879.85999998</v>
      </c>
      <c r="J200" s="171">
        <f t="shared" si="32"/>
        <v>0.54806182979442775</v>
      </c>
      <c r="K200" s="574">
        <f>SUM(K182:K199)</f>
        <v>211868300.70999998</v>
      </c>
      <c r="L200" s="91">
        <v>0.81804615999999997</v>
      </c>
      <c r="M200" s="214">
        <f t="shared" ref="M200:M206" si="37">+G200/K200-1</f>
        <v>-8.4819770205254663E-2</v>
      </c>
      <c r="N200" s="574">
        <f>SUBTOTAL(9,N182:N199)</f>
        <v>151823507.48000002</v>
      </c>
      <c r="O200" s="91">
        <v>0.58620678999999998</v>
      </c>
      <c r="P200" s="214">
        <f t="shared" ref="P200:P206" si="38">+I200/N200-1</f>
        <v>-8.2637243785539383E-3</v>
      </c>
    </row>
    <row r="201" spans="1:16" x14ac:dyDescent="0.2">
      <c r="A201" s="38" t="s">
        <v>717</v>
      </c>
      <c r="B201" s="39" t="s">
        <v>113</v>
      </c>
      <c r="C201" s="199">
        <v>20667577.719999999</v>
      </c>
      <c r="D201" s="521">
        <v>22753077.640000001</v>
      </c>
      <c r="E201" s="181">
        <v>15127925.810000001</v>
      </c>
      <c r="F201" s="49">
        <f t="shared" si="36"/>
        <v>0.66487382715229026</v>
      </c>
      <c r="G201" s="181">
        <v>14735425.810000001</v>
      </c>
      <c r="H201" s="49">
        <f t="shared" si="31"/>
        <v>0.64762341355066022</v>
      </c>
      <c r="I201" s="31">
        <v>14017058.279999999</v>
      </c>
      <c r="J201" s="154">
        <f t="shared" si="32"/>
        <v>0.61605108995707702</v>
      </c>
      <c r="K201" s="622">
        <v>13292920.41</v>
      </c>
      <c r="L201" s="49">
        <v>0.63278738999999995</v>
      </c>
      <c r="M201" s="211">
        <f t="shared" si="37"/>
        <v>0.1085168161328065</v>
      </c>
      <c r="N201" s="622">
        <v>11871110.9</v>
      </c>
      <c r="O201" s="49">
        <v>0.56510450999999995</v>
      </c>
      <c r="P201" s="211">
        <f t="shared" si="38"/>
        <v>0.18077056124545177</v>
      </c>
    </row>
    <row r="202" spans="1:16" x14ac:dyDescent="0.2">
      <c r="A202" s="38" t="s">
        <v>718</v>
      </c>
      <c r="B202" s="39" t="s">
        <v>719</v>
      </c>
      <c r="C202" s="535">
        <v>6808095.2000000002</v>
      </c>
      <c r="D202" s="521">
        <v>8021883.1600000001</v>
      </c>
      <c r="E202" s="181">
        <v>5584381.7999999998</v>
      </c>
      <c r="F202" s="49">
        <f t="shared" si="36"/>
        <v>0.69614349755749871</v>
      </c>
      <c r="G202" s="181">
        <v>4912270.49</v>
      </c>
      <c r="H202" s="49">
        <f t="shared" si="31"/>
        <v>0.61235876813743073</v>
      </c>
      <c r="I202" s="181">
        <v>4670999.76</v>
      </c>
      <c r="J202" s="154">
        <f t="shared" si="32"/>
        <v>0.58228219818649163</v>
      </c>
      <c r="K202" s="622">
        <v>4692483.2</v>
      </c>
      <c r="L202" s="49">
        <v>0.65235827000000002</v>
      </c>
      <c r="M202" s="211">
        <f t="shared" si="37"/>
        <v>4.6838162361455105E-2</v>
      </c>
      <c r="N202" s="622">
        <v>4519592.43</v>
      </c>
      <c r="O202" s="49">
        <v>0.62832264999999998</v>
      </c>
      <c r="P202" s="211">
        <f t="shared" si="38"/>
        <v>3.3500217629137019E-2</v>
      </c>
    </row>
    <row r="203" spans="1:16" x14ac:dyDescent="0.2">
      <c r="A203" s="40" t="s">
        <v>720</v>
      </c>
      <c r="B203" s="41" t="s">
        <v>721</v>
      </c>
      <c r="C203" s="201">
        <v>50913636.880000003</v>
      </c>
      <c r="D203" s="207">
        <v>56560238.060000002</v>
      </c>
      <c r="E203" s="35">
        <v>35648873.399999999</v>
      </c>
      <c r="F203" s="49">
        <f t="shared" si="36"/>
        <v>0.63028153032494494</v>
      </c>
      <c r="G203" s="35">
        <v>32543399.399999999</v>
      </c>
      <c r="H203" s="49">
        <f t="shared" si="31"/>
        <v>0.57537592690959749</v>
      </c>
      <c r="I203" s="35">
        <v>26847060.219999999</v>
      </c>
      <c r="J203" s="154">
        <f t="shared" si="32"/>
        <v>0.47466314041182445</v>
      </c>
      <c r="K203" s="623">
        <v>34454980.640000001</v>
      </c>
      <c r="L203" s="281">
        <v>0.63149626000000003</v>
      </c>
      <c r="M203" s="212">
        <f t="shared" si="37"/>
        <v>-5.5480548950904929E-2</v>
      </c>
      <c r="N203" s="623">
        <v>28940793.859999999</v>
      </c>
      <c r="O203" s="281">
        <v>0.53043138999999995</v>
      </c>
      <c r="P203" s="212">
        <f t="shared" si="38"/>
        <v>-7.2345411467576115E-2</v>
      </c>
    </row>
    <row r="204" spans="1:16" x14ac:dyDescent="0.2">
      <c r="A204" s="40" t="s">
        <v>722</v>
      </c>
      <c r="B204" s="41" t="s">
        <v>723</v>
      </c>
      <c r="C204" s="201">
        <v>797483.42</v>
      </c>
      <c r="D204" s="207">
        <v>941707.8</v>
      </c>
      <c r="E204" s="35">
        <v>615114.71</v>
      </c>
      <c r="F204" s="49">
        <f t="shared" si="36"/>
        <v>0.65319062877041045</v>
      </c>
      <c r="G204" s="35">
        <v>607871.93000000005</v>
      </c>
      <c r="H204" s="49">
        <f t="shared" si="31"/>
        <v>0.64549951694145469</v>
      </c>
      <c r="I204" s="35">
        <v>580573.15</v>
      </c>
      <c r="J204" s="154">
        <f t="shared" si="32"/>
        <v>0.61651092833679411</v>
      </c>
      <c r="K204" s="623">
        <v>521821.87</v>
      </c>
      <c r="L204" s="281">
        <v>0.64630198000000005</v>
      </c>
      <c r="M204" s="212">
        <f t="shared" si="37"/>
        <v>0.16490313064111328</v>
      </c>
      <c r="N204" s="623">
        <v>492249.3</v>
      </c>
      <c r="O204" s="281">
        <v>0.60967490000000002</v>
      </c>
      <c r="P204" s="212">
        <f t="shared" si="38"/>
        <v>0.17942910228617914</v>
      </c>
    </row>
    <row r="205" spans="1:16" x14ac:dyDescent="0.2">
      <c r="A205" s="40" t="s">
        <v>724</v>
      </c>
      <c r="B205" s="41" t="s">
        <v>725</v>
      </c>
      <c r="C205" s="201">
        <v>3220436.16</v>
      </c>
      <c r="D205" s="207">
        <v>4594307.5999999996</v>
      </c>
      <c r="E205" s="35">
        <v>3188039.23</v>
      </c>
      <c r="F205" s="49">
        <f t="shared" si="36"/>
        <v>0.69391070593531878</v>
      </c>
      <c r="G205" s="35">
        <v>2998375.93</v>
      </c>
      <c r="H205" s="49">
        <f t="shared" si="31"/>
        <v>0.65262846788926376</v>
      </c>
      <c r="I205" s="35">
        <v>2634781.64</v>
      </c>
      <c r="J205" s="154">
        <f t="shared" si="32"/>
        <v>0.57348829669132306</v>
      </c>
      <c r="K205" s="623">
        <v>2141876.69</v>
      </c>
      <c r="L205" s="281">
        <v>0.62870890999999995</v>
      </c>
      <c r="M205" s="212">
        <f t="shared" si="37"/>
        <v>0.39988260948859766</v>
      </c>
      <c r="N205" s="623">
        <v>1835488.15</v>
      </c>
      <c r="O205" s="281">
        <v>0.53877414000000001</v>
      </c>
      <c r="P205" s="212">
        <f t="shared" si="38"/>
        <v>0.43546643981329991</v>
      </c>
    </row>
    <row r="206" spans="1:16" x14ac:dyDescent="0.2">
      <c r="A206" s="40" t="s">
        <v>726</v>
      </c>
      <c r="B206" s="41" t="s">
        <v>727</v>
      </c>
      <c r="C206" s="201">
        <v>6330784.5</v>
      </c>
      <c r="D206" s="207">
        <v>7514433.7199999997</v>
      </c>
      <c r="E206" s="35">
        <v>4936423.88</v>
      </c>
      <c r="F206" s="49">
        <f t="shared" si="36"/>
        <v>0.65692559997721289</v>
      </c>
      <c r="G206" s="35">
        <v>4030964.17</v>
      </c>
      <c r="H206" s="49">
        <f t="shared" si="31"/>
        <v>0.53642953284309491</v>
      </c>
      <c r="I206" s="35">
        <v>3853498.42</v>
      </c>
      <c r="J206" s="154">
        <f t="shared" si="32"/>
        <v>0.51281288299126815</v>
      </c>
      <c r="K206" s="623">
        <v>3763397.98</v>
      </c>
      <c r="L206" s="281">
        <v>0.55706703000000002</v>
      </c>
      <c r="M206" s="212">
        <f t="shared" si="37"/>
        <v>7.1096969127883769E-2</v>
      </c>
      <c r="N206" s="623">
        <v>3511168.12</v>
      </c>
      <c r="O206" s="281">
        <v>0.51973137000000003</v>
      </c>
      <c r="P206" s="212">
        <f t="shared" si="38"/>
        <v>9.7497553036566043E-2</v>
      </c>
    </row>
    <row r="207" spans="1:16" x14ac:dyDescent="0.2">
      <c r="A207" s="40" t="s">
        <v>728</v>
      </c>
      <c r="B207" s="41" t="s">
        <v>729</v>
      </c>
      <c r="C207" s="201">
        <v>1128377.3799999999</v>
      </c>
      <c r="D207" s="207">
        <v>0</v>
      </c>
      <c r="E207" s="35">
        <v>0</v>
      </c>
      <c r="F207" s="49" t="s">
        <v>129</v>
      </c>
      <c r="G207" s="35">
        <v>0</v>
      </c>
      <c r="H207" s="49" t="s">
        <v>129</v>
      </c>
      <c r="I207" s="35">
        <v>0</v>
      </c>
      <c r="J207" s="154" t="s">
        <v>129</v>
      </c>
      <c r="K207" s="623">
        <v>0</v>
      </c>
      <c r="L207" s="422" t="s">
        <v>129</v>
      </c>
      <c r="M207" s="213" t="s">
        <v>129</v>
      </c>
      <c r="N207" s="623">
        <v>0</v>
      </c>
      <c r="O207" s="422" t="s">
        <v>129</v>
      </c>
      <c r="P207" s="212" t="s">
        <v>129</v>
      </c>
    </row>
    <row r="208" spans="1:16" x14ac:dyDescent="0.2">
      <c r="A208" s="40" t="s">
        <v>730</v>
      </c>
      <c r="B208" s="41" t="s">
        <v>731</v>
      </c>
      <c r="C208" s="201">
        <v>1574929.08</v>
      </c>
      <c r="D208" s="207">
        <v>2390558.02</v>
      </c>
      <c r="E208" s="35">
        <v>1600552.25</v>
      </c>
      <c r="F208" s="49">
        <f t="shared" ref="F208:F223" si="39">+E208/D208</f>
        <v>0.66953081105306111</v>
      </c>
      <c r="G208" s="35">
        <v>1549965.72</v>
      </c>
      <c r="H208" s="49">
        <f t="shared" ref="H208:H223" si="40">+G208/D208</f>
        <v>0.64836983960757411</v>
      </c>
      <c r="I208" s="35">
        <v>1396124.05</v>
      </c>
      <c r="J208" s="154">
        <f t="shared" ref="J208:J223" si="41">+I208/D208</f>
        <v>0.58401596544391754</v>
      </c>
      <c r="K208" s="623">
        <v>1009562.85</v>
      </c>
      <c r="L208" s="281">
        <v>0.60586214000000005</v>
      </c>
      <c r="M208" s="212">
        <f>+G208/K208-1</f>
        <v>0.53528402912210971</v>
      </c>
      <c r="N208" s="623">
        <v>799623.63</v>
      </c>
      <c r="O208" s="281">
        <v>0.47987273000000003</v>
      </c>
      <c r="P208" s="212">
        <f>+I208/N208-1</f>
        <v>0.74597647895923247</v>
      </c>
    </row>
    <row r="209" spans="1:16" x14ac:dyDescent="0.2">
      <c r="A209" s="40" t="s">
        <v>732</v>
      </c>
      <c r="B209" s="41" t="s">
        <v>733</v>
      </c>
      <c r="C209" s="201">
        <v>9126336.0500000007</v>
      </c>
      <c r="D209" s="207">
        <v>14491523.470000001</v>
      </c>
      <c r="E209" s="35">
        <v>10486457.189999999</v>
      </c>
      <c r="F209" s="49">
        <f t="shared" si="39"/>
        <v>0.72362696797950943</v>
      </c>
      <c r="G209" s="35">
        <v>8846454.8800000008</v>
      </c>
      <c r="H209" s="49">
        <f t="shared" si="40"/>
        <v>0.61045720267532366</v>
      </c>
      <c r="I209" s="35">
        <v>6891220.8099999996</v>
      </c>
      <c r="J209" s="154">
        <f t="shared" si="41"/>
        <v>0.47553459953786342</v>
      </c>
      <c r="K209" s="623">
        <v>7772378.6799999997</v>
      </c>
      <c r="L209" s="281">
        <v>0.85777411999999997</v>
      </c>
      <c r="M209" s="212">
        <f>+G209/K209-1</f>
        <v>0.13819143974081327</v>
      </c>
      <c r="N209" s="623">
        <v>6471377.6100000003</v>
      </c>
      <c r="O209" s="281">
        <v>0.71419323000000001</v>
      </c>
      <c r="P209" s="212">
        <f>+I209/N209-1</f>
        <v>6.4876943566270828E-2</v>
      </c>
    </row>
    <row r="210" spans="1:16" x14ac:dyDescent="0.2">
      <c r="A210" s="40" t="s">
        <v>734</v>
      </c>
      <c r="B210" s="41" t="s">
        <v>735</v>
      </c>
      <c r="C210" s="201">
        <v>0</v>
      </c>
      <c r="D210" s="207">
        <v>380000</v>
      </c>
      <c r="E210" s="35">
        <v>0</v>
      </c>
      <c r="F210" s="49">
        <f t="shared" si="39"/>
        <v>0</v>
      </c>
      <c r="G210" s="35">
        <v>0</v>
      </c>
      <c r="H210" s="49">
        <f t="shared" si="40"/>
        <v>0</v>
      </c>
      <c r="I210" s="35">
        <v>0</v>
      </c>
      <c r="J210" s="154">
        <f t="shared" si="41"/>
        <v>0</v>
      </c>
      <c r="K210" s="684" t="s">
        <v>129</v>
      </c>
      <c r="L210" s="422" t="s">
        <v>129</v>
      </c>
      <c r="M210" s="212" t="s">
        <v>129</v>
      </c>
      <c r="N210" s="684" t="s">
        <v>129</v>
      </c>
      <c r="O210" s="422" t="s">
        <v>129</v>
      </c>
      <c r="P210" s="212" t="s">
        <v>129</v>
      </c>
    </row>
    <row r="211" spans="1:16" x14ac:dyDescent="0.2">
      <c r="A211" s="40" t="s">
        <v>736</v>
      </c>
      <c r="B211" s="41" t="s">
        <v>737</v>
      </c>
      <c r="C211" s="201">
        <v>14333921.91</v>
      </c>
      <c r="D211" s="207">
        <v>16820383.629999999</v>
      </c>
      <c r="E211" s="35">
        <v>12146020.300000001</v>
      </c>
      <c r="F211" s="49">
        <f t="shared" si="39"/>
        <v>0.72210126517786211</v>
      </c>
      <c r="G211" s="35">
        <v>12071620.939999999</v>
      </c>
      <c r="H211" s="49">
        <f t="shared" si="40"/>
        <v>0.71767809852265541</v>
      </c>
      <c r="I211" s="35">
        <v>8927991.6099999994</v>
      </c>
      <c r="J211" s="154">
        <f t="shared" si="41"/>
        <v>0.53078406571396375</v>
      </c>
      <c r="K211" s="623">
        <v>10381207.18</v>
      </c>
      <c r="L211" s="281">
        <v>0.72292856000000005</v>
      </c>
      <c r="M211" s="212">
        <f>+G211/K211-1</f>
        <v>0.16283402601353347</v>
      </c>
      <c r="N211" s="623">
        <v>7473217.3499999996</v>
      </c>
      <c r="O211" s="281">
        <v>0.52042138999999998</v>
      </c>
      <c r="P211" s="212">
        <f>+I211/N211-1</f>
        <v>0.19466505413495039</v>
      </c>
    </row>
    <row r="212" spans="1:16" x14ac:dyDescent="0.2">
      <c r="A212" s="40" t="s">
        <v>738</v>
      </c>
      <c r="B212" s="41" t="s">
        <v>739</v>
      </c>
      <c r="C212" s="201">
        <v>21770455.280000001</v>
      </c>
      <c r="D212" s="207">
        <v>22637553.84</v>
      </c>
      <c r="E212" s="35">
        <v>14510550.810000001</v>
      </c>
      <c r="F212" s="49">
        <f t="shared" si="39"/>
        <v>0.64099464600102751</v>
      </c>
      <c r="G212" s="35">
        <v>11029448.439999999</v>
      </c>
      <c r="H212" s="49">
        <f t="shared" si="40"/>
        <v>0.48721909257312229</v>
      </c>
      <c r="I212" s="35">
        <v>6323266.3700000001</v>
      </c>
      <c r="J212" s="154">
        <f t="shared" si="41"/>
        <v>0.27932639783839824</v>
      </c>
      <c r="K212" s="623">
        <v>18970472.690000001</v>
      </c>
      <c r="L212" s="281">
        <v>0.84180602999999998</v>
      </c>
      <c r="M212" s="212">
        <f>+G212/K212-1</f>
        <v>-0.41859917671877478</v>
      </c>
      <c r="N212" s="623">
        <v>14053867.439999999</v>
      </c>
      <c r="O212" s="281">
        <v>0.62363393</v>
      </c>
      <c r="P212" s="212">
        <f>+I212/N212-1</f>
        <v>-0.55006930320099845</v>
      </c>
    </row>
    <row r="213" spans="1:16" x14ac:dyDescent="0.2">
      <c r="A213" s="40" t="s">
        <v>740</v>
      </c>
      <c r="B213" s="41" t="s">
        <v>741</v>
      </c>
      <c r="C213" s="201">
        <v>58537911.130000003</v>
      </c>
      <c r="D213" s="207">
        <v>57524488.409999996</v>
      </c>
      <c r="E213" s="35">
        <v>47083195.439999998</v>
      </c>
      <c r="F213" s="49">
        <f t="shared" si="39"/>
        <v>0.818489598802153</v>
      </c>
      <c r="G213" s="35">
        <v>47083195.439999998</v>
      </c>
      <c r="H213" s="49">
        <f t="shared" si="40"/>
        <v>0.818489598802153</v>
      </c>
      <c r="I213" s="35">
        <v>23697396.890000001</v>
      </c>
      <c r="J213" s="154">
        <f t="shared" si="41"/>
        <v>0.41195319671683461</v>
      </c>
      <c r="K213" s="623">
        <v>55101891.630000003</v>
      </c>
      <c r="L213" s="281">
        <v>0.97336014999999998</v>
      </c>
      <c r="M213" s="212">
        <f>+G213/K213-1</f>
        <v>-0.14552488041325717</v>
      </c>
      <c r="N213" s="623">
        <v>27333785.420000002</v>
      </c>
      <c r="O213" s="281">
        <v>0.48284399</v>
      </c>
      <c r="P213" s="212">
        <f>+I213/N213-1</f>
        <v>-0.13303640436641728</v>
      </c>
    </row>
    <row r="214" spans="1:16" x14ac:dyDescent="0.2">
      <c r="A214" s="40" t="s">
        <v>742</v>
      </c>
      <c r="B214" s="41" t="s">
        <v>743</v>
      </c>
      <c r="C214" s="201">
        <v>3627500</v>
      </c>
      <c r="D214" s="207">
        <v>5900000</v>
      </c>
      <c r="E214" s="35">
        <v>0</v>
      </c>
      <c r="F214" s="49">
        <f t="shared" si="39"/>
        <v>0</v>
      </c>
      <c r="G214" s="35">
        <v>0</v>
      </c>
      <c r="H214" s="49">
        <f t="shared" si="40"/>
        <v>0</v>
      </c>
      <c r="I214" s="35">
        <v>0</v>
      </c>
      <c r="J214" s="154">
        <f t="shared" si="41"/>
        <v>0</v>
      </c>
      <c r="K214" s="623">
        <v>0</v>
      </c>
      <c r="L214" s="281">
        <v>0</v>
      </c>
      <c r="M214" s="213" t="s">
        <v>129</v>
      </c>
      <c r="N214" s="623">
        <v>0</v>
      </c>
      <c r="O214" s="281">
        <v>0</v>
      </c>
      <c r="P214" s="212" t="s">
        <v>129</v>
      </c>
    </row>
    <row r="215" spans="1:16" x14ac:dyDescent="0.2">
      <c r="A215" s="40" t="s">
        <v>744</v>
      </c>
      <c r="B215" s="41" t="s">
        <v>745</v>
      </c>
      <c r="C215" s="201">
        <v>23205313.329999998</v>
      </c>
      <c r="D215" s="207">
        <v>55879857.259999998</v>
      </c>
      <c r="E215" s="35">
        <v>9404959.8699999992</v>
      </c>
      <c r="F215" s="49">
        <f t="shared" si="39"/>
        <v>0.16830679839141735</v>
      </c>
      <c r="G215" s="35">
        <v>9404959.8699999992</v>
      </c>
      <c r="H215" s="49">
        <f t="shared" si="40"/>
        <v>0.16830679839141735</v>
      </c>
      <c r="I215" s="35">
        <v>9404959.8699999992</v>
      </c>
      <c r="J215" s="154">
        <f t="shared" si="41"/>
        <v>0.16830679839141735</v>
      </c>
      <c r="K215" s="623">
        <v>517752.32000000001</v>
      </c>
      <c r="L215" s="281">
        <v>6.5669420000000006E-2</v>
      </c>
      <c r="M215" s="212">
        <f t="shared" ref="M215:M220" si="42">+G215/K215-1</f>
        <v>17.164978710283712</v>
      </c>
      <c r="N215" s="623">
        <v>517752.32000000001</v>
      </c>
      <c r="O215" s="281">
        <v>6.5669420000000006E-2</v>
      </c>
      <c r="P215" s="212">
        <f t="shared" ref="P215:P220" si="43">+I215/N215-1</f>
        <v>17.164978710283712</v>
      </c>
    </row>
    <row r="216" spans="1:16" x14ac:dyDescent="0.2">
      <c r="A216" s="254">
        <v>9311</v>
      </c>
      <c r="B216" s="41" t="s">
        <v>746</v>
      </c>
      <c r="C216" s="201">
        <v>5447022.2999999998</v>
      </c>
      <c r="D216" s="207">
        <v>4845277.96</v>
      </c>
      <c r="E216" s="35">
        <v>3411257.18</v>
      </c>
      <c r="F216" s="281">
        <f t="shared" si="39"/>
        <v>0.70403745835873577</v>
      </c>
      <c r="G216" s="35">
        <v>3096399.68</v>
      </c>
      <c r="H216" s="281">
        <f t="shared" si="40"/>
        <v>0.63905511831564776</v>
      </c>
      <c r="I216" s="35">
        <v>2793594.98</v>
      </c>
      <c r="J216" s="179">
        <f t="shared" si="41"/>
        <v>0.57656031358002835</v>
      </c>
      <c r="K216" s="623">
        <v>3049686.46</v>
      </c>
      <c r="L216" s="281">
        <v>0.53736974000000004</v>
      </c>
      <c r="M216" s="212">
        <f t="shared" si="42"/>
        <v>1.5317384463188422E-2</v>
      </c>
      <c r="N216" s="623">
        <v>2849988.32</v>
      </c>
      <c r="O216" s="281">
        <v>0.50218194000000005</v>
      </c>
      <c r="P216" s="212">
        <f t="shared" si="43"/>
        <v>-1.978721793498428E-2</v>
      </c>
    </row>
    <row r="217" spans="1:16" x14ac:dyDescent="0.2">
      <c r="A217" s="40" t="s">
        <v>747</v>
      </c>
      <c r="B217" s="41" t="s">
        <v>748</v>
      </c>
      <c r="C217" s="201">
        <v>26643946.690000001</v>
      </c>
      <c r="D217" s="207">
        <v>29979181.219999999</v>
      </c>
      <c r="E217" s="35">
        <v>28518667.010000002</v>
      </c>
      <c r="F217" s="281">
        <f t="shared" si="39"/>
        <v>0.95128238495634276</v>
      </c>
      <c r="G217" s="35">
        <v>28423575.52</v>
      </c>
      <c r="H217" s="281">
        <f t="shared" si="40"/>
        <v>0.94811046744124527</v>
      </c>
      <c r="I217" s="35">
        <v>18135130.219999999</v>
      </c>
      <c r="J217" s="179">
        <f t="shared" si="41"/>
        <v>0.60492413341500861</v>
      </c>
      <c r="K217" s="623">
        <v>27213601.75</v>
      </c>
      <c r="L217" s="281">
        <v>0.95524357000000004</v>
      </c>
      <c r="M217" s="212">
        <f t="shared" si="42"/>
        <v>4.4462095870863472E-2</v>
      </c>
      <c r="N217" s="623">
        <v>16324747.42</v>
      </c>
      <c r="O217" s="281">
        <v>0.57302631999999998</v>
      </c>
      <c r="P217" s="212">
        <f t="shared" si="43"/>
        <v>0.11089805884420834</v>
      </c>
    </row>
    <row r="218" spans="1:16" x14ac:dyDescent="0.2">
      <c r="A218" s="40" t="s">
        <v>749</v>
      </c>
      <c r="B218" s="41" t="s">
        <v>750</v>
      </c>
      <c r="C218" s="201">
        <v>85426699.129999995</v>
      </c>
      <c r="D218" s="207">
        <v>103122358.62</v>
      </c>
      <c r="E218" s="35">
        <v>89034242.040000007</v>
      </c>
      <c r="F218" s="281">
        <f t="shared" si="39"/>
        <v>0.86338446125040735</v>
      </c>
      <c r="G218" s="35">
        <v>85715982.739999995</v>
      </c>
      <c r="H218" s="281">
        <f t="shared" si="40"/>
        <v>0.83120657718718871</v>
      </c>
      <c r="I218" s="35">
        <v>42695406.909999996</v>
      </c>
      <c r="J218" s="179">
        <f t="shared" si="41"/>
        <v>0.41402667162928392</v>
      </c>
      <c r="K218" s="623">
        <v>80911839.489999995</v>
      </c>
      <c r="L218" s="281">
        <v>0.89548159000000005</v>
      </c>
      <c r="M218" s="212">
        <f t="shared" si="42"/>
        <v>5.9375034361859313E-2</v>
      </c>
      <c r="N218" s="623">
        <v>45627442.009999998</v>
      </c>
      <c r="O218" s="281">
        <v>0.50497596</v>
      </c>
      <c r="P218" s="212">
        <f t="shared" si="43"/>
        <v>-6.4260343574759182E-2</v>
      </c>
    </row>
    <row r="219" spans="1:16" x14ac:dyDescent="0.2">
      <c r="A219" s="40" t="s">
        <v>751</v>
      </c>
      <c r="B219" s="41" t="s">
        <v>117</v>
      </c>
      <c r="C219" s="201">
        <v>732282.55</v>
      </c>
      <c r="D219" s="207">
        <v>837319.83</v>
      </c>
      <c r="E219" s="35">
        <v>556855.12</v>
      </c>
      <c r="F219" s="281">
        <f t="shared" si="39"/>
        <v>0.66504470579658914</v>
      </c>
      <c r="G219" s="35">
        <v>556855.12</v>
      </c>
      <c r="H219" s="281">
        <f t="shared" si="40"/>
        <v>0.66504470579658914</v>
      </c>
      <c r="I219" s="35">
        <v>556855.12</v>
      </c>
      <c r="J219" s="179">
        <f t="shared" si="41"/>
        <v>0.66504470579658914</v>
      </c>
      <c r="K219" s="623">
        <v>481716.02</v>
      </c>
      <c r="L219" s="281">
        <v>0.65782806999999999</v>
      </c>
      <c r="M219" s="212">
        <f t="shared" si="42"/>
        <v>0.15598214898478968</v>
      </c>
      <c r="N219" s="623">
        <v>481716.02</v>
      </c>
      <c r="O219" s="281">
        <v>0.65782806999999999</v>
      </c>
      <c r="P219" s="212">
        <f t="shared" si="43"/>
        <v>0.15598214898478968</v>
      </c>
    </row>
    <row r="220" spans="1:16" x14ac:dyDescent="0.2">
      <c r="A220" s="678">
        <v>9431</v>
      </c>
      <c r="B220" s="672" t="s">
        <v>752</v>
      </c>
      <c r="C220" s="670">
        <v>89097229.569999993</v>
      </c>
      <c r="D220" s="401">
        <v>113209231.20999999</v>
      </c>
      <c r="E220" s="402">
        <v>84274401.209999993</v>
      </c>
      <c r="F220" s="416">
        <f t="shared" si="39"/>
        <v>0.7444128037021408</v>
      </c>
      <c r="G220" s="402">
        <v>84274401.209999993</v>
      </c>
      <c r="H220" s="416">
        <f t="shared" si="40"/>
        <v>0.7444128037021408</v>
      </c>
      <c r="I220" s="402">
        <v>63962384.490000002</v>
      </c>
      <c r="J220" s="431">
        <f t="shared" si="41"/>
        <v>0.56499265834030399</v>
      </c>
      <c r="K220" s="674">
        <v>89097229.569999993</v>
      </c>
      <c r="L220" s="416">
        <v>0.96938033999999995</v>
      </c>
      <c r="M220" s="448">
        <f t="shared" si="42"/>
        <v>-5.4129947511004306E-2</v>
      </c>
      <c r="N220" s="674">
        <v>62694516.560000002</v>
      </c>
      <c r="O220" s="416">
        <v>0.68211809000000001</v>
      </c>
      <c r="P220" s="448">
        <f t="shared" si="43"/>
        <v>2.0222947708459005E-2</v>
      </c>
    </row>
    <row r="221" spans="1:16" x14ac:dyDescent="0.2">
      <c r="A221" s="251">
        <v>9999</v>
      </c>
      <c r="B221" s="671" t="s">
        <v>554</v>
      </c>
      <c r="C221" s="535">
        <v>0</v>
      </c>
      <c r="D221" s="521">
        <v>4411692.1399999997</v>
      </c>
      <c r="E221" s="181">
        <v>0</v>
      </c>
      <c r="F221" s="79">
        <f t="shared" si="39"/>
        <v>0</v>
      </c>
      <c r="G221" s="181">
        <v>0</v>
      </c>
      <c r="H221" s="79">
        <f t="shared" si="40"/>
        <v>0</v>
      </c>
      <c r="I221" s="181">
        <v>0</v>
      </c>
      <c r="J221" s="173">
        <f t="shared" si="41"/>
        <v>0</v>
      </c>
      <c r="K221" s="679" t="s">
        <v>129</v>
      </c>
      <c r="L221" s="269" t="s">
        <v>129</v>
      </c>
      <c r="M221" s="79" t="s">
        <v>129</v>
      </c>
      <c r="N221" s="679" t="s">
        <v>129</v>
      </c>
      <c r="O221" s="269" t="s">
        <v>129</v>
      </c>
      <c r="P221" s="654" t="s">
        <v>129</v>
      </c>
    </row>
    <row r="222" spans="1:16" ht="13.5" thickBot="1" x14ac:dyDescent="0.25">
      <c r="A222" s="18">
        <v>9</v>
      </c>
      <c r="B222" s="2" t="s">
        <v>540</v>
      </c>
      <c r="C222" s="202">
        <f>SUBTOTAL(9,DTProg!C70:C83)</f>
        <v>429389938.27999997</v>
      </c>
      <c r="D222" s="208">
        <f>SUBTOTAL(9,DTProg!D70:D83)</f>
        <v>532815073.58999991</v>
      </c>
      <c r="E222" s="204">
        <f>SUBTOTAL(9,DTProg!E70:E83)</f>
        <v>366127917.25</v>
      </c>
      <c r="F222" s="540">
        <f t="shared" si="39"/>
        <v>0.68715758130321714</v>
      </c>
      <c r="G222" s="204">
        <f>SUBTOTAL(9,DTProg!G70:G83)</f>
        <v>351881167.28999996</v>
      </c>
      <c r="H222" s="540">
        <f t="shared" si="40"/>
        <v>0.6604189422027722</v>
      </c>
      <c r="I222" s="204">
        <f>SUBTOTAL(9,DTProg!I70:I83)</f>
        <v>237388302.79000002</v>
      </c>
      <c r="J222" s="541">
        <f t="shared" si="41"/>
        <v>0.44553601156687589</v>
      </c>
      <c r="K222" s="574">
        <f>SUM(K201:K221)</f>
        <v>353374819.42999995</v>
      </c>
      <c r="L222" s="91">
        <v>0.83516765000000004</v>
      </c>
      <c r="M222" s="540">
        <f>+G222/K222-1</f>
        <v>-4.2268210915800131E-3</v>
      </c>
      <c r="N222" s="574">
        <f>SUBTOTAL(9,DTProg!N70:N83)</f>
        <v>235798436.85999998</v>
      </c>
      <c r="O222" s="91">
        <v>0.55728708999999998</v>
      </c>
      <c r="P222" s="655">
        <f>+I222/N222-1</f>
        <v>6.7424786659802116E-3</v>
      </c>
    </row>
    <row r="223" spans="1:16" ht="13.5" thickBot="1" x14ac:dyDescent="0.25">
      <c r="A223" s="5"/>
      <c r="B223" s="4" t="s">
        <v>11</v>
      </c>
      <c r="C223" s="203">
        <f>SUM(C90,C92:C125,C127:C135,C140:C155,C157:C180,C182:C187,C192:C199,C201:C221)</f>
        <v>2455934231.9300003</v>
      </c>
      <c r="D223" s="209">
        <f>SUM(D90,D92:D125,D127:D135,D140:D155,D157:D180,D182:D187,D192:D199,D201:D221)</f>
        <v>2749041357.8099985</v>
      </c>
      <c r="E223" s="210">
        <f>SUM(E90,E92:E125,E127:E135,E140:E155,E157:E180,E182:E187,E192:E199,E201:E221)</f>
        <v>2121300375.5299995</v>
      </c>
      <c r="F223" s="182">
        <f t="shared" si="39"/>
        <v>0.77165095006788698</v>
      </c>
      <c r="G223" s="210">
        <f>SUM(G90,G92:G125,G127:G135,G140:G155,G157:G180,G182:G187,G192:G199,G201:G221)</f>
        <v>2075378758.9599993</v>
      </c>
      <c r="H223" s="182">
        <f t="shared" si="40"/>
        <v>0.75494635723244741</v>
      </c>
      <c r="I223" s="210">
        <f>SUM(I90,I92:I125,I127:I135,I140:I155,I157:I180,I182:I187,I192:I199,I201:I221)</f>
        <v>1443374532.6499994</v>
      </c>
      <c r="J223" s="174">
        <f t="shared" si="41"/>
        <v>0.52504649613560272</v>
      </c>
      <c r="K223" s="155">
        <f>K91+K126+K156+K181+K200+K222</f>
        <v>2127674454.98</v>
      </c>
      <c r="L223" s="182">
        <v>0.81683017999999996</v>
      </c>
      <c r="M223" s="182">
        <f>+G223/K223-1</f>
        <v>-2.4578805229154455E-2</v>
      </c>
      <c r="N223" s="582">
        <f>N91+N126+N156+N181+N200+N222</f>
        <v>1470254532.6600001</v>
      </c>
      <c r="O223" s="182">
        <v>0.56444174000000003</v>
      </c>
      <c r="P223" s="637">
        <f>+I223/N223-1</f>
        <v>-1.82825486423559E-2</v>
      </c>
    </row>
    <row r="305" spans="1:16" x14ac:dyDescent="0.2">
      <c r="A305" s="248"/>
      <c r="B305" s="270"/>
      <c r="C305" s="271"/>
      <c r="D305" s="271"/>
      <c r="E305" s="271"/>
      <c r="F305" s="272"/>
      <c r="G305" s="271"/>
      <c r="H305" s="272"/>
      <c r="I305" s="271"/>
      <c r="J305" s="272"/>
      <c r="K305" s="272"/>
      <c r="L305" s="272"/>
      <c r="M305" s="272"/>
      <c r="N305" s="271"/>
      <c r="O305" s="272"/>
      <c r="P305" s="272"/>
    </row>
    <row r="310" spans="1:16" x14ac:dyDescent="0.2">
      <c r="C310" s="352"/>
      <c r="D310" s="352"/>
      <c r="E310" s="352"/>
      <c r="F310" s="395"/>
      <c r="G310" s="352"/>
      <c r="H310" s="395"/>
      <c r="I310" s="352"/>
      <c r="J310" s="395"/>
      <c r="K310" s="395"/>
      <c r="L310" s="395"/>
      <c r="M310" s="395"/>
      <c r="O310"/>
      <c r="P310"/>
    </row>
    <row r="312" spans="1:16" x14ac:dyDescent="0.2">
      <c r="C312" s="356"/>
      <c r="O312"/>
      <c r="P312"/>
    </row>
  </sheetData>
  <mergeCells count="10">
    <mergeCell ref="D137:J137"/>
    <mergeCell ref="K137:P137"/>
    <mergeCell ref="D189:J189"/>
    <mergeCell ref="K189:P189"/>
    <mergeCell ref="D2:J2"/>
    <mergeCell ref="K2:P2"/>
    <mergeCell ref="D87:J87"/>
    <mergeCell ref="K87:P87"/>
    <mergeCell ref="D52:J52"/>
    <mergeCell ref="K52:P5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rowBreaks count="3" manualBreakCount="3">
    <brk id="50" max="15" man="1"/>
    <brk id="85" max="15" man="1"/>
    <brk id="223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9"/>
  <sheetViews>
    <sheetView topLeftCell="A196" zoomScaleNormal="100" workbookViewId="0">
      <pane xSplit="1" topLeftCell="B1" activePane="topRight" state="frozen"/>
      <selection activeCell="S82" sqref="S82"/>
      <selection pane="topRight" activeCell="G204" sqref="G204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style="98" customWidth="1"/>
    <col min="12" max="12" width="6.28515625" style="98" customWidth="1"/>
    <col min="13" max="13" width="8.85546875" style="98" customWidth="1"/>
    <col min="14" max="14" width="15.42578125" customWidth="1"/>
    <col min="15" max="15" width="6.28515625" style="98" customWidth="1"/>
    <col min="16" max="16" width="8.85546875" style="98" customWidth="1"/>
    <col min="17" max="17" width="16.5703125" bestFit="1" customWidth="1"/>
    <col min="18" max="18" width="20.42578125" style="255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8"/>
      <c r="P1" s="527"/>
    </row>
    <row r="2" spans="1:16" x14ac:dyDescent="0.2">
      <c r="A2" s="755" t="s">
        <v>468</v>
      </c>
      <c r="B2" s="756"/>
      <c r="C2" s="165" t="s">
        <v>510</v>
      </c>
      <c r="D2" s="741" t="s">
        <v>772</v>
      </c>
      <c r="E2" s="742"/>
      <c r="F2" s="742"/>
      <c r="G2" s="742"/>
      <c r="H2" s="742"/>
      <c r="I2" s="742"/>
      <c r="J2" s="743"/>
      <c r="K2" s="750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88" t="s">
        <v>555</v>
      </c>
      <c r="L3" s="89" t="s">
        <v>556</v>
      </c>
      <c r="M3" s="89" t="s">
        <v>557</v>
      </c>
      <c r="N3" s="88" t="s">
        <v>39</v>
      </c>
      <c r="O3" s="89" t="s">
        <v>40</v>
      </c>
      <c r="P3" s="618" t="s">
        <v>362</v>
      </c>
    </row>
    <row r="4" spans="1:16" x14ac:dyDescent="0.2">
      <c r="A4" s="1"/>
      <c r="B4" s="2" t="s">
        <v>425</v>
      </c>
      <c r="C4" s="249" t="s">
        <v>13</v>
      </c>
      <c r="D4" s="250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620" t="s">
        <v>513</v>
      </c>
      <c r="N4" s="570" t="s">
        <v>17</v>
      </c>
      <c r="O4" s="90" t="s">
        <v>18</v>
      </c>
      <c r="P4" s="619" t="s">
        <v>513</v>
      </c>
    </row>
    <row r="5" spans="1:16" x14ac:dyDescent="0.2">
      <c r="A5" s="17" t="s">
        <v>53</v>
      </c>
      <c r="B5" s="13" t="s">
        <v>96</v>
      </c>
      <c r="C5" s="535">
        <v>36667752.200000003</v>
      </c>
      <c r="D5" s="521">
        <v>26811373.84</v>
      </c>
      <c r="E5" s="181">
        <v>12281208.380000001</v>
      </c>
      <c r="F5" s="79">
        <f>+E5/D5</f>
        <v>0.45805964488390427</v>
      </c>
      <c r="G5" s="181">
        <v>12281208.380000001</v>
      </c>
      <c r="H5" s="79">
        <f>+G5/D5</f>
        <v>0.45805964488390427</v>
      </c>
      <c r="I5" s="181">
        <v>12281208.380000001</v>
      </c>
      <c r="J5" s="173">
        <f>I5/D5</f>
        <v>0.45805964488390427</v>
      </c>
      <c r="K5" s="181">
        <v>19276222.920000002</v>
      </c>
      <c r="L5" s="79">
        <v>0.52569960696963602</v>
      </c>
      <c r="M5" s="246">
        <f>+G5/K5-1</f>
        <v>-0.3628830486672957</v>
      </c>
      <c r="N5" s="181">
        <v>19276222.920000002</v>
      </c>
      <c r="O5" s="173">
        <v>0.5256996069696358</v>
      </c>
      <c r="P5" s="246">
        <f>+I5/N5-1</f>
        <v>-0.3628830486672957</v>
      </c>
    </row>
    <row r="6" spans="1:16" x14ac:dyDescent="0.2">
      <c r="A6" s="18">
        <v>0</v>
      </c>
      <c r="B6" s="2" t="s">
        <v>96</v>
      </c>
      <c r="C6" s="202">
        <f>SUBTOTAL(9,C5:C5)</f>
        <v>36667752.200000003</v>
      </c>
      <c r="D6" s="208">
        <f>SUBTOTAL(9,D5:D5)</f>
        <v>26811373.84</v>
      </c>
      <c r="E6" s="204">
        <f>SUBTOTAL(9,E5:E5)</f>
        <v>12281208.380000001</v>
      </c>
      <c r="F6" s="91">
        <f t="shared" ref="F6:F28" si="0">+E6/D6</f>
        <v>0.45805964488390427</v>
      </c>
      <c r="G6" s="204">
        <f>SUBTOTAL(9,G5:G5)</f>
        <v>12281208.380000001</v>
      </c>
      <c r="H6" s="91">
        <f>+G6/D6</f>
        <v>0.45805964488390427</v>
      </c>
      <c r="I6" s="204">
        <f>SUBTOTAL(9,I5:I5)</f>
        <v>12281208.380000001</v>
      </c>
      <c r="J6" s="171">
        <f>+I6/D6</f>
        <v>0.45805964488390427</v>
      </c>
      <c r="K6" s="574">
        <f>SUM(K5)</f>
        <v>19276222.920000002</v>
      </c>
      <c r="L6" s="91">
        <v>0.5256996069696358</v>
      </c>
      <c r="M6" s="214">
        <f>+G6/K6-1</f>
        <v>-0.3628830486672957</v>
      </c>
      <c r="N6" s="574">
        <f>SUBTOTAL(9,N5:N5)</f>
        <v>19276222.920000002</v>
      </c>
      <c r="O6" s="171">
        <v>0.5256996069696358</v>
      </c>
      <c r="P6" s="214">
        <f>+I6/N6-1</f>
        <v>-0.3628830486672957</v>
      </c>
    </row>
    <row r="7" spans="1:16" x14ac:dyDescent="0.2">
      <c r="A7" s="38" t="s">
        <v>54</v>
      </c>
      <c r="B7" s="39" t="s">
        <v>504</v>
      </c>
      <c r="C7" s="199">
        <v>7424467.5899999999</v>
      </c>
      <c r="D7" s="31">
        <v>8891189.7899999991</v>
      </c>
      <c r="E7" s="31">
        <v>5981572.1699999999</v>
      </c>
      <c r="F7" s="418">
        <f>+E7/D7</f>
        <v>0.67275272615679937</v>
      </c>
      <c r="G7" s="31">
        <v>5808064.6299999999</v>
      </c>
      <c r="H7" s="49">
        <f>+G7/D7</f>
        <v>0.65323817927409245</v>
      </c>
      <c r="I7" s="31">
        <v>5357272.01</v>
      </c>
      <c r="J7" s="154">
        <f>I7/D7</f>
        <v>0.60253713355948957</v>
      </c>
      <c r="K7" s="31">
        <v>5528225.5800000001</v>
      </c>
      <c r="L7" s="49">
        <v>0.71404613423725438</v>
      </c>
      <c r="M7" s="211">
        <f>+G7/K7-1</f>
        <v>5.0620049046551374E-2</v>
      </c>
      <c r="N7" s="31">
        <v>5207679.2699999996</v>
      </c>
      <c r="O7" s="154">
        <v>0.67264318311174753</v>
      </c>
      <c r="P7" s="211">
        <f>+I7/N7-1</f>
        <v>2.8725413422013624E-2</v>
      </c>
    </row>
    <row r="8" spans="1:16" x14ac:dyDescent="0.2">
      <c r="A8" s="40" t="s">
        <v>55</v>
      </c>
      <c r="B8" s="41" t="s">
        <v>106</v>
      </c>
      <c r="C8" s="200">
        <v>167280142.05000001</v>
      </c>
      <c r="D8" s="33">
        <v>192564875.34</v>
      </c>
      <c r="E8" s="33">
        <v>122750775.03</v>
      </c>
      <c r="F8" s="131">
        <f t="shared" ref="F8:F47" si="1">+E8/D8</f>
        <v>0.63745153322103254</v>
      </c>
      <c r="G8" s="33">
        <v>122028534.12</v>
      </c>
      <c r="H8" s="281">
        <f t="shared" ref="H8:H47" si="2">+G8/D8</f>
        <v>0.6337008964098032</v>
      </c>
      <c r="I8" s="33">
        <v>117385902.86</v>
      </c>
      <c r="J8" s="154">
        <f t="shared" ref="J8:J27" si="3">I8/D8</f>
        <v>0.60959145665967851</v>
      </c>
      <c r="K8" s="33">
        <v>101986238.27</v>
      </c>
      <c r="L8" s="281">
        <v>0.59046405293940785</v>
      </c>
      <c r="M8" s="211">
        <f>+G8/K8-1</f>
        <v>0.19651961078258151</v>
      </c>
      <c r="N8" s="33">
        <v>96448755.090000004</v>
      </c>
      <c r="O8" s="179">
        <v>0.55840399447455513</v>
      </c>
      <c r="P8" s="211">
        <f>+I8/N8-1</f>
        <v>0.21708053930258342</v>
      </c>
    </row>
    <row r="9" spans="1:16" x14ac:dyDescent="0.2">
      <c r="A9" s="40" t="s">
        <v>56</v>
      </c>
      <c r="B9" s="41" t="s">
        <v>122</v>
      </c>
      <c r="C9" s="200">
        <v>51836587</v>
      </c>
      <c r="D9" s="33">
        <v>51160571</v>
      </c>
      <c r="E9" s="33">
        <v>0</v>
      </c>
      <c r="F9" s="131">
        <f t="shared" si="1"/>
        <v>0</v>
      </c>
      <c r="G9" s="33">
        <v>0</v>
      </c>
      <c r="H9" s="281">
        <f t="shared" si="2"/>
        <v>0</v>
      </c>
      <c r="I9" s="33">
        <v>0</v>
      </c>
      <c r="J9" s="154">
        <f t="shared" si="3"/>
        <v>0</v>
      </c>
      <c r="K9" s="33">
        <v>0</v>
      </c>
      <c r="L9" s="281">
        <v>0</v>
      </c>
      <c r="M9" s="225" t="s">
        <v>129</v>
      </c>
      <c r="N9" s="33">
        <v>0</v>
      </c>
      <c r="O9" s="179">
        <v>0</v>
      </c>
      <c r="P9" s="225" t="s">
        <v>129</v>
      </c>
    </row>
    <row r="10" spans="1:16" x14ac:dyDescent="0.2">
      <c r="A10" s="40">
        <v>134</v>
      </c>
      <c r="B10" s="41" t="s">
        <v>471</v>
      </c>
      <c r="C10" s="200">
        <v>15434408.810000001</v>
      </c>
      <c r="D10" s="33">
        <v>16106369.890000001</v>
      </c>
      <c r="E10" s="33">
        <v>14313804.949999999</v>
      </c>
      <c r="F10" s="131">
        <f t="shared" si="1"/>
        <v>0.88870459624095954</v>
      </c>
      <c r="G10" s="33">
        <v>14076348.189999999</v>
      </c>
      <c r="H10" s="281">
        <f t="shared" si="2"/>
        <v>0.8739615621729645</v>
      </c>
      <c r="I10" s="33">
        <v>4140360.65</v>
      </c>
      <c r="J10" s="154">
        <f t="shared" si="3"/>
        <v>0.25706355176721946</v>
      </c>
      <c r="K10" s="33">
        <v>14251796.859999999</v>
      </c>
      <c r="L10" s="281">
        <v>0.90164023330178678</v>
      </c>
      <c r="M10" s="211">
        <f t="shared" ref="M10:M20" si="4">+G10/K10-1</f>
        <v>-1.2310635053494612E-2</v>
      </c>
      <c r="N10" s="33">
        <v>5187778.79</v>
      </c>
      <c r="O10" s="179">
        <v>0.32820493615523377</v>
      </c>
      <c r="P10" s="211">
        <f t="shared" ref="P10:P20" si="5">+I10/N10-1</f>
        <v>-0.20190107990321615</v>
      </c>
    </row>
    <row r="11" spans="1:16" x14ac:dyDescent="0.2">
      <c r="A11" s="40" t="s">
        <v>57</v>
      </c>
      <c r="B11" s="41" t="s">
        <v>478</v>
      </c>
      <c r="C11" s="200">
        <v>1692440.07</v>
      </c>
      <c r="D11" s="33">
        <v>422827.45</v>
      </c>
      <c r="E11" s="33">
        <v>301306.18</v>
      </c>
      <c r="F11" s="131">
        <f t="shared" si="1"/>
        <v>0.71259843702200509</v>
      </c>
      <c r="G11" s="33">
        <v>301306.18</v>
      </c>
      <c r="H11" s="281">
        <f t="shared" si="2"/>
        <v>0.71259843702200509</v>
      </c>
      <c r="I11" s="33">
        <v>301306.18</v>
      </c>
      <c r="J11" s="154">
        <f t="shared" si="3"/>
        <v>0.71259843702200509</v>
      </c>
      <c r="K11" s="33">
        <v>243183.77</v>
      </c>
      <c r="L11" s="281">
        <v>0.73825622199971863</v>
      </c>
      <c r="M11" s="211">
        <f t="shared" si="4"/>
        <v>0.23900612281814704</v>
      </c>
      <c r="N11" s="33">
        <v>243183.77</v>
      </c>
      <c r="O11" s="179">
        <v>0.73825622199971863</v>
      </c>
      <c r="P11" s="211">
        <f t="shared" si="5"/>
        <v>0.23900612281814704</v>
      </c>
    </row>
    <row r="12" spans="1:16" x14ac:dyDescent="0.2">
      <c r="A12" s="40">
        <v>136</v>
      </c>
      <c r="B12" s="41" t="s">
        <v>472</v>
      </c>
      <c r="C12" s="200">
        <v>38450866.25</v>
      </c>
      <c r="D12" s="33">
        <v>45483483.75</v>
      </c>
      <c r="E12" s="33">
        <v>30509654.690000001</v>
      </c>
      <c r="F12" s="131">
        <f t="shared" si="1"/>
        <v>0.67078535271608353</v>
      </c>
      <c r="G12" s="33">
        <v>30004645.960000001</v>
      </c>
      <c r="H12" s="281">
        <f t="shared" si="2"/>
        <v>0.65968222937628429</v>
      </c>
      <c r="I12" s="33">
        <v>27890251.329999998</v>
      </c>
      <c r="J12" s="154">
        <f t="shared" si="3"/>
        <v>0.61319514317106372</v>
      </c>
      <c r="K12" s="33">
        <v>24914135.079999998</v>
      </c>
      <c r="L12" s="281">
        <v>0.58343182731593057</v>
      </c>
      <c r="M12" s="211">
        <f t="shared" si="4"/>
        <v>0.20432219957282194</v>
      </c>
      <c r="N12" s="33">
        <v>23888487.100000001</v>
      </c>
      <c r="O12" s="179">
        <v>0.55941350706387993</v>
      </c>
      <c r="P12" s="211">
        <f t="shared" si="5"/>
        <v>0.16751852945932244</v>
      </c>
    </row>
    <row r="13" spans="1:16" x14ac:dyDescent="0.2">
      <c r="A13" s="40" t="s">
        <v>58</v>
      </c>
      <c r="B13" s="41" t="s">
        <v>754</v>
      </c>
      <c r="C13" s="200">
        <v>19474656.210000001</v>
      </c>
      <c r="D13" s="33">
        <v>23277400.239999998</v>
      </c>
      <c r="E13" s="33">
        <v>18910039.18</v>
      </c>
      <c r="F13" s="131">
        <f t="shared" si="1"/>
        <v>0.81237762744247077</v>
      </c>
      <c r="G13" s="33">
        <v>17956929.460000001</v>
      </c>
      <c r="H13" s="281">
        <f t="shared" si="2"/>
        <v>0.77143191571465641</v>
      </c>
      <c r="I13" s="33">
        <v>14985131.029999999</v>
      </c>
      <c r="J13" s="154">
        <f t="shared" si="3"/>
        <v>0.64376308674924432</v>
      </c>
      <c r="K13" s="33">
        <v>19205104.539999999</v>
      </c>
      <c r="L13" s="281">
        <v>0.80248954560815988</v>
      </c>
      <c r="M13" s="211">
        <f t="shared" si="4"/>
        <v>-6.4991839924657735E-2</v>
      </c>
      <c r="N13" s="33">
        <v>13304596.84</v>
      </c>
      <c r="O13" s="179">
        <v>0.55593552487016873</v>
      </c>
      <c r="P13" s="211">
        <f t="shared" si="5"/>
        <v>0.12631229718645121</v>
      </c>
    </row>
    <row r="14" spans="1:16" x14ac:dyDescent="0.2">
      <c r="A14" s="40" t="s">
        <v>59</v>
      </c>
      <c r="B14" s="41" t="s">
        <v>479</v>
      </c>
      <c r="C14" s="200">
        <v>27557934.539999999</v>
      </c>
      <c r="D14" s="33">
        <v>29147573</v>
      </c>
      <c r="E14" s="33">
        <v>23218891.530000001</v>
      </c>
      <c r="F14" s="131">
        <f t="shared" si="1"/>
        <v>0.79659776578996822</v>
      </c>
      <c r="G14" s="33">
        <v>23013069.809999999</v>
      </c>
      <c r="H14" s="281">
        <f t="shared" si="2"/>
        <v>0.78953639845073886</v>
      </c>
      <c r="I14" s="33">
        <v>17903449.699999999</v>
      </c>
      <c r="J14" s="154">
        <f t="shared" si="3"/>
        <v>0.61423466372311686</v>
      </c>
      <c r="K14" s="33">
        <v>21629137.039999999</v>
      </c>
      <c r="L14" s="281">
        <v>0.79695934768254939</v>
      </c>
      <c r="M14" s="211">
        <f t="shared" si="4"/>
        <v>6.3984650309469648E-2</v>
      </c>
      <c r="N14" s="33">
        <v>17289144.710000001</v>
      </c>
      <c r="O14" s="179">
        <v>0.63704554946362302</v>
      </c>
      <c r="P14" s="211">
        <f t="shared" si="5"/>
        <v>3.5531253876583291E-2</v>
      </c>
    </row>
    <row r="15" spans="1:16" x14ac:dyDescent="0.2">
      <c r="A15" s="40">
        <v>152</v>
      </c>
      <c r="B15" s="41" t="s">
        <v>473</v>
      </c>
      <c r="C15" s="200">
        <v>23402734.940000001</v>
      </c>
      <c r="D15" s="33">
        <v>27819728.16</v>
      </c>
      <c r="E15" s="33">
        <v>23807423.739999998</v>
      </c>
      <c r="F15" s="131">
        <f t="shared" si="1"/>
        <v>0.85577485168352552</v>
      </c>
      <c r="G15" s="33">
        <v>23651813.710000001</v>
      </c>
      <c r="H15" s="281">
        <f t="shared" si="2"/>
        <v>0.85018133800484985</v>
      </c>
      <c r="I15" s="33">
        <v>15316823.810000001</v>
      </c>
      <c r="J15" s="154">
        <f t="shared" si="3"/>
        <v>0.550574172468837</v>
      </c>
      <c r="K15" s="33">
        <v>21350706.039999999</v>
      </c>
      <c r="L15" s="281">
        <v>0.9131398790276537</v>
      </c>
      <c r="M15" s="211">
        <f t="shared" si="4"/>
        <v>0.10777665458411234</v>
      </c>
      <c r="N15" s="33">
        <v>11832111.48</v>
      </c>
      <c r="O15" s="179">
        <v>0.50604288332419534</v>
      </c>
      <c r="P15" s="211">
        <f t="shared" si="5"/>
        <v>0.29451314212938762</v>
      </c>
    </row>
    <row r="16" spans="1:16" x14ac:dyDescent="0.2">
      <c r="A16" s="40" t="s">
        <v>60</v>
      </c>
      <c r="B16" s="41" t="s">
        <v>97</v>
      </c>
      <c r="C16" s="200">
        <v>27345846.789999999</v>
      </c>
      <c r="D16" s="33">
        <v>29250336.41</v>
      </c>
      <c r="E16" s="33">
        <v>24493788.52</v>
      </c>
      <c r="F16" s="79">
        <f t="shared" si="1"/>
        <v>0.83738484838848382</v>
      </c>
      <c r="G16" s="33">
        <v>24015181.640000001</v>
      </c>
      <c r="H16" s="281">
        <f t="shared" si="2"/>
        <v>0.82102240820005667</v>
      </c>
      <c r="I16" s="33">
        <v>12273663.17</v>
      </c>
      <c r="J16" s="154">
        <f t="shared" si="3"/>
        <v>0.41960759007899562</v>
      </c>
      <c r="K16" s="33">
        <v>23438717.059999999</v>
      </c>
      <c r="L16" s="281">
        <v>0.82277240600791113</v>
      </c>
      <c r="M16" s="211">
        <f t="shared" si="4"/>
        <v>2.4594544937093898E-2</v>
      </c>
      <c r="N16" s="33">
        <v>12179699.119999999</v>
      </c>
      <c r="O16" s="179">
        <v>0.42754560003271946</v>
      </c>
      <c r="P16" s="211">
        <f t="shared" si="5"/>
        <v>7.7148088039140639E-3</v>
      </c>
    </row>
    <row r="17" spans="1:16" x14ac:dyDescent="0.2">
      <c r="A17" s="40" t="s">
        <v>492</v>
      </c>
      <c r="B17" s="41" t="s">
        <v>162</v>
      </c>
      <c r="C17" s="200">
        <v>20724083.260000002</v>
      </c>
      <c r="D17" s="33">
        <v>19467847.449999999</v>
      </c>
      <c r="E17" s="33">
        <v>19349633.260000002</v>
      </c>
      <c r="F17" s="418">
        <f t="shared" si="1"/>
        <v>0.99392772157766229</v>
      </c>
      <c r="G17" s="33">
        <v>19349633.260000002</v>
      </c>
      <c r="H17" s="281">
        <f t="shared" si="2"/>
        <v>0.99392772157766229</v>
      </c>
      <c r="I17" s="33">
        <v>10947734.24</v>
      </c>
      <c r="J17" s="154">
        <f t="shared" si="3"/>
        <v>0.5623494979667103</v>
      </c>
      <c r="K17" s="33">
        <v>21600525.379999999</v>
      </c>
      <c r="L17" s="281">
        <v>0.99591261630223815</v>
      </c>
      <c r="M17" s="211">
        <f t="shared" si="4"/>
        <v>-0.10420543391431147</v>
      </c>
      <c r="N17" s="33">
        <v>11508593.57</v>
      </c>
      <c r="O17" s="179">
        <v>0.53061457212842189</v>
      </c>
      <c r="P17" s="211">
        <f t="shared" si="5"/>
        <v>-4.8733959244335323E-2</v>
      </c>
    </row>
    <row r="18" spans="1:16" x14ac:dyDescent="0.2">
      <c r="A18" s="40" t="s">
        <v>61</v>
      </c>
      <c r="B18" s="41" t="s">
        <v>481</v>
      </c>
      <c r="C18" s="200">
        <v>2253145.13</v>
      </c>
      <c r="D18" s="33">
        <v>6166340.6500000004</v>
      </c>
      <c r="E18" s="33">
        <v>6159912.9800000004</v>
      </c>
      <c r="F18" s="79">
        <f t="shared" si="1"/>
        <v>0.99895762002704147</v>
      </c>
      <c r="G18" s="33">
        <v>6159912.9800000004</v>
      </c>
      <c r="H18" s="281">
        <f t="shared" si="2"/>
        <v>0.99895762002704147</v>
      </c>
      <c r="I18" s="33">
        <v>1515486.63</v>
      </c>
      <c r="J18" s="154">
        <f t="shared" si="3"/>
        <v>0.24576758178288444</v>
      </c>
      <c r="K18" s="33">
        <v>2285668.11</v>
      </c>
      <c r="L18" s="281">
        <v>0.98475330555819507</v>
      </c>
      <c r="M18" s="211">
        <f t="shared" si="4"/>
        <v>1.6950163731338934</v>
      </c>
      <c r="N18" s="33">
        <v>1988499.98</v>
      </c>
      <c r="O18" s="179">
        <v>0.85672190106699475</v>
      </c>
      <c r="P18" s="211">
        <f t="shared" si="5"/>
        <v>-0.23787445549785724</v>
      </c>
    </row>
    <row r="19" spans="1:16" x14ac:dyDescent="0.2">
      <c r="A19" s="40" t="s">
        <v>62</v>
      </c>
      <c r="B19" s="41" t="s">
        <v>493</v>
      </c>
      <c r="C19" s="200">
        <v>158630554.56</v>
      </c>
      <c r="D19" s="33">
        <v>98484004.489999995</v>
      </c>
      <c r="E19" s="33">
        <v>93943051.560000002</v>
      </c>
      <c r="F19" s="418">
        <f t="shared" si="1"/>
        <v>0.95389146741630437</v>
      </c>
      <c r="G19" s="33">
        <v>93943051.560000002</v>
      </c>
      <c r="H19" s="281">
        <f t="shared" si="2"/>
        <v>0.95389146741630437</v>
      </c>
      <c r="I19" s="33">
        <v>36658278.880000003</v>
      </c>
      <c r="J19" s="154">
        <f t="shared" si="3"/>
        <v>0.37222571390994019</v>
      </c>
      <c r="K19" s="33">
        <v>145298231.91</v>
      </c>
      <c r="L19" s="281">
        <v>0.97770924671511594</v>
      </c>
      <c r="M19" s="211">
        <f t="shared" si="4"/>
        <v>-0.35344669838659981</v>
      </c>
      <c r="N19" s="33">
        <v>57855286.810000002</v>
      </c>
      <c r="O19" s="179">
        <v>0.3893072072654658</v>
      </c>
      <c r="P19" s="211">
        <f t="shared" si="5"/>
        <v>-0.36637979169668899</v>
      </c>
    </row>
    <row r="20" spans="1:16" x14ac:dyDescent="0.2">
      <c r="A20" s="40" t="s">
        <v>63</v>
      </c>
      <c r="B20" s="41" t="s">
        <v>98</v>
      </c>
      <c r="C20" s="200">
        <v>168939654.47999999</v>
      </c>
      <c r="D20" s="33">
        <v>177605815.72999999</v>
      </c>
      <c r="E20" s="33">
        <v>176444485</v>
      </c>
      <c r="F20" s="131">
        <f t="shared" si="1"/>
        <v>0.9934611897407376</v>
      </c>
      <c r="G20" s="33">
        <v>175777699.09</v>
      </c>
      <c r="H20" s="281">
        <f t="shared" si="2"/>
        <v>0.98970688751105351</v>
      </c>
      <c r="I20" s="33">
        <v>70364852.390000001</v>
      </c>
      <c r="J20" s="154">
        <f t="shared" si="3"/>
        <v>0.39618551960578868</v>
      </c>
      <c r="K20" s="33">
        <v>176227377.19</v>
      </c>
      <c r="L20" s="281">
        <v>0.99537146903309781</v>
      </c>
      <c r="M20" s="211">
        <f t="shared" si="4"/>
        <v>-2.5516926323835287E-3</v>
      </c>
      <c r="N20" s="33">
        <v>71335161.670000002</v>
      </c>
      <c r="O20" s="179">
        <v>0.40291687816829519</v>
      </c>
      <c r="P20" s="211">
        <f t="shared" si="5"/>
        <v>-1.3602117907697497E-2</v>
      </c>
    </row>
    <row r="21" spans="1:16" x14ac:dyDescent="0.2">
      <c r="A21" s="40" t="s">
        <v>64</v>
      </c>
      <c r="B21" s="41" t="s">
        <v>494</v>
      </c>
      <c r="C21" s="200">
        <v>12029885</v>
      </c>
      <c r="D21" s="33">
        <v>12006986</v>
      </c>
      <c r="E21" s="33">
        <v>0</v>
      </c>
      <c r="F21" s="131">
        <f t="shared" si="1"/>
        <v>0</v>
      </c>
      <c r="G21" s="33">
        <v>0</v>
      </c>
      <c r="H21" s="281">
        <f t="shared" si="2"/>
        <v>0</v>
      </c>
      <c r="I21" s="33">
        <v>0</v>
      </c>
      <c r="J21" s="154">
        <f t="shared" si="3"/>
        <v>0</v>
      </c>
      <c r="K21" s="33">
        <v>0</v>
      </c>
      <c r="L21" s="281">
        <v>0</v>
      </c>
      <c r="M21" s="225" t="s">
        <v>129</v>
      </c>
      <c r="N21" s="33">
        <v>0</v>
      </c>
      <c r="O21" s="179">
        <v>0</v>
      </c>
      <c r="P21" s="225" t="s">
        <v>129</v>
      </c>
    </row>
    <row r="22" spans="1:16" x14ac:dyDescent="0.2">
      <c r="A22" s="40" t="s">
        <v>65</v>
      </c>
      <c r="B22" s="41" t="s">
        <v>99</v>
      </c>
      <c r="C22" s="200">
        <v>31201317.460000001</v>
      </c>
      <c r="D22" s="33">
        <v>30698369.039999999</v>
      </c>
      <c r="E22" s="33">
        <v>26164319.73</v>
      </c>
      <c r="F22" s="131">
        <f t="shared" si="1"/>
        <v>0.85230325089609393</v>
      </c>
      <c r="G22" s="33">
        <v>26015253.93</v>
      </c>
      <c r="H22" s="281">
        <f t="shared" si="2"/>
        <v>0.84744742940910323</v>
      </c>
      <c r="I22" s="33">
        <v>11031284.91</v>
      </c>
      <c r="J22" s="154">
        <f t="shared" si="3"/>
        <v>0.35934433179906811</v>
      </c>
      <c r="K22" s="33">
        <v>29554004.07</v>
      </c>
      <c r="L22" s="281">
        <v>0.96500186734888482</v>
      </c>
      <c r="M22" s="211">
        <f>+G22/K22-1</f>
        <v>-0.11973843312798871</v>
      </c>
      <c r="N22" s="33">
        <v>14513833.83</v>
      </c>
      <c r="O22" s="179">
        <v>0.47390792513826085</v>
      </c>
      <c r="P22" s="211">
        <f>+I22/N22-1</f>
        <v>-0.23994686454254377</v>
      </c>
    </row>
    <row r="23" spans="1:16" x14ac:dyDescent="0.2">
      <c r="A23" s="40" t="s">
        <v>66</v>
      </c>
      <c r="B23" s="41" t="s">
        <v>112</v>
      </c>
      <c r="C23" s="200">
        <v>1332914.3600000001</v>
      </c>
      <c r="D23" s="33">
        <v>1964359.88</v>
      </c>
      <c r="E23" s="33">
        <v>1647764.73</v>
      </c>
      <c r="F23" s="131">
        <f t="shared" si="1"/>
        <v>0.83883037256900206</v>
      </c>
      <c r="G23" s="33">
        <v>1330704.24</v>
      </c>
      <c r="H23" s="281">
        <f t="shared" si="2"/>
        <v>0.67742385371869851</v>
      </c>
      <c r="I23" s="33">
        <v>842241.94</v>
      </c>
      <c r="J23" s="154">
        <f t="shared" si="3"/>
        <v>0.42876152612117086</v>
      </c>
      <c r="K23" s="33">
        <v>1189016.31</v>
      </c>
      <c r="L23" s="281">
        <v>0.88146167411250631</v>
      </c>
      <c r="M23" s="211">
        <f>+G23/K23-1</f>
        <v>0.11916399195566951</v>
      </c>
      <c r="N23" s="33">
        <v>852113.31</v>
      </c>
      <c r="O23" s="179">
        <v>0.63170304599618909</v>
      </c>
      <c r="P23" s="211">
        <f>+I23/N23-1</f>
        <v>-1.1584574356666377E-2</v>
      </c>
    </row>
    <row r="24" spans="1:16" x14ac:dyDescent="0.2">
      <c r="A24" s="40" t="s">
        <v>67</v>
      </c>
      <c r="B24" s="41" t="s">
        <v>109</v>
      </c>
      <c r="C24" s="200">
        <v>47869228.009999998</v>
      </c>
      <c r="D24" s="33">
        <v>47930824.869999997</v>
      </c>
      <c r="E24" s="33">
        <v>47930824.869999997</v>
      </c>
      <c r="F24" s="131">
        <f t="shared" si="1"/>
        <v>1</v>
      </c>
      <c r="G24" s="33">
        <v>47906335.32</v>
      </c>
      <c r="H24" s="281">
        <f t="shared" si="2"/>
        <v>0.9994890647080158</v>
      </c>
      <c r="I24" s="33">
        <v>26514841.41</v>
      </c>
      <c r="J24" s="154">
        <f t="shared" si="3"/>
        <v>0.55318975798798942</v>
      </c>
      <c r="K24" s="33">
        <v>47536155.549999997</v>
      </c>
      <c r="L24" s="281">
        <v>0.99930475096225968</v>
      </c>
      <c r="M24" s="211">
        <f>+G24/K24-1</f>
        <v>7.7873308372746752E-3</v>
      </c>
      <c r="N24" s="33">
        <v>23511248.75</v>
      </c>
      <c r="O24" s="179">
        <v>0.49425331739790834</v>
      </c>
      <c r="P24" s="211">
        <f>+I24/N24-1</f>
        <v>0.12775130287369363</v>
      </c>
    </row>
    <row r="25" spans="1:16" x14ac:dyDescent="0.2">
      <c r="A25" s="42" t="s">
        <v>495</v>
      </c>
      <c r="B25" s="43" t="s">
        <v>496</v>
      </c>
      <c r="C25" s="200">
        <v>2482359.2200000002</v>
      </c>
      <c r="D25" s="33">
        <v>2674867.71</v>
      </c>
      <c r="E25" s="33">
        <v>2391633.67</v>
      </c>
      <c r="F25" s="131">
        <f t="shared" si="1"/>
        <v>0.89411287932441341</v>
      </c>
      <c r="G25" s="33">
        <v>2038990.74</v>
      </c>
      <c r="H25" s="281">
        <f t="shared" si="2"/>
        <v>0.76227722678666598</v>
      </c>
      <c r="I25" s="33">
        <v>849561.97</v>
      </c>
      <c r="J25" s="154">
        <f t="shared" si="3"/>
        <v>0.31760896691223656</v>
      </c>
      <c r="K25" s="33">
        <v>2128954.0699999998</v>
      </c>
      <c r="L25" s="394">
        <v>0.7889439793331795</v>
      </c>
      <c r="M25" s="211">
        <f>+G25/K25-1</f>
        <v>-4.225705536240143E-2</v>
      </c>
      <c r="N25" s="33">
        <v>1114069.05</v>
      </c>
      <c r="O25" s="179">
        <v>0.41284970960361539</v>
      </c>
      <c r="P25" s="211">
        <f>+I25/N25-1</f>
        <v>-0.23742431404947484</v>
      </c>
    </row>
    <row r="26" spans="1:16" x14ac:dyDescent="0.2">
      <c r="A26" s="678" t="s">
        <v>68</v>
      </c>
      <c r="B26" s="672" t="s">
        <v>131</v>
      </c>
      <c r="C26" s="670">
        <v>1483166.28</v>
      </c>
      <c r="D26" s="401">
        <v>2413340.4500000002</v>
      </c>
      <c r="E26" s="402">
        <v>2409739.5499999998</v>
      </c>
      <c r="F26" s="131">
        <f t="shared" si="1"/>
        <v>0.99850791876463163</v>
      </c>
      <c r="G26" s="402">
        <v>1400307.85</v>
      </c>
      <c r="H26" s="281">
        <f t="shared" si="2"/>
        <v>0.58023634833618276</v>
      </c>
      <c r="I26" s="402">
        <v>1088002.04</v>
      </c>
      <c r="J26" s="154">
        <f t="shared" si="3"/>
        <v>0.45082824514046493</v>
      </c>
      <c r="K26" s="402">
        <v>1496599.22</v>
      </c>
      <c r="L26" s="416">
        <v>0.97894310340601798</v>
      </c>
      <c r="M26" s="448">
        <f>+G26/K26-1</f>
        <v>-6.4340117723701518E-2</v>
      </c>
      <c r="N26" s="402">
        <v>880928.44</v>
      </c>
      <c r="O26" s="431">
        <v>0.57622562500882635</v>
      </c>
      <c r="P26" s="448">
        <f>+I26/N26-1</f>
        <v>0.2350629070393051</v>
      </c>
    </row>
    <row r="27" spans="1:16" x14ac:dyDescent="0.2">
      <c r="A27" s="251">
        <v>199</v>
      </c>
      <c r="B27" s="671" t="s">
        <v>550</v>
      </c>
      <c r="C27" s="535">
        <v>0</v>
      </c>
      <c r="D27" s="682">
        <v>8455575.3699999992</v>
      </c>
      <c r="E27" s="687">
        <v>0</v>
      </c>
      <c r="F27" s="79">
        <f t="shared" si="1"/>
        <v>0</v>
      </c>
      <c r="G27" s="687">
        <v>0</v>
      </c>
      <c r="H27" s="394">
        <f t="shared" si="2"/>
        <v>0</v>
      </c>
      <c r="I27" s="687">
        <v>0</v>
      </c>
      <c r="J27" s="396">
        <f t="shared" si="3"/>
        <v>0</v>
      </c>
      <c r="K27" s="687" t="s">
        <v>129</v>
      </c>
      <c r="L27" s="79" t="s">
        <v>129</v>
      </c>
      <c r="M27" s="246" t="s">
        <v>129</v>
      </c>
      <c r="N27" s="687" t="s">
        <v>129</v>
      </c>
      <c r="O27" s="522" t="s">
        <v>129</v>
      </c>
      <c r="P27" s="246" t="s">
        <v>129</v>
      </c>
    </row>
    <row r="28" spans="1:16" x14ac:dyDescent="0.2">
      <c r="A28" s="18">
        <v>1</v>
      </c>
      <c r="B28" s="2" t="s">
        <v>126</v>
      </c>
      <c r="C28" s="202">
        <f>SUBTOTAL(9,C7:C26)</f>
        <v>826846392.01000011</v>
      </c>
      <c r="D28" s="208">
        <f>SUBTOTAL(9,D7:D27)</f>
        <v>831992686.67000008</v>
      </c>
      <c r="E28" s="204">
        <f>SUBTOTAL(9,E7:E27)</f>
        <v>640728621.34000003</v>
      </c>
      <c r="F28" s="91">
        <f t="shared" si="0"/>
        <v>0.77011328537571311</v>
      </c>
      <c r="G28" s="204">
        <f>SUBTOTAL(9,G7:G27)</f>
        <v>634777782.67000008</v>
      </c>
      <c r="H28" s="91">
        <f t="shared" si="2"/>
        <v>0.76296077218017311</v>
      </c>
      <c r="I28" s="204">
        <f>SUBTOTAL(9,I7:I27)</f>
        <v>375366445.1500001</v>
      </c>
      <c r="J28" s="171">
        <f t="shared" ref="J28" si="6">+I28/D28</f>
        <v>0.45116555850073797</v>
      </c>
      <c r="K28" s="574">
        <f>SUM(K7:K27)</f>
        <v>659863776.04999995</v>
      </c>
      <c r="L28" s="91">
        <v>0.78597386596613761</v>
      </c>
      <c r="M28" s="214">
        <f t="shared" ref="M28" si="7">+G28/K28-1</f>
        <v>-3.8016927569758052E-2</v>
      </c>
      <c r="N28" s="574">
        <f>SUBTOTAL(9,N7:N26)</f>
        <v>369141171.57999998</v>
      </c>
      <c r="O28" s="171">
        <v>0.439689712095997</v>
      </c>
      <c r="P28" s="214">
        <f t="shared" ref="P28:P33" si="8">+I28/N28-1</f>
        <v>1.6864208192639785E-2</v>
      </c>
    </row>
    <row r="29" spans="1:16" x14ac:dyDescent="0.2">
      <c r="A29" s="38" t="s">
        <v>69</v>
      </c>
      <c r="B29" s="39" t="s">
        <v>100</v>
      </c>
      <c r="C29" s="199">
        <v>708758.5</v>
      </c>
      <c r="D29" s="31">
        <v>576035.47</v>
      </c>
      <c r="E29" s="31">
        <v>331630.75</v>
      </c>
      <c r="F29" s="418">
        <f t="shared" si="1"/>
        <v>0.5757123775728602</v>
      </c>
      <c r="G29" s="31">
        <v>331630.75</v>
      </c>
      <c r="H29" s="49">
        <f t="shared" si="2"/>
        <v>0.5757123775728602</v>
      </c>
      <c r="I29" s="31">
        <v>331630.75</v>
      </c>
      <c r="J29" s="154">
        <f>I29/D29</f>
        <v>0.5757123775728602</v>
      </c>
      <c r="K29" s="31">
        <v>348957.09</v>
      </c>
      <c r="L29" s="49">
        <v>0.53317047479703417</v>
      </c>
      <c r="M29" s="211">
        <f>+G29/K29-1</f>
        <v>-4.9651778102574262E-2</v>
      </c>
      <c r="N29" s="31">
        <v>348957.09</v>
      </c>
      <c r="O29" s="154">
        <v>0.53317047479703417</v>
      </c>
      <c r="P29" s="211">
        <f t="shared" si="8"/>
        <v>-4.9651778102574262E-2</v>
      </c>
    </row>
    <row r="30" spans="1:16" x14ac:dyDescent="0.2">
      <c r="A30" s="40" t="s">
        <v>70</v>
      </c>
      <c r="B30" s="41" t="s">
        <v>755</v>
      </c>
      <c r="C30" s="200">
        <v>20680688.129999999</v>
      </c>
      <c r="D30" s="33">
        <v>24268830.969999999</v>
      </c>
      <c r="E30" s="33">
        <v>15397182.199999999</v>
      </c>
      <c r="F30" s="131">
        <f t="shared" si="1"/>
        <v>0.63444268160395856</v>
      </c>
      <c r="G30" s="33">
        <v>14134895.439999999</v>
      </c>
      <c r="H30" s="281">
        <f t="shared" si="2"/>
        <v>0.58243000898860353</v>
      </c>
      <c r="I30" s="33">
        <v>12664980.92</v>
      </c>
      <c r="J30" s="154">
        <f t="shared" ref="J30:J35" si="9">I30/D30</f>
        <v>0.52186201039744606</v>
      </c>
      <c r="K30" s="33">
        <v>11954122.890000001</v>
      </c>
      <c r="L30" s="281">
        <v>0.56540597889685174</v>
      </c>
      <c r="M30" s="212">
        <f>+G30/K30-1</f>
        <v>0.18242848681305457</v>
      </c>
      <c r="N30" s="33">
        <v>10770739</v>
      </c>
      <c r="O30" s="154">
        <v>0.49056568998</v>
      </c>
      <c r="P30" s="212">
        <f t="shared" si="8"/>
        <v>0.17586926208127407</v>
      </c>
    </row>
    <row r="31" spans="1:16" x14ac:dyDescent="0.2">
      <c r="A31" s="40" t="s">
        <v>71</v>
      </c>
      <c r="B31" s="41" t="s">
        <v>482</v>
      </c>
      <c r="C31" s="200">
        <v>180754699.88999999</v>
      </c>
      <c r="D31" s="33">
        <v>214574541.31</v>
      </c>
      <c r="E31" s="33">
        <v>200113197.81</v>
      </c>
      <c r="F31" s="131">
        <f t="shared" si="1"/>
        <v>0.93260456990045515</v>
      </c>
      <c r="G31" s="33">
        <v>198643400.61000001</v>
      </c>
      <c r="H31" s="281">
        <f t="shared" si="2"/>
        <v>0.92575474889640352</v>
      </c>
      <c r="I31" s="33">
        <v>138835102.66</v>
      </c>
      <c r="J31" s="154">
        <f t="shared" si="9"/>
        <v>0.6470250469249389</v>
      </c>
      <c r="K31" s="33">
        <v>163713115.21000001</v>
      </c>
      <c r="L31" s="281">
        <v>0.89922841023793776</v>
      </c>
      <c r="M31" s="212">
        <f>+G31/K31-1</f>
        <v>0.21336278009977283</v>
      </c>
      <c r="N31" s="33">
        <v>106605754.84999999</v>
      </c>
      <c r="O31" s="154">
        <v>0.58555432979828403</v>
      </c>
      <c r="P31" s="212">
        <f t="shared" si="8"/>
        <v>0.30232277662072193</v>
      </c>
    </row>
    <row r="32" spans="1:16" x14ac:dyDescent="0.2">
      <c r="A32" s="40" t="s">
        <v>72</v>
      </c>
      <c r="B32" s="41" t="s">
        <v>101</v>
      </c>
      <c r="C32" s="200">
        <v>29696298.379999999</v>
      </c>
      <c r="D32" s="33">
        <v>35363203.909999996</v>
      </c>
      <c r="E32" s="33">
        <v>25344938.550000001</v>
      </c>
      <c r="F32" s="418">
        <f t="shared" si="1"/>
        <v>0.71670368483871927</v>
      </c>
      <c r="G32" s="33">
        <v>17634278.219999999</v>
      </c>
      <c r="H32" s="281">
        <f t="shared" si="2"/>
        <v>0.49866178033188285</v>
      </c>
      <c r="I32" s="33">
        <v>9304066.8499999996</v>
      </c>
      <c r="J32" s="154">
        <f t="shared" si="9"/>
        <v>0.26310022343221562</v>
      </c>
      <c r="K32" s="33">
        <v>19059420.960000001</v>
      </c>
      <c r="L32" s="281">
        <v>0.60357793840272711</v>
      </c>
      <c r="M32" s="212">
        <f>+G32/K32-1</f>
        <v>-7.4773664057840361E-2</v>
      </c>
      <c r="N32" s="33">
        <v>12071896.119999999</v>
      </c>
      <c r="O32" s="154">
        <v>0.38229546364568462</v>
      </c>
      <c r="P32" s="212">
        <f t="shared" si="8"/>
        <v>-0.22927875144770549</v>
      </c>
    </row>
    <row r="33" spans="1:16" x14ac:dyDescent="0.2">
      <c r="A33" s="42">
        <v>234</v>
      </c>
      <c r="B33" s="43" t="s">
        <v>431</v>
      </c>
      <c r="C33" s="200">
        <v>8908528.6099999994</v>
      </c>
      <c r="D33" s="33">
        <v>10857977.99</v>
      </c>
      <c r="E33" s="33">
        <v>10707320.890000001</v>
      </c>
      <c r="F33" s="131">
        <f t="shared" si="1"/>
        <v>0.98612475544353173</v>
      </c>
      <c r="G33" s="33">
        <v>10624554.75</v>
      </c>
      <c r="H33" s="281">
        <f t="shared" si="2"/>
        <v>0.97850214467049212</v>
      </c>
      <c r="I33" s="33">
        <v>5883269.21</v>
      </c>
      <c r="J33" s="154">
        <f t="shared" si="9"/>
        <v>0.5418383805362641</v>
      </c>
      <c r="K33" s="33">
        <v>9398217.1699999999</v>
      </c>
      <c r="L33" s="244">
        <v>0.97856519751342741</v>
      </c>
      <c r="M33" s="525">
        <f>+G33/K33-1</f>
        <v>0.13048619305314468</v>
      </c>
      <c r="N33" s="33">
        <v>5781665.5</v>
      </c>
      <c r="O33" s="154">
        <v>0.60200105398969717</v>
      </c>
      <c r="P33" s="525">
        <f t="shared" si="8"/>
        <v>1.7573432776420539E-2</v>
      </c>
    </row>
    <row r="34" spans="1:16" x14ac:dyDescent="0.2">
      <c r="A34" s="678">
        <v>239</v>
      </c>
      <c r="B34" s="672" t="s">
        <v>466</v>
      </c>
      <c r="C34" s="670">
        <v>2850236.89</v>
      </c>
      <c r="D34" s="401">
        <v>8601698.5999999996</v>
      </c>
      <c r="E34" s="402">
        <v>0</v>
      </c>
      <c r="F34" s="131">
        <f>+E34/D34</f>
        <v>0</v>
      </c>
      <c r="G34" s="402">
        <v>0</v>
      </c>
      <c r="H34" s="281">
        <f t="shared" si="2"/>
        <v>0</v>
      </c>
      <c r="I34" s="402">
        <v>0</v>
      </c>
      <c r="J34" s="154">
        <f t="shared" si="9"/>
        <v>0</v>
      </c>
      <c r="K34" s="402">
        <v>0</v>
      </c>
      <c r="L34" s="416">
        <v>0</v>
      </c>
      <c r="M34" s="448" t="s">
        <v>129</v>
      </c>
      <c r="N34" s="402">
        <v>0</v>
      </c>
      <c r="O34" s="431">
        <v>0</v>
      </c>
      <c r="P34" s="448" t="s">
        <v>129</v>
      </c>
    </row>
    <row r="35" spans="1:16" x14ac:dyDescent="0.2">
      <c r="A35" s="568">
        <v>299</v>
      </c>
      <c r="B35" s="671" t="s">
        <v>551</v>
      </c>
      <c r="C35" s="535">
        <v>0</v>
      </c>
      <c r="D35" s="709">
        <v>3654402.31</v>
      </c>
      <c r="E35" s="710">
        <v>0</v>
      </c>
      <c r="F35" s="79">
        <f t="shared" si="1"/>
        <v>0</v>
      </c>
      <c r="G35" s="710">
        <v>0</v>
      </c>
      <c r="H35" s="281">
        <f t="shared" si="2"/>
        <v>0</v>
      </c>
      <c r="I35" s="710">
        <v>0</v>
      </c>
      <c r="J35" s="173">
        <f t="shared" si="9"/>
        <v>0</v>
      </c>
      <c r="K35" s="687" t="s">
        <v>129</v>
      </c>
      <c r="L35" s="79" t="s">
        <v>129</v>
      </c>
      <c r="M35" s="246" t="s">
        <v>129</v>
      </c>
      <c r="N35" s="687" t="s">
        <v>129</v>
      </c>
      <c r="O35" s="522" t="s">
        <v>129</v>
      </c>
      <c r="P35" s="246"/>
    </row>
    <row r="36" spans="1:16" x14ac:dyDescent="0.2">
      <c r="A36" s="18">
        <v>2</v>
      </c>
      <c r="B36" s="523" t="s">
        <v>125</v>
      </c>
      <c r="C36" s="202">
        <f>SUBTOTAL(9,C29:C34)</f>
        <v>243599210.39999998</v>
      </c>
      <c r="D36" s="208">
        <f>SUBTOTAL(9,D29:D35)</f>
        <v>297896690.56</v>
      </c>
      <c r="E36" s="204">
        <f>SUBTOTAL(9,E29:E35)</f>
        <v>251894270.19999999</v>
      </c>
      <c r="F36" s="233">
        <f>E36/D36</f>
        <v>0.84557592676332682</v>
      </c>
      <c r="G36" s="204">
        <f>SUBTOTAL(9,G29:G35)</f>
        <v>241368759.77000001</v>
      </c>
      <c r="H36" s="233">
        <f t="shared" si="2"/>
        <v>0.81024317294785597</v>
      </c>
      <c r="I36" s="204">
        <f>SUBTOTAL(9,I29:I35)</f>
        <v>167019050.38999999</v>
      </c>
      <c r="J36" s="278">
        <f>I36/D36</f>
        <v>0.56066097973774009</v>
      </c>
      <c r="K36" s="574">
        <f>SUM(K29:K35)</f>
        <v>204473833.31999999</v>
      </c>
      <c r="L36" s="91">
        <v>0.83196637038562093</v>
      </c>
      <c r="M36" s="214">
        <f t="shared" ref="M36:M58" si="10">+G36/K36-1</f>
        <v>0.18043837615280456</v>
      </c>
      <c r="N36" s="574">
        <f>SUBTOTAL(9,N29:N34)</f>
        <v>135579012.56</v>
      </c>
      <c r="O36" s="278">
        <v>0.55164603374063959</v>
      </c>
      <c r="P36" s="214">
        <f t="shared" ref="P36:P57" si="11">+I36/N36-1</f>
        <v>0.23189457745966635</v>
      </c>
    </row>
    <row r="37" spans="1:16" x14ac:dyDescent="0.2">
      <c r="A37" s="38" t="s">
        <v>497</v>
      </c>
      <c r="B37" s="39" t="s">
        <v>475</v>
      </c>
      <c r="C37" s="199">
        <v>16774924.1</v>
      </c>
      <c r="D37" s="31">
        <v>17531721.210000001</v>
      </c>
      <c r="E37" s="31">
        <v>17477059.370000001</v>
      </c>
      <c r="F37" s="79">
        <f t="shared" si="1"/>
        <v>0.99688211788533232</v>
      </c>
      <c r="G37" s="31">
        <v>17240579.18</v>
      </c>
      <c r="H37" s="281">
        <f t="shared" si="2"/>
        <v>0.98339341434234451</v>
      </c>
      <c r="I37" s="31">
        <v>14105575.300000001</v>
      </c>
      <c r="J37" s="154">
        <f>I37/D37</f>
        <v>0.8045744699587315</v>
      </c>
      <c r="K37" s="31">
        <v>15919976.199999999</v>
      </c>
      <c r="L37" s="49">
        <v>0.94927184449954671</v>
      </c>
      <c r="M37" s="211">
        <f t="shared" si="10"/>
        <v>8.2952572504473965E-2</v>
      </c>
      <c r="N37" s="31">
        <v>13094670.210000001</v>
      </c>
      <c r="O37" s="154">
        <v>0.7808052968923388</v>
      </c>
      <c r="P37" s="211">
        <f t="shared" si="11"/>
        <v>7.7199736517839401E-2</v>
      </c>
    </row>
    <row r="38" spans="1:16" x14ac:dyDescent="0.2">
      <c r="A38" s="38" t="s">
        <v>73</v>
      </c>
      <c r="B38" s="39" t="s">
        <v>132</v>
      </c>
      <c r="C38" s="200">
        <v>2248848</v>
      </c>
      <c r="D38" s="33">
        <v>2248848</v>
      </c>
      <c r="E38" s="33">
        <v>2248848</v>
      </c>
      <c r="F38" s="79">
        <f t="shared" si="1"/>
        <v>1</v>
      </c>
      <c r="G38" s="33">
        <v>2248848</v>
      </c>
      <c r="H38" s="281">
        <f t="shared" si="2"/>
        <v>1</v>
      </c>
      <c r="I38" s="33">
        <v>2248848</v>
      </c>
      <c r="J38" s="154">
        <f t="shared" ref="J38:J47" si="12">I38/D38</f>
        <v>1</v>
      </c>
      <c r="K38" s="33">
        <v>2248848</v>
      </c>
      <c r="L38" s="49">
        <v>1</v>
      </c>
      <c r="M38" s="211">
        <f t="shared" si="10"/>
        <v>0</v>
      </c>
      <c r="N38" s="33">
        <v>2248848</v>
      </c>
      <c r="O38" s="154">
        <v>1</v>
      </c>
      <c r="P38" s="211">
        <f t="shared" si="11"/>
        <v>0</v>
      </c>
    </row>
    <row r="39" spans="1:16" x14ac:dyDescent="0.2">
      <c r="A39" s="40" t="s">
        <v>74</v>
      </c>
      <c r="B39" s="41" t="s">
        <v>666</v>
      </c>
      <c r="C39" s="200">
        <v>8261679.1600000001</v>
      </c>
      <c r="D39" s="33">
        <v>9331667.1099999994</v>
      </c>
      <c r="E39" s="33">
        <v>9331667.1099999994</v>
      </c>
      <c r="F39" s="79">
        <f t="shared" si="1"/>
        <v>1</v>
      </c>
      <c r="G39" s="33">
        <v>9331667.1099999994</v>
      </c>
      <c r="H39" s="281">
        <f t="shared" si="2"/>
        <v>1</v>
      </c>
      <c r="I39" s="33">
        <v>5529319</v>
      </c>
      <c r="J39" s="154">
        <f t="shared" si="12"/>
        <v>0.59253281700058424</v>
      </c>
      <c r="K39" s="33">
        <v>8261679.1600000001</v>
      </c>
      <c r="L39" s="281">
        <v>0.95409023912572133</v>
      </c>
      <c r="M39" s="213">
        <f t="shared" si="10"/>
        <v>0.12951216444962976</v>
      </c>
      <c r="N39" s="33">
        <v>8261679.1600000001</v>
      </c>
      <c r="O39" s="179">
        <v>0.95409023912572133</v>
      </c>
      <c r="P39" s="211">
        <f t="shared" si="11"/>
        <v>-0.33072697536223372</v>
      </c>
    </row>
    <row r="40" spans="1:16" x14ac:dyDescent="0.2">
      <c r="A40" s="40">
        <v>323</v>
      </c>
      <c r="B40" s="41" t="s">
        <v>483</v>
      </c>
      <c r="C40" s="200">
        <v>39307154.049999997</v>
      </c>
      <c r="D40" s="33">
        <v>39307154.049999997</v>
      </c>
      <c r="E40" s="33">
        <v>39307154.049999997</v>
      </c>
      <c r="F40" s="79">
        <f t="shared" si="1"/>
        <v>1</v>
      </c>
      <c r="G40" s="33">
        <v>39307154.049999997</v>
      </c>
      <c r="H40" s="281">
        <f t="shared" si="2"/>
        <v>1</v>
      </c>
      <c r="I40" s="33">
        <v>37980210.549999997</v>
      </c>
      <c r="J40" s="154">
        <f t="shared" si="12"/>
        <v>0.96624167961099183</v>
      </c>
      <c r="K40" s="33">
        <v>39307154.049999997</v>
      </c>
      <c r="L40" s="617">
        <v>1</v>
      </c>
      <c r="M40" s="212">
        <f t="shared" si="10"/>
        <v>0</v>
      </c>
      <c r="N40" s="33">
        <v>37150681</v>
      </c>
      <c r="O40" s="179">
        <v>0.94513789914027124</v>
      </c>
      <c r="P40" s="212">
        <f t="shared" si="11"/>
        <v>2.2328784497920751E-2</v>
      </c>
    </row>
    <row r="41" spans="1:16" x14ac:dyDescent="0.2">
      <c r="A41" s="40">
        <v>324</v>
      </c>
      <c r="B41" s="41" t="s">
        <v>477</v>
      </c>
      <c r="C41" s="200">
        <v>7463831</v>
      </c>
      <c r="D41" s="33">
        <v>7493661</v>
      </c>
      <c r="E41" s="33">
        <v>7493661</v>
      </c>
      <c r="F41" s="79">
        <f t="shared" si="1"/>
        <v>1</v>
      </c>
      <c r="G41" s="33">
        <v>7493661</v>
      </c>
      <c r="H41" s="281">
        <f t="shared" si="2"/>
        <v>1</v>
      </c>
      <c r="I41" s="33">
        <v>2077130</v>
      </c>
      <c r="J41" s="154">
        <f t="shared" si="12"/>
        <v>0.27718494338081212</v>
      </c>
      <c r="K41" s="33">
        <v>7492248.5</v>
      </c>
      <c r="L41" s="281">
        <v>1</v>
      </c>
      <c r="M41" s="212">
        <f t="shared" si="10"/>
        <v>1.8852818349524014E-4</v>
      </c>
      <c r="N41" s="33">
        <v>28417.5</v>
      </c>
      <c r="O41" s="179">
        <v>3.7929201093636978E-3</v>
      </c>
      <c r="P41" s="212">
        <f t="shared" si="11"/>
        <v>72.093340371250108</v>
      </c>
    </row>
    <row r="42" spans="1:16" x14ac:dyDescent="0.2">
      <c r="A42" s="40" t="s">
        <v>476</v>
      </c>
      <c r="B42" s="41" t="s">
        <v>114</v>
      </c>
      <c r="C42" s="200">
        <v>14209859.460000001</v>
      </c>
      <c r="D42" s="33">
        <v>16910646.780000001</v>
      </c>
      <c r="E42" s="33">
        <v>14942104.52</v>
      </c>
      <c r="F42" s="79">
        <f t="shared" si="1"/>
        <v>0.88359154527855366</v>
      </c>
      <c r="G42" s="33">
        <v>14868767.08</v>
      </c>
      <c r="H42" s="281">
        <f t="shared" si="2"/>
        <v>0.87925478389064893</v>
      </c>
      <c r="I42" s="33">
        <v>4070102.18</v>
      </c>
      <c r="J42" s="154">
        <f t="shared" si="12"/>
        <v>0.24068282147632911</v>
      </c>
      <c r="K42" s="33">
        <v>15593870.210000001</v>
      </c>
      <c r="L42" s="281">
        <v>0.95114598186090848</v>
      </c>
      <c r="M42" s="212">
        <f t="shared" si="10"/>
        <v>-4.6499241063004848E-2</v>
      </c>
      <c r="N42" s="33">
        <v>5472814.8899999997</v>
      </c>
      <c r="O42" s="179">
        <v>0.33381359611124078</v>
      </c>
      <c r="P42" s="212">
        <f t="shared" si="11"/>
        <v>-0.25630552799493633</v>
      </c>
    </row>
    <row r="43" spans="1:16" x14ac:dyDescent="0.2">
      <c r="A43" s="40">
        <v>328</v>
      </c>
      <c r="B43" s="41" t="s">
        <v>432</v>
      </c>
      <c r="C43" s="200">
        <v>9039781.6799999997</v>
      </c>
      <c r="D43" s="33">
        <v>9402300.0800000001</v>
      </c>
      <c r="E43" s="33">
        <v>9402300.0800000001</v>
      </c>
      <c r="F43" s="79">
        <f t="shared" si="1"/>
        <v>1</v>
      </c>
      <c r="G43" s="33">
        <v>9402300.0800000001</v>
      </c>
      <c r="H43" s="281">
        <f t="shared" si="2"/>
        <v>1</v>
      </c>
      <c r="I43" s="33">
        <v>4179061.03</v>
      </c>
      <c r="J43" s="154">
        <f t="shared" si="12"/>
        <v>0.44447220301864687</v>
      </c>
      <c r="K43" s="33">
        <v>9039781.6799999997</v>
      </c>
      <c r="L43" s="281">
        <v>1</v>
      </c>
      <c r="M43" s="213">
        <f t="shared" si="10"/>
        <v>4.0102561414956606E-2</v>
      </c>
      <c r="N43" s="33">
        <v>4033372.18</v>
      </c>
      <c r="O43" s="179">
        <v>0.44618026438886299</v>
      </c>
      <c r="P43" s="212">
        <f t="shared" si="11"/>
        <v>3.6120854584760886E-2</v>
      </c>
    </row>
    <row r="44" spans="1:16" x14ac:dyDescent="0.2">
      <c r="A44" s="40" t="s">
        <v>499</v>
      </c>
      <c r="B44" s="41" t="s">
        <v>498</v>
      </c>
      <c r="C44" s="200">
        <v>28919222.559999999</v>
      </c>
      <c r="D44" s="33">
        <v>30377801.829999998</v>
      </c>
      <c r="E44" s="33">
        <v>30377801.829999998</v>
      </c>
      <c r="F44" s="79">
        <f t="shared" si="1"/>
        <v>1</v>
      </c>
      <c r="G44" s="33">
        <v>30377801.829999998</v>
      </c>
      <c r="H44" s="281">
        <f t="shared" si="2"/>
        <v>1</v>
      </c>
      <c r="I44" s="33">
        <v>24137661.829999998</v>
      </c>
      <c r="J44" s="154">
        <f t="shared" si="12"/>
        <v>0.79458224018574419</v>
      </c>
      <c r="K44" s="33">
        <v>28919222.559999999</v>
      </c>
      <c r="L44" s="617">
        <v>1</v>
      </c>
      <c r="M44" s="212">
        <f t="shared" si="10"/>
        <v>5.0436323693481722E-2</v>
      </c>
      <c r="N44" s="33">
        <v>20050000</v>
      </c>
      <c r="O44" s="179">
        <v>0.6933104774307598</v>
      </c>
      <c r="P44" s="212">
        <f t="shared" si="11"/>
        <v>0.20387340798004971</v>
      </c>
    </row>
    <row r="45" spans="1:16" x14ac:dyDescent="0.2">
      <c r="A45" s="40" t="s">
        <v>433</v>
      </c>
      <c r="B45" s="41" t="s">
        <v>505</v>
      </c>
      <c r="C45" s="200">
        <v>10147004.630000001</v>
      </c>
      <c r="D45" s="33">
        <v>12603624.48</v>
      </c>
      <c r="E45" s="33">
        <v>11909199.59</v>
      </c>
      <c r="F45" s="79">
        <f t="shared" si="1"/>
        <v>0.94490276260595152</v>
      </c>
      <c r="G45" s="33">
        <v>11909199.59</v>
      </c>
      <c r="H45" s="281">
        <f t="shared" si="2"/>
        <v>0.94490276260595152</v>
      </c>
      <c r="I45" s="33">
        <v>5975393.6200000001</v>
      </c>
      <c r="J45" s="154">
        <f t="shared" si="12"/>
        <v>0.47410121028931196</v>
      </c>
      <c r="K45" s="33">
        <v>11478193.07</v>
      </c>
      <c r="L45" s="281">
        <v>0.99804097017609072</v>
      </c>
      <c r="M45" s="212">
        <f t="shared" si="10"/>
        <v>3.7550032254336285E-2</v>
      </c>
      <c r="N45" s="33">
        <v>10277508.609999999</v>
      </c>
      <c r="O45" s="179">
        <v>0.89364019245561654</v>
      </c>
      <c r="P45" s="212">
        <f t="shared" si="11"/>
        <v>-0.41859512390133624</v>
      </c>
    </row>
    <row r="46" spans="1:16" x14ac:dyDescent="0.2">
      <c r="A46" s="40" t="s">
        <v>76</v>
      </c>
      <c r="B46" s="41" t="s">
        <v>110</v>
      </c>
      <c r="C46" s="200">
        <v>12497819.630000001</v>
      </c>
      <c r="D46" s="33">
        <v>12755164.779999999</v>
      </c>
      <c r="E46" s="33">
        <v>12586837.74</v>
      </c>
      <c r="F46" s="79">
        <f t="shared" si="1"/>
        <v>0.98680322497566364</v>
      </c>
      <c r="G46" s="33">
        <v>12542166.460000001</v>
      </c>
      <c r="H46" s="281">
        <f t="shared" si="2"/>
        <v>0.98330101385017166</v>
      </c>
      <c r="I46" s="33">
        <v>12408597.99</v>
      </c>
      <c r="J46" s="154">
        <f t="shared" si="12"/>
        <v>0.97282929730994827</v>
      </c>
      <c r="K46" s="33">
        <v>12420858.560000001</v>
      </c>
      <c r="L46" s="281">
        <v>0.99417634782889119</v>
      </c>
      <c r="M46" s="212">
        <f t="shared" si="10"/>
        <v>9.7664665782974946E-3</v>
      </c>
      <c r="N46" s="33">
        <v>12373708.039999999</v>
      </c>
      <c r="O46" s="179">
        <v>0.9904023791015768</v>
      </c>
      <c r="P46" s="212">
        <f t="shared" si="11"/>
        <v>2.8196842763070773E-3</v>
      </c>
    </row>
    <row r="47" spans="1:16" x14ac:dyDescent="0.2">
      <c r="A47" s="40" t="s">
        <v>77</v>
      </c>
      <c r="B47" s="41" t="s">
        <v>484</v>
      </c>
      <c r="C47" s="200">
        <v>64496879.130000003</v>
      </c>
      <c r="D47" s="33">
        <v>66190224.990000002</v>
      </c>
      <c r="E47" s="33">
        <v>66190224.990000002</v>
      </c>
      <c r="F47" s="418">
        <f t="shared" si="1"/>
        <v>1</v>
      </c>
      <c r="G47" s="33">
        <v>66190224.990000002</v>
      </c>
      <c r="H47" s="281">
        <f t="shared" si="2"/>
        <v>1</v>
      </c>
      <c r="I47" s="33">
        <v>58635497.799999997</v>
      </c>
      <c r="J47" s="154">
        <f t="shared" si="12"/>
        <v>0.88586340065861124</v>
      </c>
      <c r="K47" s="33">
        <v>64624921.130000003</v>
      </c>
      <c r="L47" s="281">
        <v>1</v>
      </c>
      <c r="M47" s="212">
        <f t="shared" si="10"/>
        <v>2.4221365885324975E-2</v>
      </c>
      <c r="N47" s="33">
        <v>47405369.799999997</v>
      </c>
      <c r="O47" s="179">
        <v>0.7335462693198338</v>
      </c>
      <c r="P47" s="212">
        <f t="shared" si="11"/>
        <v>0.23689569446202285</v>
      </c>
    </row>
    <row r="48" spans="1:16" ht="15.75" thickBot="1" x14ac:dyDescent="0.3">
      <c r="A48" s="7" t="s">
        <v>19</v>
      </c>
      <c r="N48" s="98"/>
      <c r="P48" s="527"/>
    </row>
    <row r="49" spans="1:16" x14ac:dyDescent="0.2">
      <c r="A49" s="755" t="s">
        <v>468</v>
      </c>
      <c r="B49" s="756"/>
      <c r="C49" s="165" t="s">
        <v>510</v>
      </c>
      <c r="D49" s="741" t="s">
        <v>772</v>
      </c>
      <c r="E49" s="742"/>
      <c r="F49" s="742"/>
      <c r="G49" s="742"/>
      <c r="H49" s="742"/>
      <c r="I49" s="742"/>
      <c r="J49" s="743"/>
      <c r="K49" s="750" t="s">
        <v>773</v>
      </c>
      <c r="L49" s="751"/>
      <c r="M49" s="751"/>
      <c r="N49" s="751"/>
      <c r="O49" s="751"/>
      <c r="P49" s="754"/>
    </row>
    <row r="50" spans="1:16" x14ac:dyDescent="0.2">
      <c r="C50" s="158">
        <v>1</v>
      </c>
      <c r="D50" s="149">
        <v>2</v>
      </c>
      <c r="E50" s="88">
        <v>3</v>
      </c>
      <c r="F50" s="89" t="s">
        <v>36</v>
      </c>
      <c r="G50" s="88">
        <v>4</v>
      </c>
      <c r="H50" s="89" t="s">
        <v>37</v>
      </c>
      <c r="I50" s="88">
        <v>5</v>
      </c>
      <c r="J50" s="150" t="s">
        <v>38</v>
      </c>
      <c r="K50" s="88" t="s">
        <v>555</v>
      </c>
      <c r="L50" s="89" t="s">
        <v>556</v>
      </c>
      <c r="M50" s="89" t="s">
        <v>557</v>
      </c>
      <c r="N50" s="88" t="s">
        <v>39</v>
      </c>
      <c r="O50" s="89" t="s">
        <v>40</v>
      </c>
      <c r="P50" s="618" t="s">
        <v>362</v>
      </c>
    </row>
    <row r="51" spans="1:16" x14ac:dyDescent="0.2">
      <c r="A51" s="1"/>
      <c r="B51" s="2" t="s">
        <v>425</v>
      </c>
      <c r="C51" s="249" t="s">
        <v>13</v>
      </c>
      <c r="D51" s="250" t="s">
        <v>14</v>
      </c>
      <c r="E51" s="90" t="s">
        <v>15</v>
      </c>
      <c r="F51" s="90" t="s">
        <v>18</v>
      </c>
      <c r="G51" s="90" t="s">
        <v>16</v>
      </c>
      <c r="H51" s="90" t="s">
        <v>18</v>
      </c>
      <c r="I51" s="90" t="s">
        <v>17</v>
      </c>
      <c r="J51" s="114" t="s">
        <v>18</v>
      </c>
      <c r="K51" s="90" t="s">
        <v>16</v>
      </c>
      <c r="L51" s="90" t="s">
        <v>18</v>
      </c>
      <c r="M51" s="620" t="s">
        <v>513</v>
      </c>
      <c r="N51" s="570" t="s">
        <v>17</v>
      </c>
      <c r="O51" s="90" t="s">
        <v>18</v>
      </c>
      <c r="P51" s="619" t="s">
        <v>513</v>
      </c>
    </row>
    <row r="52" spans="1:16" x14ac:dyDescent="0.2">
      <c r="A52" s="40" t="s">
        <v>78</v>
      </c>
      <c r="B52" s="41" t="s">
        <v>102</v>
      </c>
      <c r="C52" s="200">
        <v>16590471.789999999</v>
      </c>
      <c r="D52" s="33">
        <v>16483835.17</v>
      </c>
      <c r="E52" s="33">
        <v>16046988.890000001</v>
      </c>
      <c r="F52" s="418">
        <f>+E52/D52</f>
        <v>0.97349850471721266</v>
      </c>
      <c r="G52" s="33">
        <v>15831213.84</v>
      </c>
      <c r="H52" s="281">
        <f>+G52/D52</f>
        <v>0.96040840476324663</v>
      </c>
      <c r="I52" s="33">
        <v>1790680.39</v>
      </c>
      <c r="J52" s="179">
        <f t="shared" ref="J52:J85" si="13">+I52/D52</f>
        <v>0.10863251006410057</v>
      </c>
      <c r="K52" s="33">
        <v>15827022.560000001</v>
      </c>
      <c r="L52" s="281">
        <v>0.96471788046477136</v>
      </c>
      <c r="M52" s="212">
        <f t="shared" si="10"/>
        <v>2.6481797091726378E-4</v>
      </c>
      <c r="N52" s="33">
        <v>1757157.57</v>
      </c>
      <c r="O52" s="179">
        <v>0.10710551022131279</v>
      </c>
      <c r="P52" s="212">
        <f t="shared" si="11"/>
        <v>1.9077867900031187E-2</v>
      </c>
    </row>
    <row r="53" spans="1:16" x14ac:dyDescent="0.2">
      <c r="A53" s="40">
        <v>336</v>
      </c>
      <c r="B53" s="41" t="s">
        <v>434</v>
      </c>
      <c r="C53" s="200">
        <v>211322.62</v>
      </c>
      <c r="D53" s="33">
        <v>211322.62</v>
      </c>
      <c r="E53" s="33">
        <v>211322.62</v>
      </c>
      <c r="F53" s="131">
        <f t="shared" ref="F53:F83" si="14">+E53/D53</f>
        <v>1</v>
      </c>
      <c r="G53" s="33">
        <v>211322.62</v>
      </c>
      <c r="H53" s="281">
        <f t="shared" ref="H53:H59" si="15">+G53/D53</f>
        <v>1</v>
      </c>
      <c r="I53" s="33">
        <v>0</v>
      </c>
      <c r="J53" s="179">
        <f t="shared" si="13"/>
        <v>0</v>
      </c>
      <c r="K53" s="33">
        <v>211322.62</v>
      </c>
      <c r="L53" s="281">
        <v>1</v>
      </c>
      <c r="M53" s="213">
        <f t="shared" si="10"/>
        <v>0</v>
      </c>
      <c r="N53" s="33">
        <v>211322.62</v>
      </c>
      <c r="O53" s="436">
        <v>1</v>
      </c>
      <c r="P53" s="212">
        <f t="shared" si="11"/>
        <v>-1</v>
      </c>
    </row>
    <row r="54" spans="1:16" x14ac:dyDescent="0.2">
      <c r="A54" s="40" t="s">
        <v>500</v>
      </c>
      <c r="B54" s="41" t="s">
        <v>486</v>
      </c>
      <c r="C54" s="200">
        <v>13215052.93</v>
      </c>
      <c r="D54" s="33">
        <v>14827284.439999999</v>
      </c>
      <c r="E54" s="33">
        <v>13963981.529999999</v>
      </c>
      <c r="F54" s="131">
        <f t="shared" si="14"/>
        <v>0.94177606064728603</v>
      </c>
      <c r="G54" s="33">
        <v>13624492.77</v>
      </c>
      <c r="H54" s="281">
        <f t="shared" si="15"/>
        <v>0.9188798410884198</v>
      </c>
      <c r="I54" s="33">
        <v>7244579</v>
      </c>
      <c r="J54" s="179">
        <f t="shared" si="13"/>
        <v>0.48859782985319195</v>
      </c>
      <c r="K54" s="33">
        <v>10998387.560000001</v>
      </c>
      <c r="L54" s="281">
        <v>0.89400236791731869</v>
      </c>
      <c r="M54" s="212">
        <f t="shared" si="10"/>
        <v>0.23877183775109656</v>
      </c>
      <c r="N54" s="33">
        <v>7794650.5800000001</v>
      </c>
      <c r="O54" s="179">
        <v>0.63358706333931925</v>
      </c>
      <c r="P54" s="212">
        <f t="shared" si="11"/>
        <v>-7.0570396242187972E-2</v>
      </c>
    </row>
    <row r="55" spans="1:16" x14ac:dyDescent="0.2">
      <c r="A55" s="40">
        <v>338</v>
      </c>
      <c r="B55" s="41" t="s">
        <v>428</v>
      </c>
      <c r="C55" s="200">
        <v>6508517.5999999996</v>
      </c>
      <c r="D55" s="33">
        <v>7765586.3600000003</v>
      </c>
      <c r="E55" s="33">
        <v>7375458.1399999997</v>
      </c>
      <c r="F55" s="131">
        <f t="shared" si="14"/>
        <v>0.94976191083141848</v>
      </c>
      <c r="G55" s="33">
        <v>7046549.1699999999</v>
      </c>
      <c r="H55" s="281">
        <f t="shared" si="15"/>
        <v>0.90740722507398652</v>
      </c>
      <c r="I55" s="33">
        <v>4993768.47</v>
      </c>
      <c r="J55" s="179">
        <f t="shared" si="13"/>
        <v>0.64306392827237835</v>
      </c>
      <c r="K55" s="33">
        <v>6105971.6200000001</v>
      </c>
      <c r="L55" s="281">
        <v>0.90849200602101787</v>
      </c>
      <c r="M55" s="212">
        <f t="shared" si="10"/>
        <v>0.15404224070075179</v>
      </c>
      <c r="N55" s="33">
        <v>2168564.08</v>
      </c>
      <c r="O55" s="179">
        <v>0.32265514054654632</v>
      </c>
      <c r="P55" s="212">
        <f t="shared" si="11"/>
        <v>1.302799588011252</v>
      </c>
    </row>
    <row r="56" spans="1:16" x14ac:dyDescent="0.2">
      <c r="A56" s="40" t="s">
        <v>79</v>
      </c>
      <c r="B56" s="41" t="s">
        <v>115</v>
      </c>
      <c r="C56" s="200">
        <v>11347381.6</v>
      </c>
      <c r="D56" s="33">
        <v>12739422.380000001</v>
      </c>
      <c r="E56" s="33">
        <v>12443482.24</v>
      </c>
      <c r="F56" s="131">
        <f t="shared" si="14"/>
        <v>0.97676973639993236</v>
      </c>
      <c r="G56" s="33">
        <v>12377099.73</v>
      </c>
      <c r="H56" s="281">
        <f t="shared" si="15"/>
        <v>0.97155894206248927</v>
      </c>
      <c r="I56" s="33">
        <v>10293461.59</v>
      </c>
      <c r="J56" s="396">
        <f t="shared" si="13"/>
        <v>0.8080006520672407</v>
      </c>
      <c r="K56" s="33">
        <v>12200424.77</v>
      </c>
      <c r="L56" s="416">
        <v>0.96911136559601441</v>
      </c>
      <c r="M56" s="212">
        <f t="shared" si="10"/>
        <v>1.4481049908559918E-2</v>
      </c>
      <c r="N56" s="33">
        <v>11812347.390000001</v>
      </c>
      <c r="O56" s="396">
        <v>0.93828537332290096</v>
      </c>
      <c r="P56" s="212">
        <f t="shared" si="11"/>
        <v>-0.1285845860989363</v>
      </c>
    </row>
    <row r="57" spans="1:16" x14ac:dyDescent="0.2">
      <c r="A57" s="40">
        <v>342</v>
      </c>
      <c r="B57" s="41" t="s">
        <v>487</v>
      </c>
      <c r="C57" s="200">
        <v>4676210.57</v>
      </c>
      <c r="D57" s="33">
        <v>6374650.3399999999</v>
      </c>
      <c r="E57" s="33">
        <v>6372392.7199999997</v>
      </c>
      <c r="F57" s="131">
        <f t="shared" si="14"/>
        <v>0.99964584410444701</v>
      </c>
      <c r="G57" s="33">
        <v>6362437.7199999997</v>
      </c>
      <c r="H57" s="281">
        <f t="shared" si="15"/>
        <v>0.9980841898224021</v>
      </c>
      <c r="I57" s="33">
        <v>83803.34</v>
      </c>
      <c r="J57" s="396">
        <f t="shared" si="13"/>
        <v>1.3146343019654942E-2</v>
      </c>
      <c r="K57" s="33">
        <v>4667210.57</v>
      </c>
      <c r="L57" s="131">
        <v>0.99880132983658643</v>
      </c>
      <c r="M57" s="212">
        <f t="shared" si="10"/>
        <v>0.36322062709075476</v>
      </c>
      <c r="N57" s="33">
        <v>3915545.72</v>
      </c>
      <c r="O57" s="396">
        <v>0.83794210985684203</v>
      </c>
      <c r="P57" s="212">
        <f t="shared" si="11"/>
        <v>-0.97859727711211608</v>
      </c>
    </row>
    <row r="58" spans="1:16" x14ac:dyDescent="0.2">
      <c r="A58" s="678">
        <v>343</v>
      </c>
      <c r="B58" s="685" t="s">
        <v>435</v>
      </c>
      <c r="C58" s="670">
        <v>7608676.7199999997</v>
      </c>
      <c r="D58" s="401">
        <v>7608676.7199999997</v>
      </c>
      <c r="E58" s="402">
        <v>7608676.7199999997</v>
      </c>
      <c r="F58" s="131">
        <f t="shared" si="14"/>
        <v>1</v>
      </c>
      <c r="G58" s="402">
        <v>7608676.7199999997</v>
      </c>
      <c r="H58" s="281">
        <f t="shared" si="15"/>
        <v>1</v>
      </c>
      <c r="I58" s="402">
        <v>0</v>
      </c>
      <c r="J58" s="431">
        <f t="shared" si="13"/>
        <v>0</v>
      </c>
      <c r="K58" s="402">
        <v>7608676.7199999997</v>
      </c>
      <c r="L58" s="418">
        <v>1</v>
      </c>
      <c r="M58" s="677">
        <f t="shared" si="10"/>
        <v>0</v>
      </c>
      <c r="N58" s="402">
        <v>0</v>
      </c>
      <c r="O58" s="431">
        <v>0</v>
      </c>
      <c r="P58" s="677" t="s">
        <v>129</v>
      </c>
    </row>
    <row r="59" spans="1:16" x14ac:dyDescent="0.2">
      <c r="A59" s="568">
        <v>399</v>
      </c>
      <c r="B59" s="671" t="s">
        <v>552</v>
      </c>
      <c r="C59" s="535">
        <v>0</v>
      </c>
      <c r="D59" s="709">
        <v>1750638.66</v>
      </c>
      <c r="E59" s="710">
        <v>0</v>
      </c>
      <c r="F59" s="79">
        <f t="shared" si="14"/>
        <v>0</v>
      </c>
      <c r="G59" s="710">
        <v>0</v>
      </c>
      <c r="H59" s="394">
        <f t="shared" si="15"/>
        <v>0</v>
      </c>
      <c r="I59" s="710">
        <v>0</v>
      </c>
      <c r="J59" s="522" t="s">
        <v>129</v>
      </c>
      <c r="K59" s="687" t="s">
        <v>129</v>
      </c>
      <c r="L59" s="79" t="s">
        <v>129</v>
      </c>
      <c r="M59" s="564" t="s">
        <v>129</v>
      </c>
      <c r="N59" s="687" t="s">
        <v>129</v>
      </c>
      <c r="O59" s="522" t="s">
        <v>129</v>
      </c>
      <c r="P59" s="564" t="s">
        <v>129</v>
      </c>
    </row>
    <row r="60" spans="1:16" x14ac:dyDescent="0.2">
      <c r="A60" s="537">
        <v>3</v>
      </c>
      <c r="B60" s="2" t="s">
        <v>124</v>
      </c>
      <c r="C60" s="202">
        <f>SUM(C37:C47,C52:C59)</f>
        <v>273524637.23000002</v>
      </c>
      <c r="D60" s="208">
        <f>SUM(D37:D47,D52:D59)</f>
        <v>291914231.00000006</v>
      </c>
      <c r="E60" s="204">
        <f>SUM(E37:E47,E52:E59)</f>
        <v>285289161.14000005</v>
      </c>
      <c r="F60" s="91">
        <f>+E60/D60</f>
        <v>0.97730473832226417</v>
      </c>
      <c r="G60" s="204">
        <f>SUM(G37:G47,G52:G59)</f>
        <v>283974161.94000006</v>
      </c>
      <c r="H60" s="91">
        <f>+G60/D60</f>
        <v>0.97279999322814792</v>
      </c>
      <c r="I60" s="204">
        <f>SUM(I37:I47,I52:I59)</f>
        <v>195753690.08999997</v>
      </c>
      <c r="J60" s="171">
        <f t="shared" si="13"/>
        <v>0.6705863205757856</v>
      </c>
      <c r="K60" s="574">
        <f>SUM(K37:K59)</f>
        <v>272925769.54000002</v>
      </c>
      <c r="L60" s="91">
        <v>0.20729050875261815</v>
      </c>
      <c r="M60" s="214">
        <f t="shared" ref="M60:M67" si="16">+G60/K60-1</f>
        <v>4.0481308960386597E-2</v>
      </c>
      <c r="N60" s="574">
        <f>SUBTOTAL(9,N37:N59)</f>
        <v>188056657.34999999</v>
      </c>
      <c r="O60" s="171">
        <v>0.67655368266818927</v>
      </c>
      <c r="P60" s="214">
        <f t="shared" ref="P60:P67" si="17">+I60/N60-1</f>
        <v>4.0929328684571553E-2</v>
      </c>
    </row>
    <row r="61" spans="1:16" x14ac:dyDescent="0.2">
      <c r="A61" s="38">
        <v>430</v>
      </c>
      <c r="B61" s="39" t="s">
        <v>756</v>
      </c>
      <c r="C61" s="199">
        <v>3157718.66</v>
      </c>
      <c r="D61" s="31">
        <v>4766330.4800000004</v>
      </c>
      <c r="E61" s="31">
        <v>3005136.44</v>
      </c>
      <c r="F61" s="418">
        <f t="shared" si="14"/>
        <v>0.63049267200624315</v>
      </c>
      <c r="G61" s="31">
        <v>2920827.35</v>
      </c>
      <c r="H61" s="418">
        <f>G61/D61</f>
        <v>0.61280420278368941</v>
      </c>
      <c r="I61" s="31">
        <v>2773061.32</v>
      </c>
      <c r="J61" s="154">
        <f t="shared" si="13"/>
        <v>0.58180214981651868</v>
      </c>
      <c r="K61" s="31">
        <v>1972631.64</v>
      </c>
      <c r="L61" s="49">
        <v>0.67910132918543997</v>
      </c>
      <c r="M61" s="211">
        <f t="shared" si="16"/>
        <v>0.4806755051338425</v>
      </c>
      <c r="N61" s="31">
        <v>1944073.66</v>
      </c>
      <c r="O61" s="154">
        <v>0.66926991323144502</v>
      </c>
      <c r="P61" s="211">
        <f t="shared" si="17"/>
        <v>0.42641782410652063</v>
      </c>
    </row>
    <row r="62" spans="1:16" x14ac:dyDescent="0.2">
      <c r="A62" s="38" t="s">
        <v>80</v>
      </c>
      <c r="B62" s="39" t="s">
        <v>103</v>
      </c>
      <c r="C62" s="200">
        <v>8913661.5299999993</v>
      </c>
      <c r="D62" s="33">
        <v>9252067.9499999993</v>
      </c>
      <c r="E62" s="33">
        <v>5679340.9800000004</v>
      </c>
      <c r="F62" s="131">
        <f t="shared" si="14"/>
        <v>0.61384557600444356</v>
      </c>
      <c r="G62" s="33">
        <v>4113112.98</v>
      </c>
      <c r="H62" s="418">
        <f t="shared" ref="H62:H68" si="18">G62/D62</f>
        <v>0.44456147557800851</v>
      </c>
      <c r="I62" s="33">
        <v>2460033.69</v>
      </c>
      <c r="J62" s="154">
        <f t="shared" si="13"/>
        <v>0.2658901451323647</v>
      </c>
      <c r="K62" s="33">
        <v>4398408.3600000003</v>
      </c>
      <c r="L62" s="49">
        <v>0.49274743895106216</v>
      </c>
      <c r="M62" s="211">
        <f t="shared" si="16"/>
        <v>-6.4863322513328492E-2</v>
      </c>
      <c r="N62" s="33">
        <v>4172800.22</v>
      </c>
      <c r="O62" s="154">
        <v>0.46747287958943146</v>
      </c>
      <c r="P62" s="211">
        <f t="shared" si="17"/>
        <v>-0.41045974877752478</v>
      </c>
    </row>
    <row r="63" spans="1:16" x14ac:dyDescent="0.2">
      <c r="A63" s="40" t="s">
        <v>81</v>
      </c>
      <c r="B63" s="41" t="s">
        <v>488</v>
      </c>
      <c r="C63" s="200">
        <v>4243112</v>
      </c>
      <c r="D63" s="33">
        <v>7845763.1200000001</v>
      </c>
      <c r="E63" s="33">
        <v>4933283.55</v>
      </c>
      <c r="F63" s="131">
        <f t="shared" si="14"/>
        <v>0.62878313741391667</v>
      </c>
      <c r="G63" s="33">
        <v>4824203.6500000004</v>
      </c>
      <c r="H63" s="418">
        <f t="shared" si="18"/>
        <v>0.61488010486862621</v>
      </c>
      <c r="I63" s="33">
        <v>4103188.69</v>
      </c>
      <c r="J63" s="179">
        <f t="shared" si="13"/>
        <v>0.52298146493110031</v>
      </c>
      <c r="K63" s="33">
        <v>5646665.3099999996</v>
      </c>
      <c r="L63" s="281">
        <v>0.69102044601413859</v>
      </c>
      <c r="M63" s="211">
        <f t="shared" si="16"/>
        <v>-0.14565440217316494</v>
      </c>
      <c r="N63" s="33">
        <v>5143342.66</v>
      </c>
      <c r="O63" s="179">
        <v>0.62942546508334607</v>
      </c>
      <c r="P63" s="211">
        <f t="shared" si="17"/>
        <v>-0.2022330687957703</v>
      </c>
    </row>
    <row r="64" spans="1:16" x14ac:dyDescent="0.2">
      <c r="A64" s="40" t="s">
        <v>82</v>
      </c>
      <c r="B64" s="41" t="s">
        <v>104</v>
      </c>
      <c r="C64" s="200">
        <v>63472023.270000003</v>
      </c>
      <c r="D64" s="33">
        <v>54477424.25</v>
      </c>
      <c r="E64" s="33">
        <v>29337570.600000001</v>
      </c>
      <c r="F64" s="131">
        <f t="shared" si="14"/>
        <v>0.53852712392142887</v>
      </c>
      <c r="G64" s="33">
        <v>26694701.969999999</v>
      </c>
      <c r="H64" s="418">
        <f t="shared" si="18"/>
        <v>0.49001402576407599</v>
      </c>
      <c r="I64" s="33">
        <v>25188316.960000001</v>
      </c>
      <c r="J64" s="179">
        <f t="shared" si="13"/>
        <v>0.46236247962843069</v>
      </c>
      <c r="K64" s="33">
        <v>45113265.670000002</v>
      </c>
      <c r="L64" s="281">
        <v>0.69403585937261991</v>
      </c>
      <c r="M64" s="211">
        <f t="shared" si="16"/>
        <v>-0.40827378436157447</v>
      </c>
      <c r="N64" s="33">
        <v>33785345.82</v>
      </c>
      <c r="O64" s="179">
        <v>0.51976378061182493</v>
      </c>
      <c r="P64" s="211">
        <f t="shared" si="17"/>
        <v>-0.25446028896086637</v>
      </c>
    </row>
    <row r="65" spans="1:16" x14ac:dyDescent="0.2">
      <c r="A65" s="40" t="s">
        <v>83</v>
      </c>
      <c r="B65" s="41" t="s">
        <v>489</v>
      </c>
      <c r="C65" s="200">
        <v>133403395</v>
      </c>
      <c r="D65" s="33">
        <v>148953710.30000001</v>
      </c>
      <c r="E65" s="33">
        <v>127616368</v>
      </c>
      <c r="F65" s="131">
        <f t="shared" si="14"/>
        <v>0.85675185762727513</v>
      </c>
      <c r="G65" s="33">
        <v>127616368</v>
      </c>
      <c r="H65" s="418">
        <f t="shared" si="18"/>
        <v>0.85675185762727513</v>
      </c>
      <c r="I65" s="33">
        <v>105911427.28</v>
      </c>
      <c r="J65" s="179">
        <f>+I65/D65</f>
        <v>0.71103584507354156</v>
      </c>
      <c r="K65" s="33">
        <v>118775502</v>
      </c>
      <c r="L65" s="281">
        <v>0.88537082494259645</v>
      </c>
      <c r="M65" s="211">
        <f t="shared" si="16"/>
        <v>7.4433413045057017E-2</v>
      </c>
      <c r="N65" s="33">
        <v>84906244.109999999</v>
      </c>
      <c r="O65" s="179">
        <v>0.63290417741571137</v>
      </c>
      <c r="P65" s="211">
        <f t="shared" si="17"/>
        <v>0.24739267871496962</v>
      </c>
    </row>
    <row r="66" spans="1:16" x14ac:dyDescent="0.2">
      <c r="A66" s="40">
        <v>491</v>
      </c>
      <c r="B66" s="41" t="s">
        <v>501</v>
      </c>
      <c r="C66" s="200">
        <v>17159000</v>
      </c>
      <c r="D66" s="33">
        <v>15669752</v>
      </c>
      <c r="E66" s="33">
        <v>15669752</v>
      </c>
      <c r="F66" s="131">
        <f t="shared" si="14"/>
        <v>1</v>
      </c>
      <c r="G66" s="33">
        <v>15669752</v>
      </c>
      <c r="H66" s="418">
        <f t="shared" si="18"/>
        <v>1</v>
      </c>
      <c r="I66" s="33">
        <v>7900000</v>
      </c>
      <c r="J66" s="179">
        <f t="shared" si="13"/>
        <v>0.50415603259068809</v>
      </c>
      <c r="K66" s="33">
        <v>17159000</v>
      </c>
      <c r="L66" s="281">
        <v>1</v>
      </c>
      <c r="M66" s="211">
        <f t="shared" si="16"/>
        <v>-8.6791071740777381E-2</v>
      </c>
      <c r="N66" s="33">
        <v>13000000</v>
      </c>
      <c r="O66" s="179">
        <v>0.75761990792004197</v>
      </c>
      <c r="P66" s="211">
        <f t="shared" si="17"/>
        <v>-0.39230769230769236</v>
      </c>
    </row>
    <row r="67" spans="1:16" x14ac:dyDescent="0.2">
      <c r="A67" s="678" t="s">
        <v>84</v>
      </c>
      <c r="B67" s="685" t="s">
        <v>490</v>
      </c>
      <c r="C67" s="670">
        <v>1138067.27</v>
      </c>
      <c r="D67" s="401">
        <v>1729931.86</v>
      </c>
      <c r="E67" s="402">
        <v>1145666.3</v>
      </c>
      <c r="F67" s="131">
        <f t="shared" si="14"/>
        <v>0.66226094015055592</v>
      </c>
      <c r="G67" s="402">
        <v>935975.79</v>
      </c>
      <c r="H67" s="418">
        <f t="shared" si="18"/>
        <v>0.54104777861019338</v>
      </c>
      <c r="I67" s="402">
        <v>891193.06</v>
      </c>
      <c r="J67" s="431">
        <f>+I67/D67</f>
        <v>0.51516078789369191</v>
      </c>
      <c r="K67" s="402">
        <v>527422.56999999995</v>
      </c>
      <c r="L67" s="416">
        <v>0.50111082413488151</v>
      </c>
      <c r="M67" s="448">
        <f t="shared" si="16"/>
        <v>0.77462217819006129</v>
      </c>
      <c r="N67" s="402">
        <v>503146.4</v>
      </c>
      <c r="O67" s="431">
        <v>0.47804572937502238</v>
      </c>
      <c r="P67" s="448">
        <f t="shared" si="17"/>
        <v>0.77124006054699001</v>
      </c>
    </row>
    <row r="68" spans="1:16" x14ac:dyDescent="0.2">
      <c r="A68" s="251">
        <v>499</v>
      </c>
      <c r="B68" s="671" t="s">
        <v>553</v>
      </c>
      <c r="C68" s="535">
        <v>0</v>
      </c>
      <c r="D68" s="709">
        <v>90000</v>
      </c>
      <c r="E68" s="710">
        <v>0</v>
      </c>
      <c r="F68" s="79">
        <f t="shared" si="14"/>
        <v>0</v>
      </c>
      <c r="G68" s="711">
        <v>0</v>
      </c>
      <c r="H68" s="79">
        <f t="shared" si="18"/>
        <v>0</v>
      </c>
      <c r="I68" s="710">
        <v>0</v>
      </c>
      <c r="J68" s="522" t="s">
        <v>129</v>
      </c>
      <c r="K68" s="687" t="s">
        <v>129</v>
      </c>
      <c r="L68" s="79" t="s">
        <v>129</v>
      </c>
      <c r="M68" s="246" t="s">
        <v>129</v>
      </c>
      <c r="N68" s="687" t="s">
        <v>129</v>
      </c>
      <c r="O68" s="522" t="s">
        <v>129</v>
      </c>
      <c r="P68" s="246" t="s">
        <v>129</v>
      </c>
    </row>
    <row r="69" spans="1:16" x14ac:dyDescent="0.2">
      <c r="A69" s="537">
        <v>4</v>
      </c>
      <c r="B69" s="2" t="s">
        <v>123</v>
      </c>
      <c r="C69" s="202">
        <f>SUBTOTAL(9,C61:C67)</f>
        <v>231486977.73000002</v>
      </c>
      <c r="D69" s="208">
        <f>SUBTOTAL(9,D61:D68)</f>
        <v>242784979.96000004</v>
      </c>
      <c r="E69" s="204">
        <f>SUBTOTAL(9,E61:E68)</f>
        <v>187387117.87</v>
      </c>
      <c r="F69" s="91">
        <f t="shared" ref="F69:F85" si="19">+E69/D69</f>
        <v>0.77182335538579405</v>
      </c>
      <c r="G69" s="204">
        <f>SUBTOTAL(9,G61:G68)</f>
        <v>182774941.73999998</v>
      </c>
      <c r="H69" s="91">
        <f>+G69/D69</f>
        <v>0.7528263971276683</v>
      </c>
      <c r="I69" s="204">
        <f>SUBTOTAL(9,I61:I68)</f>
        <v>149227221</v>
      </c>
      <c r="J69" s="171">
        <f t="shared" si="13"/>
        <v>0.61464766487855171</v>
      </c>
      <c r="K69" s="574">
        <f>SUM(K61:K68)</f>
        <v>193592895.55000001</v>
      </c>
      <c r="L69" s="91">
        <v>0.81557853002274283</v>
      </c>
      <c r="M69" s="214">
        <f t="shared" ref="M69:M82" si="20">+G69/K69-1</f>
        <v>-5.5879911188197684E-2</v>
      </c>
      <c r="N69" s="574">
        <f>SUBTOTAL(9,N61:N68)</f>
        <v>143454952.87</v>
      </c>
      <c r="O69" s="171">
        <v>0.60435471691149278</v>
      </c>
      <c r="P69" s="214">
        <f t="shared" ref="P69:P82" si="21">+I69/N69-1</f>
        <v>4.0237496262892192E-2</v>
      </c>
    </row>
    <row r="70" spans="1:16" x14ac:dyDescent="0.2">
      <c r="A70" s="38" t="s">
        <v>85</v>
      </c>
      <c r="B70" s="39" t="s">
        <v>113</v>
      </c>
      <c r="C70" s="199">
        <v>27475672.920000002</v>
      </c>
      <c r="D70" s="31">
        <v>30774960.800000001</v>
      </c>
      <c r="E70" s="31">
        <v>20712307.609999999</v>
      </c>
      <c r="F70" s="418">
        <f t="shared" si="14"/>
        <v>0.67302466263417626</v>
      </c>
      <c r="G70" s="31">
        <v>19647696.300000001</v>
      </c>
      <c r="H70" s="418">
        <f>+G70/D70</f>
        <v>0.63843123725441109</v>
      </c>
      <c r="I70" s="31">
        <v>18688058.039999999</v>
      </c>
      <c r="J70" s="154">
        <f t="shared" si="13"/>
        <v>0.60724880078482502</v>
      </c>
      <c r="K70" s="31">
        <v>17985403.609999999</v>
      </c>
      <c r="L70" s="49">
        <v>0.63777941880710887</v>
      </c>
      <c r="M70" s="211">
        <f t="shared" si="20"/>
        <v>9.2424541925528736E-2</v>
      </c>
      <c r="N70" s="31">
        <v>16390703.33</v>
      </c>
      <c r="O70" s="154">
        <v>0.58122983894755886</v>
      </c>
      <c r="P70" s="211">
        <f t="shared" si="21"/>
        <v>0.14016205795117642</v>
      </c>
    </row>
    <row r="71" spans="1:16" x14ac:dyDescent="0.2">
      <c r="A71" s="40" t="s">
        <v>86</v>
      </c>
      <c r="B71" s="41" t="s">
        <v>757</v>
      </c>
      <c r="C71" s="200">
        <v>54895956.460000001</v>
      </c>
      <c r="D71" s="33">
        <v>58941144.439999998</v>
      </c>
      <c r="E71" s="33">
        <v>37818901.899999999</v>
      </c>
      <c r="F71" s="131">
        <f t="shared" si="14"/>
        <v>0.64163840487519386</v>
      </c>
      <c r="G71" s="33">
        <v>35083710.270000003</v>
      </c>
      <c r="H71" s="418">
        <f t="shared" ref="H71:H83" si="22">+G71/D71</f>
        <v>0.59523293284055556</v>
      </c>
      <c r="I71" s="33">
        <v>29604955.789999999</v>
      </c>
      <c r="J71" s="179">
        <f t="shared" si="13"/>
        <v>0.50227996200746994</v>
      </c>
      <c r="K71" s="33">
        <v>36370493.359999999</v>
      </c>
      <c r="L71" s="281">
        <v>0.63692803266003561</v>
      </c>
      <c r="M71" s="212">
        <f t="shared" si="20"/>
        <v>-3.5379863486129981E-2</v>
      </c>
      <c r="N71" s="33">
        <v>30775373.43</v>
      </c>
      <c r="O71" s="179">
        <v>0.5389450689911629</v>
      </c>
      <c r="P71" s="212">
        <f t="shared" si="21"/>
        <v>-3.803098092902657E-2</v>
      </c>
    </row>
    <row r="72" spans="1:16" x14ac:dyDescent="0.2">
      <c r="A72" s="40" t="s">
        <v>87</v>
      </c>
      <c r="B72" s="41" t="s">
        <v>116</v>
      </c>
      <c r="C72" s="200">
        <v>6330784.5</v>
      </c>
      <c r="D72" s="33">
        <v>7514433.7199999997</v>
      </c>
      <c r="E72" s="33">
        <v>4936423.88</v>
      </c>
      <c r="F72" s="131">
        <f t="shared" si="14"/>
        <v>0.65692559997721289</v>
      </c>
      <c r="G72" s="33">
        <v>4030964.17</v>
      </c>
      <c r="H72" s="418">
        <f t="shared" si="22"/>
        <v>0.53642953284309491</v>
      </c>
      <c r="I72" s="33">
        <v>3853498.42</v>
      </c>
      <c r="J72" s="179">
        <f t="shared" si="13"/>
        <v>0.51281288299126815</v>
      </c>
      <c r="K72" s="33">
        <v>3763397.98</v>
      </c>
      <c r="L72" s="281">
        <v>0.55706702694044441</v>
      </c>
      <c r="M72" s="212">
        <f t="shared" si="20"/>
        <v>7.1096969127883769E-2</v>
      </c>
      <c r="N72" s="33">
        <v>3511168.12</v>
      </c>
      <c r="O72" s="179">
        <v>0.519731369387744</v>
      </c>
      <c r="P72" s="212">
        <f t="shared" si="21"/>
        <v>9.7497553036566043E-2</v>
      </c>
    </row>
    <row r="73" spans="1:16" x14ac:dyDescent="0.2">
      <c r="A73" s="40" t="s">
        <v>88</v>
      </c>
      <c r="B73" s="41" t="s">
        <v>111</v>
      </c>
      <c r="C73" s="200">
        <v>2703306.46</v>
      </c>
      <c r="D73" s="33">
        <v>2390558.02</v>
      </c>
      <c r="E73" s="33">
        <v>1600552.25</v>
      </c>
      <c r="F73" s="131">
        <f t="shared" si="14"/>
        <v>0.66953081105306111</v>
      </c>
      <c r="G73" s="33">
        <v>1549965.72</v>
      </c>
      <c r="H73" s="418">
        <f t="shared" si="22"/>
        <v>0.64836983960757411</v>
      </c>
      <c r="I73" s="33">
        <v>1396124.05</v>
      </c>
      <c r="J73" s="179">
        <f t="shared" si="13"/>
        <v>0.58401596544391754</v>
      </c>
      <c r="K73" s="33">
        <v>1009562.85</v>
      </c>
      <c r="L73" s="281">
        <v>0.60586213711882442</v>
      </c>
      <c r="M73" s="212">
        <f t="shared" si="20"/>
        <v>0.53528402912210971</v>
      </c>
      <c r="N73" s="33">
        <v>799623.63</v>
      </c>
      <c r="O73" s="179">
        <v>0.47987273042239237</v>
      </c>
      <c r="P73" s="212">
        <f t="shared" si="21"/>
        <v>0.74597647895923247</v>
      </c>
    </row>
    <row r="74" spans="1:16" x14ac:dyDescent="0.2">
      <c r="A74" s="40" t="s">
        <v>89</v>
      </c>
      <c r="B74" s="41" t="s">
        <v>105</v>
      </c>
      <c r="C74" s="200">
        <v>9126336.0500000007</v>
      </c>
      <c r="D74" s="33">
        <v>14871523.470000001</v>
      </c>
      <c r="E74" s="33">
        <v>10486457.189999999</v>
      </c>
      <c r="F74" s="131">
        <f t="shared" si="14"/>
        <v>0.70513671387831245</v>
      </c>
      <c r="G74" s="33">
        <v>8846454.8800000008</v>
      </c>
      <c r="H74" s="418">
        <f t="shared" si="22"/>
        <v>0.59485868397045949</v>
      </c>
      <c r="I74" s="33">
        <v>6891220.8099999996</v>
      </c>
      <c r="J74" s="179">
        <f t="shared" si="13"/>
        <v>0.46338364888449451</v>
      </c>
      <c r="K74" s="33">
        <v>7772378.6799999997</v>
      </c>
      <c r="L74" s="281">
        <v>0.85777411969434136</v>
      </c>
      <c r="M74" s="212">
        <f t="shared" si="20"/>
        <v>0.13819143974081327</v>
      </c>
      <c r="N74" s="33">
        <v>6471377.6100000003</v>
      </c>
      <c r="O74" s="179">
        <v>0.71419322979093725</v>
      </c>
      <c r="P74" s="212">
        <f t="shared" si="21"/>
        <v>6.4876943566270828E-2</v>
      </c>
    </row>
    <row r="75" spans="1:16" x14ac:dyDescent="0.2">
      <c r="A75" s="40" t="s">
        <v>90</v>
      </c>
      <c r="B75" s="41" t="s">
        <v>120</v>
      </c>
      <c r="C75" s="200">
        <v>36104377.189999998</v>
      </c>
      <c r="D75" s="33">
        <v>39457937.469999999</v>
      </c>
      <c r="E75" s="33">
        <v>26656571.109999999</v>
      </c>
      <c r="F75" s="79">
        <f t="shared" si="14"/>
        <v>0.67556929781915431</v>
      </c>
      <c r="G75" s="33">
        <v>23101069.379999999</v>
      </c>
      <c r="H75" s="418">
        <f t="shared" si="22"/>
        <v>0.58546064141248688</v>
      </c>
      <c r="I75" s="33">
        <v>15251257.98</v>
      </c>
      <c r="J75" s="179">
        <f t="shared" si="13"/>
        <v>0.38651939148100639</v>
      </c>
      <c r="K75" s="33">
        <v>29351679.870000001</v>
      </c>
      <c r="L75" s="281">
        <v>0.7955381039476308</v>
      </c>
      <c r="M75" s="212">
        <f t="shared" si="20"/>
        <v>-0.21295580074749576</v>
      </c>
      <c r="N75" s="33">
        <v>21527084.789999999</v>
      </c>
      <c r="O75" s="179">
        <v>0.58346289865543155</v>
      </c>
      <c r="P75" s="212">
        <f t="shared" si="21"/>
        <v>-0.29153166214662352</v>
      </c>
    </row>
    <row r="76" spans="1:16" x14ac:dyDescent="0.2">
      <c r="A76" s="40" t="s">
        <v>91</v>
      </c>
      <c r="B76" s="41" t="s">
        <v>491</v>
      </c>
      <c r="C76" s="200">
        <v>31536030.609999999</v>
      </c>
      <c r="D76" s="33">
        <v>39435325.359999999</v>
      </c>
      <c r="E76" s="33">
        <v>31110617.949999999</v>
      </c>
      <c r="F76" s="418">
        <f t="shared" si="14"/>
        <v>0.78890227647407951</v>
      </c>
      <c r="G76" s="33">
        <v>31110617.949999999</v>
      </c>
      <c r="H76" s="418">
        <f t="shared" si="22"/>
        <v>0.78890227647407951</v>
      </c>
      <c r="I76" s="33">
        <v>21328493.199999999</v>
      </c>
      <c r="J76" s="179">
        <f t="shared" si="13"/>
        <v>0.54084740027614675</v>
      </c>
      <c r="K76" s="33">
        <v>39341075.840000004</v>
      </c>
      <c r="L76" s="281">
        <v>0.96308170007858729</v>
      </c>
      <c r="M76" s="212">
        <f t="shared" si="20"/>
        <v>-0.20920774824443655</v>
      </c>
      <c r="N76" s="33">
        <v>23024807.449999999</v>
      </c>
      <c r="O76" s="179">
        <v>0.56365440521029031</v>
      </c>
      <c r="P76" s="212">
        <f t="shared" si="21"/>
        <v>-7.3673330545050875E-2</v>
      </c>
    </row>
    <row r="77" spans="1:16" x14ac:dyDescent="0.2">
      <c r="A77" s="40" t="s">
        <v>92</v>
      </c>
      <c r="B77" s="41" t="s">
        <v>118</v>
      </c>
      <c r="C77" s="200">
        <v>26832813.329999998</v>
      </c>
      <c r="D77" s="33">
        <v>61779857.259999998</v>
      </c>
      <c r="E77" s="33">
        <v>9404959.8699999992</v>
      </c>
      <c r="F77" s="131">
        <f t="shared" si="14"/>
        <v>0.15223343476530396</v>
      </c>
      <c r="G77" s="33">
        <v>9404959.8699999992</v>
      </c>
      <c r="H77" s="418">
        <f t="shared" si="22"/>
        <v>0.15223343476530396</v>
      </c>
      <c r="I77" s="33">
        <v>9404959.8699999992</v>
      </c>
      <c r="J77" s="179">
        <f t="shared" si="13"/>
        <v>0.15223343476530396</v>
      </c>
      <c r="K77" s="33">
        <v>517752.32000000001</v>
      </c>
      <c r="L77" s="281">
        <v>6.478802734432168E-2</v>
      </c>
      <c r="M77" s="212">
        <f t="shared" si="20"/>
        <v>17.164978710283712</v>
      </c>
      <c r="N77" s="33">
        <v>517752.32000000001</v>
      </c>
      <c r="O77" s="179">
        <v>6.478802734432168E-2</v>
      </c>
      <c r="P77" s="212">
        <f t="shared" si="21"/>
        <v>17.164978710283712</v>
      </c>
    </row>
    <row r="78" spans="1:16" x14ac:dyDescent="0.2">
      <c r="A78" s="40">
        <v>931</v>
      </c>
      <c r="B78" s="41" t="s">
        <v>436</v>
      </c>
      <c r="C78" s="200">
        <v>5447022.2999999998</v>
      </c>
      <c r="D78" s="33">
        <v>4845277.96</v>
      </c>
      <c r="E78" s="33">
        <v>3411257.18</v>
      </c>
      <c r="F78" s="131">
        <f t="shared" si="14"/>
        <v>0.70403745835873577</v>
      </c>
      <c r="G78" s="33">
        <v>3096399.68</v>
      </c>
      <c r="H78" s="418">
        <f t="shared" si="22"/>
        <v>0.63905511831564776</v>
      </c>
      <c r="I78" s="33">
        <v>2793594.98</v>
      </c>
      <c r="J78" s="179">
        <f t="shared" si="13"/>
        <v>0.57656031358002835</v>
      </c>
      <c r="K78" s="33">
        <v>3049686.46</v>
      </c>
      <c r="L78" s="281">
        <v>0.53736973798496801</v>
      </c>
      <c r="M78" s="212">
        <f t="shared" si="20"/>
        <v>1.5317384463188422E-2</v>
      </c>
      <c r="N78" s="33">
        <v>2849988.32</v>
      </c>
      <c r="O78" s="179">
        <v>0.50218194455918563</v>
      </c>
      <c r="P78" s="212">
        <f t="shared" si="21"/>
        <v>-1.978721793498428E-2</v>
      </c>
    </row>
    <row r="79" spans="1:16" x14ac:dyDescent="0.2">
      <c r="A79" s="40" t="s">
        <v>93</v>
      </c>
      <c r="B79" s="41" t="s">
        <v>107</v>
      </c>
      <c r="C79" s="200">
        <v>25093946.690000001</v>
      </c>
      <c r="D79" s="33">
        <v>28357732.789999999</v>
      </c>
      <c r="E79" s="33">
        <v>27755330.809999999</v>
      </c>
      <c r="F79" s="131">
        <f t="shared" si="14"/>
        <v>0.97875704717083623</v>
      </c>
      <c r="G79" s="33">
        <v>27660239.32</v>
      </c>
      <c r="H79" s="418">
        <f t="shared" si="22"/>
        <v>0.97540376463925349</v>
      </c>
      <c r="I79" s="33">
        <v>17371794.02</v>
      </c>
      <c r="J79" s="179">
        <f t="shared" si="13"/>
        <v>0.61259460157287138</v>
      </c>
      <c r="K79" s="33">
        <v>26629271.350000001</v>
      </c>
      <c r="L79" s="281">
        <v>0.99161849755151565</v>
      </c>
      <c r="M79" s="212">
        <f t="shared" si="20"/>
        <v>3.8715590691519086E-2</v>
      </c>
      <c r="N79" s="33">
        <v>15740417.02</v>
      </c>
      <c r="O79" s="179">
        <v>0.58614028416540598</v>
      </c>
      <c r="P79" s="212">
        <f t="shared" si="21"/>
        <v>0.10364255266726086</v>
      </c>
    </row>
    <row r="80" spans="1:16" x14ac:dyDescent="0.2">
      <c r="A80" s="40" t="s">
        <v>94</v>
      </c>
      <c r="B80" s="41" t="s">
        <v>108</v>
      </c>
      <c r="C80" s="200">
        <v>66531326.530000001</v>
      </c>
      <c r="D80" s="33">
        <v>69344754.709999993</v>
      </c>
      <c r="E80" s="33">
        <v>62627754.340000004</v>
      </c>
      <c r="F80" s="131">
        <f t="shared" si="14"/>
        <v>0.90313614348928761</v>
      </c>
      <c r="G80" s="33">
        <v>61163057.009999998</v>
      </c>
      <c r="H80" s="418">
        <f t="shared" si="22"/>
        <v>0.88201418068005455</v>
      </c>
      <c r="I80" s="33">
        <v>29713624.699999999</v>
      </c>
      <c r="J80" s="179">
        <f t="shared" si="13"/>
        <v>0.42849130874083385</v>
      </c>
      <c r="K80" s="33">
        <v>60647565.149999999</v>
      </c>
      <c r="L80" s="281">
        <v>0.90683703239650215</v>
      </c>
      <c r="M80" s="212">
        <f t="shared" si="20"/>
        <v>8.4997948182261585E-3</v>
      </c>
      <c r="N80" s="33">
        <v>27718751.739999998</v>
      </c>
      <c r="O80" s="179">
        <v>0.41446660731501733</v>
      </c>
      <c r="P80" s="212">
        <f t="shared" si="21"/>
        <v>7.196835480586472E-2</v>
      </c>
    </row>
    <row r="81" spans="1:18" x14ac:dyDescent="0.2">
      <c r="A81" s="40" t="s">
        <v>95</v>
      </c>
      <c r="B81" s="41" t="s">
        <v>117</v>
      </c>
      <c r="C81" s="200">
        <v>732282.55</v>
      </c>
      <c r="D81" s="33">
        <v>837319.83</v>
      </c>
      <c r="E81" s="33">
        <v>556855.12</v>
      </c>
      <c r="F81" s="131">
        <f t="shared" si="14"/>
        <v>0.66504470579658914</v>
      </c>
      <c r="G81" s="33">
        <v>556855.12</v>
      </c>
      <c r="H81" s="418">
        <f t="shared" si="22"/>
        <v>0.66504470579658914</v>
      </c>
      <c r="I81" s="33">
        <v>556855.12</v>
      </c>
      <c r="J81" s="179">
        <f t="shared" si="13"/>
        <v>0.66504470579658914</v>
      </c>
      <c r="K81" s="33">
        <v>481716.02</v>
      </c>
      <c r="L81" s="281">
        <v>0.65782807469603088</v>
      </c>
      <c r="M81" s="212">
        <f t="shared" si="20"/>
        <v>0.15598214898478968</v>
      </c>
      <c r="N81" s="33">
        <v>481716.02</v>
      </c>
      <c r="O81" s="179">
        <v>0.65782807469603088</v>
      </c>
      <c r="P81" s="212">
        <f t="shared" si="21"/>
        <v>0.15598214898478968</v>
      </c>
    </row>
    <row r="82" spans="1:18" x14ac:dyDescent="0.2">
      <c r="A82" s="678" t="s">
        <v>502</v>
      </c>
      <c r="B82" s="43" t="s">
        <v>119</v>
      </c>
      <c r="C82" s="201">
        <v>89097229.569999993</v>
      </c>
      <c r="D82" s="207">
        <v>113209231.20999999</v>
      </c>
      <c r="E82" s="35">
        <v>84274401.209999993</v>
      </c>
      <c r="F82" s="131">
        <f t="shared" si="14"/>
        <v>0.7444128037021408</v>
      </c>
      <c r="G82" s="35">
        <v>84274401.209999993</v>
      </c>
      <c r="H82" s="418">
        <f t="shared" si="22"/>
        <v>0.7444128037021408</v>
      </c>
      <c r="I82" s="35">
        <v>63962384.490000002</v>
      </c>
      <c r="J82" s="396">
        <f t="shared" si="13"/>
        <v>0.56499265834030399</v>
      </c>
      <c r="K82" s="35">
        <v>89097229.569999993</v>
      </c>
      <c r="L82" s="394">
        <v>0.96938033766637921</v>
      </c>
      <c r="M82" s="525">
        <f t="shared" si="20"/>
        <v>-5.4129947511004306E-2</v>
      </c>
      <c r="N82" s="35">
        <v>62694516.560000002</v>
      </c>
      <c r="O82" s="396">
        <v>0.68211808522076378</v>
      </c>
      <c r="P82" s="525">
        <f t="shared" si="21"/>
        <v>2.0222947708459005E-2</v>
      </c>
    </row>
    <row r="83" spans="1:18" x14ac:dyDescent="0.2">
      <c r="A83" s="251">
        <v>999</v>
      </c>
      <c r="B83" s="691" t="s">
        <v>554</v>
      </c>
      <c r="C83" s="692">
        <v>0</v>
      </c>
      <c r="D83" s="712">
        <v>4411692.1399999997</v>
      </c>
      <c r="E83" s="713">
        <v>0</v>
      </c>
      <c r="F83" s="79">
        <f t="shared" si="14"/>
        <v>0</v>
      </c>
      <c r="G83" s="694">
        <v>0</v>
      </c>
      <c r="H83" s="79">
        <f t="shared" si="22"/>
        <v>0</v>
      </c>
      <c r="I83" s="694">
        <v>0</v>
      </c>
      <c r="J83" s="517" t="s">
        <v>129</v>
      </c>
      <c r="K83" s="694" t="s">
        <v>129</v>
      </c>
      <c r="L83" s="244" t="s">
        <v>129</v>
      </c>
      <c r="M83" s="719" t="s">
        <v>129</v>
      </c>
      <c r="N83" s="694" t="s">
        <v>129</v>
      </c>
      <c r="O83" s="517"/>
      <c r="P83" s="708" t="s">
        <v>129</v>
      </c>
    </row>
    <row r="84" spans="1:18" ht="13.5" thickBot="1" x14ac:dyDescent="0.25">
      <c r="A84" s="18">
        <v>9</v>
      </c>
      <c r="B84" s="2" t="s">
        <v>540</v>
      </c>
      <c r="C84" s="524">
        <f>SUBTOTAL(9,C70:C82)</f>
        <v>381907085.15999997</v>
      </c>
      <c r="D84" s="208">
        <f>SUBTOTAL(9,D70:D83)</f>
        <v>476171749.17999989</v>
      </c>
      <c r="E84" s="204">
        <f>SUBTOTAL(9,E70:E83)</f>
        <v>321352390.42000002</v>
      </c>
      <c r="F84" s="91">
        <f t="shared" si="19"/>
        <v>0.67486656017159918</v>
      </c>
      <c r="G84" s="204">
        <f>SUBTOTAL(9,G70:G83)</f>
        <v>309526390.88</v>
      </c>
      <c r="H84" s="540">
        <f>+G84/D84</f>
        <v>0.65003098443581642</v>
      </c>
      <c r="I84" s="204">
        <f>SUBTOTAL(9,I70:I83)</f>
        <v>220816821.47000003</v>
      </c>
      <c r="J84" s="171">
        <f t="shared" si="13"/>
        <v>0.4637335622078832</v>
      </c>
      <c r="K84" s="626">
        <f>SUM(K70:K83)</f>
        <v>316017213.06</v>
      </c>
      <c r="L84" s="91">
        <v>0.83037058309542455</v>
      </c>
      <c r="M84" s="44">
        <f>+G84/K84-1</f>
        <v>-2.0539457699627395E-2</v>
      </c>
      <c r="N84" s="626">
        <f>SUM(N70:N83)</f>
        <v>212503280.34</v>
      </c>
      <c r="O84" s="171">
        <v>0.55837614380870348</v>
      </c>
      <c r="P84" s="44">
        <f>+I84/N84-1</f>
        <v>3.9121942572832635E-2</v>
      </c>
    </row>
    <row r="85" spans="1:18" ht="13.5" thickBot="1" x14ac:dyDescent="0.25">
      <c r="A85" s="5"/>
      <c r="B85" s="4" t="s">
        <v>130</v>
      </c>
      <c r="C85" s="252">
        <f>SUM(C84,C69,C60,C36,C28,C6)</f>
        <v>1994032054.7300003</v>
      </c>
      <c r="D85" s="209">
        <f>SUM(D84,D69,D60,D36,D28,D6)</f>
        <v>2167571711.21</v>
      </c>
      <c r="E85" s="210">
        <f>SUM(E84,E69,E60,E36,E28,E6)</f>
        <v>1698932769.3500004</v>
      </c>
      <c r="F85" s="182">
        <f t="shared" si="19"/>
        <v>0.78379541519371831</v>
      </c>
      <c r="G85" s="210">
        <f>SUM(G84,G69,G60,G36,G28,G6)</f>
        <v>1664703245.3800001</v>
      </c>
      <c r="H85" s="182">
        <f>+G85/D85</f>
        <v>0.76800376973489637</v>
      </c>
      <c r="I85" s="210">
        <f>SUM(I84,I69,I60,I36,I28,I6)</f>
        <v>1120464436.48</v>
      </c>
      <c r="J85" s="174">
        <f t="shared" si="13"/>
        <v>0.51692150745708199</v>
      </c>
      <c r="K85" s="627">
        <f>K6+K28+K36+K60+K69+K84</f>
        <v>1666149710.4399998</v>
      </c>
      <c r="L85" s="182">
        <v>0.82568746035984342</v>
      </c>
      <c r="M85" s="628">
        <f>+G85/K85-1</f>
        <v>-8.6814831280546123E-4</v>
      </c>
      <c r="N85" s="627">
        <f>N6+N28+N36+N60+N69+N84</f>
        <v>1068011297.62</v>
      </c>
      <c r="O85" s="174">
        <v>0.52927028742692928</v>
      </c>
      <c r="P85" s="628">
        <f>+I85/N85-1</f>
        <v>4.9112906368021347E-2</v>
      </c>
    </row>
    <row r="86" spans="1:18" ht="15.75" thickBot="1" x14ac:dyDescent="0.3">
      <c r="A86" s="7" t="s">
        <v>19</v>
      </c>
      <c r="N86" s="98"/>
      <c r="P86" s="527"/>
    </row>
    <row r="87" spans="1:18" ht="12.75" customHeight="1" x14ac:dyDescent="0.2">
      <c r="A87" s="755" t="s">
        <v>769</v>
      </c>
      <c r="B87" s="756"/>
      <c r="C87" s="165" t="s">
        <v>510</v>
      </c>
      <c r="D87" s="741" t="s">
        <v>772</v>
      </c>
      <c r="E87" s="742"/>
      <c r="F87" s="742"/>
      <c r="G87" s="742"/>
      <c r="H87" s="742"/>
      <c r="I87" s="742"/>
      <c r="J87" s="743"/>
      <c r="K87" s="750" t="s">
        <v>773</v>
      </c>
      <c r="L87" s="751"/>
      <c r="M87" s="751"/>
      <c r="N87" s="751"/>
      <c r="O87" s="751"/>
      <c r="P87" s="754"/>
    </row>
    <row r="88" spans="1:18" ht="12.75" customHeight="1" x14ac:dyDescent="0.2">
      <c r="C88" s="158">
        <v>1</v>
      </c>
      <c r="D88" s="149">
        <v>2</v>
      </c>
      <c r="E88" s="88">
        <v>3</v>
      </c>
      <c r="F88" s="89" t="s">
        <v>36</v>
      </c>
      <c r="G88" s="88">
        <v>4</v>
      </c>
      <c r="H88" s="89" t="s">
        <v>37</v>
      </c>
      <c r="I88" s="88">
        <v>5</v>
      </c>
      <c r="J88" s="150" t="s">
        <v>38</v>
      </c>
      <c r="K88" s="88" t="s">
        <v>555</v>
      </c>
      <c r="L88" s="89" t="s">
        <v>556</v>
      </c>
      <c r="M88" s="89" t="s">
        <v>557</v>
      </c>
      <c r="N88" s="88" t="s">
        <v>39</v>
      </c>
      <c r="O88" s="89" t="s">
        <v>40</v>
      </c>
      <c r="P88" s="618" t="s">
        <v>362</v>
      </c>
    </row>
    <row r="89" spans="1:18" ht="14.1" customHeight="1" x14ac:dyDescent="0.2">
      <c r="A89" s="1"/>
      <c r="B89" s="2" t="s">
        <v>425</v>
      </c>
      <c r="C89" s="249" t="s">
        <v>13</v>
      </c>
      <c r="D89" s="250" t="s">
        <v>14</v>
      </c>
      <c r="E89" s="90" t="s">
        <v>15</v>
      </c>
      <c r="F89" s="90" t="s">
        <v>18</v>
      </c>
      <c r="G89" s="90" t="s">
        <v>16</v>
      </c>
      <c r="H89" s="90" t="s">
        <v>18</v>
      </c>
      <c r="I89" s="90" t="s">
        <v>17</v>
      </c>
      <c r="J89" s="114" t="s">
        <v>18</v>
      </c>
      <c r="K89" s="90" t="s">
        <v>16</v>
      </c>
      <c r="L89" s="90" t="s">
        <v>18</v>
      </c>
      <c r="M89" s="620" t="s">
        <v>513</v>
      </c>
      <c r="N89" s="570" t="s">
        <v>17</v>
      </c>
      <c r="O89" s="90" t="s">
        <v>18</v>
      </c>
      <c r="P89" s="619" t="s">
        <v>513</v>
      </c>
    </row>
    <row r="90" spans="1:18" ht="14.1" customHeight="1" x14ac:dyDescent="0.2">
      <c r="A90" s="17" t="s">
        <v>558</v>
      </c>
      <c r="B90" s="13" t="s">
        <v>559</v>
      </c>
      <c r="C90" s="535">
        <v>36667752.200000003</v>
      </c>
      <c r="D90" s="521">
        <v>26811373.84</v>
      </c>
      <c r="E90" s="181">
        <v>12281208.380000001</v>
      </c>
      <c r="F90" s="79">
        <f>+E90/D90</f>
        <v>0.45805964488390427</v>
      </c>
      <c r="G90" s="181">
        <v>12281208.380000001</v>
      </c>
      <c r="H90" s="79">
        <f>+G90/D90</f>
        <v>0.45805964488390427</v>
      </c>
      <c r="I90" s="181">
        <v>12281208.380000001</v>
      </c>
      <c r="J90" s="173">
        <f>+I90/D90</f>
        <v>0.45805964488390427</v>
      </c>
      <c r="K90" s="181">
        <v>19276222.920000002</v>
      </c>
      <c r="L90" s="79">
        <v>0.5256996069696358</v>
      </c>
      <c r="M90" s="246">
        <f t="shared" ref="M90:M157" si="23">+G90/K90-1</f>
        <v>-0.3628830486672957</v>
      </c>
      <c r="N90" s="181">
        <v>19276222.920000002</v>
      </c>
      <c r="O90" s="79">
        <v>0.5256996069696358</v>
      </c>
      <c r="P90" s="246">
        <f>+I90/N90-1</f>
        <v>-0.3628830486672957</v>
      </c>
    </row>
    <row r="91" spans="1:18" ht="14.1" customHeight="1" x14ac:dyDescent="0.2">
      <c r="A91" s="18">
        <v>0</v>
      </c>
      <c r="B91" s="2" t="s">
        <v>96</v>
      </c>
      <c r="C91" s="202">
        <f>SUBTOTAL(9,C90:C90)</f>
        <v>36667752.200000003</v>
      </c>
      <c r="D91" s="208">
        <f>SUBTOTAL(9,D90:D90)</f>
        <v>26811373.84</v>
      </c>
      <c r="E91" s="204">
        <f>SUBTOTAL(9,E90:E90)</f>
        <v>12281208.380000001</v>
      </c>
      <c r="F91" s="91">
        <f>+E91/D91</f>
        <v>0.45805964488390427</v>
      </c>
      <c r="G91" s="204">
        <f>SUBTOTAL(9,G90:G90)</f>
        <v>12281208.380000001</v>
      </c>
      <c r="H91" s="91">
        <f t="shared" ref="H91:H135" si="24">+G91/D91</f>
        <v>0.45805964488390427</v>
      </c>
      <c r="I91" s="204">
        <f>SUBTOTAL(9,I90:I90)</f>
        <v>12281208.380000001</v>
      </c>
      <c r="J91" s="171">
        <f>+I91/D91</f>
        <v>0.45805964488390427</v>
      </c>
      <c r="K91" s="574">
        <f>SUM(K90)</f>
        <v>19276222.920000002</v>
      </c>
      <c r="L91" s="91">
        <v>0.5256996069696358</v>
      </c>
      <c r="M91" s="214">
        <f t="shared" si="23"/>
        <v>-0.3628830486672957</v>
      </c>
      <c r="N91" s="574">
        <f>SUBTOTAL(9,N90:N90)</f>
        <v>19276222.920000002</v>
      </c>
      <c r="O91" s="91">
        <v>0.5256996069696358</v>
      </c>
      <c r="P91" s="214">
        <f t="shared" ref="P91:P126" si="25">+I91/N91-1</f>
        <v>-0.3628830486672957</v>
      </c>
    </row>
    <row r="92" spans="1:18" ht="14.1" customHeight="1" x14ac:dyDescent="0.2">
      <c r="A92" s="38" t="s">
        <v>560</v>
      </c>
      <c r="B92" s="39" t="s">
        <v>561</v>
      </c>
      <c r="C92" s="199">
        <v>7424467.5899999999</v>
      </c>
      <c r="D92" s="205">
        <v>8891189.7899999991</v>
      </c>
      <c r="E92" s="31">
        <v>5981572.1699999999</v>
      </c>
      <c r="F92" s="49">
        <f>+E92/D92</f>
        <v>0.67275272615679937</v>
      </c>
      <c r="G92" s="31">
        <v>5808064.6299999999</v>
      </c>
      <c r="H92" s="49">
        <f>G92/D92</f>
        <v>0.65323817927409245</v>
      </c>
      <c r="I92" s="137">
        <v>5357272.01</v>
      </c>
      <c r="J92" s="154">
        <f>I92/D92</f>
        <v>0.60253713355948957</v>
      </c>
      <c r="K92" s="31">
        <v>5528225.5800000001</v>
      </c>
      <c r="L92" s="49">
        <v>0.71404613423725438</v>
      </c>
      <c r="M92" s="211">
        <f t="shared" si="23"/>
        <v>5.0620049046551374E-2</v>
      </c>
      <c r="N92" s="31">
        <v>5207679.2699999996</v>
      </c>
      <c r="O92" s="49">
        <v>0.67264318311174753</v>
      </c>
      <c r="P92" s="211">
        <f>+I92/N92-1</f>
        <v>2.8725413422013624E-2</v>
      </c>
    </row>
    <row r="93" spans="1:18" ht="14.1" customHeight="1" x14ac:dyDescent="0.2">
      <c r="A93" s="40" t="s">
        <v>562</v>
      </c>
      <c r="B93" s="41" t="s">
        <v>563</v>
      </c>
      <c r="C93" s="200">
        <v>166660787.63</v>
      </c>
      <c r="D93" s="206">
        <v>191912217.69</v>
      </c>
      <c r="E93" s="33">
        <v>122285324.97</v>
      </c>
      <c r="F93" s="281">
        <f>+E93/D93</f>
        <v>0.63719405904386017</v>
      </c>
      <c r="G93" s="33">
        <v>121586063</v>
      </c>
      <c r="H93" s="49">
        <f t="shared" ref="H93:H124" si="26">G93/D93</f>
        <v>0.63355040373927951</v>
      </c>
      <c r="I93" s="134">
        <v>117075069.17</v>
      </c>
      <c r="J93" s="179">
        <f t="shared" ref="J93:J135" si="27">I93/D93</f>
        <v>0.61004489750159585</v>
      </c>
      <c r="K93" s="33">
        <v>101537869.48999999</v>
      </c>
      <c r="L93" s="281">
        <v>0.59002770010796057</v>
      </c>
      <c r="M93" s="448">
        <f t="shared" si="23"/>
        <v>0.19744548128395056</v>
      </c>
      <c r="N93" s="33">
        <v>96091495.540000007</v>
      </c>
      <c r="O93" s="281">
        <v>0.55837929629776561</v>
      </c>
      <c r="P93" s="448">
        <f>+I93/N93-1</f>
        <v>0.21837076748654782</v>
      </c>
      <c r="Q93" s="54" t="s">
        <v>148</v>
      </c>
    </row>
    <row r="94" spans="1:18" ht="14.1" customHeight="1" x14ac:dyDescent="0.2">
      <c r="A94" s="40" t="s">
        <v>564</v>
      </c>
      <c r="B94" s="41" t="s">
        <v>565</v>
      </c>
      <c r="C94" s="200">
        <v>619354.42000000004</v>
      </c>
      <c r="D94" s="206">
        <v>652657.65</v>
      </c>
      <c r="E94" s="33">
        <v>465450.06</v>
      </c>
      <c r="F94" s="281">
        <f>+E94/D94</f>
        <v>0.71316111900320167</v>
      </c>
      <c r="G94" s="33">
        <v>442471.12</v>
      </c>
      <c r="H94" s="49">
        <f t="shared" si="26"/>
        <v>0.67795285935896099</v>
      </c>
      <c r="I94" s="134">
        <v>310833.69</v>
      </c>
      <c r="J94" s="179">
        <f t="shared" si="27"/>
        <v>0.47625840285485044</v>
      </c>
      <c r="K94" s="33">
        <v>448368.78</v>
      </c>
      <c r="L94" s="281">
        <v>0.70924748964033479</v>
      </c>
      <c r="M94" s="246">
        <f t="shared" si="23"/>
        <v>-1.3153592005224035E-2</v>
      </c>
      <c r="N94" s="33">
        <v>357259.55</v>
      </c>
      <c r="O94" s="281">
        <v>0.56512730210059603</v>
      </c>
      <c r="P94" s="246">
        <f>+I94/N94-1</f>
        <v>-0.12994994815394012</v>
      </c>
      <c r="Q94" s="54"/>
    </row>
    <row r="95" spans="1:18" ht="14.1" customHeight="1" x14ac:dyDescent="0.2">
      <c r="A95" s="40" t="s">
        <v>566</v>
      </c>
      <c r="B95" s="41" t="s">
        <v>567</v>
      </c>
      <c r="C95" s="200">
        <v>51836587</v>
      </c>
      <c r="D95" s="206">
        <v>51160571</v>
      </c>
      <c r="E95" s="33">
        <v>0</v>
      </c>
      <c r="F95" s="281">
        <f t="shared" ref="F95:F105" si="28">+E95/D95</f>
        <v>0</v>
      </c>
      <c r="G95" s="33">
        <v>0</v>
      </c>
      <c r="H95" s="49">
        <f t="shared" si="26"/>
        <v>0</v>
      </c>
      <c r="I95" s="134">
        <v>0</v>
      </c>
      <c r="J95" s="179">
        <f t="shared" si="27"/>
        <v>0</v>
      </c>
      <c r="K95" s="33">
        <v>0</v>
      </c>
      <c r="L95" s="281">
        <v>0</v>
      </c>
      <c r="M95" s="225" t="s">
        <v>129</v>
      </c>
      <c r="N95" s="33">
        <v>0</v>
      </c>
      <c r="O95" s="281">
        <v>0</v>
      </c>
      <c r="P95" s="225" t="s">
        <v>129</v>
      </c>
      <c r="R95" s="277"/>
    </row>
    <row r="96" spans="1:18" ht="14.1" customHeight="1" x14ac:dyDescent="0.2">
      <c r="A96" s="40">
        <v>1341</v>
      </c>
      <c r="B96" s="41" t="s">
        <v>568</v>
      </c>
      <c r="C96" s="200">
        <v>15434408.810000001</v>
      </c>
      <c r="D96" s="206">
        <v>16106369.890000001</v>
      </c>
      <c r="E96" s="33">
        <v>14313804.949999999</v>
      </c>
      <c r="F96" s="281">
        <f t="shared" si="28"/>
        <v>0.88870459624095954</v>
      </c>
      <c r="G96" s="33">
        <v>14076348.189999999</v>
      </c>
      <c r="H96" s="49">
        <f t="shared" si="26"/>
        <v>0.8739615621729645</v>
      </c>
      <c r="I96" s="134">
        <v>4140360.65</v>
      </c>
      <c r="J96" s="179">
        <f t="shared" si="27"/>
        <v>0.25706355176721946</v>
      </c>
      <c r="K96" s="33">
        <v>14251796.859999999</v>
      </c>
      <c r="L96" s="281">
        <v>0.90164023330178678</v>
      </c>
      <c r="M96" s="211">
        <v>-1</v>
      </c>
      <c r="N96" s="33">
        <v>5187778.79</v>
      </c>
      <c r="O96" s="281">
        <v>0.32820493615523377</v>
      </c>
      <c r="P96" s="211">
        <v>-1</v>
      </c>
      <c r="R96" s="277"/>
    </row>
    <row r="97" spans="1:19" ht="14.1" customHeight="1" x14ac:dyDescent="0.2">
      <c r="A97" s="40" t="s">
        <v>569</v>
      </c>
      <c r="B97" s="41" t="s">
        <v>478</v>
      </c>
      <c r="C97" s="200">
        <v>1692440.07</v>
      </c>
      <c r="D97" s="206">
        <v>422827.45</v>
      </c>
      <c r="E97" s="33">
        <v>301306.18</v>
      </c>
      <c r="F97" s="281">
        <f t="shared" si="28"/>
        <v>0.71259843702200509</v>
      </c>
      <c r="G97" s="33">
        <v>301306.18</v>
      </c>
      <c r="H97" s="49">
        <f t="shared" si="26"/>
        <v>0.71259843702200509</v>
      </c>
      <c r="I97" s="134">
        <v>301306.18</v>
      </c>
      <c r="J97" s="179">
        <f t="shared" si="27"/>
        <v>0.71259843702200509</v>
      </c>
      <c r="K97" s="33">
        <v>243183.77</v>
      </c>
      <c r="L97" s="281">
        <v>0.73825622199971863</v>
      </c>
      <c r="M97" s="211">
        <v>-1</v>
      </c>
      <c r="N97" s="33">
        <v>243183.77</v>
      </c>
      <c r="O97" s="281">
        <v>0.73825622199971863</v>
      </c>
      <c r="P97" s="211">
        <v>-1</v>
      </c>
      <c r="R97" s="276"/>
    </row>
    <row r="98" spans="1:19" ht="14.1" customHeight="1" x14ac:dyDescent="0.2">
      <c r="A98" s="40">
        <v>1361</v>
      </c>
      <c r="B98" s="41" t="s">
        <v>570</v>
      </c>
      <c r="C98" s="200">
        <v>38450866.25</v>
      </c>
      <c r="D98" s="206">
        <v>45483483.75</v>
      </c>
      <c r="E98" s="33">
        <v>30509654.690000001</v>
      </c>
      <c r="F98" s="281">
        <f t="shared" si="28"/>
        <v>0.67078535271608353</v>
      </c>
      <c r="G98" s="33">
        <v>30004645.960000001</v>
      </c>
      <c r="H98" s="49">
        <f t="shared" si="26"/>
        <v>0.65968222937628429</v>
      </c>
      <c r="I98" s="134">
        <v>27890251.329999998</v>
      </c>
      <c r="J98" s="179">
        <f t="shared" si="27"/>
        <v>0.61319514317106372</v>
      </c>
      <c r="K98" s="33">
        <v>24914135.079999998</v>
      </c>
      <c r="L98" s="281">
        <v>0.58343182731593057</v>
      </c>
      <c r="M98" s="212">
        <v>-1</v>
      </c>
      <c r="N98" s="33">
        <v>23888487.100000001</v>
      </c>
      <c r="O98" s="281">
        <v>0.55941350706387993</v>
      </c>
      <c r="P98" s="212">
        <v>-1</v>
      </c>
      <c r="R98" s="276"/>
    </row>
    <row r="99" spans="1:19" ht="14.1" customHeight="1" x14ac:dyDescent="0.2">
      <c r="A99" s="40" t="s">
        <v>571</v>
      </c>
      <c r="B99" s="41" t="s">
        <v>572</v>
      </c>
      <c r="C99" s="200">
        <v>19474656.210000001</v>
      </c>
      <c r="D99" s="206">
        <v>23277400.239999998</v>
      </c>
      <c r="E99" s="33">
        <v>18910039.18</v>
      </c>
      <c r="F99" s="281">
        <f t="shared" si="28"/>
        <v>0.81237762744247077</v>
      </c>
      <c r="G99" s="33">
        <v>17956929.460000001</v>
      </c>
      <c r="H99" s="49">
        <f t="shared" si="26"/>
        <v>0.77143191571465641</v>
      </c>
      <c r="I99" s="134">
        <v>14985131.029999999</v>
      </c>
      <c r="J99" s="179">
        <f t="shared" si="27"/>
        <v>0.64376308674924432</v>
      </c>
      <c r="K99" s="33">
        <v>19205104.539999999</v>
      </c>
      <c r="L99" s="281">
        <v>0.80248954560815988</v>
      </c>
      <c r="M99" s="212">
        <v>-1</v>
      </c>
      <c r="N99" s="33">
        <v>13304596.84</v>
      </c>
      <c r="O99" s="281">
        <v>0.55593552487016873</v>
      </c>
      <c r="P99" s="212">
        <v>-1</v>
      </c>
      <c r="R99" s="276"/>
      <c r="S99" s="276"/>
    </row>
    <row r="100" spans="1:19" ht="14.1" customHeight="1" x14ac:dyDescent="0.2">
      <c r="A100" s="40" t="s">
        <v>573</v>
      </c>
      <c r="B100" s="41" t="s">
        <v>574</v>
      </c>
      <c r="C100" s="200">
        <v>9691249.5399999991</v>
      </c>
      <c r="D100" s="206">
        <v>10862217.58</v>
      </c>
      <c r="E100" s="33">
        <v>6871205.9500000002</v>
      </c>
      <c r="F100" s="281">
        <f t="shared" si="28"/>
        <v>0.6325785595246749</v>
      </c>
      <c r="G100" s="33">
        <v>6827343.2699999996</v>
      </c>
      <c r="H100" s="49">
        <f t="shared" si="26"/>
        <v>0.62854046328171598</v>
      </c>
      <c r="I100" s="134">
        <v>6560898.6299999999</v>
      </c>
      <c r="J100" s="179">
        <f t="shared" si="27"/>
        <v>0.60401097489339739</v>
      </c>
      <c r="K100" s="33">
        <v>6127695.9900000002</v>
      </c>
      <c r="L100" s="281">
        <v>0.64116546725002976</v>
      </c>
      <c r="M100" s="212">
        <f t="shared" si="23"/>
        <v>0.11417787062898976</v>
      </c>
      <c r="N100" s="33">
        <v>5818112.5199999996</v>
      </c>
      <c r="O100" s="281">
        <v>0.60877250413316408</v>
      </c>
      <c r="P100" s="212">
        <f>+I100/N100-1</f>
        <v>0.12766788326053202</v>
      </c>
      <c r="R100" s="276"/>
      <c r="S100" s="276"/>
    </row>
    <row r="101" spans="1:19" ht="14.1" customHeight="1" x14ac:dyDescent="0.2">
      <c r="A101" s="40" t="s">
        <v>575</v>
      </c>
      <c r="B101" s="41" t="s">
        <v>576</v>
      </c>
      <c r="C101" s="200">
        <v>644320.49</v>
      </c>
      <c r="D101" s="206">
        <v>670333.91</v>
      </c>
      <c r="E101" s="33">
        <v>428566.87</v>
      </c>
      <c r="F101" s="281">
        <f t="shared" si="28"/>
        <v>0.63933341817662181</v>
      </c>
      <c r="G101" s="33">
        <v>428566.87</v>
      </c>
      <c r="H101" s="49">
        <f t="shared" si="26"/>
        <v>0.63933341817662181</v>
      </c>
      <c r="I101" s="134">
        <v>428566.87</v>
      </c>
      <c r="J101" s="179">
        <f t="shared" si="27"/>
        <v>0.63933341817662181</v>
      </c>
      <c r="K101" s="33">
        <v>394848.55</v>
      </c>
      <c r="L101" s="281">
        <v>0.61292341622242941</v>
      </c>
      <c r="M101" s="212">
        <f t="shared" si="23"/>
        <v>8.5395577620837271E-2</v>
      </c>
      <c r="N101" s="33">
        <v>394848.55</v>
      </c>
      <c r="O101" s="281">
        <v>0.61292341622242941</v>
      </c>
      <c r="P101" s="212">
        <f t="shared" ref="P101:P105" si="29">+I101/N101-1</f>
        <v>8.5395577620837271E-2</v>
      </c>
      <c r="R101" s="276"/>
      <c r="S101" s="276"/>
    </row>
    <row r="102" spans="1:19" ht="14.1" customHeight="1" x14ac:dyDescent="0.2">
      <c r="A102" s="40" t="s">
        <v>577</v>
      </c>
      <c r="B102" s="41" t="s">
        <v>578</v>
      </c>
      <c r="C102" s="200">
        <v>6384583.1100000003</v>
      </c>
      <c r="D102" s="206">
        <v>6273400.6200000001</v>
      </c>
      <c r="E102" s="33">
        <v>6045870.9900000002</v>
      </c>
      <c r="F102" s="281">
        <f t="shared" si="28"/>
        <v>0.96373105373270429</v>
      </c>
      <c r="G102" s="33">
        <v>5994440.75</v>
      </c>
      <c r="H102" s="49">
        <f t="shared" si="26"/>
        <v>0.95553290999610985</v>
      </c>
      <c r="I102" s="134">
        <v>5472882.2599999998</v>
      </c>
      <c r="J102" s="179">
        <f t="shared" si="27"/>
        <v>0.87239482881933339</v>
      </c>
      <c r="K102" s="33">
        <v>6236353.6200000001</v>
      </c>
      <c r="L102" s="281">
        <v>0.97519139000489885</v>
      </c>
      <c r="M102" s="212">
        <f t="shared" si="23"/>
        <v>-3.8790755742936889E-2</v>
      </c>
      <c r="N102" s="33">
        <v>4666621.9000000004</v>
      </c>
      <c r="O102" s="281">
        <v>0.72972922553553055</v>
      </c>
      <c r="P102" s="212">
        <f t="shared" si="29"/>
        <v>0.17277173451742445</v>
      </c>
      <c r="R102" s="276"/>
      <c r="S102" s="276"/>
    </row>
    <row r="103" spans="1:19" ht="14.1" customHeight="1" x14ac:dyDescent="0.2">
      <c r="A103" s="40" t="s">
        <v>579</v>
      </c>
      <c r="B103" s="41" t="s">
        <v>580</v>
      </c>
      <c r="C103" s="200">
        <v>1768153.84</v>
      </c>
      <c r="D103" s="206">
        <v>2686619.06</v>
      </c>
      <c r="E103" s="33">
        <v>2196651.23</v>
      </c>
      <c r="F103" s="281">
        <f t="shared" si="28"/>
        <v>0.81762660836627876</v>
      </c>
      <c r="G103" s="33">
        <v>2119043.9300000002</v>
      </c>
      <c r="H103" s="49">
        <f t="shared" si="26"/>
        <v>0.78874000469571603</v>
      </c>
      <c r="I103" s="134">
        <v>852959.63</v>
      </c>
      <c r="J103" s="179">
        <f t="shared" si="27"/>
        <v>0.31748439616891572</v>
      </c>
      <c r="K103" s="33">
        <v>1280718.82</v>
      </c>
      <c r="L103" s="281">
        <v>0.72222736269766896</v>
      </c>
      <c r="M103" s="212">
        <f t="shared" si="23"/>
        <v>0.65457389780529662</v>
      </c>
      <c r="N103" s="33">
        <v>840282.16</v>
      </c>
      <c r="O103" s="281">
        <v>0.47385480627098203</v>
      </c>
      <c r="P103" s="212">
        <f t="shared" si="29"/>
        <v>1.5087158342145468E-2</v>
      </c>
      <c r="R103" s="276"/>
      <c r="S103" s="276"/>
    </row>
    <row r="104" spans="1:19" ht="14.1" customHeight="1" x14ac:dyDescent="0.2">
      <c r="A104" s="40" t="s">
        <v>581</v>
      </c>
      <c r="B104" s="41" t="s">
        <v>582</v>
      </c>
      <c r="C104" s="200">
        <v>1396927.19</v>
      </c>
      <c r="D104" s="206">
        <v>423611.58</v>
      </c>
      <c r="E104" s="33">
        <v>261095.75</v>
      </c>
      <c r="F104" s="281">
        <f t="shared" si="28"/>
        <v>0.61635649809195492</v>
      </c>
      <c r="G104" s="33">
        <v>228174.25</v>
      </c>
      <c r="H104" s="49">
        <f t="shared" si="26"/>
        <v>0.53864025624606393</v>
      </c>
      <c r="I104" s="134">
        <v>160577.60000000001</v>
      </c>
      <c r="J104" s="179">
        <f t="shared" si="27"/>
        <v>0.37906801320209421</v>
      </c>
      <c r="K104" s="33">
        <v>654121.89</v>
      </c>
      <c r="L104" s="281">
        <v>0.6023484671214151</v>
      </c>
      <c r="M104" s="212">
        <f t="shared" si="23"/>
        <v>-0.6511747221913029</v>
      </c>
      <c r="N104" s="33">
        <v>577478.06999999995</v>
      </c>
      <c r="O104" s="281">
        <v>0.53177096742739072</v>
      </c>
      <c r="P104" s="212">
        <f t="shared" si="29"/>
        <v>-0.72193299045970694</v>
      </c>
      <c r="R104" s="276"/>
      <c r="S104" s="276"/>
    </row>
    <row r="105" spans="1:19" ht="14.1" customHeight="1" x14ac:dyDescent="0.2">
      <c r="A105" s="40" t="s">
        <v>583</v>
      </c>
      <c r="B105" s="41" t="s">
        <v>584</v>
      </c>
      <c r="C105" s="200">
        <v>7672700.3700000001</v>
      </c>
      <c r="D105" s="206">
        <v>8231390.25</v>
      </c>
      <c r="E105" s="33">
        <v>7415500.7400000002</v>
      </c>
      <c r="F105" s="281">
        <f t="shared" si="28"/>
        <v>0.9008807157454356</v>
      </c>
      <c r="G105" s="33">
        <v>7415500.7400000002</v>
      </c>
      <c r="H105" s="49">
        <f t="shared" si="26"/>
        <v>0.9008807157454356</v>
      </c>
      <c r="I105" s="134">
        <v>4427564.71</v>
      </c>
      <c r="J105" s="179">
        <f t="shared" si="27"/>
        <v>0.53788783857016131</v>
      </c>
      <c r="K105" s="33">
        <v>6935398.1699999999</v>
      </c>
      <c r="L105" s="281">
        <v>0.90257658940383967</v>
      </c>
      <c r="M105" s="212">
        <f t="shared" si="23"/>
        <v>6.9224946892991523E-2</v>
      </c>
      <c r="N105" s="33">
        <v>4991801.51</v>
      </c>
      <c r="O105" s="281">
        <v>0.64963583509391165</v>
      </c>
      <c r="P105" s="212">
        <f t="shared" si="29"/>
        <v>-0.11303269949129047</v>
      </c>
      <c r="R105" s="276"/>
      <c r="S105" s="276"/>
    </row>
    <row r="106" spans="1:19" ht="14.1" customHeight="1" x14ac:dyDescent="0.2">
      <c r="A106" s="40">
        <v>1521</v>
      </c>
      <c r="B106" s="41" t="s">
        <v>585</v>
      </c>
      <c r="C106" s="200">
        <v>12753572.42</v>
      </c>
      <c r="D106" s="206">
        <v>17146615.170000002</v>
      </c>
      <c r="E106" s="33">
        <v>13134310.75</v>
      </c>
      <c r="F106" s="281">
        <f>+E106/D106</f>
        <v>0.76600020585870532</v>
      </c>
      <c r="G106" s="33">
        <v>13134310.75</v>
      </c>
      <c r="H106" s="49">
        <f t="shared" si="26"/>
        <v>0.76600020585870532</v>
      </c>
      <c r="I106" s="134">
        <v>10800296.75</v>
      </c>
      <c r="J106" s="179">
        <f t="shared" si="27"/>
        <v>0.62987922939428742</v>
      </c>
      <c r="K106" s="33">
        <v>10853315.91</v>
      </c>
      <c r="L106" s="281">
        <v>0.85100202143988768</v>
      </c>
      <c r="M106" s="212">
        <f t="shared" si="23"/>
        <v>0.21016570962412895</v>
      </c>
      <c r="N106" s="33">
        <v>9150705.4900000002</v>
      </c>
      <c r="O106" s="281">
        <v>0.71750135480863175</v>
      </c>
      <c r="P106" s="212">
        <f t="shared" ref="P106:P117" si="30">+I106/N106-1</f>
        <v>0.18026929855874974</v>
      </c>
      <c r="R106" s="276"/>
      <c r="S106" s="276"/>
    </row>
    <row r="107" spans="1:19" ht="14.1" customHeight="1" x14ac:dyDescent="0.2">
      <c r="A107" s="40" t="s">
        <v>586</v>
      </c>
      <c r="B107" s="41" t="s">
        <v>587</v>
      </c>
      <c r="C107" s="200">
        <v>10649162.52</v>
      </c>
      <c r="D107" s="206">
        <v>10673112.99</v>
      </c>
      <c r="E107" s="33">
        <v>10673112.99</v>
      </c>
      <c r="F107" s="281">
        <f>+E107/D107</f>
        <v>1</v>
      </c>
      <c r="G107" s="33">
        <v>10517502.960000001</v>
      </c>
      <c r="H107" s="49">
        <f t="shared" si="26"/>
        <v>0.98542037078162714</v>
      </c>
      <c r="I107" s="134">
        <v>4516527.0599999996</v>
      </c>
      <c r="J107" s="179">
        <f t="shared" si="27"/>
        <v>0.42316867292904015</v>
      </c>
      <c r="K107" s="33">
        <v>10497390.130000001</v>
      </c>
      <c r="L107" s="281">
        <v>0.98770468720256832</v>
      </c>
      <c r="M107" s="212">
        <f t="shared" si="23"/>
        <v>1.9159838541695784E-3</v>
      </c>
      <c r="N107" s="33">
        <v>2681405.9900000002</v>
      </c>
      <c r="O107" s="281">
        <v>0.2522948306024369</v>
      </c>
      <c r="P107" s="212">
        <f t="shared" si="30"/>
        <v>0.68438762233092465</v>
      </c>
      <c r="R107" s="276"/>
      <c r="S107" s="276"/>
    </row>
    <row r="108" spans="1:19" ht="14.1" customHeight="1" x14ac:dyDescent="0.2">
      <c r="A108" s="40" t="s">
        <v>588</v>
      </c>
      <c r="B108" s="41" t="s">
        <v>589</v>
      </c>
      <c r="C108" s="200">
        <v>8079824.4400000004</v>
      </c>
      <c r="D108" s="206">
        <v>8161660.7000000002</v>
      </c>
      <c r="E108" s="33">
        <v>7579965.4800000004</v>
      </c>
      <c r="F108" s="281">
        <f>+E108/D108</f>
        <v>0.92872832608687106</v>
      </c>
      <c r="G108" s="33">
        <v>7510123.9199999999</v>
      </c>
      <c r="H108" s="49">
        <f t="shared" si="26"/>
        <v>0.92017105293289148</v>
      </c>
      <c r="I108" s="134">
        <v>3591749.69</v>
      </c>
      <c r="J108" s="179">
        <f t="shared" si="27"/>
        <v>0.44007584020247248</v>
      </c>
      <c r="K108" s="33">
        <v>7556483.6600000001</v>
      </c>
      <c r="L108" s="281">
        <v>0.91837790521271889</v>
      </c>
      <c r="M108" s="212">
        <f t="shared" si="23"/>
        <v>-6.1350943224298682E-3</v>
      </c>
      <c r="N108" s="33">
        <v>4285705.08</v>
      </c>
      <c r="O108" s="281">
        <v>0.52086354325947259</v>
      </c>
      <c r="P108" s="212">
        <f t="shared" si="30"/>
        <v>-0.16192327214452196</v>
      </c>
      <c r="R108" s="276"/>
    </row>
    <row r="109" spans="1:19" ht="14.1" customHeight="1" x14ac:dyDescent="0.2">
      <c r="A109" s="40" t="s">
        <v>590</v>
      </c>
      <c r="B109" s="41" t="s">
        <v>591</v>
      </c>
      <c r="C109" s="200">
        <v>6931087.1200000001</v>
      </c>
      <c r="D109" s="206">
        <v>6655606.1100000003</v>
      </c>
      <c r="E109" s="33">
        <v>5852888.6100000003</v>
      </c>
      <c r="F109" s="281">
        <f t="shared" ref="F109:F111" si="31">+E109/D109</f>
        <v>0.87939227671632747</v>
      </c>
      <c r="G109" s="33">
        <v>5660414.1900000004</v>
      </c>
      <c r="H109" s="49">
        <f t="shared" si="26"/>
        <v>0.8504731344445503</v>
      </c>
      <c r="I109" s="134">
        <v>2367190.52</v>
      </c>
      <c r="J109" s="179">
        <f t="shared" si="27"/>
        <v>0.35566866200860553</v>
      </c>
      <c r="K109" s="33">
        <v>5389244.9800000004</v>
      </c>
      <c r="L109" s="281">
        <v>0.84732880134651656</v>
      </c>
      <c r="M109" s="212">
        <f t="shared" si="23"/>
        <v>5.0316734720046163E-2</v>
      </c>
      <c r="N109" s="33">
        <v>2307769.85</v>
      </c>
      <c r="O109" s="281">
        <v>0.36284115271080702</v>
      </c>
      <c r="P109" s="212">
        <f t="shared" si="30"/>
        <v>2.5748091821201191E-2</v>
      </c>
      <c r="R109" s="276"/>
    </row>
    <row r="110" spans="1:19" ht="14.1" customHeight="1" x14ac:dyDescent="0.2">
      <c r="A110" s="40" t="s">
        <v>592</v>
      </c>
      <c r="B110" s="41" t="s">
        <v>593</v>
      </c>
      <c r="C110" s="200">
        <v>11784234.09</v>
      </c>
      <c r="D110" s="206">
        <v>12919218.869999999</v>
      </c>
      <c r="E110" s="33">
        <v>10137372.1</v>
      </c>
      <c r="F110" s="281">
        <f t="shared" si="31"/>
        <v>0.78467376410351042</v>
      </c>
      <c r="G110" s="33">
        <v>10088667.619999999</v>
      </c>
      <c r="H110" s="49">
        <f t="shared" si="26"/>
        <v>0.78090383958329823</v>
      </c>
      <c r="I110" s="134">
        <v>5910540.5300000003</v>
      </c>
      <c r="J110" s="179">
        <f t="shared" si="27"/>
        <v>0.45749983721732557</v>
      </c>
      <c r="K110" s="33">
        <v>9904040.7200000007</v>
      </c>
      <c r="L110" s="281">
        <v>0.83129183536181139</v>
      </c>
      <c r="M110" s="212">
        <f t="shared" si="23"/>
        <v>1.8641573194177807E-2</v>
      </c>
      <c r="N110" s="33">
        <v>5184648.42</v>
      </c>
      <c r="O110" s="281">
        <v>0.4351714641140445</v>
      </c>
      <c r="P110" s="212">
        <f t="shared" si="30"/>
        <v>0.14000797184238012</v>
      </c>
      <c r="R110" s="276"/>
    </row>
    <row r="111" spans="1:19" ht="14.1" customHeight="1" x14ac:dyDescent="0.2">
      <c r="A111" s="40" t="s">
        <v>594</v>
      </c>
      <c r="B111" s="41" t="s">
        <v>595</v>
      </c>
      <c r="C111" s="200">
        <v>550701.14</v>
      </c>
      <c r="D111" s="206">
        <v>1513850.73</v>
      </c>
      <c r="E111" s="33">
        <v>923562.33</v>
      </c>
      <c r="F111" s="281">
        <f t="shared" si="31"/>
        <v>0.61007489820347083</v>
      </c>
      <c r="G111" s="33">
        <v>755975.91</v>
      </c>
      <c r="H111" s="49">
        <f t="shared" si="26"/>
        <v>0.49937282125563331</v>
      </c>
      <c r="I111" s="134">
        <v>404182.43</v>
      </c>
      <c r="J111" s="179">
        <f t="shared" si="27"/>
        <v>0.26698961924733489</v>
      </c>
      <c r="K111" s="33">
        <v>588947.69999999995</v>
      </c>
      <c r="L111" s="281">
        <v>0.29668454743568939</v>
      </c>
      <c r="M111" s="212">
        <f t="shared" si="23"/>
        <v>0.28360448644251446</v>
      </c>
      <c r="N111" s="33">
        <v>401575.77</v>
      </c>
      <c r="O111" s="281">
        <v>0.20229525573083743</v>
      </c>
      <c r="P111" s="212">
        <f t="shared" si="30"/>
        <v>6.4910788815768505E-3</v>
      </c>
      <c r="R111" s="276"/>
    </row>
    <row r="112" spans="1:19" ht="14.1" customHeight="1" x14ac:dyDescent="0.2">
      <c r="A112" s="40">
        <v>1601</v>
      </c>
      <c r="B112" s="41" t="s">
        <v>596</v>
      </c>
      <c r="C112" s="200">
        <v>20724083.260000002</v>
      </c>
      <c r="D112" s="206">
        <v>19467847.449999999</v>
      </c>
      <c r="E112" s="33">
        <v>19349633.260000002</v>
      </c>
      <c r="F112" s="281">
        <f>+E112/D112</f>
        <v>0.99392772157766229</v>
      </c>
      <c r="G112" s="33">
        <v>19349633.260000002</v>
      </c>
      <c r="H112" s="49">
        <f t="shared" si="26"/>
        <v>0.99392772157766229</v>
      </c>
      <c r="I112" s="134">
        <v>10947734.24</v>
      </c>
      <c r="J112" s="179">
        <f t="shared" si="27"/>
        <v>0.5623494979667103</v>
      </c>
      <c r="K112" s="33">
        <v>21600525.379999999</v>
      </c>
      <c r="L112" s="281">
        <v>0.99591261630223815</v>
      </c>
      <c r="M112" s="212">
        <f t="shared" si="23"/>
        <v>-0.10420543391431147</v>
      </c>
      <c r="N112" s="33">
        <v>11508593.57</v>
      </c>
      <c r="O112" s="281">
        <v>0.53061457212842189</v>
      </c>
      <c r="P112" s="212">
        <f t="shared" si="30"/>
        <v>-4.8733959244335323E-2</v>
      </c>
      <c r="R112" s="276"/>
    </row>
    <row r="113" spans="1:16" ht="14.1" customHeight="1" x14ac:dyDescent="0.2">
      <c r="A113" s="40" t="s">
        <v>597</v>
      </c>
      <c r="B113" s="41" t="s">
        <v>598</v>
      </c>
      <c r="C113" s="200">
        <v>2253145.13</v>
      </c>
      <c r="D113" s="206">
        <v>6166340.6500000004</v>
      </c>
      <c r="E113" s="33">
        <v>6159912.9800000004</v>
      </c>
      <c r="F113" s="281">
        <f>+E113/D113</f>
        <v>0.99895762002704147</v>
      </c>
      <c r="G113" s="33">
        <v>6159912.9800000004</v>
      </c>
      <c r="H113" s="49">
        <f t="shared" si="26"/>
        <v>0.99895762002704147</v>
      </c>
      <c r="I113" s="134">
        <v>1515486.63</v>
      </c>
      <c r="J113" s="179">
        <f t="shared" si="27"/>
        <v>0.24576758178288444</v>
      </c>
      <c r="K113" s="33">
        <v>2285668.11</v>
      </c>
      <c r="L113" s="281">
        <v>0.98475330555819507</v>
      </c>
      <c r="M113" s="212">
        <f t="shared" si="23"/>
        <v>1.6950163731338934</v>
      </c>
      <c r="N113" s="33">
        <v>1988499.98</v>
      </c>
      <c r="O113" s="281">
        <v>0.85672190106699475</v>
      </c>
      <c r="P113" s="212">
        <f t="shared" si="30"/>
        <v>-0.23787445549785724</v>
      </c>
    </row>
    <row r="114" spans="1:16" ht="14.1" customHeight="1" x14ac:dyDescent="0.2">
      <c r="A114" s="40" t="s">
        <v>599</v>
      </c>
      <c r="B114" s="41" t="s">
        <v>600</v>
      </c>
      <c r="C114" s="200">
        <v>98110337.469999999</v>
      </c>
      <c r="D114" s="206">
        <v>85241375.739999995</v>
      </c>
      <c r="E114" s="33">
        <v>85241375.739999995</v>
      </c>
      <c r="F114" s="281">
        <f>+E114/D114</f>
        <v>1</v>
      </c>
      <c r="G114" s="33">
        <v>85241375.739999995</v>
      </c>
      <c r="H114" s="49">
        <f t="shared" si="26"/>
        <v>1</v>
      </c>
      <c r="I114" s="134">
        <v>31358419.309999999</v>
      </c>
      <c r="J114" s="179">
        <f t="shared" si="27"/>
        <v>0.36787791184469215</v>
      </c>
      <c r="K114" s="33">
        <v>85241375.739999995</v>
      </c>
      <c r="L114" s="281">
        <v>0.9653504863153749</v>
      </c>
      <c r="M114" s="212">
        <f t="shared" si="23"/>
        <v>0</v>
      </c>
      <c r="N114" s="33">
        <v>30416192.91</v>
      </c>
      <c r="O114" s="281">
        <v>0.34446049659135591</v>
      </c>
      <c r="P114" s="212">
        <f t="shared" si="30"/>
        <v>3.0977788797828865E-2</v>
      </c>
    </row>
    <row r="115" spans="1:16" ht="14.1" customHeight="1" x14ac:dyDescent="0.2">
      <c r="A115" s="40" t="s">
        <v>601</v>
      </c>
      <c r="B115" s="41" t="s">
        <v>602</v>
      </c>
      <c r="C115" s="200">
        <v>4477659.75</v>
      </c>
      <c r="D115" s="206">
        <v>4695198.2699999996</v>
      </c>
      <c r="E115" s="33">
        <v>4663415.2699999996</v>
      </c>
      <c r="F115" s="281">
        <f t="shared" ref="F115:F116" si="32">+E115/D115</f>
        <v>0.99323074379987786</v>
      </c>
      <c r="G115" s="33">
        <v>4663415.2699999996</v>
      </c>
      <c r="H115" s="49">
        <f t="shared" si="26"/>
        <v>0.99323074379987786</v>
      </c>
      <c r="I115" s="134">
        <v>1261599.02</v>
      </c>
      <c r="J115" s="179">
        <f t="shared" si="27"/>
        <v>0.26869983916568452</v>
      </c>
      <c r="K115" s="33">
        <v>4231523.49</v>
      </c>
      <c r="L115" s="281">
        <v>0.99071789232481167</v>
      </c>
      <c r="M115" s="212">
        <f t="shared" si="23"/>
        <v>0.10206531548759035</v>
      </c>
      <c r="N115" s="33">
        <v>86915.75</v>
      </c>
      <c r="O115" s="281">
        <v>2.0349405799902635E-2</v>
      </c>
      <c r="P115" s="212">
        <f t="shared" si="30"/>
        <v>13.515194541840806</v>
      </c>
    </row>
    <row r="116" spans="1:16" ht="14.1" customHeight="1" x14ac:dyDescent="0.2">
      <c r="A116" s="40" t="s">
        <v>603</v>
      </c>
      <c r="B116" s="41" t="s">
        <v>604</v>
      </c>
      <c r="C116" s="200">
        <v>56042557.340000004</v>
      </c>
      <c r="D116" s="206">
        <v>8547430.4800000004</v>
      </c>
      <c r="E116" s="33">
        <v>4038260.55</v>
      </c>
      <c r="F116" s="281">
        <f t="shared" si="32"/>
        <v>0.47245316115165403</v>
      </c>
      <c r="G116" s="33">
        <v>4038260.55</v>
      </c>
      <c r="H116" s="49">
        <f t="shared" si="26"/>
        <v>0.47245316115165403</v>
      </c>
      <c r="I116" s="134">
        <v>4038260.55</v>
      </c>
      <c r="J116" s="179">
        <f t="shared" si="27"/>
        <v>0.47245316115165403</v>
      </c>
      <c r="K116" s="33">
        <v>55825332.68</v>
      </c>
      <c r="L116" s="281">
        <v>0.99619160565313913</v>
      </c>
      <c r="M116" s="212">
        <f t="shared" si="23"/>
        <v>-0.92766257976198774</v>
      </c>
      <c r="N116" s="33">
        <v>27352178.149999999</v>
      </c>
      <c r="O116" s="281">
        <v>0.48809400609485465</v>
      </c>
      <c r="P116" s="212">
        <f t="shared" si="30"/>
        <v>-0.85236054957473284</v>
      </c>
    </row>
    <row r="117" spans="1:16" ht="14.1" customHeight="1" x14ac:dyDescent="0.2">
      <c r="A117" s="40" t="s">
        <v>605</v>
      </c>
      <c r="B117" s="41" t="s">
        <v>98</v>
      </c>
      <c r="C117" s="200">
        <v>168939654.47999999</v>
      </c>
      <c r="D117" s="206">
        <v>177605815.72999999</v>
      </c>
      <c r="E117" s="33">
        <v>176444485</v>
      </c>
      <c r="F117" s="281">
        <f t="shared" ref="F117:F123" si="33">+E117/D117</f>
        <v>0.9934611897407376</v>
      </c>
      <c r="G117" s="33">
        <v>175777699.09</v>
      </c>
      <c r="H117" s="49">
        <f t="shared" si="26"/>
        <v>0.98970688751105351</v>
      </c>
      <c r="I117" s="134">
        <v>70364852.390000001</v>
      </c>
      <c r="J117" s="179">
        <f t="shared" si="27"/>
        <v>0.39618551960578868</v>
      </c>
      <c r="K117" s="33">
        <v>176227377.19</v>
      </c>
      <c r="L117" s="281">
        <v>0.99537146903309781</v>
      </c>
      <c r="M117" s="212">
        <f t="shared" si="23"/>
        <v>-2.5516926323835287E-3</v>
      </c>
      <c r="N117" s="33">
        <v>71335161.670000002</v>
      </c>
      <c r="O117" s="281">
        <v>0.40291687816829519</v>
      </c>
      <c r="P117" s="212">
        <f t="shared" si="30"/>
        <v>-1.3602117907697497E-2</v>
      </c>
    </row>
    <row r="118" spans="1:16" ht="14.1" customHeight="1" x14ac:dyDescent="0.2">
      <c r="A118" s="40" t="s">
        <v>606</v>
      </c>
      <c r="B118" s="41" t="s">
        <v>607</v>
      </c>
      <c r="C118" s="200">
        <v>12029885</v>
      </c>
      <c r="D118" s="206">
        <v>12006986</v>
      </c>
      <c r="E118" s="33">
        <v>0</v>
      </c>
      <c r="F118" s="281">
        <f t="shared" si="33"/>
        <v>0</v>
      </c>
      <c r="G118" s="33">
        <v>0</v>
      </c>
      <c r="H118" s="49">
        <f t="shared" si="26"/>
        <v>0</v>
      </c>
      <c r="I118" s="134">
        <v>0</v>
      </c>
      <c r="J118" s="179">
        <f t="shared" si="27"/>
        <v>0</v>
      </c>
      <c r="K118" s="33">
        <v>0</v>
      </c>
      <c r="L118" s="281">
        <v>0</v>
      </c>
      <c r="M118" s="213" t="s">
        <v>129</v>
      </c>
      <c r="N118" s="33">
        <v>0</v>
      </c>
      <c r="O118" s="281">
        <v>0</v>
      </c>
      <c r="P118" s="213" t="s">
        <v>129</v>
      </c>
    </row>
    <row r="119" spans="1:16" ht="14.1" customHeight="1" x14ac:dyDescent="0.2">
      <c r="A119" s="40" t="s">
        <v>608</v>
      </c>
      <c r="B119" s="41" t="s">
        <v>609</v>
      </c>
      <c r="C119" s="200">
        <v>31201317.460000001</v>
      </c>
      <c r="D119" s="206">
        <v>30698369.039999999</v>
      </c>
      <c r="E119" s="33">
        <v>26164319.73</v>
      </c>
      <c r="F119" s="281">
        <f t="shared" si="33"/>
        <v>0.85230325089609393</v>
      </c>
      <c r="G119" s="33">
        <v>26015253.93</v>
      </c>
      <c r="H119" s="49">
        <f t="shared" si="26"/>
        <v>0.84744742940910323</v>
      </c>
      <c r="I119" s="134">
        <v>11031284.91</v>
      </c>
      <c r="J119" s="179">
        <f t="shared" si="27"/>
        <v>0.35934433179906811</v>
      </c>
      <c r="K119" s="33">
        <v>29554004.07</v>
      </c>
      <c r="L119" s="281">
        <v>0.96500186734888482</v>
      </c>
      <c r="M119" s="212">
        <f t="shared" si="23"/>
        <v>-0.11973843312798871</v>
      </c>
      <c r="N119" s="33">
        <v>14513833.83</v>
      </c>
      <c r="O119" s="281">
        <v>0.47390792513826085</v>
      </c>
      <c r="P119" s="212">
        <f t="shared" ref="P119:P124" si="34">+I119/N119-1</f>
        <v>-0.23994686454254377</v>
      </c>
    </row>
    <row r="120" spans="1:16" ht="14.1" customHeight="1" x14ac:dyDescent="0.2">
      <c r="A120" s="40" t="s">
        <v>610</v>
      </c>
      <c r="B120" s="41" t="s">
        <v>611</v>
      </c>
      <c r="C120" s="200">
        <v>1332914.3600000001</v>
      </c>
      <c r="D120" s="206">
        <v>1964359.88</v>
      </c>
      <c r="E120" s="33">
        <v>1647764.73</v>
      </c>
      <c r="F120" s="281">
        <f t="shared" si="33"/>
        <v>0.83883037256900206</v>
      </c>
      <c r="G120" s="33">
        <v>1330704.24</v>
      </c>
      <c r="H120" s="49">
        <f t="shared" si="26"/>
        <v>0.67742385371869851</v>
      </c>
      <c r="I120" s="134">
        <v>842241.94</v>
      </c>
      <c r="J120" s="179">
        <f t="shared" si="27"/>
        <v>0.42876152612117086</v>
      </c>
      <c r="K120" s="33">
        <v>1189016.31</v>
      </c>
      <c r="L120" s="281">
        <v>0.88146167411250631</v>
      </c>
      <c r="M120" s="212">
        <f t="shared" si="23"/>
        <v>0.11916399195566951</v>
      </c>
      <c r="N120" s="33">
        <v>852113.31</v>
      </c>
      <c r="O120" s="281">
        <v>0.63170304599618909</v>
      </c>
      <c r="P120" s="212">
        <f t="shared" si="34"/>
        <v>-1.1584574356666377E-2</v>
      </c>
    </row>
    <row r="121" spans="1:16" ht="14.1" customHeight="1" x14ac:dyDescent="0.2">
      <c r="A121" s="40" t="s">
        <v>612</v>
      </c>
      <c r="B121" s="41" t="s">
        <v>613</v>
      </c>
      <c r="C121" s="200">
        <v>47869228.009999998</v>
      </c>
      <c r="D121" s="206">
        <v>47930824.869999997</v>
      </c>
      <c r="E121" s="33">
        <v>47930824.869999997</v>
      </c>
      <c r="F121" s="281">
        <f t="shared" si="33"/>
        <v>1</v>
      </c>
      <c r="G121" s="33">
        <v>47906335.32</v>
      </c>
      <c r="H121" s="49">
        <f t="shared" si="26"/>
        <v>0.9994890647080158</v>
      </c>
      <c r="I121" s="134">
        <v>26514841.41</v>
      </c>
      <c r="J121" s="179">
        <f t="shared" si="27"/>
        <v>0.55318975798798942</v>
      </c>
      <c r="K121" s="33">
        <v>47536155.549999997</v>
      </c>
      <c r="L121" s="281">
        <v>0.99930475096225968</v>
      </c>
      <c r="M121" s="212">
        <f t="shared" si="23"/>
        <v>7.7873308372746752E-3</v>
      </c>
      <c r="N121" s="33">
        <v>23511248.75</v>
      </c>
      <c r="O121" s="281">
        <v>0.49425331739790834</v>
      </c>
      <c r="P121" s="212">
        <f t="shared" si="34"/>
        <v>0.12775130287369363</v>
      </c>
    </row>
    <row r="122" spans="1:16" ht="14.1" customHeight="1" x14ac:dyDescent="0.2">
      <c r="A122" s="42">
        <v>1721</v>
      </c>
      <c r="B122" s="43" t="s">
        <v>614</v>
      </c>
      <c r="C122" s="200">
        <v>1224275.44</v>
      </c>
      <c r="D122" s="206">
        <v>1212462.8</v>
      </c>
      <c r="E122" s="33">
        <v>1136170.7</v>
      </c>
      <c r="F122" s="281">
        <f t="shared" si="33"/>
        <v>0.93707674990111034</v>
      </c>
      <c r="G122" s="33">
        <v>1009318.2</v>
      </c>
      <c r="H122" s="49">
        <f t="shared" si="26"/>
        <v>0.83245292144220828</v>
      </c>
      <c r="I122" s="134">
        <v>258054.64</v>
      </c>
      <c r="J122" s="179">
        <f t="shared" si="27"/>
        <v>0.21283509894076749</v>
      </c>
      <c r="K122" s="33">
        <v>935083.98</v>
      </c>
      <c r="L122" s="394">
        <v>0.73970584501034109</v>
      </c>
      <c r="M122" s="212">
        <f t="shared" si="23"/>
        <v>7.9387757236521139E-2</v>
      </c>
      <c r="N122" s="33">
        <v>566450.14</v>
      </c>
      <c r="O122" s="394">
        <v>0.44809502507456711</v>
      </c>
      <c r="P122" s="212">
        <f t="shared" si="34"/>
        <v>-0.54443538490430954</v>
      </c>
    </row>
    <row r="123" spans="1:16" ht="14.1" customHeight="1" x14ac:dyDescent="0.2">
      <c r="A123" s="42" t="s">
        <v>615</v>
      </c>
      <c r="B123" s="43" t="s">
        <v>616</v>
      </c>
      <c r="C123" s="201">
        <v>1258083.78</v>
      </c>
      <c r="D123" s="207">
        <v>1462404.91</v>
      </c>
      <c r="E123" s="35">
        <v>1255462.97</v>
      </c>
      <c r="F123" s="281">
        <f t="shared" si="33"/>
        <v>0.85849203692840448</v>
      </c>
      <c r="G123" s="35">
        <v>1029672.54</v>
      </c>
      <c r="H123" s="49">
        <f t="shared" si="26"/>
        <v>0.70409537943906386</v>
      </c>
      <c r="I123" s="138">
        <v>591507.32999999996</v>
      </c>
      <c r="J123" s="179">
        <f t="shared" si="27"/>
        <v>0.40447575493985449</v>
      </c>
      <c r="K123" s="35">
        <v>1193870.0900000001</v>
      </c>
      <c r="L123" s="394">
        <v>0.83233862343945064</v>
      </c>
      <c r="M123" s="525">
        <f t="shared" si="23"/>
        <v>-0.13753385010256858</v>
      </c>
      <c r="N123" s="35">
        <v>547618.91</v>
      </c>
      <c r="O123" s="394">
        <v>0.381787242629399</v>
      </c>
      <c r="P123" s="525">
        <f t="shared" si="34"/>
        <v>8.0144091444906307E-2</v>
      </c>
    </row>
    <row r="124" spans="1:16" ht="14.1" customHeight="1" x14ac:dyDescent="0.2">
      <c r="A124" s="678" t="s">
        <v>617</v>
      </c>
      <c r="B124" s="672" t="s">
        <v>618</v>
      </c>
      <c r="C124" s="670">
        <v>1483166.28</v>
      </c>
      <c r="D124" s="401">
        <v>2413340.4500000002</v>
      </c>
      <c r="E124" s="402">
        <v>2409739.5499999998</v>
      </c>
      <c r="F124" s="416">
        <f>+E124/D124</f>
        <v>0.99850791876463163</v>
      </c>
      <c r="G124" s="402">
        <v>1400307.85</v>
      </c>
      <c r="H124" s="49">
        <f t="shared" si="26"/>
        <v>0.58023634833618276</v>
      </c>
      <c r="I124" s="238">
        <v>1088002.04</v>
      </c>
      <c r="J124" s="431">
        <f t="shared" si="27"/>
        <v>0.45082824514046493</v>
      </c>
      <c r="K124" s="402">
        <v>1496599.22</v>
      </c>
      <c r="L124" s="416">
        <v>0.97894310340601798</v>
      </c>
      <c r="M124" s="448">
        <f t="shared" si="23"/>
        <v>-6.4340117723701518E-2</v>
      </c>
      <c r="N124" s="402">
        <v>880928.44</v>
      </c>
      <c r="O124" s="416">
        <v>0.57622562500882635</v>
      </c>
      <c r="P124" s="448">
        <f t="shared" si="34"/>
        <v>0.2350629070393051</v>
      </c>
    </row>
    <row r="125" spans="1:16" ht="14.1" customHeight="1" x14ac:dyDescent="0.2">
      <c r="A125" s="251">
        <v>1999</v>
      </c>
      <c r="B125" s="671" t="s">
        <v>550</v>
      </c>
      <c r="C125" s="535">
        <v>0</v>
      </c>
      <c r="D125" s="682">
        <v>8455575.3699999992</v>
      </c>
      <c r="E125" s="711">
        <v>0</v>
      </c>
      <c r="F125" s="269">
        <f>+E125/D125</f>
        <v>0</v>
      </c>
      <c r="G125" s="710">
        <v>0</v>
      </c>
      <c r="H125" s="269">
        <f>+G125/D125</f>
        <v>0</v>
      </c>
      <c r="I125" s="711">
        <v>0</v>
      </c>
      <c r="J125" s="522">
        <f t="shared" si="27"/>
        <v>0</v>
      </c>
      <c r="K125" s="687" t="s">
        <v>129</v>
      </c>
      <c r="L125" s="79" t="s">
        <v>129</v>
      </c>
      <c r="M125" s="564" t="s">
        <v>129</v>
      </c>
      <c r="N125" s="687" t="s">
        <v>129</v>
      </c>
      <c r="O125" s="79" t="s">
        <v>129</v>
      </c>
      <c r="P125" s="246" t="s">
        <v>129</v>
      </c>
    </row>
    <row r="126" spans="1:16" ht="14.1" customHeight="1" x14ac:dyDescent="0.2">
      <c r="A126" s="18">
        <v>1</v>
      </c>
      <c r="B126" s="2" t="s">
        <v>126</v>
      </c>
      <c r="C126" s="202">
        <f>SUM(C92:C125)</f>
        <v>826846392.00999999</v>
      </c>
      <c r="D126" s="208">
        <f>SUM(D92:D125)</f>
        <v>831992686.66999996</v>
      </c>
      <c r="E126" s="204">
        <f>SUM(E92:E125)</f>
        <v>640728621.34000015</v>
      </c>
      <c r="F126" s="91">
        <f t="shared" ref="F126" si="35">+E126/D126</f>
        <v>0.77011328537571333</v>
      </c>
      <c r="G126" s="204">
        <f>SUM(G92:G125)</f>
        <v>634777782.67000008</v>
      </c>
      <c r="H126" s="91">
        <f t="shared" si="24"/>
        <v>0.76296077218017322</v>
      </c>
      <c r="I126" s="204">
        <f>SUM(I92:I125)</f>
        <v>375366445.1500001</v>
      </c>
      <c r="J126" s="171">
        <f t="shared" ref="J126" si="36">+I126/D126</f>
        <v>0.45116555850073808</v>
      </c>
      <c r="K126" s="574">
        <f>SUM(K92:K125)</f>
        <v>659863776.04999995</v>
      </c>
      <c r="L126" s="91">
        <v>0.78597386596613761</v>
      </c>
      <c r="M126" s="214">
        <f t="shared" si="23"/>
        <v>-3.8016927569758052E-2</v>
      </c>
      <c r="N126" s="574">
        <f>SUM(N92:N125)</f>
        <v>369141171.58000004</v>
      </c>
      <c r="O126" s="91">
        <v>0.43968971209599705</v>
      </c>
      <c r="P126" s="214">
        <f t="shared" si="25"/>
        <v>1.6864208192639785E-2</v>
      </c>
    </row>
    <row r="127" spans="1:16" ht="14.1" customHeight="1" x14ac:dyDescent="0.2">
      <c r="A127" s="38" t="s">
        <v>619</v>
      </c>
      <c r="B127" s="39" t="s">
        <v>100</v>
      </c>
      <c r="C127" s="199">
        <v>708758.5</v>
      </c>
      <c r="D127" s="205">
        <v>576035.47</v>
      </c>
      <c r="E127" s="31">
        <v>331630.75</v>
      </c>
      <c r="F127" s="49">
        <f>+E127/D127</f>
        <v>0.5757123775728602</v>
      </c>
      <c r="G127" s="31">
        <v>331630.75</v>
      </c>
      <c r="H127" s="49">
        <f t="shared" si="24"/>
        <v>0.5757123775728602</v>
      </c>
      <c r="I127" s="31">
        <v>331630.75</v>
      </c>
      <c r="J127" s="154">
        <f t="shared" si="27"/>
        <v>0.5757123775728602</v>
      </c>
      <c r="K127" s="31">
        <v>348957.09</v>
      </c>
      <c r="L127" s="49">
        <v>0.53317047479703417</v>
      </c>
      <c r="M127" s="211">
        <f t="shared" si="23"/>
        <v>-4.9651778102574262E-2</v>
      </c>
      <c r="N127" s="31">
        <v>348957.09</v>
      </c>
      <c r="O127" s="49">
        <v>0.53317047479703417</v>
      </c>
      <c r="P127" s="211">
        <f t="shared" ref="P127:P153" si="37">+I127/N127-1</f>
        <v>-4.9651778102574262E-2</v>
      </c>
    </row>
    <row r="128" spans="1:16" ht="14.1" customHeight="1" x14ac:dyDescent="0.2">
      <c r="A128" s="40" t="s">
        <v>620</v>
      </c>
      <c r="B128" s="41" t="s">
        <v>621</v>
      </c>
      <c r="C128" s="200">
        <v>6705703.6900000004</v>
      </c>
      <c r="D128" s="206">
        <v>8612112.3800000008</v>
      </c>
      <c r="E128" s="33">
        <v>5731770.1500000004</v>
      </c>
      <c r="F128" s="281">
        <f>+E128/D128</f>
        <v>0.66554753318256166</v>
      </c>
      <c r="G128" s="33">
        <v>5141076.8</v>
      </c>
      <c r="H128" s="281">
        <f t="shared" si="24"/>
        <v>0.59695886132874632</v>
      </c>
      <c r="I128" s="33">
        <v>4449523.49</v>
      </c>
      <c r="J128" s="179">
        <f t="shared" si="27"/>
        <v>0.51665878168672941</v>
      </c>
      <c r="K128" s="33">
        <v>3830510.63</v>
      </c>
      <c r="L128" s="281">
        <v>0.57434969880018838</v>
      </c>
      <c r="M128" s="212">
        <f t="shared" si="23"/>
        <v>0.34213876336377647</v>
      </c>
      <c r="N128" s="33">
        <v>3296055.15</v>
      </c>
      <c r="O128" s="281">
        <v>0.49421303462909583</v>
      </c>
      <c r="P128" s="212">
        <f t="shared" si="37"/>
        <v>0.34995419903699143</v>
      </c>
    </row>
    <row r="129" spans="1:16" ht="14.1" customHeight="1" x14ac:dyDescent="0.2">
      <c r="A129" s="40" t="s">
        <v>622</v>
      </c>
      <c r="B129" s="41" t="s">
        <v>623</v>
      </c>
      <c r="C129" s="200">
        <v>9085828.1999999993</v>
      </c>
      <c r="D129" s="206">
        <v>10386305.33</v>
      </c>
      <c r="E129" s="33">
        <v>6608890.8600000003</v>
      </c>
      <c r="F129" s="281">
        <f t="shared" ref="F129:F143" si="38">+E129/D129</f>
        <v>0.63630816252924471</v>
      </c>
      <c r="G129" s="33">
        <v>6587800.1500000004</v>
      </c>
      <c r="H129" s="281">
        <f t="shared" si="24"/>
        <v>0.63427753572501611</v>
      </c>
      <c r="I129" s="33">
        <v>6523594.8499999996</v>
      </c>
      <c r="J129" s="179">
        <f t="shared" si="27"/>
        <v>0.62809580911867913</v>
      </c>
      <c r="K129" s="33">
        <v>5568776.2800000003</v>
      </c>
      <c r="L129" s="281">
        <v>0.59908315939115464</v>
      </c>
      <c r="M129" s="212">
        <f t="shared" si="23"/>
        <v>0.18298883251240983</v>
      </c>
      <c r="N129" s="33">
        <v>5560527.1600000001</v>
      </c>
      <c r="O129" s="281">
        <v>0.59819572764254125</v>
      </c>
      <c r="P129" s="212">
        <f t="shared" si="37"/>
        <v>0.17319719197271199</v>
      </c>
    </row>
    <row r="130" spans="1:16" ht="14.1" customHeight="1" x14ac:dyDescent="0.2">
      <c r="A130" s="40" t="s">
        <v>624</v>
      </c>
      <c r="B130" s="41" t="s">
        <v>625</v>
      </c>
      <c r="C130" s="200">
        <v>4889156.24</v>
      </c>
      <c r="D130" s="206">
        <v>5270413.26</v>
      </c>
      <c r="E130" s="33">
        <v>3056521.19</v>
      </c>
      <c r="F130" s="281">
        <f t="shared" si="38"/>
        <v>0.57993956815447145</v>
      </c>
      <c r="G130" s="33">
        <v>2406018.4900000002</v>
      </c>
      <c r="H130" s="281">
        <f t="shared" si="24"/>
        <v>0.45651419941972449</v>
      </c>
      <c r="I130" s="33">
        <v>1691862.58</v>
      </c>
      <c r="J130" s="179">
        <f>I130/D130</f>
        <v>0.32101136979911138</v>
      </c>
      <c r="K130" s="33">
        <v>2554835.98</v>
      </c>
      <c r="L130" s="281">
        <v>0.49342595748815149</v>
      </c>
      <c r="M130" s="212">
        <f t="shared" si="23"/>
        <v>-5.8249332311344659E-2</v>
      </c>
      <c r="N130" s="33">
        <v>1914156.9</v>
      </c>
      <c r="O130" s="281">
        <v>0.36968897751512481</v>
      </c>
      <c r="P130" s="212">
        <f t="shared" si="37"/>
        <v>-0.11613171313177084</v>
      </c>
    </row>
    <row r="131" spans="1:16" ht="14.1" customHeight="1" x14ac:dyDescent="0.2">
      <c r="A131" s="40" t="s">
        <v>626</v>
      </c>
      <c r="B131" s="41" t="s">
        <v>628</v>
      </c>
      <c r="C131" s="200">
        <v>7821324.0499999998</v>
      </c>
      <c r="D131" s="206">
        <v>8767599.7100000009</v>
      </c>
      <c r="E131" s="33">
        <v>6332328.9699999997</v>
      </c>
      <c r="F131" s="281">
        <f t="shared" si="38"/>
        <v>0.72224202512092095</v>
      </c>
      <c r="G131" s="33">
        <v>6253966.9100000001</v>
      </c>
      <c r="H131" s="281">
        <f t="shared" si="24"/>
        <v>0.71330433834324758</v>
      </c>
      <c r="I131" s="33">
        <v>4309658.38</v>
      </c>
      <c r="J131" s="179">
        <f t="shared" si="27"/>
        <v>0.49154369753954008</v>
      </c>
      <c r="K131" s="33">
        <v>4352732.74</v>
      </c>
      <c r="L131" s="281">
        <v>0.55465949348300581</v>
      </c>
      <c r="M131" s="212">
        <f t="shared" si="23"/>
        <v>0.43679092734740244</v>
      </c>
      <c r="N131" s="33">
        <v>3744462.99</v>
      </c>
      <c r="O131" s="281">
        <v>0.4771489704188136</v>
      </c>
      <c r="P131" s="212">
        <f t="shared" si="37"/>
        <v>0.15094164143414313</v>
      </c>
    </row>
    <row r="132" spans="1:16" ht="14.1" customHeight="1" x14ac:dyDescent="0.2">
      <c r="A132" s="40" t="s">
        <v>627</v>
      </c>
      <c r="B132" s="41" t="s">
        <v>629</v>
      </c>
      <c r="C132" s="200">
        <v>1476678.1</v>
      </c>
      <c r="D132" s="206">
        <v>1425080.31</v>
      </c>
      <c r="E132" s="33">
        <v>163212.31</v>
      </c>
      <c r="F132" s="281">
        <f t="shared" si="38"/>
        <v>0.11452849980082876</v>
      </c>
      <c r="G132" s="33">
        <v>163212.31</v>
      </c>
      <c r="H132" s="281">
        <f t="shared" si="24"/>
        <v>0.11452849980082876</v>
      </c>
      <c r="I132" s="33">
        <v>71485.42</v>
      </c>
      <c r="J132" s="179">
        <f t="shared" si="27"/>
        <v>5.0162379971413679E-2</v>
      </c>
      <c r="K132" s="33">
        <v>181579.88</v>
      </c>
      <c r="L132" s="281">
        <v>0.11585852326314733</v>
      </c>
      <c r="M132" s="212">
        <f t="shared" si="23"/>
        <v>-0.10115421378183531</v>
      </c>
      <c r="N132" s="33">
        <v>129968.82</v>
      </c>
      <c r="O132" s="281">
        <v>8.2927665529098304E-2</v>
      </c>
      <c r="P132" s="212">
        <f t="shared" si="37"/>
        <v>-0.44998023372067242</v>
      </c>
    </row>
    <row r="133" spans="1:16" ht="14.1" customHeight="1" x14ac:dyDescent="0.2">
      <c r="A133" s="40" t="s">
        <v>630</v>
      </c>
      <c r="B133" s="41" t="s">
        <v>631</v>
      </c>
      <c r="C133" s="200">
        <v>29366518.199999999</v>
      </c>
      <c r="D133" s="206">
        <v>31261129.68</v>
      </c>
      <c r="E133" s="33">
        <v>27800489.280000001</v>
      </c>
      <c r="F133" s="281">
        <f t="shared" si="38"/>
        <v>0.88929893335831622</v>
      </c>
      <c r="G133" s="33">
        <v>27771315.23</v>
      </c>
      <c r="H133" s="281">
        <f t="shared" si="24"/>
        <v>0.88836569613053085</v>
      </c>
      <c r="I133" s="33">
        <v>15547101.9</v>
      </c>
      <c r="J133" s="179">
        <f t="shared" si="27"/>
        <v>0.49733013679114108</v>
      </c>
      <c r="K133" s="33">
        <v>25400144.030000001</v>
      </c>
      <c r="L133" s="281">
        <v>0.86493549752861076</v>
      </c>
      <c r="M133" s="212">
        <f t="shared" si="23"/>
        <v>9.3352667496665376E-2</v>
      </c>
      <c r="N133" s="33">
        <v>13801672.449999999</v>
      </c>
      <c r="O133" s="281">
        <v>0.46997987149869197</v>
      </c>
      <c r="P133" s="212">
        <f t="shared" si="37"/>
        <v>0.12646506836930493</v>
      </c>
    </row>
    <row r="134" spans="1:16" ht="14.1" customHeight="1" x14ac:dyDescent="0.2">
      <c r="A134" s="40" t="s">
        <v>632</v>
      </c>
      <c r="B134" s="41" t="s">
        <v>635</v>
      </c>
      <c r="C134" s="200">
        <v>27176421.809999999</v>
      </c>
      <c r="D134" s="206">
        <v>27997734.989999998</v>
      </c>
      <c r="E134" s="33">
        <v>24548643.07</v>
      </c>
      <c r="F134" s="281">
        <f t="shared" si="38"/>
        <v>0.87680818033201913</v>
      </c>
      <c r="G134" s="33">
        <v>24462643.07</v>
      </c>
      <c r="H134" s="281">
        <f t="shared" si="24"/>
        <v>0.87373650328276076</v>
      </c>
      <c r="I134" s="33">
        <v>12561813.75</v>
      </c>
      <c r="J134" s="179">
        <f t="shared" si="27"/>
        <v>0.44867249991782282</v>
      </c>
      <c r="K134" s="33">
        <v>22948356.059999999</v>
      </c>
      <c r="L134" s="281">
        <v>0.83084838082498158</v>
      </c>
      <c r="M134" s="212">
        <f t="shared" si="23"/>
        <v>6.59867315131768E-2</v>
      </c>
      <c r="N134" s="33">
        <v>11300589.6</v>
      </c>
      <c r="O134" s="281">
        <v>0.40913939747924699</v>
      </c>
      <c r="P134" s="212">
        <f t="shared" si="37"/>
        <v>0.11160693332319593</v>
      </c>
    </row>
    <row r="135" spans="1:16" ht="14.1" customHeight="1" x14ac:dyDescent="0.2">
      <c r="A135" s="40" t="s">
        <v>633</v>
      </c>
      <c r="B135" s="41" t="s">
        <v>634</v>
      </c>
      <c r="C135" s="200">
        <v>97695071.620000005</v>
      </c>
      <c r="D135" s="206">
        <v>126015738.52</v>
      </c>
      <c r="E135" s="33">
        <v>125094849</v>
      </c>
      <c r="F135" s="281">
        <f t="shared" si="38"/>
        <v>0.99269226581683012</v>
      </c>
      <c r="G135" s="33">
        <v>125094849</v>
      </c>
      <c r="H135" s="281">
        <f t="shared" si="24"/>
        <v>0.99269226581683012</v>
      </c>
      <c r="I135" s="33">
        <v>97393462.709999993</v>
      </c>
      <c r="J135" s="179">
        <f t="shared" si="27"/>
        <v>0.77286745174724858</v>
      </c>
      <c r="K135" s="33">
        <v>97695071.620000005</v>
      </c>
      <c r="L135" s="281">
        <v>0.99691860364319451</v>
      </c>
      <c r="M135" s="212">
        <f t="shared" si="23"/>
        <v>0.28046222727156223</v>
      </c>
      <c r="N135" s="33">
        <v>69734000</v>
      </c>
      <c r="O135" s="281">
        <v>0.71159292637462646</v>
      </c>
      <c r="P135" s="212">
        <f t="shared" si="37"/>
        <v>0.39664242277798478</v>
      </c>
    </row>
    <row r="136" spans="1:16" ht="15.75" thickBot="1" x14ac:dyDescent="0.3">
      <c r="A136" s="7" t="s">
        <v>19</v>
      </c>
      <c r="L136" s="724"/>
      <c r="N136" s="98"/>
      <c r="O136" s="724"/>
      <c r="P136" s="527"/>
    </row>
    <row r="137" spans="1:16" ht="12.75" customHeight="1" x14ac:dyDescent="0.2">
      <c r="A137" s="755" t="s">
        <v>769</v>
      </c>
      <c r="B137" s="756"/>
      <c r="C137" s="165" t="s">
        <v>510</v>
      </c>
      <c r="D137" s="741" t="s">
        <v>772</v>
      </c>
      <c r="E137" s="742"/>
      <c r="F137" s="742"/>
      <c r="G137" s="742"/>
      <c r="H137" s="742"/>
      <c r="I137" s="742"/>
      <c r="J137" s="743"/>
      <c r="K137" s="750" t="s">
        <v>773</v>
      </c>
      <c r="L137" s="751"/>
      <c r="M137" s="751"/>
      <c r="N137" s="751"/>
      <c r="O137" s="751"/>
      <c r="P137" s="754"/>
    </row>
    <row r="138" spans="1:16" ht="12.75" customHeight="1" x14ac:dyDescent="0.2">
      <c r="C138" s="158">
        <v>1</v>
      </c>
      <c r="D138" s="149">
        <v>2</v>
      </c>
      <c r="E138" s="88">
        <v>3</v>
      </c>
      <c r="F138" s="89" t="s">
        <v>36</v>
      </c>
      <c r="G138" s="88">
        <v>4</v>
      </c>
      <c r="H138" s="89" t="s">
        <v>37</v>
      </c>
      <c r="I138" s="88">
        <v>5</v>
      </c>
      <c r="J138" s="150" t="s">
        <v>38</v>
      </c>
      <c r="K138" s="88" t="s">
        <v>555</v>
      </c>
      <c r="L138" s="89" t="s">
        <v>556</v>
      </c>
      <c r="M138" s="89" t="s">
        <v>557</v>
      </c>
      <c r="N138" s="88" t="s">
        <v>39</v>
      </c>
      <c r="O138" s="89" t="s">
        <v>40</v>
      </c>
      <c r="P138" s="618" t="s">
        <v>362</v>
      </c>
    </row>
    <row r="139" spans="1:16" ht="14.1" customHeight="1" x14ac:dyDescent="0.2">
      <c r="A139" s="714"/>
      <c r="B139" s="84" t="s">
        <v>425</v>
      </c>
      <c r="C139" s="249" t="s">
        <v>13</v>
      </c>
      <c r="D139" s="250" t="s">
        <v>14</v>
      </c>
      <c r="E139" s="90" t="s">
        <v>15</v>
      </c>
      <c r="F139" s="90" t="s">
        <v>18</v>
      </c>
      <c r="G139" s="90" t="s">
        <v>16</v>
      </c>
      <c r="H139" s="90" t="s">
        <v>18</v>
      </c>
      <c r="I139" s="90" t="s">
        <v>17</v>
      </c>
      <c r="J139" s="114" t="s">
        <v>18</v>
      </c>
      <c r="K139" s="113" t="s">
        <v>16</v>
      </c>
      <c r="L139" s="90" t="s">
        <v>18</v>
      </c>
      <c r="M139" s="620" t="s">
        <v>513</v>
      </c>
      <c r="N139" s="570" t="s">
        <v>17</v>
      </c>
      <c r="O139" s="90" t="s">
        <v>18</v>
      </c>
      <c r="P139" s="619" t="s">
        <v>513</v>
      </c>
    </row>
    <row r="140" spans="1:16" ht="14.1" customHeight="1" x14ac:dyDescent="0.2">
      <c r="A140" s="38" t="s">
        <v>636</v>
      </c>
      <c r="B140" s="39" t="s">
        <v>637</v>
      </c>
      <c r="C140" s="199">
        <v>6494162.3899999997</v>
      </c>
      <c r="D140" s="205">
        <v>5669414.4900000002</v>
      </c>
      <c r="E140" s="31">
        <v>4496193.66</v>
      </c>
      <c r="F140" s="49">
        <f t="shared" si="38"/>
        <v>0.79306137660786913</v>
      </c>
      <c r="G140" s="137">
        <v>4196694.1500000004</v>
      </c>
      <c r="H140" s="49">
        <f t="shared" ref="H140:H143" si="39">+G140/D140</f>
        <v>0.74023413835808649</v>
      </c>
      <c r="I140" s="137">
        <v>1983979.08</v>
      </c>
      <c r="J140" s="154">
        <f t="shared" ref="J140:J143" si="40">+I140/D140</f>
        <v>0.34994426382114813</v>
      </c>
      <c r="K140" s="31">
        <v>4218863.07</v>
      </c>
      <c r="L140" s="49">
        <v>0.62471586203781426</v>
      </c>
      <c r="M140" s="211">
        <f t="shared" si="23"/>
        <v>-5.2547142754267862E-3</v>
      </c>
      <c r="N140" s="31">
        <v>2651497.4</v>
      </c>
      <c r="O140" s="49">
        <v>0.39262532498643599</v>
      </c>
      <c r="P140" s="211">
        <f t="shared" si="37"/>
        <v>-0.25175145184000547</v>
      </c>
    </row>
    <row r="141" spans="1:16" ht="14.1" customHeight="1" x14ac:dyDescent="0.2">
      <c r="A141" s="40" t="s">
        <v>638</v>
      </c>
      <c r="B141" s="41" t="s">
        <v>639</v>
      </c>
      <c r="C141" s="200">
        <v>6625607.5800000001</v>
      </c>
      <c r="D141" s="206">
        <v>9109327.3599999994</v>
      </c>
      <c r="E141" s="33">
        <v>8034438.0300000003</v>
      </c>
      <c r="F141" s="281">
        <f t="shared" si="38"/>
        <v>0.88200124031990002</v>
      </c>
      <c r="G141" s="134">
        <v>7497129.0199999996</v>
      </c>
      <c r="H141" s="281">
        <f t="shared" si="39"/>
        <v>0.82301675235876037</v>
      </c>
      <c r="I141" s="134">
        <v>5566709.25</v>
      </c>
      <c r="J141" s="179">
        <f t="shared" si="40"/>
        <v>0.6110999231890597</v>
      </c>
      <c r="K141" s="33">
        <v>5898769.0099999998</v>
      </c>
      <c r="L141" s="281">
        <v>0.88004627162830851</v>
      </c>
      <c r="M141" s="212">
        <f t="shared" si="23"/>
        <v>0.27096501105406046</v>
      </c>
      <c r="N141" s="33">
        <v>3761426.39</v>
      </c>
      <c r="O141" s="281">
        <v>0.5611728930073544</v>
      </c>
      <c r="P141" s="212">
        <f t="shared" si="37"/>
        <v>0.4799463482256261</v>
      </c>
    </row>
    <row r="142" spans="1:16" ht="14.1" customHeight="1" x14ac:dyDescent="0.2">
      <c r="A142" s="40" t="s">
        <v>640</v>
      </c>
      <c r="B142" s="41" t="s">
        <v>641</v>
      </c>
      <c r="C142" s="200">
        <v>145200</v>
      </c>
      <c r="D142" s="206">
        <v>644200</v>
      </c>
      <c r="E142" s="33">
        <v>471540.37</v>
      </c>
      <c r="F142" s="281">
        <f t="shared" si="38"/>
        <v>0.7319782210493635</v>
      </c>
      <c r="G142" s="134">
        <v>79376.41</v>
      </c>
      <c r="H142" s="281">
        <f t="shared" si="39"/>
        <v>0.1232170288730208</v>
      </c>
      <c r="I142" s="134">
        <v>55881.41</v>
      </c>
      <c r="J142" s="179">
        <f t="shared" si="40"/>
        <v>8.6745436199937909E-2</v>
      </c>
      <c r="K142" s="33">
        <v>76470.8</v>
      </c>
      <c r="L142" s="281">
        <v>0.14621827324201853</v>
      </c>
      <c r="M142" s="212">
        <f t="shared" si="23"/>
        <v>3.7996333240923441E-2</v>
      </c>
      <c r="N142" s="33">
        <v>76470.8</v>
      </c>
      <c r="O142" s="281">
        <v>0.14621827324201853</v>
      </c>
      <c r="P142" s="212">
        <f t="shared" si="37"/>
        <v>-0.26924512362888842</v>
      </c>
    </row>
    <row r="143" spans="1:16" ht="14.1" customHeight="1" x14ac:dyDescent="0.2">
      <c r="A143" s="40" t="s">
        <v>642</v>
      </c>
      <c r="B143" s="41" t="s">
        <v>643</v>
      </c>
      <c r="C143" s="200">
        <v>3953716.14</v>
      </c>
      <c r="D143" s="206">
        <v>3684316.25</v>
      </c>
      <c r="E143" s="33">
        <v>3171503.12</v>
      </c>
      <c r="F143" s="281">
        <f t="shared" si="38"/>
        <v>0.86081185891683432</v>
      </c>
      <c r="G143" s="134">
        <v>3124214.51</v>
      </c>
      <c r="H143" s="281">
        <f t="shared" si="39"/>
        <v>0.84797674738155271</v>
      </c>
      <c r="I143" s="134">
        <v>1345010.76</v>
      </c>
      <c r="J143" s="179">
        <f t="shared" si="40"/>
        <v>0.36506387311349836</v>
      </c>
      <c r="K143" s="33">
        <v>2941128</v>
      </c>
      <c r="L143" s="281">
        <v>0.79884398915004673</v>
      </c>
      <c r="M143" s="212">
        <f t="shared" si="23"/>
        <v>6.225043928723939E-2</v>
      </c>
      <c r="N143" s="33">
        <v>1405666.4</v>
      </c>
      <c r="O143" s="281">
        <v>0.38179506447532552</v>
      </c>
      <c r="P143" s="212">
        <f t="shared" si="37"/>
        <v>-4.3150807332379748E-2</v>
      </c>
    </row>
    <row r="144" spans="1:16" ht="14.1" customHeight="1" x14ac:dyDescent="0.2">
      <c r="A144" s="40" t="s">
        <v>644</v>
      </c>
      <c r="B144" s="41" t="s">
        <v>645</v>
      </c>
      <c r="C144" s="200">
        <v>4461766.3600000003</v>
      </c>
      <c r="D144" s="206">
        <v>5828695.0599999996</v>
      </c>
      <c r="E144" s="33">
        <v>5394411.46</v>
      </c>
      <c r="F144" s="281">
        <f>+E144/D144</f>
        <v>0.92549213923021745</v>
      </c>
      <c r="G144" s="134">
        <v>2979856.55</v>
      </c>
      <c r="H144" s="281">
        <f>+G144/D144</f>
        <v>0.5112390542523938</v>
      </c>
      <c r="I144" s="134">
        <v>1479170.06</v>
      </c>
      <c r="J144" s="179">
        <f>+I144/D144</f>
        <v>0.25377379409517442</v>
      </c>
      <c r="K144" s="33">
        <v>2735353.88</v>
      </c>
      <c r="L144" s="281">
        <v>0.52625623973780389</v>
      </c>
      <c r="M144" s="212">
        <f t="shared" si="23"/>
        <v>8.9386119941453401E-2</v>
      </c>
      <c r="N144" s="33">
        <v>1653336.16</v>
      </c>
      <c r="O144" s="281">
        <v>0.31808625455955264</v>
      </c>
      <c r="P144" s="212">
        <f t="shared" si="37"/>
        <v>-0.10534221909233499</v>
      </c>
    </row>
    <row r="145" spans="1:18" ht="14.1" customHeight="1" x14ac:dyDescent="0.2">
      <c r="A145" s="40" t="s">
        <v>646</v>
      </c>
      <c r="B145" s="41" t="s">
        <v>647</v>
      </c>
      <c r="C145" s="200">
        <v>5912817.5199999996</v>
      </c>
      <c r="D145" s="206">
        <v>6416341.4699999997</v>
      </c>
      <c r="E145" s="33">
        <v>4807394.08</v>
      </c>
      <c r="F145" s="281">
        <f t="shared" ref="F145:F152" si="41">+E145/D145</f>
        <v>0.74924224380470827</v>
      </c>
      <c r="G145" s="134">
        <v>4471254</v>
      </c>
      <c r="H145" s="281">
        <f t="shared" ref="H145:H152" si="42">+G145/D145</f>
        <v>0.69685412176169614</v>
      </c>
      <c r="I145" s="134">
        <v>2520256.0499999998</v>
      </c>
      <c r="J145" s="179">
        <f>+I145/D145</f>
        <v>0.39278708307274673</v>
      </c>
      <c r="K145" s="33">
        <v>4212763.8899999997</v>
      </c>
      <c r="L145" s="394">
        <v>0.70157666735180102</v>
      </c>
      <c r="M145" s="212">
        <f t="shared" si="23"/>
        <v>6.1358793597141359E-2</v>
      </c>
      <c r="N145" s="33">
        <v>2610335.6</v>
      </c>
      <c r="O145" s="394">
        <v>0.43471473805235361</v>
      </c>
      <c r="P145" s="212">
        <f t="shared" si="37"/>
        <v>-3.4508800324372202E-2</v>
      </c>
    </row>
    <row r="146" spans="1:18" ht="14.1" customHeight="1" x14ac:dyDescent="0.2">
      <c r="A146" s="40" t="s">
        <v>648</v>
      </c>
      <c r="B146" s="41" t="s">
        <v>649</v>
      </c>
      <c r="C146" s="200">
        <v>4627448.34</v>
      </c>
      <c r="D146" s="206">
        <v>6313168.8700000001</v>
      </c>
      <c r="E146" s="33">
        <v>3601189.63</v>
      </c>
      <c r="F146" s="281">
        <f t="shared" si="41"/>
        <v>0.57042504392885018</v>
      </c>
      <c r="G146" s="134">
        <v>3432558.45</v>
      </c>
      <c r="H146" s="281">
        <f t="shared" si="42"/>
        <v>0.54371402392092205</v>
      </c>
      <c r="I146" s="134">
        <v>2387339.58</v>
      </c>
      <c r="J146" s="179">
        <f t="shared" ref="J146:J152" si="43">+I146/D146</f>
        <v>0.37815233984070507</v>
      </c>
      <c r="K146" s="33">
        <v>3854891.94</v>
      </c>
      <c r="L146" s="394">
        <v>0.83121127161152208</v>
      </c>
      <c r="M146" s="212">
        <f t="shared" si="23"/>
        <v>-0.10955780254634062</v>
      </c>
      <c r="N146" s="33">
        <v>3138317.31</v>
      </c>
      <c r="O146" s="394">
        <v>0.67669983038890358</v>
      </c>
      <c r="P146" s="212">
        <f t="shared" si="37"/>
        <v>-0.23929311660330488</v>
      </c>
    </row>
    <row r="147" spans="1:18" ht="14.1" customHeight="1" x14ac:dyDescent="0.2">
      <c r="A147" s="40" t="s">
        <v>650</v>
      </c>
      <c r="B147" s="41" t="s">
        <v>651</v>
      </c>
      <c r="C147" s="200">
        <v>597279.07999999996</v>
      </c>
      <c r="D147" s="206">
        <v>908089.42</v>
      </c>
      <c r="E147" s="33">
        <v>835042.55</v>
      </c>
      <c r="F147" s="281">
        <f t="shared" si="41"/>
        <v>0.91955982704875039</v>
      </c>
      <c r="G147" s="134">
        <v>524811.86</v>
      </c>
      <c r="H147" s="281">
        <f>+G147/D147</f>
        <v>0.577929715335743</v>
      </c>
      <c r="I147" s="134">
        <v>273569.53999999998</v>
      </c>
      <c r="J147" s="179">
        <f t="shared" si="43"/>
        <v>0.30125837167004982</v>
      </c>
      <c r="K147" s="33">
        <v>239925.21</v>
      </c>
      <c r="L147" s="394">
        <v>0.3800810338233091</v>
      </c>
      <c r="M147" s="212">
        <f t="shared" si="23"/>
        <v>1.1873977311513033</v>
      </c>
      <c r="N147" s="33">
        <v>216358.17</v>
      </c>
      <c r="O147" s="394">
        <v>0.34274696239598695</v>
      </c>
      <c r="P147" s="212">
        <f t="shared" si="37"/>
        <v>0.26442897903970985</v>
      </c>
    </row>
    <row r="148" spans="1:18" ht="14.1" customHeight="1" x14ac:dyDescent="0.2">
      <c r="A148" s="40" t="s">
        <v>652</v>
      </c>
      <c r="B148" s="41" t="s">
        <v>653</v>
      </c>
      <c r="C148" s="200">
        <v>2442723.25</v>
      </c>
      <c r="D148" s="206">
        <v>2479234.2400000002</v>
      </c>
      <c r="E148" s="33">
        <v>1349472.72</v>
      </c>
      <c r="F148" s="281">
        <f>+E148/D148</f>
        <v>0.54431029477876192</v>
      </c>
      <c r="G148" s="134">
        <v>925126.55</v>
      </c>
      <c r="H148" s="281">
        <f t="shared" si="42"/>
        <v>0.37315011832040523</v>
      </c>
      <c r="I148" s="134">
        <v>516443.27</v>
      </c>
      <c r="J148" s="179">
        <f t="shared" si="43"/>
        <v>0.20830757403544087</v>
      </c>
      <c r="K148" s="33">
        <v>1380230.25</v>
      </c>
      <c r="L148" s="394">
        <v>0.55821376238951992</v>
      </c>
      <c r="M148" s="212">
        <f t="shared" si="23"/>
        <v>-0.32973027507548103</v>
      </c>
      <c r="N148" s="33">
        <v>1010815.22</v>
      </c>
      <c r="O148" s="394">
        <v>0.40880930340194344</v>
      </c>
      <c r="P148" s="212">
        <f t="shared" si="37"/>
        <v>-0.48908241607204916</v>
      </c>
    </row>
    <row r="149" spans="1:18" ht="14.1" customHeight="1" x14ac:dyDescent="0.2">
      <c r="A149" s="40" t="s">
        <v>654</v>
      </c>
      <c r="B149" s="41" t="s">
        <v>655</v>
      </c>
      <c r="C149" s="200">
        <v>2940215.7</v>
      </c>
      <c r="D149" s="206">
        <v>3775070.87</v>
      </c>
      <c r="E149" s="33">
        <v>2730109.58</v>
      </c>
      <c r="F149" s="281">
        <f t="shared" si="41"/>
        <v>0.72319425886698652</v>
      </c>
      <c r="G149" s="134">
        <v>2332687.7400000002</v>
      </c>
      <c r="H149" s="281">
        <f t="shared" si="42"/>
        <v>0.61791892664521031</v>
      </c>
      <c r="I149" s="134">
        <v>1536746.25</v>
      </c>
      <c r="J149" s="179">
        <f t="shared" si="43"/>
        <v>0.40707745706506432</v>
      </c>
      <c r="K149" s="33">
        <v>1912079.23</v>
      </c>
      <c r="L149" s="394">
        <v>0.65293236747147332</v>
      </c>
      <c r="M149" s="212">
        <f t="shared" si="23"/>
        <v>0.21997441497233372</v>
      </c>
      <c r="N149" s="33">
        <v>1073903.07</v>
      </c>
      <c r="O149" s="394">
        <v>0.3667139221683734</v>
      </c>
      <c r="P149" s="212">
        <f t="shared" si="37"/>
        <v>0.43099157915620823</v>
      </c>
    </row>
    <row r="150" spans="1:18" ht="14.1" customHeight="1" x14ac:dyDescent="0.2">
      <c r="A150" s="40" t="s">
        <v>656</v>
      </c>
      <c r="B150" s="41" t="s">
        <v>657</v>
      </c>
      <c r="C150" s="200">
        <v>803478.28</v>
      </c>
      <c r="D150" s="206">
        <v>0</v>
      </c>
      <c r="E150" s="33">
        <v>0</v>
      </c>
      <c r="F150" s="422" t="s">
        <v>129</v>
      </c>
      <c r="G150" s="134">
        <v>0</v>
      </c>
      <c r="H150" s="422" t="s">
        <v>129</v>
      </c>
      <c r="I150" s="134">
        <v>0</v>
      </c>
      <c r="J150" s="436" t="s">
        <v>129</v>
      </c>
      <c r="K150" s="33">
        <v>592213.65</v>
      </c>
      <c r="L150" s="394">
        <v>0.72835996131540892</v>
      </c>
      <c r="M150" s="212">
        <f t="shared" si="23"/>
        <v>-1</v>
      </c>
      <c r="N150" s="33">
        <v>373016.82</v>
      </c>
      <c r="O150" s="394">
        <v>0.45877111509536611</v>
      </c>
      <c r="P150" s="212">
        <f t="shared" si="37"/>
        <v>-1</v>
      </c>
    </row>
    <row r="151" spans="1:18" ht="14.1" customHeight="1" x14ac:dyDescent="0.2">
      <c r="A151" s="40" t="s">
        <v>658</v>
      </c>
      <c r="B151" s="41" t="s">
        <v>659</v>
      </c>
      <c r="C151" s="200">
        <v>560569.85</v>
      </c>
      <c r="D151" s="206">
        <v>530566.78</v>
      </c>
      <c r="E151" s="33">
        <v>483938.19</v>
      </c>
      <c r="F151" s="281">
        <f t="shared" si="41"/>
        <v>0.91211551164209714</v>
      </c>
      <c r="G151" s="134">
        <v>453911.02</v>
      </c>
      <c r="H151" s="281">
        <f t="shared" si="42"/>
        <v>0.85552099586785291</v>
      </c>
      <c r="I151" s="134">
        <v>319425.93</v>
      </c>
      <c r="J151" s="179">
        <f t="shared" si="43"/>
        <v>0.60204660759197925</v>
      </c>
      <c r="K151" s="33">
        <v>903665.34</v>
      </c>
      <c r="L151" s="394">
        <v>0.58857782783642087</v>
      </c>
      <c r="M151" s="212">
        <f t="shared" si="23"/>
        <v>-0.49770008884041073</v>
      </c>
      <c r="N151" s="33">
        <v>602615.89</v>
      </c>
      <c r="O151" s="394">
        <v>0.39249746101351141</v>
      </c>
      <c r="P151" s="212">
        <f t="shared" si="37"/>
        <v>-0.4699344386687182</v>
      </c>
    </row>
    <row r="152" spans="1:18" ht="14.1" customHeight="1" x14ac:dyDescent="0.2">
      <c r="A152" s="40" t="s">
        <v>660</v>
      </c>
      <c r="B152" s="41" t="s">
        <v>661</v>
      </c>
      <c r="C152" s="200">
        <v>7350000</v>
      </c>
      <c r="D152" s="206">
        <v>9112037.1999999993</v>
      </c>
      <c r="E152" s="33">
        <v>6143380.3399999999</v>
      </c>
      <c r="F152" s="281">
        <f t="shared" si="41"/>
        <v>0.67420492313178881</v>
      </c>
      <c r="G152" s="134">
        <v>2514072.0499999998</v>
      </c>
      <c r="H152" s="281">
        <f t="shared" si="42"/>
        <v>0.27590669296214021</v>
      </c>
      <c r="I152" s="134">
        <v>271116.17</v>
      </c>
      <c r="J152" s="179">
        <f t="shared" si="43"/>
        <v>2.9753628529962543E-2</v>
      </c>
      <c r="K152" s="33">
        <v>3228297.57</v>
      </c>
      <c r="L152" s="394">
        <v>0.43883291903807115</v>
      </c>
      <c r="M152" s="212">
        <f t="shared" si="23"/>
        <v>-0.22123906006595295</v>
      </c>
      <c r="N152" s="33">
        <v>1393197.88</v>
      </c>
      <c r="O152" s="394">
        <v>0.18938188912927637</v>
      </c>
      <c r="P152" s="212">
        <f t="shared" si="37"/>
        <v>-0.80540009865648088</v>
      </c>
    </row>
    <row r="153" spans="1:18" ht="14.1" customHeight="1" x14ac:dyDescent="0.2">
      <c r="A153" s="254">
        <v>2341</v>
      </c>
      <c r="B153" s="41" t="s">
        <v>431</v>
      </c>
      <c r="C153" s="200">
        <v>8908528.6099999994</v>
      </c>
      <c r="D153" s="206">
        <v>10857977.99</v>
      </c>
      <c r="E153" s="33">
        <v>10707320.890000001</v>
      </c>
      <c r="F153" s="281">
        <f>+E153/D153</f>
        <v>0.98612475544353173</v>
      </c>
      <c r="G153" s="134">
        <v>10624554.75</v>
      </c>
      <c r="H153" s="281">
        <f>+G153/D153</f>
        <v>0.97850214467049212</v>
      </c>
      <c r="I153" s="134">
        <v>5883269.21</v>
      </c>
      <c r="J153" s="179">
        <f>+I153/D153</f>
        <v>0.5418383805362641</v>
      </c>
      <c r="K153" s="33">
        <v>9398217.1699999999</v>
      </c>
      <c r="L153" s="394">
        <v>0.97856519751342741</v>
      </c>
      <c r="M153" s="212">
        <f t="shared" si="23"/>
        <v>0.13048619305314468</v>
      </c>
      <c r="N153" s="33">
        <v>5781665.5</v>
      </c>
      <c r="O153" s="394">
        <v>0.60200105398969717</v>
      </c>
      <c r="P153" s="212">
        <f t="shared" si="37"/>
        <v>1.7573432776420539E-2</v>
      </c>
    </row>
    <row r="154" spans="1:18" ht="14.1" customHeight="1" x14ac:dyDescent="0.2">
      <c r="A154" s="686">
        <v>2391</v>
      </c>
      <c r="B154" s="672" t="s">
        <v>466</v>
      </c>
      <c r="C154" s="670">
        <v>2850236.89</v>
      </c>
      <c r="D154" s="401">
        <v>8601698.5999999996</v>
      </c>
      <c r="E154" s="402">
        <v>0</v>
      </c>
      <c r="F154" s="416">
        <f>+E154/D154</f>
        <v>0</v>
      </c>
      <c r="G154" s="238">
        <v>0</v>
      </c>
      <c r="H154" s="416">
        <f>+G154/D154</f>
        <v>0</v>
      </c>
      <c r="I154" s="238">
        <v>0</v>
      </c>
      <c r="J154" s="431">
        <f>+I154/D154</f>
        <v>0</v>
      </c>
      <c r="K154" s="402">
        <v>0</v>
      </c>
      <c r="L154" s="416">
        <v>0</v>
      </c>
      <c r="M154" s="448" t="s">
        <v>129</v>
      </c>
      <c r="N154" s="402">
        <v>0</v>
      </c>
      <c r="O154" s="416">
        <v>0</v>
      </c>
      <c r="P154" s="448" t="s">
        <v>129</v>
      </c>
    </row>
    <row r="155" spans="1:18" ht="14.1" customHeight="1" x14ac:dyDescent="0.2">
      <c r="A155" s="568">
        <v>2999</v>
      </c>
      <c r="B155" s="671" t="s">
        <v>551</v>
      </c>
      <c r="C155" s="535">
        <v>0</v>
      </c>
      <c r="D155" s="709">
        <v>3654402.31</v>
      </c>
      <c r="E155" s="710">
        <v>0</v>
      </c>
      <c r="F155" s="269" t="s">
        <v>129</v>
      </c>
      <c r="G155" s="711">
        <v>0</v>
      </c>
      <c r="H155" s="269" t="s">
        <v>129</v>
      </c>
      <c r="I155" s="711">
        <v>0</v>
      </c>
      <c r="J155" s="522" t="s">
        <v>129</v>
      </c>
      <c r="K155" s="687" t="s">
        <v>129</v>
      </c>
      <c r="L155" s="79" t="s">
        <v>129</v>
      </c>
      <c r="M155" s="246" t="s">
        <v>129</v>
      </c>
      <c r="N155" s="687" t="s">
        <v>129</v>
      </c>
      <c r="O155" s="79" t="s">
        <v>129</v>
      </c>
      <c r="P155" s="246" t="s">
        <v>129</v>
      </c>
    </row>
    <row r="156" spans="1:18" ht="14.1" customHeight="1" x14ac:dyDescent="0.2">
      <c r="A156" s="18">
        <v>2</v>
      </c>
      <c r="B156" s="523" t="s">
        <v>125</v>
      </c>
      <c r="C156" s="202">
        <f>SUM(C127:C135,C140:C155)</f>
        <v>243599210.40000004</v>
      </c>
      <c r="D156" s="208">
        <f>SUM(D127:D135,D140:D155)</f>
        <v>297896690.56000006</v>
      </c>
      <c r="E156" s="204">
        <f>SUM(E127:E135,E140:E155)</f>
        <v>251894270.20000005</v>
      </c>
      <c r="F156" s="233">
        <f>E156/D156</f>
        <v>0.84557592676332682</v>
      </c>
      <c r="G156" s="204">
        <f>SUM(G127:G135,G140:G155)</f>
        <v>241368759.77000007</v>
      </c>
      <c r="H156" s="233">
        <f>G156/D156</f>
        <v>0.81024317294785597</v>
      </c>
      <c r="I156" s="204">
        <f>SUM(I127:I135,I140:I155)</f>
        <v>167019050.39000002</v>
      </c>
      <c r="J156" s="278">
        <f>I156/D156</f>
        <v>0.56066097973774009</v>
      </c>
      <c r="K156" s="574">
        <f>SUM(K127:K155)</f>
        <v>204473833.31999996</v>
      </c>
      <c r="L156" s="91">
        <v>0.83196637038562093</v>
      </c>
      <c r="M156" s="214">
        <f t="shared" si="23"/>
        <v>0.180438376152805</v>
      </c>
      <c r="N156" s="574">
        <f>SUM(N127:N155)</f>
        <v>135579012.76999998</v>
      </c>
      <c r="O156" s="91">
        <v>0.55164603374063959</v>
      </c>
      <c r="P156" s="214">
        <f t="shared" ref="P156" si="44">+I156/N156-1</f>
        <v>0.23189457555157</v>
      </c>
      <c r="R156"/>
    </row>
    <row r="157" spans="1:18" ht="14.1" customHeight="1" x14ac:dyDescent="0.2">
      <c r="A157" s="38">
        <v>3111</v>
      </c>
      <c r="B157" s="39" t="s">
        <v>663</v>
      </c>
      <c r="C157" s="199">
        <v>16774924.1</v>
      </c>
      <c r="D157" s="544">
        <v>17531721.210000001</v>
      </c>
      <c r="E157" s="57">
        <v>17477059.370000001</v>
      </c>
      <c r="F157" s="49">
        <f t="shared" ref="F157:F165" si="45">+E157/D157</f>
        <v>0.99688211788533232</v>
      </c>
      <c r="G157" s="57">
        <v>17240579.18</v>
      </c>
      <c r="H157" s="49">
        <f t="shared" ref="H157:H165" si="46">+G157/D157</f>
        <v>0.98339341434234451</v>
      </c>
      <c r="I157" s="57">
        <v>14105575.300000001</v>
      </c>
      <c r="J157" s="154">
        <f t="shared" ref="J157:J165" si="47">+I157/D157</f>
        <v>0.8045744699587315</v>
      </c>
      <c r="K157" s="181">
        <v>15919976.199999999</v>
      </c>
      <c r="L157" s="49">
        <v>0.94927184449954671</v>
      </c>
      <c r="M157" s="211">
        <f t="shared" si="23"/>
        <v>8.2952572504473965E-2</v>
      </c>
      <c r="N157" s="181">
        <v>13094670.210000001</v>
      </c>
      <c r="O157" s="49">
        <v>0.7808052968923388</v>
      </c>
      <c r="P157" s="211">
        <f>+I157/N157-1</f>
        <v>7.7199736517839401E-2</v>
      </c>
    </row>
    <row r="158" spans="1:18" ht="14.1" customHeight="1" x14ac:dyDescent="0.2">
      <c r="A158" s="38" t="s">
        <v>662</v>
      </c>
      <c r="B158" s="39" t="s">
        <v>664</v>
      </c>
      <c r="C158" s="201">
        <v>2248848</v>
      </c>
      <c r="D158" s="545">
        <v>2248848</v>
      </c>
      <c r="E158" s="138">
        <v>2248848</v>
      </c>
      <c r="F158" s="49">
        <f t="shared" si="45"/>
        <v>1</v>
      </c>
      <c r="G158" s="138">
        <v>2248848</v>
      </c>
      <c r="H158" s="49">
        <f t="shared" si="46"/>
        <v>1</v>
      </c>
      <c r="I158" s="138">
        <v>2248848</v>
      </c>
      <c r="J158" s="154">
        <f t="shared" si="47"/>
        <v>1</v>
      </c>
      <c r="K158" s="35">
        <v>2248848</v>
      </c>
      <c r="L158" s="49">
        <v>1</v>
      </c>
      <c r="M158" s="211">
        <f t="shared" ref="M158:M221" si="48">+G158/K158-1</f>
        <v>0</v>
      </c>
      <c r="N158" s="35">
        <v>2248848</v>
      </c>
      <c r="O158" s="49">
        <v>1</v>
      </c>
      <c r="P158" s="211">
        <f>+I158/N158-1</f>
        <v>0</v>
      </c>
    </row>
    <row r="159" spans="1:18" ht="14.1" customHeight="1" x14ac:dyDescent="0.2">
      <c r="A159" s="40" t="s">
        <v>665</v>
      </c>
      <c r="B159" s="41" t="s">
        <v>666</v>
      </c>
      <c r="C159" s="201">
        <v>8261679.1600000001</v>
      </c>
      <c r="D159" s="545">
        <v>9331667.1099999994</v>
      </c>
      <c r="E159" s="138">
        <v>9331667.1099999994</v>
      </c>
      <c r="F159" s="281">
        <f t="shared" si="45"/>
        <v>1</v>
      </c>
      <c r="G159" s="138">
        <v>9331667.1099999994</v>
      </c>
      <c r="H159" s="281">
        <f t="shared" si="46"/>
        <v>1</v>
      </c>
      <c r="I159" s="138">
        <v>5529319</v>
      </c>
      <c r="J159" s="179">
        <f t="shared" si="47"/>
        <v>0.59253281700058424</v>
      </c>
      <c r="K159" s="35">
        <v>8261679.1600000001</v>
      </c>
      <c r="L159" s="281">
        <v>0.95409023912572133</v>
      </c>
      <c r="M159" s="213">
        <f t="shared" si="48"/>
        <v>0.12951216444962976</v>
      </c>
      <c r="N159" s="35">
        <v>8261679.1600000001</v>
      </c>
      <c r="O159" s="281">
        <v>0.95409023912572133</v>
      </c>
      <c r="P159" s="211">
        <f>+I159/N159-1</f>
        <v>-0.33072697536223372</v>
      </c>
    </row>
    <row r="160" spans="1:18" ht="14.1" customHeight="1" x14ac:dyDescent="0.2">
      <c r="A160" s="254">
        <v>3232</v>
      </c>
      <c r="B160" s="41" t="s">
        <v>483</v>
      </c>
      <c r="C160" s="201">
        <v>37980210.5</v>
      </c>
      <c r="D160" s="545">
        <v>37980210.549999997</v>
      </c>
      <c r="E160" s="138">
        <v>37980210.549999997</v>
      </c>
      <c r="F160" s="281">
        <f t="shared" si="45"/>
        <v>1</v>
      </c>
      <c r="G160" s="138">
        <v>37980210.549999997</v>
      </c>
      <c r="H160" s="281">
        <f t="shared" si="46"/>
        <v>1</v>
      </c>
      <c r="I160" s="138">
        <v>37980210.549999997</v>
      </c>
      <c r="J160" s="179">
        <f t="shared" si="47"/>
        <v>1</v>
      </c>
      <c r="K160" s="35">
        <v>37980210.549999997</v>
      </c>
      <c r="L160" s="617">
        <v>1</v>
      </c>
      <c r="M160" s="212">
        <f t="shared" si="48"/>
        <v>0</v>
      </c>
      <c r="N160" s="35">
        <v>37150681</v>
      </c>
      <c r="O160" s="617">
        <v>0.9781589007015129</v>
      </c>
      <c r="P160" s="212">
        <f>+I160/N160-1</f>
        <v>2.2328784497920751E-2</v>
      </c>
    </row>
    <row r="161" spans="1:18" ht="14.1" customHeight="1" x14ac:dyDescent="0.2">
      <c r="A161" s="254" t="s">
        <v>667</v>
      </c>
      <c r="B161" s="41" t="s">
        <v>668</v>
      </c>
      <c r="C161" s="201">
        <v>1326943.5</v>
      </c>
      <c r="D161" s="545">
        <v>1326943.5</v>
      </c>
      <c r="E161" s="138">
        <v>1326943.5</v>
      </c>
      <c r="F161" s="281">
        <f t="shared" si="45"/>
        <v>1</v>
      </c>
      <c r="G161" s="138">
        <v>1326943.5</v>
      </c>
      <c r="H161" s="281">
        <f t="shared" si="46"/>
        <v>1</v>
      </c>
      <c r="I161" s="138">
        <v>0</v>
      </c>
      <c r="J161" s="179">
        <f t="shared" si="47"/>
        <v>0</v>
      </c>
      <c r="K161" s="35">
        <v>1326943.5</v>
      </c>
      <c r="L161" s="617">
        <v>1</v>
      </c>
      <c r="M161" s="212">
        <f t="shared" si="48"/>
        <v>0</v>
      </c>
      <c r="N161" s="35">
        <v>0</v>
      </c>
      <c r="O161" s="617">
        <v>0</v>
      </c>
      <c r="P161" s="212" t="s">
        <v>129</v>
      </c>
    </row>
    <row r="162" spans="1:18" ht="14.1" customHeight="1" x14ac:dyDescent="0.2">
      <c r="A162" s="40" t="s">
        <v>669</v>
      </c>
      <c r="B162" s="41" t="s">
        <v>670</v>
      </c>
      <c r="C162" s="201">
        <v>7463831</v>
      </c>
      <c r="D162" s="545">
        <v>7493661</v>
      </c>
      <c r="E162" s="138">
        <v>7493661</v>
      </c>
      <c r="F162" s="281">
        <f t="shared" si="45"/>
        <v>1</v>
      </c>
      <c r="G162" s="138">
        <v>7493661</v>
      </c>
      <c r="H162" s="281">
        <f t="shared" si="46"/>
        <v>1</v>
      </c>
      <c r="I162" s="138">
        <v>2077130</v>
      </c>
      <c r="J162" s="179">
        <f t="shared" si="47"/>
        <v>0.27718494338081212</v>
      </c>
      <c r="K162" s="35">
        <v>7492248.5</v>
      </c>
      <c r="L162" s="281">
        <v>1</v>
      </c>
      <c r="M162" s="212">
        <f t="shared" si="48"/>
        <v>1.8852818349524014E-4</v>
      </c>
      <c r="N162" s="35">
        <v>28417.5</v>
      </c>
      <c r="O162" s="281">
        <v>3.7929201093636978E-3</v>
      </c>
      <c r="P162" s="212">
        <f t="shared" ref="P162:P173" si="49">+I162/N162-1</f>
        <v>72.093340371250108</v>
      </c>
    </row>
    <row r="163" spans="1:18" ht="14.1" customHeight="1" x14ac:dyDescent="0.2">
      <c r="A163" s="40" t="s">
        <v>671</v>
      </c>
      <c r="B163" s="41" t="s">
        <v>114</v>
      </c>
      <c r="C163" s="201">
        <v>6641488.3600000003</v>
      </c>
      <c r="D163" s="545">
        <v>7133253.6799999997</v>
      </c>
      <c r="E163" s="138">
        <v>6794711.4199999999</v>
      </c>
      <c r="F163" s="281">
        <f t="shared" si="45"/>
        <v>0.95254027472074987</v>
      </c>
      <c r="G163" s="138">
        <v>6721373.9800000004</v>
      </c>
      <c r="H163" s="281">
        <f t="shared" si="46"/>
        <v>0.94225921038602412</v>
      </c>
      <c r="I163" s="138">
        <v>391080.18</v>
      </c>
      <c r="J163" s="179">
        <f t="shared" si="47"/>
        <v>5.482493649377685E-2</v>
      </c>
      <c r="K163" s="35">
        <v>5441847.9100000001</v>
      </c>
      <c r="L163" s="281">
        <v>0.88516983528207616</v>
      </c>
      <c r="M163" s="212">
        <f t="shared" si="48"/>
        <v>0.23512712798325897</v>
      </c>
      <c r="N163" s="35">
        <v>2789163.69</v>
      </c>
      <c r="O163" s="281">
        <v>0.45368477856854467</v>
      </c>
      <c r="P163" s="212">
        <f t="shared" si="49"/>
        <v>-0.85978586290860537</v>
      </c>
    </row>
    <row r="164" spans="1:18" ht="14.1" customHeight="1" x14ac:dyDescent="0.2">
      <c r="A164" s="40" t="s">
        <v>672</v>
      </c>
      <c r="B164" s="41" t="s">
        <v>673</v>
      </c>
      <c r="C164" s="201">
        <v>7568371.0999999996</v>
      </c>
      <c r="D164" s="545">
        <v>9777393.0999999996</v>
      </c>
      <c r="E164" s="138">
        <v>8147393.0999999996</v>
      </c>
      <c r="F164" s="281">
        <f t="shared" si="45"/>
        <v>0.83328889578961496</v>
      </c>
      <c r="G164" s="138">
        <v>8147393.0999999996</v>
      </c>
      <c r="H164" s="281">
        <f t="shared" si="46"/>
        <v>0.83328889578961496</v>
      </c>
      <c r="I164" s="138">
        <v>3679022</v>
      </c>
      <c r="J164" s="179">
        <f t="shared" si="47"/>
        <v>0.37627841719895666</v>
      </c>
      <c r="K164" s="35">
        <v>10152022.300000001</v>
      </c>
      <c r="L164" s="281">
        <v>0.99072901402781177</v>
      </c>
      <c r="M164" s="212">
        <f t="shared" si="48"/>
        <v>-0.19746107137688229</v>
      </c>
      <c r="N164" s="35">
        <v>2683651.2000000002</v>
      </c>
      <c r="O164" s="281">
        <v>0.26189571188890648</v>
      </c>
      <c r="P164" s="212">
        <f t="shared" si="49"/>
        <v>0.37090170287405444</v>
      </c>
    </row>
    <row r="165" spans="1:18" ht="14.1" customHeight="1" x14ac:dyDescent="0.2">
      <c r="A165" s="40">
        <v>3281</v>
      </c>
      <c r="B165" s="41" t="s">
        <v>676</v>
      </c>
      <c r="C165" s="201">
        <v>4793232.18</v>
      </c>
      <c r="D165" s="545">
        <v>5155750.58</v>
      </c>
      <c r="E165" s="138">
        <v>5155750.58</v>
      </c>
      <c r="F165" s="281">
        <f t="shared" si="45"/>
        <v>1</v>
      </c>
      <c r="G165" s="138">
        <v>5155750.58</v>
      </c>
      <c r="H165" s="281">
        <f t="shared" si="46"/>
        <v>1</v>
      </c>
      <c r="I165" s="138">
        <v>3995890.58</v>
      </c>
      <c r="J165" s="179">
        <f t="shared" si="47"/>
        <v>0.77503566512715205</v>
      </c>
      <c r="K165" s="35">
        <v>4793232.18</v>
      </c>
      <c r="L165" s="281">
        <v>1</v>
      </c>
      <c r="M165" s="212">
        <f t="shared" si="48"/>
        <v>7.5631303969089236E-2</v>
      </c>
      <c r="N165" s="35">
        <v>3633372.18</v>
      </c>
      <c r="O165" s="281">
        <v>0.75802131913417981</v>
      </c>
      <c r="P165" s="212">
        <f t="shared" si="49"/>
        <v>9.9774639657201236E-2</v>
      </c>
    </row>
    <row r="166" spans="1:18" ht="14.1" customHeight="1" x14ac:dyDescent="0.2">
      <c r="A166" s="40" t="s">
        <v>674</v>
      </c>
      <c r="B166" s="41" t="s">
        <v>677</v>
      </c>
      <c r="C166" s="201">
        <v>2919606</v>
      </c>
      <c r="D166" s="545">
        <v>2919606</v>
      </c>
      <c r="E166" s="138">
        <v>2919606</v>
      </c>
      <c r="F166" s="281">
        <f t="shared" ref="F166:F167" si="50">+E166/D166</f>
        <v>1</v>
      </c>
      <c r="G166" s="138">
        <v>2919606</v>
      </c>
      <c r="H166" s="281">
        <f t="shared" ref="H166:H167" si="51">+G166/D166</f>
        <v>1</v>
      </c>
      <c r="I166" s="138">
        <v>0</v>
      </c>
      <c r="J166" s="179">
        <f t="shared" ref="J166:J167" si="52">+I166/D166</f>
        <v>0</v>
      </c>
      <c r="K166" s="35">
        <v>2919606</v>
      </c>
      <c r="L166" s="281">
        <v>1</v>
      </c>
      <c r="M166" s="212">
        <f t="shared" si="48"/>
        <v>0</v>
      </c>
      <c r="N166" s="35">
        <v>400000</v>
      </c>
      <c r="O166" s="281">
        <v>0.13700478763230381</v>
      </c>
      <c r="P166" s="212">
        <f t="shared" si="49"/>
        <v>-1</v>
      </c>
    </row>
    <row r="167" spans="1:18" ht="14.1" customHeight="1" x14ac:dyDescent="0.2">
      <c r="A167" s="40" t="s">
        <v>675</v>
      </c>
      <c r="B167" s="41" t="s">
        <v>678</v>
      </c>
      <c r="C167" s="201">
        <v>1326943.5</v>
      </c>
      <c r="D167" s="545">
        <v>1326943.5</v>
      </c>
      <c r="E167" s="138">
        <v>1326943.5</v>
      </c>
      <c r="F167" s="281">
        <f t="shared" si="50"/>
        <v>1</v>
      </c>
      <c r="G167" s="138">
        <v>1326943.5</v>
      </c>
      <c r="H167" s="281">
        <f t="shared" si="51"/>
        <v>1</v>
      </c>
      <c r="I167" s="138">
        <v>183170.45</v>
      </c>
      <c r="J167" s="179">
        <f t="shared" si="52"/>
        <v>0.13803937394470828</v>
      </c>
      <c r="K167" s="35">
        <v>1326943.5</v>
      </c>
      <c r="L167" s="281">
        <v>1</v>
      </c>
      <c r="M167" s="212">
        <f t="shared" si="48"/>
        <v>0</v>
      </c>
      <c r="N167" s="35">
        <v>0</v>
      </c>
      <c r="O167" s="281">
        <v>0</v>
      </c>
      <c r="P167" s="212" t="e">
        <f t="shared" si="49"/>
        <v>#DIV/0!</v>
      </c>
    </row>
    <row r="168" spans="1:18" ht="14.1" customHeight="1" x14ac:dyDescent="0.2">
      <c r="A168" s="40">
        <v>3291</v>
      </c>
      <c r="B168" s="41" t="s">
        <v>498</v>
      </c>
      <c r="C168" s="201">
        <v>28919222.559999999</v>
      </c>
      <c r="D168" s="545">
        <v>30377801.829999998</v>
      </c>
      <c r="E168" s="138">
        <v>30377801.829999998</v>
      </c>
      <c r="F168" s="281">
        <f>+E168/D168</f>
        <v>1</v>
      </c>
      <c r="G168" s="138">
        <v>30377801.829999998</v>
      </c>
      <c r="H168" s="281">
        <f>+G168/D168</f>
        <v>1</v>
      </c>
      <c r="I168" s="138">
        <v>24137661.829999998</v>
      </c>
      <c r="J168" s="179">
        <f>+I168/D168</f>
        <v>0.79458224018574419</v>
      </c>
      <c r="K168" s="35">
        <v>28919222.559999999</v>
      </c>
      <c r="L168" s="617">
        <v>1</v>
      </c>
      <c r="M168" s="212">
        <f t="shared" si="48"/>
        <v>5.0436323693481722E-2</v>
      </c>
      <c r="N168" s="35">
        <v>20050000</v>
      </c>
      <c r="O168" s="617">
        <v>0.6933104774307598</v>
      </c>
      <c r="P168" s="212">
        <f t="shared" si="49"/>
        <v>0.20387340798004971</v>
      </c>
    </row>
    <row r="169" spans="1:18" ht="14.1" customHeight="1" x14ac:dyDescent="0.2">
      <c r="A169" s="254" t="s">
        <v>679</v>
      </c>
      <c r="B169" s="41" t="s">
        <v>680</v>
      </c>
      <c r="C169" s="201">
        <v>10147004.630000001</v>
      </c>
      <c r="D169" s="545">
        <v>12603624.48</v>
      </c>
      <c r="E169" s="138">
        <v>11909199.59</v>
      </c>
      <c r="F169" s="281">
        <f>+E169/D169</f>
        <v>0.94490276260595152</v>
      </c>
      <c r="G169" s="138">
        <v>11909199.59</v>
      </c>
      <c r="H169" s="281">
        <f>+G169/D169</f>
        <v>0.94490276260595152</v>
      </c>
      <c r="I169" s="138">
        <v>5975393.6200000001</v>
      </c>
      <c r="J169" s="179">
        <f>+I169/D169</f>
        <v>0.47410121028931196</v>
      </c>
      <c r="K169" s="35">
        <v>11478193.07</v>
      </c>
      <c r="L169" s="281">
        <v>0.99804097017609072</v>
      </c>
      <c r="M169" s="212">
        <f t="shared" si="48"/>
        <v>3.7550032254336285E-2</v>
      </c>
      <c r="N169" s="35">
        <v>10277508.609999999</v>
      </c>
      <c r="O169" s="281">
        <v>0.89364019245561654</v>
      </c>
      <c r="P169" s="212">
        <f t="shared" si="49"/>
        <v>-0.41859512390133624</v>
      </c>
    </row>
    <row r="170" spans="1:18" ht="14.1" customHeight="1" x14ac:dyDescent="0.2">
      <c r="A170" s="40" t="s">
        <v>681</v>
      </c>
      <c r="B170" s="41" t="s">
        <v>682</v>
      </c>
      <c r="C170" s="201">
        <v>12497819.630000001</v>
      </c>
      <c r="D170" s="545">
        <v>12755164.779999999</v>
      </c>
      <c r="E170" s="138">
        <v>12586837.74</v>
      </c>
      <c r="F170" s="281">
        <f>+E170/D170</f>
        <v>0.98680322497566364</v>
      </c>
      <c r="G170" s="138">
        <v>12542166.460000001</v>
      </c>
      <c r="H170" s="281">
        <f>+G170/D170</f>
        <v>0.98330101385017166</v>
      </c>
      <c r="I170" s="138">
        <v>12408597.99</v>
      </c>
      <c r="J170" s="179">
        <f>+I170/D170</f>
        <v>0.97282929730994827</v>
      </c>
      <c r="K170" s="35">
        <v>12420858.560000001</v>
      </c>
      <c r="L170" s="281">
        <v>0.99417634782889119</v>
      </c>
      <c r="M170" s="212">
        <f t="shared" si="48"/>
        <v>9.7664665782974946E-3</v>
      </c>
      <c r="N170" s="35">
        <v>12373708.039999999</v>
      </c>
      <c r="O170" s="281">
        <v>0.9904023791015768</v>
      </c>
      <c r="P170" s="212">
        <f t="shared" si="49"/>
        <v>2.8196842763070773E-3</v>
      </c>
    </row>
    <row r="171" spans="1:18" ht="14.1" customHeight="1" x14ac:dyDescent="0.2">
      <c r="A171" s="40" t="s">
        <v>683</v>
      </c>
      <c r="B171" s="41" t="s">
        <v>684</v>
      </c>
      <c r="C171" s="201">
        <v>47277327.799999997</v>
      </c>
      <c r="D171" s="545">
        <v>48905673.659999996</v>
      </c>
      <c r="E171" s="138">
        <v>48905673.659999996</v>
      </c>
      <c r="F171" s="281">
        <f>+E171/D171</f>
        <v>1</v>
      </c>
      <c r="G171" s="138">
        <v>48905673.659999996</v>
      </c>
      <c r="H171" s="281">
        <f>+G171/D171</f>
        <v>1</v>
      </c>
      <c r="I171" s="138">
        <v>47370497.799999997</v>
      </c>
      <c r="J171" s="179">
        <f>+I171/D171</f>
        <v>0.96860945274626442</v>
      </c>
      <c r="K171" s="35">
        <v>47365369.799999997</v>
      </c>
      <c r="L171" s="281">
        <v>1</v>
      </c>
      <c r="M171" s="212">
        <f t="shared" si="48"/>
        <v>3.2519620695540263E-2</v>
      </c>
      <c r="N171" s="35">
        <v>47365369.799999997</v>
      </c>
      <c r="O171" s="281">
        <v>1</v>
      </c>
      <c r="P171" s="212">
        <f t="shared" si="49"/>
        <v>1.0826475168790317E-4</v>
      </c>
      <c r="R171" s="276"/>
    </row>
    <row r="172" spans="1:18" ht="14.1" customHeight="1" x14ac:dyDescent="0.2">
      <c r="A172" s="40" t="s">
        <v>685</v>
      </c>
      <c r="B172" s="41" t="s">
        <v>686</v>
      </c>
      <c r="C172" s="201">
        <v>17219551.329999998</v>
      </c>
      <c r="D172" s="545">
        <v>17284551.329999998</v>
      </c>
      <c r="E172" s="138">
        <v>17284551.329999998</v>
      </c>
      <c r="F172" s="281">
        <f>+E172/D172</f>
        <v>1</v>
      </c>
      <c r="G172" s="138">
        <v>17284551.329999998</v>
      </c>
      <c r="H172" s="281">
        <f>+G172/D172</f>
        <v>1</v>
      </c>
      <c r="I172" s="138">
        <v>11265000</v>
      </c>
      <c r="J172" s="179">
        <f>+I172/D172</f>
        <v>0.6517380627895073</v>
      </c>
      <c r="K172" s="35">
        <v>17259551.329999998</v>
      </c>
      <c r="L172" s="281">
        <v>1</v>
      </c>
      <c r="M172" s="212">
        <f t="shared" si="48"/>
        <v>1.4484733422093221E-3</v>
      </c>
      <c r="N172" s="35">
        <v>40000</v>
      </c>
      <c r="O172" s="281">
        <v>2.3175573475350594E-3</v>
      </c>
      <c r="P172" s="212">
        <f t="shared" si="49"/>
        <v>280.625</v>
      </c>
      <c r="R172" s="276"/>
    </row>
    <row r="173" spans="1:18" ht="14.1" customHeight="1" x14ac:dyDescent="0.2">
      <c r="A173" s="40" t="s">
        <v>687</v>
      </c>
      <c r="B173" s="41" t="s">
        <v>102</v>
      </c>
      <c r="C173" s="201">
        <v>16590471.789999999</v>
      </c>
      <c r="D173" s="545">
        <v>16483835.17</v>
      </c>
      <c r="E173" s="138">
        <v>16046988.890000001</v>
      </c>
      <c r="F173" s="281">
        <f t="shared" ref="F173:F180" si="53">+E173/D173</f>
        <v>0.97349850471721266</v>
      </c>
      <c r="G173" s="138">
        <v>15831213.84</v>
      </c>
      <c r="H173" s="281">
        <f t="shared" ref="H173:H180" si="54">+G173/D173</f>
        <v>0.96040840476324663</v>
      </c>
      <c r="I173" s="138">
        <v>1790680.39</v>
      </c>
      <c r="J173" s="179">
        <f t="shared" ref="J173:J180" si="55">+I173/D173</f>
        <v>0.10863251006410057</v>
      </c>
      <c r="K173" s="35">
        <v>15827022.560000001</v>
      </c>
      <c r="L173" s="617">
        <v>0.96471788046477136</v>
      </c>
      <c r="M173" s="212">
        <f t="shared" si="48"/>
        <v>2.6481797091726378E-4</v>
      </c>
      <c r="N173" s="35">
        <v>1757157.57</v>
      </c>
      <c r="O173" s="617">
        <v>0.10710551022131279</v>
      </c>
      <c r="P173" s="212">
        <f t="shared" si="49"/>
        <v>1.9077867900031187E-2</v>
      </c>
      <c r="R173" s="276"/>
    </row>
    <row r="174" spans="1:18" ht="14.1" customHeight="1" x14ac:dyDescent="0.2">
      <c r="A174" s="254">
        <v>3361</v>
      </c>
      <c r="B174" s="41" t="s">
        <v>688</v>
      </c>
      <c r="C174" s="201">
        <v>211322.62</v>
      </c>
      <c r="D174" s="545">
        <v>211322.62</v>
      </c>
      <c r="E174" s="138">
        <v>211322.62</v>
      </c>
      <c r="F174" s="281">
        <f t="shared" si="53"/>
        <v>1</v>
      </c>
      <c r="G174" s="138">
        <v>211322.62</v>
      </c>
      <c r="H174" s="281">
        <f t="shared" si="54"/>
        <v>1</v>
      </c>
      <c r="I174" s="138">
        <v>0</v>
      </c>
      <c r="J174" s="179">
        <f t="shared" si="55"/>
        <v>0</v>
      </c>
      <c r="K174" s="35">
        <v>211322.62</v>
      </c>
      <c r="L174" s="281">
        <v>1</v>
      </c>
      <c r="M174" s="213">
        <f t="shared" si="48"/>
        <v>0</v>
      </c>
      <c r="N174" s="35">
        <v>211322.62</v>
      </c>
      <c r="O174" s="281">
        <v>1</v>
      </c>
      <c r="P174" s="213" t="s">
        <v>129</v>
      </c>
    </row>
    <row r="175" spans="1:18" ht="14.1" customHeight="1" x14ac:dyDescent="0.2">
      <c r="A175" s="254">
        <v>3371</v>
      </c>
      <c r="B175" s="41" t="s">
        <v>689</v>
      </c>
      <c r="C175" s="201">
        <v>13215052.93</v>
      </c>
      <c r="D175" s="545">
        <v>14827284.439999999</v>
      </c>
      <c r="E175" s="138">
        <v>13963981.529999999</v>
      </c>
      <c r="F175" s="281">
        <f t="shared" si="53"/>
        <v>0.94177606064728603</v>
      </c>
      <c r="G175" s="138">
        <v>13624492.77</v>
      </c>
      <c r="H175" s="281">
        <f t="shared" si="54"/>
        <v>0.9188798410884198</v>
      </c>
      <c r="I175" s="138">
        <v>7244579</v>
      </c>
      <c r="J175" s="179">
        <f t="shared" si="55"/>
        <v>0.48859782985319195</v>
      </c>
      <c r="K175" s="35">
        <v>10998387.560000001</v>
      </c>
      <c r="L175" s="281">
        <v>0.89400236791731869</v>
      </c>
      <c r="M175" s="212">
        <f t="shared" si="48"/>
        <v>0.23877183775109656</v>
      </c>
      <c r="N175" s="35">
        <v>7794650.5800000001</v>
      </c>
      <c r="O175" s="281">
        <v>0.63358706333931925</v>
      </c>
      <c r="P175" s="212">
        <f>+I175/N175-1</f>
        <v>-7.0570396242187972E-2</v>
      </c>
    </row>
    <row r="176" spans="1:18" ht="14.1" customHeight="1" x14ac:dyDescent="0.2">
      <c r="A176" s="254">
        <v>3381</v>
      </c>
      <c r="B176" s="41" t="s">
        <v>690</v>
      </c>
      <c r="C176" s="201">
        <v>6508517.5999999996</v>
      </c>
      <c r="D176" s="545">
        <v>7765586.3600000003</v>
      </c>
      <c r="E176" s="138">
        <v>7375458.1399999997</v>
      </c>
      <c r="F176" s="281">
        <f t="shared" si="53"/>
        <v>0.94976191083141848</v>
      </c>
      <c r="G176" s="138">
        <v>7046549.1699999999</v>
      </c>
      <c r="H176" s="281">
        <f t="shared" si="54"/>
        <v>0.90740722507398652</v>
      </c>
      <c r="I176" s="138">
        <v>4993768.47</v>
      </c>
      <c r="J176" s="179">
        <f t="shared" si="55"/>
        <v>0.64306392827237835</v>
      </c>
      <c r="K176" s="35">
        <v>6105971.6200000001</v>
      </c>
      <c r="L176" s="281">
        <v>0.90849200602101787</v>
      </c>
      <c r="M176" s="212">
        <f t="shared" si="48"/>
        <v>0.15404224070075179</v>
      </c>
      <c r="N176" s="35">
        <v>2168564.08</v>
      </c>
      <c r="O176" s="281">
        <v>0.32265514054654632</v>
      </c>
      <c r="P176" s="212">
        <f>+I176/N176-1</f>
        <v>1.302799588011252</v>
      </c>
    </row>
    <row r="177" spans="1:19" ht="14.1" customHeight="1" x14ac:dyDescent="0.2">
      <c r="A177" s="254" t="s">
        <v>691</v>
      </c>
      <c r="B177" s="41" t="s">
        <v>692</v>
      </c>
      <c r="C177" s="201">
        <v>11347381.6</v>
      </c>
      <c r="D177" s="545">
        <v>12739422.380000001</v>
      </c>
      <c r="E177" s="138">
        <v>12443482.24</v>
      </c>
      <c r="F177" s="394">
        <f t="shared" si="53"/>
        <v>0.97676973639993236</v>
      </c>
      <c r="G177" s="138">
        <v>12377099.73</v>
      </c>
      <c r="H177" s="394">
        <f t="shared" si="54"/>
        <v>0.97155894206248927</v>
      </c>
      <c r="I177" s="138">
        <v>10293461.59</v>
      </c>
      <c r="J177" s="396">
        <f t="shared" si="55"/>
        <v>0.8080006520672407</v>
      </c>
      <c r="K177" s="35">
        <v>12200424.77</v>
      </c>
      <c r="L177" s="394">
        <v>0.96911136559601441</v>
      </c>
      <c r="M177" s="212">
        <f t="shared" si="48"/>
        <v>1.4481049908559918E-2</v>
      </c>
      <c r="N177" s="35">
        <v>11812347.390000001</v>
      </c>
      <c r="O177" s="394">
        <v>0.93828537332290096</v>
      </c>
      <c r="P177" s="212">
        <f>+I177/N177-1</f>
        <v>-0.1285845860989363</v>
      </c>
    </row>
    <row r="178" spans="1:19" ht="14.1" customHeight="1" x14ac:dyDescent="0.2">
      <c r="A178" s="254">
        <v>3421</v>
      </c>
      <c r="B178" s="41" t="s">
        <v>487</v>
      </c>
      <c r="C178" s="201">
        <v>4676210.57</v>
      </c>
      <c r="D178" s="545">
        <v>6374650.3399999999</v>
      </c>
      <c r="E178" s="138">
        <v>6372392.7199999997</v>
      </c>
      <c r="F178" s="394">
        <f t="shared" si="53"/>
        <v>0.99964584410444701</v>
      </c>
      <c r="G178" s="138">
        <v>6362437.7199999997</v>
      </c>
      <c r="H178" s="394">
        <f t="shared" si="54"/>
        <v>0.9980841898224021</v>
      </c>
      <c r="I178" s="138">
        <v>83803.34</v>
      </c>
      <c r="J178" s="396">
        <f t="shared" si="55"/>
        <v>1.3146343019654942E-2</v>
      </c>
      <c r="K178" s="35">
        <v>4667210.57</v>
      </c>
      <c r="L178" s="394">
        <v>0.99880132983658643</v>
      </c>
      <c r="M178" s="212">
        <f t="shared" si="48"/>
        <v>0.36322062709075476</v>
      </c>
      <c r="N178" s="35">
        <v>3915545.72</v>
      </c>
      <c r="O178" s="394">
        <v>0.83794210985684203</v>
      </c>
      <c r="P178" s="212">
        <f>+I178/N178-1</f>
        <v>-0.97859727711211608</v>
      </c>
    </row>
    <row r="179" spans="1:19" ht="14.1" customHeight="1" x14ac:dyDescent="0.2">
      <c r="A179" s="536">
        <v>3431</v>
      </c>
      <c r="B179" s="538" t="s">
        <v>435</v>
      </c>
      <c r="C179" s="201">
        <v>7608676.7199999997</v>
      </c>
      <c r="D179" s="545">
        <v>7608676.7199999997</v>
      </c>
      <c r="E179" s="138">
        <v>7608676.7199999997</v>
      </c>
      <c r="F179" s="394">
        <f t="shared" si="53"/>
        <v>1</v>
      </c>
      <c r="G179" s="138">
        <v>7608676.7199999997</v>
      </c>
      <c r="H179" s="394">
        <f t="shared" si="54"/>
        <v>1</v>
      </c>
      <c r="I179" s="138">
        <v>0</v>
      </c>
      <c r="J179" s="396">
        <f t="shared" si="55"/>
        <v>0</v>
      </c>
      <c r="K179" s="35">
        <v>7608676.7199999997</v>
      </c>
      <c r="L179" s="394">
        <v>1</v>
      </c>
      <c r="M179" s="500">
        <f t="shared" si="48"/>
        <v>0</v>
      </c>
      <c r="N179" s="35">
        <v>0</v>
      </c>
      <c r="O179" s="394">
        <v>0</v>
      </c>
      <c r="P179" s="500" t="s">
        <v>129</v>
      </c>
    </row>
    <row r="180" spans="1:19" ht="14.1" customHeight="1" x14ac:dyDescent="0.2">
      <c r="A180" s="690">
        <v>3999</v>
      </c>
      <c r="B180" s="691" t="s">
        <v>552</v>
      </c>
      <c r="C180" s="692">
        <v>0</v>
      </c>
      <c r="D180" s="715">
        <v>1750638.66</v>
      </c>
      <c r="E180" s="716">
        <v>0</v>
      </c>
      <c r="F180" s="518">
        <f t="shared" si="53"/>
        <v>0</v>
      </c>
      <c r="G180" s="716">
        <v>0</v>
      </c>
      <c r="H180" s="518">
        <f t="shared" si="54"/>
        <v>0</v>
      </c>
      <c r="I180" s="716">
        <v>0</v>
      </c>
      <c r="J180" s="517">
        <f t="shared" si="55"/>
        <v>0</v>
      </c>
      <c r="K180" s="694" t="s">
        <v>129</v>
      </c>
      <c r="L180" s="244" t="s">
        <v>129</v>
      </c>
      <c r="M180" s="693" t="s">
        <v>129</v>
      </c>
      <c r="N180" s="694" t="s">
        <v>129</v>
      </c>
      <c r="O180" s="244" t="s">
        <v>129</v>
      </c>
      <c r="P180" s="693" t="s">
        <v>129</v>
      </c>
    </row>
    <row r="181" spans="1:19" ht="14.1" customHeight="1" x14ac:dyDescent="0.2">
      <c r="A181" s="537">
        <v>3</v>
      </c>
      <c r="B181" s="2" t="s">
        <v>124</v>
      </c>
      <c r="C181" s="202">
        <f>SUM(C157:C180)</f>
        <v>273524637.17999995</v>
      </c>
      <c r="D181" s="208">
        <f>SUM(D157:D180)</f>
        <v>291914231.00000006</v>
      </c>
      <c r="E181" s="204">
        <f>SUM(E157:E180)</f>
        <v>285289161.13999999</v>
      </c>
      <c r="F181" s="91">
        <f t="shared" ref="F181:F220" si="56">+E181/D181</f>
        <v>0.97730473832226405</v>
      </c>
      <c r="G181" s="204">
        <f>SUM(G157:G180)</f>
        <v>283974161.94000006</v>
      </c>
      <c r="H181" s="91">
        <f t="shared" ref="H181:H220" si="57">+G181/D181</f>
        <v>0.97279999322814792</v>
      </c>
      <c r="I181" s="204">
        <f>SUM(I157:I180)</f>
        <v>195753690.09</v>
      </c>
      <c r="J181" s="171">
        <f t="shared" ref="J181:J220" si="58">+I181/D181</f>
        <v>0.67058632057578571</v>
      </c>
      <c r="K181" s="574">
        <f>SUM(K157:K180)</f>
        <v>272925769.53999996</v>
      </c>
      <c r="L181" s="91">
        <v>0.98187927552960141</v>
      </c>
      <c r="M181" s="214">
        <f t="shared" si="48"/>
        <v>4.0481308960386819E-2</v>
      </c>
      <c r="N181" s="574">
        <f>SUM(N157:N180)</f>
        <v>188056657.34999999</v>
      </c>
      <c r="O181" s="91">
        <v>0.67655368266818927</v>
      </c>
      <c r="P181" s="214">
        <f t="shared" ref="P181:P220" si="59">+I181/N181-1</f>
        <v>4.0929328684571553E-2</v>
      </c>
    </row>
    <row r="182" spans="1:19" ht="14.1" customHeight="1" x14ac:dyDescent="0.2">
      <c r="A182" s="38">
        <v>4301</v>
      </c>
      <c r="B182" s="539" t="s">
        <v>693</v>
      </c>
      <c r="C182" s="199">
        <v>3157718.66</v>
      </c>
      <c r="D182" s="521">
        <v>4766330.4800000004</v>
      </c>
      <c r="E182" s="181">
        <v>3005136.44</v>
      </c>
      <c r="F182" s="79">
        <f>+E182/D182</f>
        <v>0.63049267200624315</v>
      </c>
      <c r="G182" s="181">
        <v>2920827.35</v>
      </c>
      <c r="H182" s="79">
        <f>+G182/D182</f>
        <v>0.61280420278368941</v>
      </c>
      <c r="I182" s="181">
        <v>2773061.32</v>
      </c>
      <c r="J182" s="154">
        <f>+I182/D182</f>
        <v>0.58180214981651868</v>
      </c>
      <c r="K182" s="181">
        <v>1972631.64</v>
      </c>
      <c r="L182" s="49">
        <v>0.67910132918543997</v>
      </c>
      <c r="M182" s="211">
        <f t="shared" si="48"/>
        <v>0.4806755051338425</v>
      </c>
      <c r="N182" s="181">
        <v>1944073.66</v>
      </c>
      <c r="O182" s="49">
        <v>0.66926991323144502</v>
      </c>
      <c r="P182" s="211">
        <f>+I182/N182-1</f>
        <v>0.42641782410652063</v>
      </c>
    </row>
    <row r="183" spans="1:19" ht="14.1" customHeight="1" x14ac:dyDescent="0.2">
      <c r="A183" s="38" t="s">
        <v>694</v>
      </c>
      <c r="B183" s="39" t="s">
        <v>696</v>
      </c>
      <c r="C183" s="201">
        <v>2215090.08</v>
      </c>
      <c r="D183" s="207">
        <v>1915090</v>
      </c>
      <c r="E183" s="35">
        <v>1252000</v>
      </c>
      <c r="F183" s="49">
        <f>+E183/D183</f>
        <v>0.65375517599695054</v>
      </c>
      <c r="G183" s="35">
        <v>1252000</v>
      </c>
      <c r="H183" s="49">
        <f>+G183/D183</f>
        <v>0.65375517599695054</v>
      </c>
      <c r="I183" s="35">
        <v>1252000</v>
      </c>
      <c r="J183" s="154">
        <f>+I183/D183</f>
        <v>0.65375517599695054</v>
      </c>
      <c r="K183" s="35">
        <v>2009052.91</v>
      </c>
      <c r="L183" s="49">
        <v>0.88933412314511473</v>
      </c>
      <c r="M183" s="211">
        <f t="shared" si="48"/>
        <v>-0.37682079263905499</v>
      </c>
      <c r="N183" s="35">
        <v>2009052.91</v>
      </c>
      <c r="O183" s="49">
        <v>0.88933412314511473</v>
      </c>
      <c r="P183" s="211">
        <f>+I183/N183-1</f>
        <v>-0.37682079263905499</v>
      </c>
    </row>
    <row r="184" spans="1:19" ht="14.1" customHeight="1" x14ac:dyDescent="0.2">
      <c r="A184" s="38" t="s">
        <v>695</v>
      </c>
      <c r="B184" s="39" t="s">
        <v>697</v>
      </c>
      <c r="C184" s="201">
        <v>6698571.4500000002</v>
      </c>
      <c r="D184" s="207">
        <v>7336977.9500000002</v>
      </c>
      <c r="E184" s="35">
        <v>4427340.9800000004</v>
      </c>
      <c r="F184" s="49">
        <f>+E184/D184</f>
        <v>0.60342841564625394</v>
      </c>
      <c r="G184" s="35">
        <v>2861112.98</v>
      </c>
      <c r="H184" s="49">
        <f>+G184/D184</f>
        <v>0.3899579635509195</v>
      </c>
      <c r="I184" s="35">
        <v>1208033.69</v>
      </c>
      <c r="J184" s="154">
        <f>+I184/D184</f>
        <v>0.16465003687247007</v>
      </c>
      <c r="K184" s="35">
        <v>2389355.4500000002</v>
      </c>
      <c r="L184" s="49">
        <v>0.35837245930183315</v>
      </c>
      <c r="M184" s="211">
        <f t="shared" si="48"/>
        <v>0.1974413350679991</v>
      </c>
      <c r="N184" s="35">
        <v>2163747.31</v>
      </c>
      <c r="O184" s="49">
        <v>0.32453415200004082</v>
      </c>
      <c r="P184" s="211">
        <f>+I184/N184-1</f>
        <v>-0.44169372993928768</v>
      </c>
    </row>
    <row r="185" spans="1:19" ht="14.1" customHeight="1" x14ac:dyDescent="0.2">
      <c r="A185" s="42" t="s">
        <v>698</v>
      </c>
      <c r="B185" s="43" t="s">
        <v>699</v>
      </c>
      <c r="C185" s="201">
        <v>4243112</v>
      </c>
      <c r="D185" s="207">
        <v>7845763.1200000001</v>
      </c>
      <c r="E185" s="35">
        <v>4933283.55</v>
      </c>
      <c r="F185" s="394">
        <f>+E185/D185</f>
        <v>0.62878313741391667</v>
      </c>
      <c r="G185" s="35">
        <v>4824203.6500000004</v>
      </c>
      <c r="H185" s="394">
        <f>+G185/D185</f>
        <v>0.61488010486862621</v>
      </c>
      <c r="I185" s="35">
        <v>4103188.69</v>
      </c>
      <c r="J185" s="396">
        <f>+I185/D185</f>
        <v>0.52298146493110031</v>
      </c>
      <c r="K185" s="35">
        <v>5646665.3099999996</v>
      </c>
      <c r="L185" s="394">
        <v>0.69102044601413859</v>
      </c>
      <c r="M185" s="525">
        <f t="shared" si="48"/>
        <v>-0.14565440217316494</v>
      </c>
      <c r="N185" s="35">
        <v>5143342.66</v>
      </c>
      <c r="O185" s="394">
        <v>0.62942546508334607</v>
      </c>
      <c r="P185" s="525">
        <f>+I185/N185-1</f>
        <v>-0.2022330687957703</v>
      </c>
    </row>
    <row r="186" spans="1:19" ht="15.75" thickBot="1" x14ac:dyDescent="0.3">
      <c r="A186" s="695" t="s">
        <v>19</v>
      </c>
      <c r="B186" s="696"/>
      <c r="C186" s="696"/>
      <c r="D186" s="696"/>
      <c r="E186" s="696"/>
      <c r="F186" s="697"/>
      <c r="G186" s="696"/>
      <c r="H186" s="697"/>
      <c r="I186" s="696"/>
      <c r="J186" s="697"/>
      <c r="K186" s="697"/>
      <c r="L186" s="697"/>
      <c r="M186" s="697"/>
      <c r="N186" s="697"/>
      <c r="O186" s="697"/>
      <c r="P186" s="697"/>
    </row>
    <row r="187" spans="1:19" ht="12.75" customHeight="1" x14ac:dyDescent="0.2">
      <c r="A187" s="755" t="s">
        <v>769</v>
      </c>
      <c r="B187" s="756"/>
      <c r="C187" s="165" t="s">
        <v>510</v>
      </c>
      <c r="D187" s="741" t="s">
        <v>772</v>
      </c>
      <c r="E187" s="742"/>
      <c r="F187" s="742"/>
      <c r="G187" s="742"/>
      <c r="H187" s="742"/>
      <c r="I187" s="742"/>
      <c r="J187" s="743"/>
      <c r="K187" s="750" t="s">
        <v>773</v>
      </c>
      <c r="L187" s="751"/>
      <c r="M187" s="751"/>
      <c r="N187" s="751"/>
      <c r="O187" s="751"/>
      <c r="P187" s="754"/>
    </row>
    <row r="188" spans="1:19" ht="14.1" customHeight="1" x14ac:dyDescent="0.2">
      <c r="A188" s="40" t="s">
        <v>700</v>
      </c>
      <c r="B188" s="41" t="s">
        <v>701</v>
      </c>
      <c r="C188" s="201">
        <v>44893844.840000004</v>
      </c>
      <c r="D188" s="545">
        <v>36325668.060000002</v>
      </c>
      <c r="E188" s="138">
        <v>18015078.920000002</v>
      </c>
      <c r="F188" s="281">
        <f>+E188/D188</f>
        <v>0.4959324874698533</v>
      </c>
      <c r="G188" s="138">
        <v>15898424.720000001</v>
      </c>
      <c r="H188" s="281">
        <f>+G188/D188</f>
        <v>0.43766365683186281</v>
      </c>
      <c r="I188" s="138">
        <v>15068424.720000001</v>
      </c>
      <c r="J188" s="179">
        <f>+I188/D188</f>
        <v>0.41481479969235835</v>
      </c>
      <c r="K188" s="35">
        <v>32843163.210000001</v>
      </c>
      <c r="L188" s="281">
        <v>0.72386815978932695</v>
      </c>
      <c r="M188" s="212">
        <f>+G188/K188-1</f>
        <v>-0.51592894331325279</v>
      </c>
      <c r="N188" s="35">
        <v>23251589.210000001</v>
      </c>
      <c r="O188" s="281">
        <v>0.51246845457612278</v>
      </c>
      <c r="P188" s="212">
        <f>+I188/N188-1</f>
        <v>-0.3519400078890349</v>
      </c>
      <c r="R188" s="280"/>
      <c r="S188" s="280"/>
    </row>
    <row r="189" spans="1:19" ht="14.1" customHeight="1" x14ac:dyDescent="0.2">
      <c r="A189" s="40" t="s">
        <v>702</v>
      </c>
      <c r="B189" s="41" t="s">
        <v>703</v>
      </c>
      <c r="C189" s="201">
        <v>1522080</v>
      </c>
      <c r="D189" s="545">
        <v>882280</v>
      </c>
      <c r="E189" s="138">
        <v>129500</v>
      </c>
      <c r="F189" s="281">
        <f t="shared" ref="F189:F196" si="60">+E189/D189</f>
        <v>0.14677880038083149</v>
      </c>
      <c r="G189" s="138">
        <v>129500</v>
      </c>
      <c r="H189" s="281">
        <f t="shared" ref="H189:H196" si="61">+G189/D189</f>
        <v>0.14677880038083149</v>
      </c>
      <c r="I189" s="138">
        <v>112500</v>
      </c>
      <c r="J189" s="179">
        <f t="shared" ref="J189:J196" si="62">+I189/D189</f>
        <v>0.1275105408713787</v>
      </c>
      <c r="K189" s="35">
        <v>307500</v>
      </c>
      <c r="L189" s="281">
        <v>0.20202617470829393</v>
      </c>
      <c r="M189" s="212">
        <f t="shared" ref="M189:M196" si="63">+G189/K189-1</f>
        <v>-0.57886178861788617</v>
      </c>
      <c r="N189" s="35">
        <v>0</v>
      </c>
      <c r="O189" s="281">
        <v>0</v>
      </c>
      <c r="P189" s="212" t="s">
        <v>129</v>
      </c>
      <c r="R189" s="280"/>
      <c r="S189" s="280"/>
    </row>
    <row r="190" spans="1:19" ht="14.1" customHeight="1" x14ac:dyDescent="0.2">
      <c r="A190" s="40" t="s">
        <v>704</v>
      </c>
      <c r="B190" s="41" t="s">
        <v>705</v>
      </c>
      <c r="C190" s="201">
        <v>16497194.109999999</v>
      </c>
      <c r="D190" s="545">
        <v>12155570.890000001</v>
      </c>
      <c r="E190" s="138">
        <v>9489313.5500000007</v>
      </c>
      <c r="F190" s="281">
        <f t="shared" si="60"/>
        <v>0.78065552295915241</v>
      </c>
      <c r="G190" s="138">
        <v>9489313.5500000007</v>
      </c>
      <c r="H190" s="281">
        <f t="shared" si="61"/>
        <v>0.78065552295915241</v>
      </c>
      <c r="I190" s="138">
        <v>9321093.3699999992</v>
      </c>
      <c r="J190" s="179">
        <f t="shared" si="62"/>
        <v>0.76681658593823554</v>
      </c>
      <c r="K190" s="35">
        <v>11645720.18</v>
      </c>
      <c r="L190" s="281">
        <v>0.66878791005469718</v>
      </c>
      <c r="M190" s="212">
        <f t="shared" si="63"/>
        <v>-0.1851673058144867</v>
      </c>
      <c r="N190" s="35">
        <v>10261000</v>
      </c>
      <c r="O190" s="281">
        <v>0.58926649782094009</v>
      </c>
      <c r="P190" s="212">
        <f t="shared" ref="P190:P191" si="64">+I190/N190-1</f>
        <v>-9.1599905467303455E-2</v>
      </c>
      <c r="R190" s="280"/>
      <c r="S190" s="280"/>
    </row>
    <row r="191" spans="1:19" ht="14.1" customHeight="1" x14ac:dyDescent="0.2">
      <c r="A191" s="40" t="s">
        <v>706</v>
      </c>
      <c r="B191" s="41" t="s">
        <v>707</v>
      </c>
      <c r="C191" s="201">
        <v>558904.31999999995</v>
      </c>
      <c r="D191" s="545">
        <v>1113905.3</v>
      </c>
      <c r="E191" s="138">
        <v>797734.02</v>
      </c>
      <c r="F191" s="394">
        <f t="shared" si="60"/>
        <v>0.71615964121905151</v>
      </c>
      <c r="G191" s="138">
        <v>510239.87</v>
      </c>
      <c r="H191" s="281">
        <f t="shared" si="61"/>
        <v>0.45806395750159368</v>
      </c>
      <c r="I191" s="138">
        <v>218923.62</v>
      </c>
      <c r="J191" s="179">
        <f>+I191/D191</f>
        <v>0.19653701261678169</v>
      </c>
      <c r="K191" s="35">
        <v>316882.28000000003</v>
      </c>
      <c r="L191" s="281">
        <v>0.45637534983652384</v>
      </c>
      <c r="M191" s="212">
        <f t="shared" si="63"/>
        <v>0.61018744879013109</v>
      </c>
      <c r="N191" s="35">
        <v>272756.61</v>
      </c>
      <c r="O191" s="281">
        <v>0.39282535239576755</v>
      </c>
      <c r="P191" s="212">
        <f t="shared" si="64"/>
        <v>-0.19736639929642763</v>
      </c>
      <c r="R191" s="280"/>
      <c r="S191" s="280"/>
    </row>
    <row r="192" spans="1:19" ht="14.1" customHeight="1" x14ac:dyDescent="0.2">
      <c r="A192" s="40" t="s">
        <v>708</v>
      </c>
      <c r="B192" s="41" t="s">
        <v>709</v>
      </c>
      <c r="C192" s="201">
        <v>0</v>
      </c>
      <c r="D192" s="545">
        <v>4000000</v>
      </c>
      <c r="E192" s="134">
        <v>905944.11</v>
      </c>
      <c r="F192" s="394">
        <f t="shared" si="60"/>
        <v>0.22648602749999999</v>
      </c>
      <c r="G192" s="717">
        <v>667223.82999999996</v>
      </c>
      <c r="H192" s="281">
        <f t="shared" si="61"/>
        <v>0.16680595749999999</v>
      </c>
      <c r="I192" s="717">
        <v>467375.25</v>
      </c>
      <c r="J192" s="179">
        <f>+I192/D192</f>
        <v>0.1168438125</v>
      </c>
      <c r="K192" s="700" t="s">
        <v>129</v>
      </c>
      <c r="L192" s="281" t="s">
        <v>129</v>
      </c>
      <c r="M192" s="213" t="s">
        <v>129</v>
      </c>
      <c r="N192" s="700" t="s">
        <v>129</v>
      </c>
      <c r="O192" s="281" t="s">
        <v>129</v>
      </c>
      <c r="P192" s="212" t="s">
        <v>129</v>
      </c>
      <c r="R192" s="280"/>
      <c r="S192" s="280"/>
    </row>
    <row r="193" spans="1:21" ht="14.1" customHeight="1" x14ac:dyDescent="0.2">
      <c r="A193" s="40" t="s">
        <v>710</v>
      </c>
      <c r="B193" s="41" t="s">
        <v>712</v>
      </c>
      <c r="C193" s="201">
        <v>116594341</v>
      </c>
      <c r="D193" s="545">
        <v>132144656.3</v>
      </c>
      <c r="E193" s="138">
        <v>110924325</v>
      </c>
      <c r="F193" s="281">
        <f t="shared" si="60"/>
        <v>0.83941589547272522</v>
      </c>
      <c r="G193" s="138">
        <v>110924325</v>
      </c>
      <c r="H193" s="281">
        <f t="shared" si="61"/>
        <v>0.83941589547272522</v>
      </c>
      <c r="I193" s="138">
        <v>96706164.079999998</v>
      </c>
      <c r="J193" s="179">
        <f t="shared" si="62"/>
        <v>0.73182046696200764</v>
      </c>
      <c r="K193" s="35">
        <v>102011325</v>
      </c>
      <c r="L193" s="281">
        <v>0.86933314491919134</v>
      </c>
      <c r="M193" s="212">
        <f t="shared" si="63"/>
        <v>8.7372652007019713E-2</v>
      </c>
      <c r="N193" s="35">
        <v>76780243.780000001</v>
      </c>
      <c r="O193" s="281">
        <v>0.65431569282067037</v>
      </c>
      <c r="P193" s="212">
        <f>+I193/N193-1</f>
        <v>0.25951884650293811</v>
      </c>
      <c r="R193" s="280"/>
      <c r="S193" s="280"/>
    </row>
    <row r="194" spans="1:21" ht="14.1" customHeight="1" x14ac:dyDescent="0.2">
      <c r="A194" s="40" t="s">
        <v>711</v>
      </c>
      <c r="B194" s="41" t="s">
        <v>713</v>
      </c>
      <c r="C194" s="201">
        <v>16809054</v>
      </c>
      <c r="D194" s="545">
        <v>16809054</v>
      </c>
      <c r="E194" s="138">
        <v>16692043</v>
      </c>
      <c r="F194" s="281">
        <f t="shared" si="60"/>
        <v>0.99303881110739489</v>
      </c>
      <c r="G194" s="138">
        <v>16692043</v>
      </c>
      <c r="H194" s="281">
        <f t="shared" si="61"/>
        <v>0.99303881110739489</v>
      </c>
      <c r="I194" s="138">
        <v>9205263.1999999993</v>
      </c>
      <c r="J194" s="179">
        <f t="shared" si="62"/>
        <v>0.54763719600163097</v>
      </c>
      <c r="K194" s="35">
        <v>16764177</v>
      </c>
      <c r="L194" s="281">
        <v>0.99733018883751579</v>
      </c>
      <c r="M194" s="212">
        <f t="shared" si="63"/>
        <v>-4.3028655686467854E-3</v>
      </c>
      <c r="N194" s="35">
        <v>8126000.3300000001</v>
      </c>
      <c r="O194" s="281">
        <v>0.48342996161473456</v>
      </c>
      <c r="P194" s="212"/>
      <c r="R194" s="280"/>
      <c r="S194" s="280"/>
    </row>
    <row r="195" spans="1:21" ht="14.1" customHeight="1" x14ac:dyDescent="0.2">
      <c r="A195" s="40">
        <v>4911</v>
      </c>
      <c r="B195" s="41" t="s">
        <v>714</v>
      </c>
      <c r="C195" s="201">
        <v>17159000</v>
      </c>
      <c r="D195" s="545">
        <v>15669752</v>
      </c>
      <c r="E195" s="138">
        <v>15669752</v>
      </c>
      <c r="F195" s="281">
        <f t="shared" si="60"/>
        <v>1</v>
      </c>
      <c r="G195" s="138">
        <v>15669752</v>
      </c>
      <c r="H195" s="281">
        <f t="shared" si="61"/>
        <v>1</v>
      </c>
      <c r="I195" s="138">
        <v>7900000</v>
      </c>
      <c r="J195" s="179">
        <f t="shared" si="62"/>
        <v>0.50415603259068809</v>
      </c>
      <c r="K195" s="35">
        <v>17159000</v>
      </c>
      <c r="L195" s="281">
        <v>1</v>
      </c>
      <c r="M195" s="212">
        <f t="shared" si="63"/>
        <v>-8.6791071740777381E-2</v>
      </c>
      <c r="N195" s="35">
        <v>13000000</v>
      </c>
      <c r="O195" s="281">
        <v>0.75761990792004197</v>
      </c>
      <c r="P195" s="212">
        <f>+I195/N195-1</f>
        <v>-0.39230769230769236</v>
      </c>
      <c r="R195" s="280"/>
      <c r="S195" s="280"/>
    </row>
    <row r="196" spans="1:21" ht="14.1" customHeight="1" x14ac:dyDescent="0.2">
      <c r="A196" s="42" t="s">
        <v>715</v>
      </c>
      <c r="B196" s="43" t="s">
        <v>716</v>
      </c>
      <c r="C196" s="201">
        <v>1138067.27</v>
      </c>
      <c r="D196" s="545">
        <v>1729931.86</v>
      </c>
      <c r="E196" s="138">
        <v>1145666.3</v>
      </c>
      <c r="F196" s="394">
        <f t="shared" si="60"/>
        <v>0.66226094015055592</v>
      </c>
      <c r="G196" s="138">
        <v>935975.79</v>
      </c>
      <c r="H196" s="394">
        <f t="shared" si="61"/>
        <v>0.54104777861019338</v>
      </c>
      <c r="I196" s="138">
        <v>891193.06</v>
      </c>
      <c r="J196" s="396">
        <f t="shared" si="62"/>
        <v>0.51516078789369191</v>
      </c>
      <c r="K196" s="35">
        <v>527422.56999999995</v>
      </c>
      <c r="L196" s="416">
        <v>0.50111082413488151</v>
      </c>
      <c r="M196" s="212">
        <f t="shared" si="63"/>
        <v>0.77462217819006129</v>
      </c>
      <c r="N196" s="35">
        <v>503146.4</v>
      </c>
      <c r="O196" s="394">
        <v>0.47804572937502238</v>
      </c>
      <c r="P196" s="525">
        <f>+I196/N196-1</f>
        <v>0.77124006054699001</v>
      </c>
    </row>
    <row r="197" spans="1:21" ht="14.1" customHeight="1" x14ac:dyDescent="0.2">
      <c r="A197" s="251">
        <v>4999</v>
      </c>
      <c r="B197" s="43" t="s">
        <v>553</v>
      </c>
      <c r="C197" s="692">
        <v>0</v>
      </c>
      <c r="D197" s="715">
        <v>90000</v>
      </c>
      <c r="E197" s="716">
        <v>0</v>
      </c>
      <c r="F197" s="698" t="s">
        <v>129</v>
      </c>
      <c r="G197" s="716">
        <v>0</v>
      </c>
      <c r="H197" s="698" t="s">
        <v>129</v>
      </c>
      <c r="I197" s="716">
        <v>0</v>
      </c>
      <c r="J197" s="701" t="s">
        <v>129</v>
      </c>
      <c r="K197" s="694" t="s">
        <v>129</v>
      </c>
      <c r="L197" s="79" t="s">
        <v>129</v>
      </c>
      <c r="M197" s="213" t="s">
        <v>129</v>
      </c>
      <c r="N197" s="694" t="s">
        <v>129</v>
      </c>
      <c r="O197" s="79" t="s">
        <v>129</v>
      </c>
      <c r="P197" s="246" t="s">
        <v>129</v>
      </c>
    </row>
    <row r="198" spans="1:21" ht="14.1" customHeight="1" x14ac:dyDescent="0.2">
      <c r="A198" s="537">
        <v>4</v>
      </c>
      <c r="B198" s="2" t="s">
        <v>123</v>
      </c>
      <c r="C198" s="202">
        <f>SUM(C182:C197)</f>
        <v>231486977.72999999</v>
      </c>
      <c r="D198" s="208">
        <f>SUM(D182:D197)</f>
        <v>242784979.96000001</v>
      </c>
      <c r="E198" s="204">
        <f>SUM(E182:E197)</f>
        <v>187387117.87</v>
      </c>
      <c r="F198" s="91">
        <f>+E198/D198</f>
        <v>0.77182335538579416</v>
      </c>
      <c r="G198" s="204">
        <f>SUM(G182:G197)</f>
        <v>182774941.73999998</v>
      </c>
      <c r="H198" s="91">
        <f>+G198/D198</f>
        <v>0.75282639712766841</v>
      </c>
      <c r="I198" s="204">
        <f>SUM(I182:I197)</f>
        <v>149227221</v>
      </c>
      <c r="J198" s="171">
        <f>+I198/D198</f>
        <v>0.61464766487855182</v>
      </c>
      <c r="K198" s="574">
        <f>SUM(K182:K197)</f>
        <v>193592895.54999998</v>
      </c>
      <c r="L198" s="91">
        <v>0.81557853002274283</v>
      </c>
      <c r="M198" s="214">
        <f t="shared" si="48"/>
        <v>-5.5879911188197573E-2</v>
      </c>
      <c r="N198" s="574">
        <f>SUM(N182:N197)</f>
        <v>143454952.87</v>
      </c>
      <c r="O198" s="91">
        <v>0.60435471691149278</v>
      </c>
      <c r="P198" s="214">
        <f t="shared" si="59"/>
        <v>4.0237496262892192E-2</v>
      </c>
    </row>
    <row r="199" spans="1:21" ht="14.1" customHeight="1" x14ac:dyDescent="0.2">
      <c r="A199" s="38" t="s">
        <v>717</v>
      </c>
      <c r="B199" s="39" t="s">
        <v>113</v>
      </c>
      <c r="C199" s="702">
        <v>20667577.719999999</v>
      </c>
      <c r="D199" s="191">
        <v>22753077.640000001</v>
      </c>
      <c r="E199" s="83">
        <v>15127925.810000001</v>
      </c>
      <c r="F199" s="418">
        <f>+E199/D199</f>
        <v>0.66487382715229026</v>
      </c>
      <c r="G199" s="83">
        <v>14735425.810000001</v>
      </c>
      <c r="H199" s="418">
        <f>+G199/D199</f>
        <v>0.64762341355066022</v>
      </c>
      <c r="I199" s="83">
        <v>14017058.279999999</v>
      </c>
      <c r="J199" s="435">
        <f>+I199/D199</f>
        <v>0.61605108995707702</v>
      </c>
      <c r="K199" s="477">
        <v>13292920.41</v>
      </c>
      <c r="L199" s="418">
        <v>0.63278738925756295</v>
      </c>
      <c r="M199" s="597">
        <f t="shared" si="48"/>
        <v>0.1085168161328065</v>
      </c>
      <c r="N199" s="477">
        <v>11871110.9</v>
      </c>
      <c r="O199" s="418">
        <v>0.56510450994252204</v>
      </c>
      <c r="P199" s="597">
        <f t="shared" ref="P199:P204" si="65">+I199/N199-1</f>
        <v>0.18077056124545177</v>
      </c>
    </row>
    <row r="200" spans="1:21" ht="14.1" customHeight="1" x14ac:dyDescent="0.2">
      <c r="A200" s="38" t="s">
        <v>718</v>
      </c>
      <c r="B200" s="39" t="s">
        <v>719</v>
      </c>
      <c r="C200" s="535">
        <v>6808095.2000000002</v>
      </c>
      <c r="D200" s="544">
        <v>8021883.1600000001</v>
      </c>
      <c r="E200" s="57">
        <v>5584381.7999999998</v>
      </c>
      <c r="F200" s="49">
        <f t="shared" ref="F200:F219" si="66">+E200/D200</f>
        <v>0.69614349755749871</v>
      </c>
      <c r="G200" s="57">
        <v>4912270.49</v>
      </c>
      <c r="H200" s="418">
        <f t="shared" ref="H200:H219" si="67">+G200/D200</f>
        <v>0.61235876813743073</v>
      </c>
      <c r="I200" s="57">
        <v>4670999.76</v>
      </c>
      <c r="J200" s="435">
        <f t="shared" ref="J200:J219" si="68">+I200/D200</f>
        <v>0.58228219818649163</v>
      </c>
      <c r="K200" s="181">
        <v>4692483.2</v>
      </c>
      <c r="L200" s="49">
        <v>0.65235826584882461</v>
      </c>
      <c r="M200" s="211">
        <f t="shared" si="48"/>
        <v>4.6838162361455105E-2</v>
      </c>
      <c r="N200" s="181">
        <v>4519592.43</v>
      </c>
      <c r="O200" s="49">
        <v>0.62832265014359023</v>
      </c>
      <c r="P200" s="211">
        <f t="shared" si="65"/>
        <v>3.3500217629137019E-2</v>
      </c>
    </row>
    <row r="201" spans="1:21" ht="14.1" customHeight="1" x14ac:dyDescent="0.2">
      <c r="A201" s="40" t="s">
        <v>720</v>
      </c>
      <c r="B201" s="41" t="s">
        <v>721</v>
      </c>
      <c r="C201" s="201">
        <v>50878036.880000003</v>
      </c>
      <c r="D201" s="545">
        <v>53405129.039999999</v>
      </c>
      <c r="E201" s="138">
        <v>34015747.960000001</v>
      </c>
      <c r="F201" s="49">
        <f t="shared" si="66"/>
        <v>0.63693784794569985</v>
      </c>
      <c r="G201" s="138">
        <v>31477462.41</v>
      </c>
      <c r="H201" s="418">
        <f t="shared" si="67"/>
        <v>0.58940897580125018</v>
      </c>
      <c r="I201" s="138">
        <v>26389601</v>
      </c>
      <c r="J201" s="435">
        <f t="shared" si="68"/>
        <v>0.49413982279182223</v>
      </c>
      <c r="K201" s="35">
        <v>33706794.799999997</v>
      </c>
      <c r="L201" s="281">
        <v>0.63731435804558523</v>
      </c>
      <c r="M201" s="212">
        <f t="shared" si="48"/>
        <v>-6.6138961097541027E-2</v>
      </c>
      <c r="N201" s="35">
        <v>28447635.98</v>
      </c>
      <c r="O201" s="281">
        <v>0.53787632345595182</v>
      </c>
      <c r="P201" s="212">
        <f t="shared" si="65"/>
        <v>-7.2344675017878224E-2</v>
      </c>
    </row>
    <row r="202" spans="1:21" ht="14.1" customHeight="1" x14ac:dyDescent="0.2">
      <c r="A202" s="40" t="s">
        <v>722</v>
      </c>
      <c r="B202" s="41" t="s">
        <v>723</v>
      </c>
      <c r="C202" s="201">
        <v>797483.42</v>
      </c>
      <c r="D202" s="545">
        <v>941707.8</v>
      </c>
      <c r="E202" s="138">
        <v>615114.71</v>
      </c>
      <c r="F202" s="49">
        <f t="shared" si="66"/>
        <v>0.65319062877041045</v>
      </c>
      <c r="G202" s="138">
        <v>607871.93000000005</v>
      </c>
      <c r="H202" s="418">
        <f t="shared" si="67"/>
        <v>0.64549951694145469</v>
      </c>
      <c r="I202" s="138">
        <v>580573.15</v>
      </c>
      <c r="J202" s="435">
        <f t="shared" si="68"/>
        <v>0.61651092833679411</v>
      </c>
      <c r="K202" s="35">
        <v>521821.87</v>
      </c>
      <c r="L202" s="281">
        <v>0.64630197680972978</v>
      </c>
      <c r="M202" s="212">
        <f t="shared" si="48"/>
        <v>0.16490313064111328</v>
      </c>
      <c r="N202" s="35">
        <v>492249.3</v>
      </c>
      <c r="O202" s="281">
        <v>0.60967489858791413</v>
      </c>
      <c r="P202" s="212">
        <f t="shared" si="65"/>
        <v>0.17942910228617914</v>
      </c>
    </row>
    <row r="203" spans="1:21" ht="14.1" customHeight="1" x14ac:dyDescent="0.2">
      <c r="A203" s="40" t="s">
        <v>724</v>
      </c>
      <c r="B203" s="41" t="s">
        <v>725</v>
      </c>
      <c r="C203" s="201">
        <v>3220436.16</v>
      </c>
      <c r="D203" s="545">
        <v>4594307.5999999996</v>
      </c>
      <c r="E203" s="138">
        <v>3188039.23</v>
      </c>
      <c r="F203" s="49">
        <f t="shared" si="66"/>
        <v>0.69391070593531878</v>
      </c>
      <c r="G203" s="138">
        <v>2998375.93</v>
      </c>
      <c r="H203" s="418">
        <f t="shared" si="67"/>
        <v>0.65262846788926376</v>
      </c>
      <c r="I203" s="138">
        <v>2634781.64</v>
      </c>
      <c r="J203" s="435">
        <f t="shared" si="68"/>
        <v>0.57348829669132306</v>
      </c>
      <c r="K203" s="35">
        <v>2141876.69</v>
      </c>
      <c r="L203" s="281">
        <v>0.62870891442037591</v>
      </c>
      <c r="M203" s="212">
        <f t="shared" si="48"/>
        <v>0.39988260948859766</v>
      </c>
      <c r="N203" s="35">
        <v>1835488.15</v>
      </c>
      <c r="O203" s="281">
        <v>0.53877413560066523</v>
      </c>
      <c r="P203" s="212">
        <f t="shared" si="65"/>
        <v>0.43546643981329991</v>
      </c>
    </row>
    <row r="204" spans="1:21" ht="14.1" customHeight="1" x14ac:dyDescent="0.2">
      <c r="A204" s="40" t="s">
        <v>726</v>
      </c>
      <c r="B204" s="41" t="s">
        <v>727</v>
      </c>
      <c r="C204" s="201">
        <v>6330784.5</v>
      </c>
      <c r="D204" s="545">
        <v>7514433.7199999997</v>
      </c>
      <c r="E204" s="138">
        <v>4936423.88</v>
      </c>
      <c r="F204" s="49">
        <f t="shared" si="66"/>
        <v>0.65692559997721289</v>
      </c>
      <c r="G204" s="138">
        <v>4030964.17</v>
      </c>
      <c r="H204" s="418">
        <f t="shared" si="67"/>
        <v>0.53642953284309491</v>
      </c>
      <c r="I204" s="138">
        <v>3853498.42</v>
      </c>
      <c r="J204" s="435">
        <f t="shared" si="68"/>
        <v>0.51281288299126815</v>
      </c>
      <c r="K204" s="35">
        <v>3763397.98</v>
      </c>
      <c r="L204" s="281">
        <v>0.55706702694044441</v>
      </c>
      <c r="M204" s="212">
        <f>+G204/K204-1</f>
        <v>7.1096969127883769E-2</v>
      </c>
      <c r="N204" s="35">
        <v>3511168.12</v>
      </c>
      <c r="O204" s="281">
        <v>0.519731369387744</v>
      </c>
      <c r="P204" s="212">
        <f t="shared" si="65"/>
        <v>9.7497553036566043E-2</v>
      </c>
      <c r="T204" s="255"/>
      <c r="U204" s="255"/>
    </row>
    <row r="205" spans="1:21" ht="14.1" customHeight="1" x14ac:dyDescent="0.2">
      <c r="A205" s="40" t="s">
        <v>728</v>
      </c>
      <c r="B205" s="41" t="s">
        <v>729</v>
      </c>
      <c r="C205" s="201">
        <v>1128377.3799999999</v>
      </c>
      <c r="D205" s="545">
        <v>0</v>
      </c>
      <c r="E205" s="138">
        <v>0</v>
      </c>
      <c r="F205" s="421" t="s">
        <v>129</v>
      </c>
      <c r="G205" s="138">
        <v>0</v>
      </c>
      <c r="H205" s="366" t="s">
        <v>129</v>
      </c>
      <c r="I205" s="138">
        <v>0</v>
      </c>
      <c r="J205" s="279" t="s">
        <v>129</v>
      </c>
      <c r="K205" s="35">
        <v>0</v>
      </c>
      <c r="L205" s="281" t="s">
        <v>129</v>
      </c>
      <c r="M205" s="212" t="s">
        <v>129</v>
      </c>
      <c r="N205" s="35">
        <v>0</v>
      </c>
      <c r="O205" s="281" t="s">
        <v>129</v>
      </c>
      <c r="P205" s="212" t="s">
        <v>129</v>
      </c>
      <c r="T205" s="255"/>
      <c r="U205" s="255"/>
    </row>
    <row r="206" spans="1:21" ht="14.1" customHeight="1" x14ac:dyDescent="0.2">
      <c r="A206" s="40" t="s">
        <v>730</v>
      </c>
      <c r="B206" s="41" t="s">
        <v>731</v>
      </c>
      <c r="C206" s="201">
        <v>1574929.08</v>
      </c>
      <c r="D206" s="545">
        <v>2390558.02</v>
      </c>
      <c r="E206" s="138">
        <v>1600552.25</v>
      </c>
      <c r="F206" s="49">
        <f t="shared" si="66"/>
        <v>0.66953081105306111</v>
      </c>
      <c r="G206" s="138">
        <v>1549965.72</v>
      </c>
      <c r="H206" s="418">
        <f t="shared" si="67"/>
        <v>0.64836983960757411</v>
      </c>
      <c r="I206" s="138">
        <v>1396124.05</v>
      </c>
      <c r="J206" s="435">
        <f t="shared" si="68"/>
        <v>0.58401596544391754</v>
      </c>
      <c r="K206" s="35">
        <v>1009562.85</v>
      </c>
      <c r="L206" s="281">
        <v>0.60586213711882442</v>
      </c>
      <c r="M206" s="212">
        <f t="shared" si="48"/>
        <v>0.53528402912210971</v>
      </c>
      <c r="N206" s="35">
        <v>799623.63</v>
      </c>
      <c r="O206" s="281">
        <v>0.47987273042239237</v>
      </c>
      <c r="P206" s="212">
        <f>+I206/N206-1</f>
        <v>0.74597647895923247</v>
      </c>
      <c r="T206" s="255"/>
      <c r="U206" s="255"/>
    </row>
    <row r="207" spans="1:21" ht="14.1" customHeight="1" x14ac:dyDescent="0.2">
      <c r="A207" s="40" t="s">
        <v>732</v>
      </c>
      <c r="B207" s="43" t="s">
        <v>733</v>
      </c>
      <c r="C207" s="201">
        <v>9126336.0500000007</v>
      </c>
      <c r="D207" s="545">
        <v>14491523.470000001</v>
      </c>
      <c r="E207" s="138">
        <v>10486457.189999999</v>
      </c>
      <c r="F207" s="49">
        <f t="shared" si="66"/>
        <v>0.72362696797950943</v>
      </c>
      <c r="G207" s="138">
        <v>8846454.8800000008</v>
      </c>
      <c r="H207" s="418">
        <f t="shared" si="67"/>
        <v>0.61045720267532366</v>
      </c>
      <c r="I207" s="138">
        <v>6891220.8099999996</v>
      </c>
      <c r="J207" s="435">
        <f t="shared" si="68"/>
        <v>0.47553459953786342</v>
      </c>
      <c r="K207" s="35">
        <v>7772378.6799999997</v>
      </c>
      <c r="L207" s="394">
        <v>0.85777411969434136</v>
      </c>
      <c r="M207" s="525">
        <f t="shared" si="48"/>
        <v>0.13819143974081327</v>
      </c>
      <c r="N207" s="35">
        <v>6471377.6100000003</v>
      </c>
      <c r="O207" s="394">
        <v>0.71419322979093725</v>
      </c>
      <c r="P207" s="525">
        <f>+I207/N207-1</f>
        <v>6.4876943566270828E-2</v>
      </c>
      <c r="T207" s="255"/>
      <c r="U207" s="255"/>
    </row>
    <row r="208" spans="1:21" ht="14.1" customHeight="1" x14ac:dyDescent="0.2">
      <c r="A208" s="40" t="s">
        <v>734</v>
      </c>
      <c r="B208" s="705" t="s">
        <v>735</v>
      </c>
      <c r="C208" s="706">
        <v>0</v>
      </c>
      <c r="D208" s="545">
        <v>380000</v>
      </c>
      <c r="E208" s="138">
        <v>0</v>
      </c>
      <c r="F208" s="49">
        <f t="shared" si="66"/>
        <v>0</v>
      </c>
      <c r="G208" s="717">
        <v>0</v>
      </c>
      <c r="H208" s="418">
        <f t="shared" si="67"/>
        <v>0</v>
      </c>
      <c r="I208" s="717">
        <v>0</v>
      </c>
      <c r="J208" s="435">
        <f t="shared" si="68"/>
        <v>0</v>
      </c>
      <c r="K208" s="700" t="s">
        <v>129</v>
      </c>
      <c r="L208" s="699" t="s">
        <v>129</v>
      </c>
      <c r="M208" s="707" t="s">
        <v>129</v>
      </c>
      <c r="N208" s="700" t="s">
        <v>129</v>
      </c>
      <c r="O208" s="699" t="s">
        <v>129</v>
      </c>
      <c r="P208" s="707" t="s">
        <v>129</v>
      </c>
      <c r="T208" s="255"/>
      <c r="U208" s="255"/>
    </row>
    <row r="209" spans="1:21" ht="14.1" customHeight="1" x14ac:dyDescent="0.2">
      <c r="A209" s="40" t="s">
        <v>736</v>
      </c>
      <c r="B209" s="41" t="s">
        <v>737</v>
      </c>
      <c r="C209" s="201">
        <v>14333921.91</v>
      </c>
      <c r="D209" s="545">
        <v>16820383.629999999</v>
      </c>
      <c r="E209" s="138">
        <v>12146020.300000001</v>
      </c>
      <c r="F209" s="49">
        <f t="shared" si="66"/>
        <v>0.72210126517786211</v>
      </c>
      <c r="G209" s="138">
        <v>12071620.939999999</v>
      </c>
      <c r="H209" s="418">
        <f t="shared" si="67"/>
        <v>0.71767809852265541</v>
      </c>
      <c r="I209" s="138">
        <v>8927991.6099999994</v>
      </c>
      <c r="J209" s="435">
        <f t="shared" si="68"/>
        <v>0.53078406571396375</v>
      </c>
      <c r="K209" s="35">
        <v>10381207.18</v>
      </c>
      <c r="L209" s="281">
        <v>0.72292855987126681</v>
      </c>
      <c r="M209" s="212">
        <f t="shared" si="48"/>
        <v>0.16283402601353347</v>
      </c>
      <c r="N209" s="35">
        <v>7473217.3499999996</v>
      </c>
      <c r="O209" s="281">
        <v>0.52042138864629273</v>
      </c>
      <c r="P209" s="212">
        <f>+I209/N209-1</f>
        <v>0.19466505413495039</v>
      </c>
      <c r="T209" s="255"/>
      <c r="U209" s="255"/>
    </row>
    <row r="210" spans="1:21" ht="14.1" customHeight="1" x14ac:dyDescent="0.2">
      <c r="A210" s="40" t="s">
        <v>738</v>
      </c>
      <c r="B210" s="41" t="s">
        <v>739</v>
      </c>
      <c r="C210" s="201">
        <v>21770455.280000001</v>
      </c>
      <c r="D210" s="545">
        <v>22637553.84</v>
      </c>
      <c r="E210" s="138">
        <v>14510550.810000001</v>
      </c>
      <c r="F210" s="49">
        <f t="shared" si="66"/>
        <v>0.64099464600102751</v>
      </c>
      <c r="G210" s="138">
        <v>11029448.439999999</v>
      </c>
      <c r="H210" s="418">
        <f t="shared" si="67"/>
        <v>0.48721909257312229</v>
      </c>
      <c r="I210" s="138">
        <v>6323266.3700000001</v>
      </c>
      <c r="J210" s="435">
        <f t="shared" si="68"/>
        <v>0.27932639783839824</v>
      </c>
      <c r="K210" s="35">
        <v>18970472.690000001</v>
      </c>
      <c r="L210" s="281">
        <v>0.84180603373469387</v>
      </c>
      <c r="M210" s="212">
        <f t="shared" si="48"/>
        <v>-0.41859917671877478</v>
      </c>
      <c r="N210" s="35">
        <v>14053867.439999999</v>
      </c>
      <c r="O210" s="281">
        <v>0.62363392845429166</v>
      </c>
      <c r="P210" s="212">
        <f>+I210/N210-1</f>
        <v>-0.55006930320099845</v>
      </c>
      <c r="T210" s="255"/>
      <c r="U210" s="255"/>
    </row>
    <row r="211" spans="1:21" ht="14.1" customHeight="1" x14ac:dyDescent="0.2">
      <c r="A211" s="40" t="s">
        <v>740</v>
      </c>
      <c r="B211" s="41" t="s">
        <v>741</v>
      </c>
      <c r="C211" s="201">
        <v>31536030.609999999</v>
      </c>
      <c r="D211" s="545">
        <v>39435325.359999999</v>
      </c>
      <c r="E211" s="138">
        <v>31110617.949999999</v>
      </c>
      <c r="F211" s="49">
        <f t="shared" si="66"/>
        <v>0.78890227647407951</v>
      </c>
      <c r="G211" s="138">
        <v>31110617.949999999</v>
      </c>
      <c r="H211" s="418">
        <f t="shared" si="67"/>
        <v>0.78890227647407951</v>
      </c>
      <c r="I211" s="138">
        <v>21328493.199999999</v>
      </c>
      <c r="J211" s="435">
        <f t="shared" si="68"/>
        <v>0.54084740027614675</v>
      </c>
      <c r="K211" s="35">
        <v>39341075.840000004</v>
      </c>
      <c r="L211" s="281">
        <v>0.96308170007858729</v>
      </c>
      <c r="M211" s="212">
        <f t="shared" si="48"/>
        <v>-0.20920774824443655</v>
      </c>
      <c r="N211" s="35">
        <v>23024807.449999999</v>
      </c>
      <c r="O211" s="281">
        <v>0.56365440521029031</v>
      </c>
      <c r="P211" s="212">
        <f>+I211/N211-1</f>
        <v>-7.3673330545050875E-2</v>
      </c>
    </row>
    <row r="212" spans="1:21" ht="14.1" customHeight="1" x14ac:dyDescent="0.2">
      <c r="A212" s="40" t="s">
        <v>742</v>
      </c>
      <c r="B212" s="41" t="s">
        <v>743</v>
      </c>
      <c r="C212" s="201">
        <v>3627500</v>
      </c>
      <c r="D212" s="545">
        <v>5900000</v>
      </c>
      <c r="E212" s="138">
        <v>0</v>
      </c>
      <c r="F212" s="49">
        <f t="shared" si="66"/>
        <v>0</v>
      </c>
      <c r="G212" s="138">
        <v>0</v>
      </c>
      <c r="H212" s="418">
        <f t="shared" si="67"/>
        <v>0</v>
      </c>
      <c r="I212" s="138">
        <v>0</v>
      </c>
      <c r="J212" s="435">
        <f t="shared" si="68"/>
        <v>0</v>
      </c>
      <c r="K212" s="35">
        <v>0</v>
      </c>
      <c r="L212" s="281">
        <v>0</v>
      </c>
      <c r="M212" s="212" t="s">
        <v>129</v>
      </c>
      <c r="N212" s="35">
        <v>0</v>
      </c>
      <c r="O212" s="281">
        <v>0</v>
      </c>
      <c r="P212" s="212" t="s">
        <v>129</v>
      </c>
    </row>
    <row r="213" spans="1:21" ht="14.1" customHeight="1" x14ac:dyDescent="0.2">
      <c r="A213" s="40" t="s">
        <v>744</v>
      </c>
      <c r="B213" s="41" t="s">
        <v>745</v>
      </c>
      <c r="C213" s="201">
        <v>23205313.329999998</v>
      </c>
      <c r="D213" s="545">
        <v>55879857.259999998</v>
      </c>
      <c r="E213" s="138">
        <v>9404959.8699999992</v>
      </c>
      <c r="F213" s="49">
        <f t="shared" si="66"/>
        <v>0.16830679839141735</v>
      </c>
      <c r="G213" s="138">
        <v>9404959.8699999992</v>
      </c>
      <c r="H213" s="418">
        <f t="shared" si="67"/>
        <v>0.16830679839141735</v>
      </c>
      <c r="I213" s="138">
        <v>9404959.8699999992</v>
      </c>
      <c r="J213" s="435">
        <f t="shared" si="68"/>
        <v>0.16830679839141735</v>
      </c>
      <c r="K213" s="35">
        <v>517752.32000000001</v>
      </c>
      <c r="L213" s="281">
        <v>6.5669420411471474E-2</v>
      </c>
      <c r="M213" s="212">
        <f t="shared" si="48"/>
        <v>17.164978710283712</v>
      </c>
      <c r="N213" s="35">
        <v>517752.32000000001</v>
      </c>
      <c r="O213" s="281">
        <v>6.5669420411471474E-2</v>
      </c>
      <c r="P213" s="212">
        <f>+I213/N213-1</f>
        <v>17.164978710283712</v>
      </c>
    </row>
    <row r="214" spans="1:21" ht="14.1" customHeight="1" x14ac:dyDescent="0.2">
      <c r="A214" s="254">
        <v>9311</v>
      </c>
      <c r="B214" s="41" t="s">
        <v>746</v>
      </c>
      <c r="C214" s="201">
        <v>5447022.2999999998</v>
      </c>
      <c r="D214" s="545">
        <v>4845277.96</v>
      </c>
      <c r="E214" s="138">
        <v>3411257.18</v>
      </c>
      <c r="F214" s="49">
        <f t="shared" si="66"/>
        <v>0.70403745835873577</v>
      </c>
      <c r="G214" s="138">
        <v>3096399.68</v>
      </c>
      <c r="H214" s="418">
        <f t="shared" si="67"/>
        <v>0.63905511831564776</v>
      </c>
      <c r="I214" s="138">
        <v>2793594.98</v>
      </c>
      <c r="J214" s="435">
        <f t="shared" si="68"/>
        <v>0.57656031358002835</v>
      </c>
      <c r="K214" s="35">
        <v>3049686.46</v>
      </c>
      <c r="L214" s="281">
        <v>0.53736973798496801</v>
      </c>
      <c r="M214" s="212">
        <f t="shared" si="48"/>
        <v>1.5317384463188422E-2</v>
      </c>
      <c r="N214" s="35">
        <v>2849988.32</v>
      </c>
      <c r="O214" s="281">
        <v>0.50218194455918563</v>
      </c>
      <c r="P214" s="212">
        <f t="shared" ref="P214:P218" si="69">+I214/N214-1</f>
        <v>-1.978721793498428E-2</v>
      </c>
    </row>
    <row r="215" spans="1:21" ht="14.1" customHeight="1" x14ac:dyDescent="0.2">
      <c r="A215" s="40" t="s">
        <v>747</v>
      </c>
      <c r="B215" s="41" t="s">
        <v>748</v>
      </c>
      <c r="C215" s="201">
        <v>25093946.690000001</v>
      </c>
      <c r="D215" s="545">
        <v>28357732.789999999</v>
      </c>
      <c r="E215" s="138">
        <v>27755330.809999999</v>
      </c>
      <c r="F215" s="49">
        <f t="shared" si="66"/>
        <v>0.97875704717083623</v>
      </c>
      <c r="G215" s="138">
        <v>27660239.32</v>
      </c>
      <c r="H215" s="418">
        <f t="shared" si="67"/>
        <v>0.97540376463925349</v>
      </c>
      <c r="I215" s="138">
        <v>17371794.02</v>
      </c>
      <c r="J215" s="435">
        <f t="shared" si="68"/>
        <v>0.61259460157287138</v>
      </c>
      <c r="K215" s="35">
        <v>26629271.350000001</v>
      </c>
      <c r="L215" s="281">
        <v>0.99161849755151565</v>
      </c>
      <c r="M215" s="212">
        <f t="shared" si="48"/>
        <v>3.8715590691519086E-2</v>
      </c>
      <c r="N215" s="35">
        <v>15740417.02</v>
      </c>
      <c r="O215" s="281">
        <v>0.58614028416540598</v>
      </c>
      <c r="P215" s="212">
        <f t="shared" si="69"/>
        <v>0.10364255266726086</v>
      </c>
    </row>
    <row r="216" spans="1:21" ht="14.1" customHeight="1" x14ac:dyDescent="0.2">
      <c r="A216" s="40" t="s">
        <v>749</v>
      </c>
      <c r="B216" s="41" t="s">
        <v>750</v>
      </c>
      <c r="C216" s="201">
        <v>66531326.530000001</v>
      </c>
      <c r="D216" s="545">
        <v>69344754.709999993</v>
      </c>
      <c r="E216" s="138">
        <v>62627754.340000004</v>
      </c>
      <c r="F216" s="49">
        <f t="shared" si="66"/>
        <v>0.90313614348928761</v>
      </c>
      <c r="G216" s="138">
        <v>61163057.009999998</v>
      </c>
      <c r="H216" s="418">
        <f t="shared" si="67"/>
        <v>0.88201418068005455</v>
      </c>
      <c r="I216" s="138">
        <v>29713624.699999999</v>
      </c>
      <c r="J216" s="435">
        <f t="shared" si="68"/>
        <v>0.42849130874083385</v>
      </c>
      <c r="K216" s="35">
        <v>60647565.149999999</v>
      </c>
      <c r="L216" s="281">
        <v>0.90683703239650215</v>
      </c>
      <c r="M216" s="212">
        <f t="shared" si="48"/>
        <v>8.4997948182261585E-3</v>
      </c>
      <c r="N216" s="35">
        <v>27718751.739999998</v>
      </c>
      <c r="O216" s="281">
        <v>0.41446660731501733</v>
      </c>
      <c r="P216" s="212">
        <f t="shared" si="69"/>
        <v>7.196835480586472E-2</v>
      </c>
    </row>
    <row r="217" spans="1:21" ht="14.1" customHeight="1" x14ac:dyDescent="0.2">
      <c r="A217" s="40" t="s">
        <v>751</v>
      </c>
      <c r="B217" s="41" t="s">
        <v>117</v>
      </c>
      <c r="C217" s="201">
        <v>732282.55</v>
      </c>
      <c r="D217" s="545">
        <v>837319.83</v>
      </c>
      <c r="E217" s="138">
        <v>556855.12</v>
      </c>
      <c r="F217" s="49">
        <f t="shared" si="66"/>
        <v>0.66504470579658914</v>
      </c>
      <c r="G217" s="138">
        <v>556855.12</v>
      </c>
      <c r="H217" s="418">
        <f t="shared" si="67"/>
        <v>0.66504470579658914</v>
      </c>
      <c r="I217" s="138">
        <v>556855.12</v>
      </c>
      <c r="J217" s="435">
        <f t="shared" si="68"/>
        <v>0.66504470579658914</v>
      </c>
      <c r="K217" s="35">
        <v>481716.02</v>
      </c>
      <c r="L217" s="281">
        <v>0.65782807469603088</v>
      </c>
      <c r="M217" s="212">
        <f t="shared" si="48"/>
        <v>0.15598214898478968</v>
      </c>
      <c r="N217" s="35">
        <v>481716.02</v>
      </c>
      <c r="O217" s="281">
        <v>0.65782807469603088</v>
      </c>
      <c r="P217" s="212">
        <f t="shared" si="69"/>
        <v>0.15598214898478968</v>
      </c>
    </row>
    <row r="218" spans="1:21" ht="14.1" customHeight="1" x14ac:dyDescent="0.2">
      <c r="A218" s="251">
        <v>9431</v>
      </c>
      <c r="B218" s="43" t="s">
        <v>752</v>
      </c>
      <c r="C218" s="201">
        <v>89097229.569999993</v>
      </c>
      <c r="D218" s="545">
        <v>113209231.20999999</v>
      </c>
      <c r="E218" s="138">
        <v>84274401.209999993</v>
      </c>
      <c r="F218" s="79">
        <f t="shared" si="66"/>
        <v>0.7444128037021408</v>
      </c>
      <c r="G218" s="138">
        <v>84274401.209999993</v>
      </c>
      <c r="H218" s="418">
        <f t="shared" si="67"/>
        <v>0.7444128037021408</v>
      </c>
      <c r="I218" s="138">
        <v>63962384.490000002</v>
      </c>
      <c r="J218" s="435">
        <f t="shared" si="68"/>
        <v>0.56499265834030399</v>
      </c>
      <c r="K218" s="35">
        <v>89097229.569999993</v>
      </c>
      <c r="L218" s="79">
        <v>0.96938033766637921</v>
      </c>
      <c r="M218" s="525">
        <f t="shared" si="48"/>
        <v>-5.4129947511004306E-2</v>
      </c>
      <c r="N218" s="35">
        <v>62694516.560000002</v>
      </c>
      <c r="O218" s="79">
        <v>0.68211808522076378</v>
      </c>
      <c r="P218" s="525">
        <f t="shared" si="69"/>
        <v>2.0222947708459005E-2</v>
      </c>
    </row>
    <row r="219" spans="1:21" ht="14.1" customHeight="1" x14ac:dyDescent="0.2">
      <c r="A219" s="703">
        <v>9999</v>
      </c>
      <c r="B219" s="691" t="s">
        <v>554</v>
      </c>
      <c r="C219" s="692">
        <v>0</v>
      </c>
      <c r="D219" s="715">
        <v>4411692.1399999997</v>
      </c>
      <c r="E219" s="716">
        <v>0</v>
      </c>
      <c r="F219" s="518">
        <f t="shared" si="66"/>
        <v>0</v>
      </c>
      <c r="G219" s="716">
        <v>0</v>
      </c>
      <c r="H219" s="269">
        <f t="shared" si="67"/>
        <v>0</v>
      </c>
      <c r="I219" s="716">
        <v>0</v>
      </c>
      <c r="J219" s="522">
        <f t="shared" si="68"/>
        <v>0</v>
      </c>
      <c r="K219" s="694" t="s">
        <v>129</v>
      </c>
      <c r="L219" s="244" t="s">
        <v>129</v>
      </c>
      <c r="M219" s="244" t="s">
        <v>129</v>
      </c>
      <c r="N219" s="718" t="s">
        <v>129</v>
      </c>
      <c r="O219" s="244" t="s">
        <v>129</v>
      </c>
      <c r="P219" s="704" t="s">
        <v>129</v>
      </c>
    </row>
    <row r="220" spans="1:21" ht="14.1" customHeight="1" thickBot="1" x14ac:dyDescent="0.25">
      <c r="A220" s="18">
        <v>9</v>
      </c>
      <c r="B220" s="2" t="s">
        <v>540</v>
      </c>
      <c r="C220" s="524">
        <f>SUM(C199:C219)</f>
        <v>381907085.15999997</v>
      </c>
      <c r="D220" s="208">
        <f>SUM(D199:D219)</f>
        <v>476171749.17999989</v>
      </c>
      <c r="E220" s="204">
        <f>SUM(E199:E219)</f>
        <v>321352390.42000002</v>
      </c>
      <c r="F220" s="540">
        <f t="shared" si="56"/>
        <v>0.67486656017159918</v>
      </c>
      <c r="G220" s="204">
        <f>SUM(G199:G219)</f>
        <v>309526390.88</v>
      </c>
      <c r="H220" s="540">
        <f t="shared" si="57"/>
        <v>0.65003098443581642</v>
      </c>
      <c r="I220" s="204">
        <f>SUM(I199:I219)</f>
        <v>220816821.47000003</v>
      </c>
      <c r="J220" s="541">
        <f t="shared" si="58"/>
        <v>0.4637335622078832</v>
      </c>
      <c r="K220" s="626">
        <f>SUM(K199:K219)</f>
        <v>316017213.06</v>
      </c>
      <c r="L220" s="91">
        <v>0.83037058309542455</v>
      </c>
      <c r="M220" s="44">
        <f t="shared" si="48"/>
        <v>-2.0539457699627395E-2</v>
      </c>
      <c r="N220" s="626">
        <f>SUM(N199:N219)</f>
        <v>212503280.34</v>
      </c>
      <c r="O220" s="91">
        <v>0.55837614380870348</v>
      </c>
      <c r="P220" s="44">
        <f t="shared" si="59"/>
        <v>3.9121942572832635E-2</v>
      </c>
    </row>
    <row r="221" spans="1:21" s="6" customFormat="1" ht="14.1" customHeight="1" thickBot="1" x14ac:dyDescent="0.25">
      <c r="A221" s="5"/>
      <c r="B221" s="4" t="s">
        <v>130</v>
      </c>
      <c r="C221" s="252">
        <f>C91+C126+C156+C181+C198+C220</f>
        <v>1994032054.6799998</v>
      </c>
      <c r="D221" s="209">
        <f>D91+D126+D156+D181+D198+D220</f>
        <v>2167571711.21</v>
      </c>
      <c r="E221" s="210">
        <f t="shared" ref="E221" si="70">E91+E126+E156+E181+E198+E220</f>
        <v>1698932769.3500004</v>
      </c>
      <c r="F221" s="182">
        <f>+E221/D221</f>
        <v>0.78379541519371831</v>
      </c>
      <c r="G221" s="210">
        <f>G91+G126+G156+G181+G198+G220</f>
        <v>1664703245.3800001</v>
      </c>
      <c r="H221" s="182">
        <f>+G221/D221</f>
        <v>0.76800376973489637</v>
      </c>
      <c r="I221" s="210">
        <f>I91+I126+I156+I181+I198+I220</f>
        <v>1120464436.48</v>
      </c>
      <c r="J221" s="174">
        <f>+I221/D221</f>
        <v>0.51692150745708199</v>
      </c>
      <c r="K221" s="627">
        <f>K91+K126+K156+K181+K198+K220</f>
        <v>1666149710.4399998</v>
      </c>
      <c r="L221" s="182">
        <v>0.82568746035984342</v>
      </c>
      <c r="M221" s="628">
        <f t="shared" si="48"/>
        <v>-8.6814831280546123E-4</v>
      </c>
      <c r="N221" s="627">
        <f>N220+N198+N181+N156+N126+N91</f>
        <v>1068011297.83</v>
      </c>
      <c r="O221" s="182">
        <v>0.52900000000000003</v>
      </c>
      <c r="P221" s="628">
        <f>+I221/N221-1</f>
        <v>4.9112906161737246E-2</v>
      </c>
      <c r="R221" s="256"/>
    </row>
    <row r="222" spans="1:21" s="273" customFormat="1" ht="14.1" customHeight="1" x14ac:dyDescent="0.2">
      <c r="A222" s="248"/>
      <c r="B222" s="270"/>
      <c r="C222" s="271"/>
      <c r="D222" s="271"/>
      <c r="E222" s="271"/>
      <c r="F222" s="272"/>
      <c r="G222" s="271"/>
      <c r="H222" s="272"/>
      <c r="I222" s="271"/>
      <c r="J222" s="272"/>
      <c r="K222" s="272"/>
      <c r="L222" s="272"/>
      <c r="M222" s="272"/>
      <c r="N222" s="271"/>
      <c r="O222" s="272"/>
      <c r="P222" s="272"/>
      <c r="R222" s="274"/>
      <c r="S222" s="275"/>
    </row>
    <row r="226" spans="3:18" x14ac:dyDescent="0.2">
      <c r="C226" s="343"/>
    </row>
    <row r="227" spans="3:18" x14ac:dyDescent="0.2">
      <c r="C227" s="352"/>
      <c r="D227" s="352"/>
      <c r="E227" s="352"/>
      <c r="F227" s="395"/>
      <c r="G227" s="352"/>
      <c r="H227" s="395"/>
      <c r="I227" s="352"/>
      <c r="J227" s="395"/>
      <c r="K227" s="395"/>
      <c r="L227" s="395"/>
      <c r="M227" s="395"/>
      <c r="O227"/>
      <c r="P227"/>
      <c r="R227"/>
    </row>
    <row r="229" spans="3:18" x14ac:dyDescent="0.2">
      <c r="C229" s="356"/>
      <c r="O229"/>
      <c r="P229"/>
      <c r="R229"/>
    </row>
  </sheetData>
  <mergeCells count="15">
    <mergeCell ref="A137:B137"/>
    <mergeCell ref="D137:J137"/>
    <mergeCell ref="K137:P137"/>
    <mergeCell ref="A187:B187"/>
    <mergeCell ref="D187:J187"/>
    <mergeCell ref="K187:P187"/>
    <mergeCell ref="D2:J2"/>
    <mergeCell ref="K2:P2"/>
    <mergeCell ref="A87:B87"/>
    <mergeCell ref="D87:J87"/>
    <mergeCell ref="K87:P87"/>
    <mergeCell ref="A2:B2"/>
    <mergeCell ref="A49:B49"/>
    <mergeCell ref="D49:J49"/>
    <mergeCell ref="K49:P4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rowBreaks count="2" manualBreakCount="2">
    <brk id="47" max="15" man="1"/>
    <brk id="85" max="12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A20" sqref="A2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bestFit="1" customWidth="1"/>
    <col min="12" max="12" width="6" style="98" bestFit="1" customWidth="1"/>
    <col min="13" max="13" width="51.85546875" style="98" customWidth="1"/>
    <col min="14" max="14" width="16.5703125" bestFit="1" customWidth="1"/>
    <col min="15" max="15" width="20.42578125" style="255" bestFit="1" customWidth="1"/>
    <col min="16" max="18" width="15.5703125" bestFit="1" customWidth="1"/>
  </cols>
  <sheetData>
    <row r="1" spans="1:15" ht="15" customHeight="1" x14ac:dyDescent="0.25">
      <c r="A1" s="465" t="s">
        <v>19</v>
      </c>
      <c r="K1" s="98"/>
    </row>
    <row r="2" spans="1:15" ht="12.75" customHeight="1" x14ac:dyDescent="0.25">
      <c r="A2" s="466" t="s">
        <v>539</v>
      </c>
      <c r="F2"/>
      <c r="H2"/>
      <c r="J2"/>
      <c r="L2"/>
      <c r="M2"/>
      <c r="O2"/>
    </row>
    <row r="3" spans="1:15" ht="12.75" customHeight="1" x14ac:dyDescent="0.25">
      <c r="A3" s="466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6" t="s">
        <v>19</v>
      </c>
      <c r="B28" s="467"/>
      <c r="F28"/>
      <c r="H28"/>
      <c r="J28"/>
      <c r="L28"/>
      <c r="M28"/>
      <c r="O28"/>
    </row>
    <row r="29" spans="1:15" ht="14.1" customHeight="1" x14ac:dyDescent="0.25">
      <c r="A29" s="757" t="s">
        <v>468</v>
      </c>
      <c r="B29" s="758"/>
      <c r="C29" s="343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3" customFormat="1" ht="351" customHeight="1" x14ac:dyDescent="0.2">
      <c r="A34" s="248"/>
      <c r="B34" s="270"/>
      <c r="C34" s="271"/>
      <c r="D34" s="271"/>
      <c r="E34" s="271"/>
      <c r="F34" s="272"/>
      <c r="G34" s="271"/>
      <c r="H34" s="272"/>
      <c r="I34" s="271"/>
      <c r="J34" s="272"/>
      <c r="K34" s="271"/>
      <c r="L34" s="272"/>
      <c r="M34" s="272"/>
      <c r="O34" s="274"/>
      <c r="P34" s="275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7"/>
  <sheetViews>
    <sheetView topLeftCell="A10" zoomScaleNormal="100" workbookViewId="0">
      <pane xSplit="1" topLeftCell="C1" activePane="topRight" state="frozen"/>
      <selection activeCell="S82" sqref="S82"/>
      <selection pane="topRight" activeCell="O14" sqref="O14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8" customWidth="1"/>
    <col min="7" max="7" width="12.7109375" customWidth="1"/>
    <col min="8" max="8" width="6.28515625" style="98" customWidth="1"/>
    <col min="9" max="9" width="12.7109375" customWidth="1"/>
    <col min="10" max="10" width="6.28515625" style="98" customWidth="1"/>
    <col min="11" max="11" width="12.7109375" style="98" customWidth="1"/>
    <col min="12" max="12" width="6.28515625" style="98" customWidth="1"/>
    <col min="13" max="13" width="8.140625" style="98" customWidth="1"/>
    <col min="14" max="14" width="12.7109375" customWidth="1"/>
    <col min="15" max="15" width="6.28515625" style="98" customWidth="1"/>
    <col min="16" max="16" width="8.140625" style="98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61"/>
    </row>
    <row r="3" spans="1:16384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88" t="s">
        <v>555</v>
      </c>
      <c r="L3" s="89" t="s">
        <v>556</v>
      </c>
      <c r="M3" s="89" t="s">
        <v>557</v>
      </c>
      <c r="N3" s="88" t="s">
        <v>39</v>
      </c>
      <c r="O3" s="89" t="s">
        <v>40</v>
      </c>
      <c r="P3" s="630" t="s">
        <v>362</v>
      </c>
    </row>
    <row r="4" spans="1:16384" ht="25.5" x14ac:dyDescent="0.2">
      <c r="A4" s="1"/>
      <c r="B4" s="2" t="s">
        <v>22</v>
      </c>
      <c r="C4" s="159" t="s">
        <v>13</v>
      </c>
      <c r="D4" s="113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631" t="s">
        <v>512</v>
      </c>
      <c r="N4" s="570" t="s">
        <v>17</v>
      </c>
      <c r="O4" s="90" t="s">
        <v>18</v>
      </c>
      <c r="P4" s="631" t="s">
        <v>512</v>
      </c>
    </row>
    <row r="5" spans="1:16384" ht="15" customHeight="1" x14ac:dyDescent="0.2">
      <c r="A5" s="30">
        <v>1</v>
      </c>
      <c r="B5" s="21" t="s">
        <v>517</v>
      </c>
      <c r="C5" s="199">
        <v>146719425.24000001</v>
      </c>
      <c r="D5" s="205">
        <v>159947848.44</v>
      </c>
      <c r="E5" s="31">
        <v>119861586.59999999</v>
      </c>
      <c r="F5" s="49">
        <f t="shared" ref="F5:F15" si="0">+E5/D5</f>
        <v>0.74937917433108048</v>
      </c>
      <c r="G5" s="31">
        <v>112370735.21000001</v>
      </c>
      <c r="H5" s="49">
        <f t="shared" ref="H5:H15" si="1">+G5/D5</f>
        <v>0.70254608802789098</v>
      </c>
      <c r="I5" s="31">
        <v>76115682.200000003</v>
      </c>
      <c r="J5" s="154">
        <f t="shared" ref="J5:J15" si="2">+I5/D5</f>
        <v>0.47587812491615161</v>
      </c>
      <c r="K5" s="584">
        <v>159206456.84</v>
      </c>
      <c r="L5" s="49">
        <v>0.78177241907484596</v>
      </c>
      <c r="M5" s="632">
        <f>+G5/K5-1</f>
        <v>-0.29418229988667588</v>
      </c>
      <c r="N5" s="584">
        <v>111107975.75000001</v>
      </c>
      <c r="O5" s="49">
        <v>0.54558811686815523</v>
      </c>
      <c r="P5" s="632">
        <f t="shared" ref="P5:P15" si="3">+I5/N5-1</f>
        <v>-0.3149395289923641</v>
      </c>
    </row>
    <row r="6" spans="1:16384" ht="15" customHeight="1" x14ac:dyDescent="0.2">
      <c r="A6" s="32">
        <v>2</v>
      </c>
      <c r="B6" s="23" t="s">
        <v>518</v>
      </c>
      <c r="C6" s="200">
        <v>283209173.05000001</v>
      </c>
      <c r="D6" s="205">
        <v>327794942.51999998</v>
      </c>
      <c r="E6" s="31">
        <v>291055191.89999998</v>
      </c>
      <c r="F6" s="49">
        <f t="shared" si="0"/>
        <v>0.88791849460045169</v>
      </c>
      <c r="G6" s="31">
        <v>285334488.51999998</v>
      </c>
      <c r="H6" s="281">
        <f t="shared" si="1"/>
        <v>0.8704664151509619</v>
      </c>
      <c r="I6" s="31">
        <v>199076276.34999999</v>
      </c>
      <c r="J6" s="179">
        <f t="shared" si="2"/>
        <v>0.60731954806732147</v>
      </c>
      <c r="K6" s="584">
        <v>187718173.53999999</v>
      </c>
      <c r="L6" s="49">
        <v>0.8511547329811372</v>
      </c>
      <c r="M6" s="633">
        <f t="shared" ref="M6:M28" si="4">+G6/K6-1</f>
        <v>0.52001526085165839</v>
      </c>
      <c r="N6" s="584">
        <v>118065515.72</v>
      </c>
      <c r="O6" s="49">
        <v>0.53533454226542154</v>
      </c>
      <c r="P6" s="633">
        <f t="shared" si="3"/>
        <v>0.68615090643505305</v>
      </c>
    </row>
    <row r="7" spans="1:16384" ht="15" customHeight="1" x14ac:dyDescent="0.2">
      <c r="A7" s="32">
        <v>4</v>
      </c>
      <c r="B7" s="23" t="s">
        <v>519</v>
      </c>
      <c r="C7" s="200">
        <v>232434561.37</v>
      </c>
      <c r="D7" s="205">
        <v>261110989.44</v>
      </c>
      <c r="E7" s="31">
        <v>167165020.68000001</v>
      </c>
      <c r="F7" s="49">
        <f t="shared" si="0"/>
        <v>0.64020676049872816</v>
      </c>
      <c r="G7" s="31">
        <v>164483668.80000001</v>
      </c>
      <c r="H7" s="281">
        <f t="shared" si="1"/>
        <v>0.62993774851363071</v>
      </c>
      <c r="I7" s="31">
        <v>153270501.00999999</v>
      </c>
      <c r="J7" s="179">
        <f t="shared" si="2"/>
        <v>0.58699368164747279</v>
      </c>
      <c r="K7" s="584">
        <v>154617662.36000001</v>
      </c>
      <c r="L7" s="49">
        <v>0.61544199946581335</v>
      </c>
      <c r="M7" s="633">
        <f t="shared" si="4"/>
        <v>6.38090518858625E-2</v>
      </c>
      <c r="N7" s="584">
        <v>134151599.84999999</v>
      </c>
      <c r="O7" s="49">
        <v>0.53397863855288008</v>
      </c>
      <c r="P7" s="633">
        <f t="shared" si="3"/>
        <v>0.14251713122599785</v>
      </c>
    </row>
    <row r="8" spans="1:16384" ht="15" customHeight="1" x14ac:dyDescent="0.2">
      <c r="A8" s="132" t="s">
        <v>420</v>
      </c>
      <c r="B8" s="23" t="s">
        <v>520</v>
      </c>
      <c r="C8" s="200">
        <v>47373767.07</v>
      </c>
      <c r="D8" s="205">
        <v>80769699.430000007</v>
      </c>
      <c r="E8" s="31">
        <v>57463719.039999999</v>
      </c>
      <c r="F8" s="49">
        <f t="shared" si="0"/>
        <v>0.71145144089339585</v>
      </c>
      <c r="G8" s="31">
        <v>56194171.350000001</v>
      </c>
      <c r="H8" s="281">
        <f t="shared" si="1"/>
        <v>0.69573332260201526</v>
      </c>
      <c r="I8" s="31">
        <v>33707182.75</v>
      </c>
      <c r="J8" s="179">
        <f t="shared" si="2"/>
        <v>0.41732460301171131</v>
      </c>
      <c r="K8" s="584">
        <v>59407851.020000003</v>
      </c>
      <c r="L8" s="49">
        <v>0.8618484042199982</v>
      </c>
      <c r="M8" s="634">
        <f t="shared" si="4"/>
        <v>-5.4095201472918131E-2</v>
      </c>
      <c r="N8" s="584">
        <v>42449685.240000002</v>
      </c>
      <c r="O8" s="49">
        <v>0.6158309525691914</v>
      </c>
      <c r="P8" s="634">
        <f t="shared" si="3"/>
        <v>-0.20594976006469912</v>
      </c>
    </row>
    <row r="9" spans="1:16384" ht="15" customHeight="1" x14ac:dyDescent="0.2">
      <c r="A9" s="132" t="s">
        <v>419</v>
      </c>
      <c r="B9" s="23" t="s">
        <v>521</v>
      </c>
      <c r="C9" s="200">
        <v>340557463.12</v>
      </c>
      <c r="D9" s="205">
        <v>291218903.56</v>
      </c>
      <c r="E9" s="31">
        <v>275384101.02999997</v>
      </c>
      <c r="F9" s="49">
        <f t="shared" si="0"/>
        <v>0.9456257738202164</v>
      </c>
      <c r="G9" s="31">
        <v>273825698.67000002</v>
      </c>
      <c r="H9" s="281">
        <f t="shared" si="1"/>
        <v>0.94027446475013443</v>
      </c>
      <c r="I9" s="31">
        <v>119381545.68000001</v>
      </c>
      <c r="J9" s="179">
        <f t="shared" si="2"/>
        <v>0.40993748764459503</v>
      </c>
      <c r="K9" s="584">
        <v>305202126.88</v>
      </c>
      <c r="L9" s="49">
        <v>0.98411098203174641</v>
      </c>
      <c r="M9" s="632">
        <f t="shared" si="4"/>
        <v>-0.10280540483368461</v>
      </c>
      <c r="N9" s="584">
        <v>131260484.5</v>
      </c>
      <c r="O9" s="49">
        <v>0.42324372252506309</v>
      </c>
      <c r="P9" s="632">
        <f t="shared" si="3"/>
        <v>-9.0498971303126563E-2</v>
      </c>
    </row>
    <row r="10" spans="1:16384" ht="15" customHeight="1" x14ac:dyDescent="0.2">
      <c r="A10" s="132" t="s">
        <v>443</v>
      </c>
      <c r="B10" s="23" t="s">
        <v>522</v>
      </c>
      <c r="C10" s="200">
        <v>6604592.1299999999</v>
      </c>
      <c r="D10" s="205">
        <v>4991555.4000000004</v>
      </c>
      <c r="E10" s="31">
        <v>3793646.67</v>
      </c>
      <c r="F10" s="49">
        <f t="shared" si="0"/>
        <v>0.76001293504625822</v>
      </c>
      <c r="G10" s="31">
        <v>3577298.93</v>
      </c>
      <c r="H10" s="281">
        <f t="shared" si="1"/>
        <v>0.71667018460818843</v>
      </c>
      <c r="I10" s="31">
        <v>1373278.35</v>
      </c>
      <c r="J10" s="179">
        <f t="shared" si="2"/>
        <v>0.27512032622136179</v>
      </c>
      <c r="K10" s="572">
        <v>4506122</v>
      </c>
      <c r="L10" s="281">
        <v>0.75774804863677814</v>
      </c>
      <c r="M10" s="633">
        <f t="shared" si="4"/>
        <v>-0.20612470545626593</v>
      </c>
      <c r="N10" s="572">
        <v>2239747.2799999998</v>
      </c>
      <c r="O10" s="281">
        <v>0.37663519337903661</v>
      </c>
      <c r="P10" s="633">
        <f t="shared" si="3"/>
        <v>-0.38686013271997355</v>
      </c>
    </row>
    <row r="11" spans="1:16384" ht="15" customHeight="1" x14ac:dyDescent="0.2">
      <c r="A11" s="132" t="s">
        <v>447</v>
      </c>
      <c r="B11" s="23" t="s">
        <v>523</v>
      </c>
      <c r="C11" s="200">
        <v>40138975.140000001</v>
      </c>
      <c r="D11" s="205">
        <v>50570801.020000003</v>
      </c>
      <c r="E11" s="31">
        <v>41953752.710000001</v>
      </c>
      <c r="F11" s="49">
        <f t="shared" si="0"/>
        <v>0.82960427487410993</v>
      </c>
      <c r="G11" s="31">
        <v>34252135.219999999</v>
      </c>
      <c r="H11" s="281">
        <f t="shared" si="1"/>
        <v>0.67731051375780638</v>
      </c>
      <c r="I11" s="31">
        <v>14970687.6</v>
      </c>
      <c r="J11" s="179">
        <f t="shared" si="2"/>
        <v>0.29603421931322216</v>
      </c>
      <c r="K11" s="572">
        <v>54950690.259999998</v>
      </c>
      <c r="L11" s="281">
        <v>0.88995231421856458</v>
      </c>
      <c r="M11" s="633">
        <f t="shared" si="4"/>
        <v>-0.37667506890385694</v>
      </c>
      <c r="N11" s="572">
        <v>32893334.469999999</v>
      </c>
      <c r="O11" s="281">
        <v>0.53272304670667081</v>
      </c>
      <c r="P11" s="633">
        <f t="shared" si="3"/>
        <v>-0.54487169387907908</v>
      </c>
    </row>
    <row r="12" spans="1:16384" ht="15" customHeight="1" x14ac:dyDescent="0.2">
      <c r="A12" s="32" t="s">
        <v>515</v>
      </c>
      <c r="B12" s="23" t="s">
        <v>524</v>
      </c>
      <c r="C12" s="200">
        <v>74950405.719999999</v>
      </c>
      <c r="D12" s="205">
        <v>120453156.06</v>
      </c>
      <c r="E12" s="31">
        <v>98646498.730000004</v>
      </c>
      <c r="F12" s="49">
        <f t="shared" si="0"/>
        <v>0.81896151131865991</v>
      </c>
      <c r="G12" s="31">
        <v>91269616.599999994</v>
      </c>
      <c r="H12" s="281">
        <f t="shared" si="1"/>
        <v>0.75771876458377618</v>
      </c>
      <c r="I12" s="31">
        <v>70658974.459999993</v>
      </c>
      <c r="J12" s="179">
        <f t="shared" si="2"/>
        <v>0.58660957314230455</v>
      </c>
      <c r="K12" s="572">
        <v>47595631.07</v>
      </c>
      <c r="L12" s="281">
        <v>0.93625619999999998</v>
      </c>
      <c r="M12" s="633">
        <f t="shared" si="4"/>
        <v>0.91760492608591848</v>
      </c>
      <c r="N12" s="572">
        <v>27703854.940000001</v>
      </c>
      <c r="O12" s="281">
        <v>0.54496401000000005</v>
      </c>
      <c r="P12" s="633">
        <f t="shared" si="3"/>
        <v>1.5505105557703294</v>
      </c>
    </row>
    <row r="13" spans="1:16384" ht="15" customHeight="1" x14ac:dyDescent="0.2">
      <c r="A13" s="34" t="s">
        <v>516</v>
      </c>
      <c r="B13" s="25" t="s">
        <v>525</v>
      </c>
      <c r="C13" s="200">
        <v>72274649.430000007</v>
      </c>
      <c r="D13" s="205">
        <v>61493691.609999999</v>
      </c>
      <c r="E13" s="31">
        <v>33172418.41</v>
      </c>
      <c r="F13" s="49">
        <f t="shared" si="0"/>
        <v>0.53944425097103066</v>
      </c>
      <c r="G13" s="31">
        <v>31013370.870000001</v>
      </c>
      <c r="H13" s="416">
        <f t="shared" si="1"/>
        <v>0.50433418547532216</v>
      </c>
      <c r="I13" s="31">
        <v>29944683.879999999</v>
      </c>
      <c r="J13" s="431">
        <f t="shared" si="2"/>
        <v>0.48695537860879451</v>
      </c>
      <c r="K13" s="585">
        <v>41721163.460000001</v>
      </c>
      <c r="L13" s="281">
        <v>0.62919058000000005</v>
      </c>
      <c r="M13" s="633">
        <f t="shared" si="4"/>
        <v>-0.25665134195660799</v>
      </c>
      <c r="N13" s="585">
        <v>39058695.340000004</v>
      </c>
      <c r="O13" s="281">
        <v>0.58903830000000001</v>
      </c>
      <c r="P13" s="633">
        <f t="shared" si="3"/>
        <v>-0.23334142066610064</v>
      </c>
    </row>
    <row r="14" spans="1:16384" ht="15" customHeight="1" x14ac:dyDescent="0.2">
      <c r="A14" s="511" t="s">
        <v>421</v>
      </c>
      <c r="B14" s="510" t="s">
        <v>23</v>
      </c>
      <c r="C14" s="200">
        <v>754054323.47000003</v>
      </c>
      <c r="D14" s="512">
        <v>870305396.09000003</v>
      </c>
      <c r="E14" s="513">
        <v>561749000.12</v>
      </c>
      <c r="F14" s="49">
        <f t="shared" si="0"/>
        <v>0.64546192939140234</v>
      </c>
      <c r="G14" s="513">
        <v>561749000.12</v>
      </c>
      <c r="H14" s="416">
        <f t="shared" si="1"/>
        <v>0.64546192939140234</v>
      </c>
      <c r="I14" s="513">
        <v>464785463.19999999</v>
      </c>
      <c r="J14" s="431">
        <f t="shared" si="2"/>
        <v>0.53404869748955985</v>
      </c>
      <c r="K14" s="629">
        <v>616650339.29999995</v>
      </c>
      <c r="L14" s="766">
        <v>0.74821352068917535</v>
      </c>
      <c r="M14" s="633">
        <f t="shared" si="4"/>
        <v>-8.9031555941933016E-2</v>
      </c>
      <c r="N14" s="629">
        <v>525424560.10000002</v>
      </c>
      <c r="O14" s="766">
        <v>0.63752459848680121</v>
      </c>
      <c r="P14" s="633">
        <f t="shared" si="3"/>
        <v>-0.11540971150731716</v>
      </c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8"/>
      <c r="DB14" s="488"/>
      <c r="DC14" s="488"/>
      <c r="DD14" s="488"/>
      <c r="DE14" s="488"/>
      <c r="DF14" s="488"/>
      <c r="DG14" s="488"/>
      <c r="DH14" s="488"/>
      <c r="DI14" s="488"/>
      <c r="DJ14" s="488"/>
      <c r="DK14" s="488"/>
      <c r="DL14" s="488"/>
      <c r="DM14" s="488"/>
      <c r="DN14" s="488"/>
      <c r="DO14" s="488"/>
      <c r="DP14" s="488"/>
      <c r="DQ14" s="488"/>
      <c r="DR14" s="488"/>
      <c r="DS14" s="488"/>
      <c r="DT14" s="488"/>
      <c r="DU14" s="488"/>
      <c r="DV14" s="488"/>
      <c r="DW14" s="488"/>
      <c r="DX14" s="488"/>
      <c r="DY14" s="488"/>
      <c r="DZ14" s="488"/>
      <c r="EA14" s="488"/>
      <c r="EB14" s="488"/>
      <c r="EC14" s="488"/>
      <c r="ED14" s="488"/>
      <c r="EE14" s="488"/>
      <c r="EF14" s="488"/>
      <c r="EG14" s="488"/>
      <c r="EH14" s="488"/>
      <c r="EI14" s="488"/>
      <c r="EJ14" s="488"/>
      <c r="EK14" s="488"/>
      <c r="EL14" s="488"/>
      <c r="EM14" s="488"/>
      <c r="EN14" s="488"/>
      <c r="EO14" s="488"/>
      <c r="EP14" s="488"/>
      <c r="EQ14" s="488"/>
      <c r="ER14" s="488"/>
      <c r="ES14" s="488"/>
      <c r="ET14" s="488"/>
      <c r="EU14" s="488"/>
      <c r="EV14" s="488"/>
      <c r="EW14" s="488"/>
      <c r="EX14" s="488"/>
      <c r="EY14" s="488"/>
      <c r="EZ14" s="488"/>
      <c r="FA14" s="488"/>
      <c r="FB14" s="488"/>
      <c r="FC14" s="488"/>
      <c r="FD14" s="488"/>
      <c r="FE14" s="488"/>
      <c r="FF14" s="488"/>
      <c r="FG14" s="488"/>
      <c r="FH14" s="488"/>
      <c r="FI14" s="488"/>
      <c r="FJ14" s="488"/>
      <c r="FK14" s="488"/>
      <c r="FL14" s="488"/>
      <c r="FM14" s="488"/>
      <c r="FN14" s="488"/>
      <c r="FO14" s="488"/>
      <c r="FP14" s="488"/>
      <c r="FQ14" s="488"/>
      <c r="FR14" s="488"/>
      <c r="FS14" s="488"/>
      <c r="FT14" s="488"/>
      <c r="FU14" s="488"/>
      <c r="FV14" s="488"/>
      <c r="FW14" s="488"/>
      <c r="FX14" s="488"/>
      <c r="FY14" s="488"/>
      <c r="FZ14" s="488"/>
      <c r="GA14" s="488"/>
      <c r="GB14" s="488"/>
      <c r="GC14" s="488"/>
      <c r="GD14" s="488"/>
      <c r="GE14" s="488"/>
      <c r="GF14" s="488"/>
      <c r="GG14" s="488"/>
      <c r="GH14" s="488"/>
      <c r="GI14" s="488"/>
      <c r="GJ14" s="488"/>
      <c r="GK14" s="488"/>
      <c r="GL14" s="488"/>
      <c r="GM14" s="488"/>
      <c r="GN14" s="488"/>
      <c r="GO14" s="488"/>
      <c r="GP14" s="488"/>
      <c r="GQ14" s="488"/>
      <c r="GR14" s="488"/>
      <c r="GS14" s="488"/>
      <c r="GT14" s="488"/>
      <c r="GU14" s="488"/>
      <c r="GV14" s="488"/>
      <c r="GW14" s="488"/>
      <c r="GX14" s="488"/>
      <c r="GY14" s="488"/>
      <c r="GZ14" s="488"/>
      <c r="HA14" s="488"/>
      <c r="HB14" s="488"/>
      <c r="HC14" s="488"/>
      <c r="HD14" s="488"/>
      <c r="HE14" s="488"/>
      <c r="HF14" s="488"/>
      <c r="HG14" s="488"/>
      <c r="HH14" s="488"/>
      <c r="HI14" s="488"/>
      <c r="HJ14" s="488"/>
      <c r="HK14" s="488"/>
      <c r="HL14" s="488"/>
      <c r="HM14" s="488"/>
      <c r="HN14" s="488"/>
      <c r="HO14" s="488"/>
      <c r="HP14" s="488"/>
      <c r="HQ14" s="488"/>
      <c r="HR14" s="488"/>
      <c r="HS14" s="488"/>
      <c r="HT14" s="488"/>
      <c r="HU14" s="488"/>
      <c r="HV14" s="488"/>
      <c r="HW14" s="488"/>
      <c r="HX14" s="488"/>
      <c r="HY14" s="488"/>
      <c r="HZ14" s="488"/>
      <c r="IA14" s="488"/>
      <c r="IB14" s="488"/>
      <c r="IC14" s="488"/>
      <c r="ID14" s="488"/>
      <c r="IE14" s="488"/>
      <c r="IF14" s="488"/>
      <c r="IG14" s="488"/>
      <c r="IH14" s="488"/>
      <c r="II14" s="488"/>
      <c r="IJ14" s="488"/>
      <c r="IK14" s="488"/>
      <c r="IL14" s="488"/>
      <c r="IM14" s="488"/>
      <c r="IN14" s="488"/>
      <c r="IO14" s="488"/>
      <c r="IP14" s="488"/>
      <c r="IQ14" s="488"/>
      <c r="IR14" s="488"/>
      <c r="IS14" s="488"/>
      <c r="IT14" s="488"/>
      <c r="IU14" s="488"/>
      <c r="IV14" s="488"/>
      <c r="IW14" s="488"/>
      <c r="IX14" s="488"/>
      <c r="IY14" s="488"/>
      <c r="IZ14" s="488"/>
      <c r="JA14" s="488"/>
      <c r="JB14" s="488"/>
      <c r="JC14" s="488"/>
      <c r="JD14" s="488"/>
      <c r="JE14" s="488"/>
      <c r="JF14" s="488"/>
      <c r="JG14" s="488"/>
      <c r="JH14" s="488"/>
      <c r="JI14" s="488"/>
      <c r="JJ14" s="488"/>
      <c r="JK14" s="488"/>
      <c r="JL14" s="488"/>
      <c r="JM14" s="488"/>
      <c r="JN14" s="488"/>
      <c r="JO14" s="488"/>
      <c r="JP14" s="488"/>
      <c r="JQ14" s="488"/>
      <c r="JR14" s="488"/>
      <c r="JS14" s="488"/>
      <c r="JT14" s="488"/>
      <c r="JU14" s="488"/>
      <c r="JV14" s="488"/>
      <c r="JW14" s="488"/>
      <c r="JX14" s="488"/>
      <c r="JY14" s="488"/>
      <c r="JZ14" s="488"/>
      <c r="KA14" s="488"/>
      <c r="KB14" s="488"/>
      <c r="KC14" s="488"/>
      <c r="KD14" s="488"/>
      <c r="KE14" s="488"/>
      <c r="KF14" s="488"/>
      <c r="KG14" s="488"/>
      <c r="KH14" s="488"/>
      <c r="KI14" s="488"/>
      <c r="KJ14" s="488"/>
      <c r="KK14" s="488"/>
      <c r="KL14" s="488"/>
      <c r="KM14" s="488"/>
      <c r="KN14" s="488"/>
      <c r="KO14" s="488"/>
      <c r="KP14" s="488"/>
      <c r="KQ14" s="488"/>
      <c r="KR14" s="488"/>
      <c r="KS14" s="488"/>
      <c r="KT14" s="488"/>
      <c r="KU14" s="488"/>
      <c r="KV14" s="488"/>
      <c r="KW14" s="488"/>
      <c r="KX14" s="488"/>
      <c r="KY14" s="488"/>
      <c r="KZ14" s="488"/>
      <c r="LA14" s="488"/>
      <c r="LB14" s="488"/>
      <c r="LC14" s="488"/>
      <c r="LD14" s="488"/>
      <c r="LE14" s="488"/>
      <c r="LF14" s="488"/>
      <c r="LG14" s="488"/>
      <c r="LH14" s="488"/>
      <c r="LI14" s="488"/>
      <c r="LJ14" s="488"/>
      <c r="LK14" s="488"/>
      <c r="LL14" s="488"/>
      <c r="LM14" s="488"/>
      <c r="LN14" s="488"/>
      <c r="LO14" s="488"/>
      <c r="LP14" s="488"/>
      <c r="LQ14" s="488"/>
      <c r="LR14" s="488"/>
      <c r="LS14" s="488"/>
      <c r="LT14" s="488"/>
      <c r="LU14" s="488"/>
      <c r="LV14" s="488"/>
      <c r="LW14" s="488"/>
      <c r="LX14" s="488"/>
      <c r="LY14" s="488"/>
      <c r="LZ14" s="488"/>
      <c r="MA14" s="488"/>
      <c r="MB14" s="488"/>
      <c r="MC14" s="488"/>
      <c r="MD14" s="488"/>
      <c r="ME14" s="488"/>
      <c r="MF14" s="488"/>
      <c r="MG14" s="488"/>
      <c r="MH14" s="488"/>
      <c r="MI14" s="488"/>
      <c r="MJ14" s="488"/>
      <c r="MK14" s="488"/>
      <c r="ML14" s="488"/>
      <c r="MM14" s="488"/>
      <c r="MN14" s="488"/>
      <c r="MO14" s="488"/>
      <c r="MP14" s="488"/>
      <c r="MQ14" s="488"/>
      <c r="MR14" s="488"/>
      <c r="MS14" s="488"/>
      <c r="MT14" s="488"/>
      <c r="MU14" s="488"/>
      <c r="MV14" s="488"/>
      <c r="MW14" s="488"/>
      <c r="MX14" s="488"/>
      <c r="MY14" s="488"/>
      <c r="MZ14" s="488"/>
      <c r="NA14" s="488"/>
      <c r="NB14" s="488"/>
      <c r="NC14" s="488"/>
      <c r="ND14" s="488"/>
      <c r="NE14" s="488"/>
      <c r="NF14" s="488"/>
      <c r="NG14" s="488"/>
      <c r="NH14" s="488"/>
      <c r="NI14" s="488"/>
      <c r="NJ14" s="488"/>
      <c r="NK14" s="488"/>
      <c r="NL14" s="488"/>
      <c r="NM14" s="488"/>
      <c r="NN14" s="488"/>
      <c r="NO14" s="488"/>
      <c r="NP14" s="488"/>
      <c r="NQ14" s="488"/>
      <c r="NR14" s="488"/>
      <c r="NS14" s="488"/>
      <c r="NT14" s="488"/>
      <c r="NU14" s="488"/>
      <c r="NV14" s="488"/>
      <c r="NW14" s="488"/>
      <c r="NX14" s="488"/>
      <c r="NY14" s="488"/>
      <c r="NZ14" s="488"/>
      <c r="OA14" s="488"/>
      <c r="OB14" s="488"/>
      <c r="OC14" s="488"/>
      <c r="OD14" s="488"/>
      <c r="OE14" s="488"/>
      <c r="OF14" s="488"/>
      <c r="OG14" s="488"/>
      <c r="OH14" s="488"/>
      <c r="OI14" s="488"/>
      <c r="OJ14" s="488"/>
      <c r="OK14" s="488"/>
      <c r="OL14" s="488"/>
      <c r="OM14" s="488"/>
      <c r="ON14" s="488"/>
      <c r="OO14" s="488"/>
      <c r="OP14" s="488"/>
      <c r="OQ14" s="488"/>
      <c r="OR14" s="488"/>
      <c r="OS14" s="488"/>
      <c r="OT14" s="488"/>
      <c r="OU14" s="488"/>
      <c r="OV14" s="488"/>
      <c r="OW14" s="488"/>
      <c r="OX14" s="488"/>
      <c r="OY14" s="488"/>
      <c r="OZ14" s="488"/>
      <c r="PA14" s="488"/>
      <c r="PB14" s="488"/>
      <c r="PC14" s="488"/>
      <c r="PD14" s="488"/>
      <c r="PE14" s="488"/>
      <c r="PF14" s="488"/>
      <c r="PG14" s="488"/>
      <c r="PH14" s="488"/>
      <c r="PI14" s="488"/>
      <c r="PJ14" s="488"/>
      <c r="PK14" s="488"/>
      <c r="PL14" s="488"/>
      <c r="PM14" s="488"/>
      <c r="PN14" s="488"/>
      <c r="PO14" s="488"/>
      <c r="PP14" s="488"/>
      <c r="PQ14" s="488"/>
      <c r="PR14" s="488"/>
      <c r="PS14" s="488"/>
      <c r="PT14" s="488"/>
      <c r="PU14" s="488"/>
      <c r="PV14" s="488"/>
      <c r="PW14" s="488"/>
      <c r="PX14" s="488"/>
      <c r="PY14" s="488"/>
      <c r="PZ14" s="488"/>
      <c r="QA14" s="488"/>
      <c r="QB14" s="488"/>
      <c r="QC14" s="488"/>
      <c r="QD14" s="488"/>
      <c r="QE14" s="488"/>
      <c r="QF14" s="488"/>
      <c r="QG14" s="488"/>
      <c r="QH14" s="488"/>
      <c r="QI14" s="488"/>
      <c r="QJ14" s="488"/>
      <c r="QK14" s="488"/>
      <c r="QL14" s="488"/>
      <c r="QM14" s="488"/>
      <c r="QN14" s="488"/>
      <c r="QO14" s="488"/>
      <c r="QP14" s="488"/>
      <c r="QQ14" s="488"/>
      <c r="QR14" s="488"/>
      <c r="QS14" s="488"/>
      <c r="QT14" s="488"/>
      <c r="QU14" s="488"/>
      <c r="QV14" s="488"/>
      <c r="QW14" s="488"/>
      <c r="QX14" s="488"/>
      <c r="QY14" s="488"/>
      <c r="QZ14" s="488"/>
      <c r="RA14" s="488"/>
      <c r="RB14" s="488"/>
      <c r="RC14" s="488"/>
      <c r="RD14" s="488"/>
      <c r="RE14" s="488"/>
      <c r="RF14" s="488"/>
      <c r="RG14" s="488"/>
      <c r="RH14" s="488"/>
      <c r="RI14" s="488"/>
      <c r="RJ14" s="488"/>
      <c r="RK14" s="488"/>
      <c r="RL14" s="488"/>
      <c r="RM14" s="488"/>
      <c r="RN14" s="488"/>
      <c r="RO14" s="488"/>
      <c r="RP14" s="488"/>
      <c r="RQ14" s="488"/>
      <c r="RR14" s="488"/>
      <c r="RS14" s="488"/>
      <c r="RT14" s="488"/>
      <c r="RU14" s="488"/>
      <c r="RV14" s="488"/>
      <c r="RW14" s="488"/>
      <c r="RX14" s="488"/>
      <c r="RY14" s="488"/>
      <c r="RZ14" s="488"/>
      <c r="SA14" s="488"/>
      <c r="SB14" s="488"/>
      <c r="SC14" s="488"/>
      <c r="SD14" s="488"/>
      <c r="SE14" s="488"/>
      <c r="SF14" s="488"/>
      <c r="SG14" s="488"/>
      <c r="SH14" s="488"/>
      <c r="SI14" s="488"/>
      <c r="SJ14" s="488"/>
      <c r="SK14" s="488"/>
      <c r="SL14" s="488"/>
      <c r="SM14" s="488"/>
      <c r="SN14" s="488"/>
      <c r="SO14" s="488"/>
      <c r="SP14" s="488"/>
      <c r="SQ14" s="488"/>
      <c r="SR14" s="488"/>
      <c r="SS14" s="488"/>
      <c r="ST14" s="488"/>
      <c r="SU14" s="488"/>
      <c r="SV14" s="488"/>
      <c r="SW14" s="488"/>
      <c r="SX14" s="488"/>
      <c r="SY14" s="488"/>
      <c r="SZ14" s="488"/>
      <c r="TA14" s="488"/>
      <c r="TB14" s="488"/>
      <c r="TC14" s="488"/>
      <c r="TD14" s="488"/>
      <c r="TE14" s="488"/>
      <c r="TF14" s="488"/>
      <c r="TG14" s="488"/>
      <c r="TH14" s="488"/>
      <c r="TI14" s="488"/>
      <c r="TJ14" s="488"/>
      <c r="TK14" s="488"/>
      <c r="TL14" s="488"/>
      <c r="TM14" s="488"/>
      <c r="TN14" s="488"/>
      <c r="TO14" s="488"/>
      <c r="TP14" s="488"/>
      <c r="TQ14" s="488"/>
      <c r="TR14" s="488"/>
      <c r="TS14" s="488"/>
      <c r="TT14" s="488"/>
      <c r="TU14" s="488"/>
      <c r="TV14" s="488"/>
      <c r="TW14" s="488"/>
      <c r="TX14" s="488"/>
      <c r="TY14" s="488"/>
      <c r="TZ14" s="488"/>
      <c r="UA14" s="488"/>
      <c r="UB14" s="488"/>
      <c r="UC14" s="488"/>
      <c r="UD14" s="488"/>
      <c r="UE14" s="488"/>
      <c r="UF14" s="488"/>
      <c r="UG14" s="488"/>
      <c r="UH14" s="488"/>
      <c r="UI14" s="488"/>
      <c r="UJ14" s="488"/>
      <c r="UK14" s="488"/>
      <c r="UL14" s="488"/>
      <c r="UM14" s="488"/>
      <c r="UN14" s="488"/>
      <c r="UO14" s="488"/>
      <c r="UP14" s="488"/>
      <c r="UQ14" s="488"/>
      <c r="UR14" s="488"/>
      <c r="US14" s="488"/>
      <c r="UT14" s="488"/>
      <c r="UU14" s="488"/>
      <c r="UV14" s="488"/>
      <c r="UW14" s="488"/>
      <c r="UX14" s="488"/>
      <c r="UY14" s="488"/>
      <c r="UZ14" s="488"/>
      <c r="VA14" s="488"/>
      <c r="VB14" s="488"/>
      <c r="VC14" s="488"/>
      <c r="VD14" s="488"/>
      <c r="VE14" s="488"/>
      <c r="VF14" s="488"/>
      <c r="VG14" s="488"/>
      <c r="VH14" s="488"/>
      <c r="VI14" s="488"/>
      <c r="VJ14" s="488"/>
      <c r="VK14" s="488"/>
      <c r="VL14" s="488"/>
      <c r="VM14" s="488"/>
      <c r="VN14" s="488"/>
      <c r="VO14" s="488"/>
      <c r="VP14" s="488"/>
      <c r="VQ14" s="488"/>
      <c r="VR14" s="488"/>
      <c r="VS14" s="488"/>
      <c r="VT14" s="488"/>
      <c r="VU14" s="488"/>
      <c r="VV14" s="488"/>
      <c r="VW14" s="488"/>
      <c r="VX14" s="488"/>
      <c r="VY14" s="488"/>
      <c r="VZ14" s="488"/>
      <c r="WA14" s="488"/>
      <c r="WB14" s="488"/>
      <c r="WC14" s="488"/>
      <c r="WD14" s="488"/>
      <c r="WE14" s="488"/>
      <c r="WF14" s="488"/>
      <c r="WG14" s="488"/>
      <c r="WH14" s="488"/>
      <c r="WI14" s="488"/>
      <c r="WJ14" s="488"/>
      <c r="WK14" s="488"/>
      <c r="WL14" s="488"/>
      <c r="WM14" s="488"/>
      <c r="WN14" s="488"/>
      <c r="WO14" s="488"/>
      <c r="WP14" s="488"/>
      <c r="WQ14" s="488"/>
      <c r="WR14" s="488"/>
      <c r="WS14" s="488"/>
      <c r="WT14" s="488"/>
      <c r="WU14" s="488"/>
      <c r="WV14" s="488"/>
      <c r="WW14" s="488"/>
      <c r="WX14" s="488"/>
      <c r="WY14" s="488"/>
      <c r="WZ14" s="488"/>
      <c r="XA14" s="488"/>
      <c r="XB14" s="488"/>
      <c r="XC14" s="488"/>
      <c r="XD14" s="488"/>
      <c r="XE14" s="488"/>
      <c r="XF14" s="488"/>
      <c r="XG14" s="488"/>
      <c r="XH14" s="488"/>
      <c r="XI14" s="488"/>
      <c r="XJ14" s="488"/>
      <c r="XK14" s="488"/>
      <c r="XL14" s="488"/>
      <c r="XM14" s="488"/>
      <c r="XN14" s="488"/>
      <c r="XO14" s="488"/>
      <c r="XP14" s="488"/>
      <c r="XQ14" s="488"/>
      <c r="XR14" s="488"/>
      <c r="XS14" s="488"/>
      <c r="XT14" s="488"/>
      <c r="XU14" s="488"/>
      <c r="XV14" s="488"/>
      <c r="XW14" s="488"/>
      <c r="XX14" s="488"/>
      <c r="XY14" s="488"/>
      <c r="XZ14" s="488"/>
      <c r="YA14" s="488"/>
      <c r="YB14" s="488"/>
      <c r="YC14" s="488"/>
      <c r="YD14" s="488"/>
      <c r="YE14" s="488"/>
      <c r="YF14" s="488"/>
      <c r="YG14" s="488"/>
      <c r="YH14" s="488"/>
      <c r="YI14" s="488"/>
      <c r="YJ14" s="488"/>
      <c r="YK14" s="488"/>
      <c r="YL14" s="488"/>
      <c r="YM14" s="488"/>
      <c r="YN14" s="488"/>
      <c r="YO14" s="488"/>
      <c r="YP14" s="488"/>
      <c r="YQ14" s="488"/>
      <c r="YR14" s="488"/>
      <c r="YS14" s="488"/>
      <c r="YT14" s="488"/>
      <c r="YU14" s="488"/>
      <c r="YV14" s="488"/>
      <c r="YW14" s="488"/>
      <c r="YX14" s="488"/>
      <c r="YY14" s="488"/>
      <c r="YZ14" s="488"/>
      <c r="ZA14" s="488"/>
      <c r="ZB14" s="488"/>
      <c r="ZC14" s="488"/>
      <c r="ZD14" s="488"/>
      <c r="ZE14" s="488"/>
      <c r="ZF14" s="488"/>
      <c r="ZG14" s="488"/>
      <c r="ZH14" s="488"/>
      <c r="ZI14" s="488"/>
      <c r="ZJ14" s="488"/>
      <c r="ZK14" s="488"/>
      <c r="ZL14" s="488"/>
      <c r="ZM14" s="488"/>
      <c r="ZN14" s="488"/>
      <c r="ZO14" s="488"/>
      <c r="ZP14" s="488"/>
      <c r="ZQ14" s="488"/>
      <c r="ZR14" s="488"/>
      <c r="ZS14" s="488"/>
      <c r="ZT14" s="488"/>
      <c r="ZU14" s="488"/>
      <c r="ZV14" s="488"/>
      <c r="ZW14" s="488"/>
      <c r="ZX14" s="488"/>
      <c r="ZY14" s="488"/>
      <c r="ZZ14" s="488"/>
      <c r="AAA14" s="488"/>
      <c r="AAB14" s="488"/>
      <c r="AAC14" s="488"/>
      <c r="AAD14" s="488"/>
      <c r="AAE14" s="488"/>
      <c r="AAF14" s="488"/>
      <c r="AAG14" s="488"/>
      <c r="AAH14" s="488"/>
      <c r="AAI14" s="488"/>
      <c r="AAJ14" s="488"/>
      <c r="AAK14" s="488"/>
      <c r="AAL14" s="488"/>
      <c r="AAM14" s="488"/>
      <c r="AAN14" s="488"/>
      <c r="AAO14" s="488"/>
      <c r="AAP14" s="488"/>
      <c r="AAQ14" s="488"/>
      <c r="AAR14" s="488"/>
      <c r="AAS14" s="488"/>
      <c r="AAT14" s="488"/>
      <c r="AAU14" s="488"/>
      <c r="AAV14" s="488"/>
      <c r="AAW14" s="488"/>
      <c r="AAX14" s="488"/>
      <c r="AAY14" s="488"/>
      <c r="AAZ14" s="488"/>
      <c r="ABA14" s="488"/>
      <c r="ABB14" s="488"/>
      <c r="ABC14" s="488"/>
      <c r="ABD14" s="488"/>
      <c r="ABE14" s="488"/>
      <c r="ABF14" s="488"/>
      <c r="ABG14" s="488"/>
      <c r="ABH14" s="488"/>
      <c r="ABI14" s="488"/>
      <c r="ABJ14" s="488"/>
      <c r="ABK14" s="488"/>
      <c r="ABL14" s="488"/>
      <c r="ABM14" s="488"/>
      <c r="ABN14" s="488"/>
      <c r="ABO14" s="488"/>
      <c r="ABP14" s="488"/>
      <c r="ABQ14" s="488"/>
      <c r="ABR14" s="488"/>
      <c r="ABS14" s="488"/>
      <c r="ABT14" s="488"/>
      <c r="ABU14" s="488"/>
      <c r="ABV14" s="488"/>
      <c r="ABW14" s="488"/>
      <c r="ABX14" s="488"/>
      <c r="ABY14" s="488"/>
      <c r="ABZ14" s="488"/>
      <c r="ACA14" s="488"/>
      <c r="ACB14" s="488"/>
      <c r="ACC14" s="488"/>
      <c r="ACD14" s="488"/>
      <c r="ACE14" s="488"/>
      <c r="ACF14" s="488"/>
      <c r="ACG14" s="488"/>
      <c r="ACH14" s="488"/>
      <c r="ACI14" s="488"/>
      <c r="ACJ14" s="488"/>
      <c r="ACK14" s="488"/>
      <c r="ACL14" s="488"/>
      <c r="ACM14" s="488"/>
      <c r="ACN14" s="488"/>
      <c r="ACO14" s="488"/>
      <c r="ACP14" s="488"/>
      <c r="ACQ14" s="488"/>
      <c r="ACR14" s="488"/>
      <c r="ACS14" s="488"/>
      <c r="ACT14" s="488"/>
      <c r="ACU14" s="488"/>
      <c r="ACV14" s="488"/>
      <c r="ACW14" s="488"/>
      <c r="ACX14" s="488"/>
      <c r="ACY14" s="488"/>
      <c r="ACZ14" s="488"/>
      <c r="ADA14" s="488"/>
      <c r="ADB14" s="488"/>
      <c r="ADC14" s="488"/>
      <c r="ADD14" s="488"/>
      <c r="ADE14" s="488"/>
      <c r="ADF14" s="488"/>
      <c r="ADG14" s="488"/>
      <c r="ADH14" s="488"/>
      <c r="ADI14" s="488"/>
      <c r="ADJ14" s="488"/>
      <c r="ADK14" s="488"/>
      <c r="ADL14" s="488"/>
      <c r="ADM14" s="488"/>
      <c r="ADN14" s="488"/>
      <c r="ADO14" s="488"/>
      <c r="ADP14" s="488"/>
      <c r="ADQ14" s="488"/>
      <c r="ADR14" s="488"/>
      <c r="ADS14" s="488"/>
      <c r="ADT14" s="488"/>
      <c r="ADU14" s="488"/>
      <c r="ADV14" s="488"/>
      <c r="ADW14" s="488"/>
      <c r="ADX14" s="488"/>
      <c r="ADY14" s="488"/>
      <c r="ADZ14" s="488"/>
      <c r="AEA14" s="488"/>
      <c r="AEB14" s="488"/>
      <c r="AEC14" s="488"/>
      <c r="AED14" s="488"/>
      <c r="AEE14" s="488"/>
      <c r="AEF14" s="488"/>
      <c r="AEG14" s="488"/>
      <c r="AEH14" s="488"/>
      <c r="AEI14" s="488"/>
      <c r="AEJ14" s="488"/>
      <c r="AEK14" s="488"/>
      <c r="AEL14" s="488"/>
      <c r="AEM14" s="488"/>
      <c r="AEN14" s="488"/>
      <c r="AEO14" s="488"/>
      <c r="AEP14" s="488"/>
      <c r="AEQ14" s="488"/>
      <c r="AER14" s="488"/>
      <c r="AES14" s="488"/>
      <c r="AET14" s="488"/>
      <c r="AEU14" s="488"/>
      <c r="AEV14" s="488"/>
      <c r="AEW14" s="488"/>
      <c r="AEX14" s="488"/>
      <c r="AEY14" s="488"/>
      <c r="AEZ14" s="488"/>
      <c r="AFA14" s="488"/>
      <c r="AFB14" s="488"/>
      <c r="AFC14" s="488"/>
      <c r="AFD14" s="488"/>
      <c r="AFE14" s="488"/>
      <c r="AFF14" s="488"/>
      <c r="AFG14" s="488"/>
      <c r="AFH14" s="488"/>
      <c r="AFI14" s="488"/>
      <c r="AFJ14" s="488"/>
      <c r="AFK14" s="488"/>
      <c r="AFL14" s="488"/>
      <c r="AFM14" s="488"/>
      <c r="AFN14" s="488"/>
      <c r="AFO14" s="488"/>
      <c r="AFP14" s="488"/>
      <c r="AFQ14" s="488"/>
      <c r="AFR14" s="488"/>
      <c r="AFS14" s="488"/>
      <c r="AFT14" s="488"/>
      <c r="AFU14" s="488"/>
      <c r="AFV14" s="488"/>
      <c r="AFW14" s="488"/>
      <c r="AFX14" s="488"/>
      <c r="AFY14" s="488"/>
      <c r="AFZ14" s="488"/>
      <c r="AGA14" s="488"/>
      <c r="AGB14" s="488"/>
      <c r="AGC14" s="488"/>
      <c r="AGD14" s="488"/>
      <c r="AGE14" s="488"/>
      <c r="AGF14" s="488"/>
      <c r="AGG14" s="488"/>
      <c r="AGH14" s="488"/>
      <c r="AGI14" s="488"/>
      <c r="AGJ14" s="488"/>
      <c r="AGK14" s="488"/>
      <c r="AGL14" s="488"/>
      <c r="AGM14" s="488"/>
      <c r="AGN14" s="488"/>
      <c r="AGO14" s="488"/>
      <c r="AGP14" s="488"/>
      <c r="AGQ14" s="488"/>
      <c r="AGR14" s="488"/>
      <c r="AGS14" s="488"/>
      <c r="AGT14" s="488"/>
      <c r="AGU14" s="488"/>
      <c r="AGV14" s="488"/>
      <c r="AGW14" s="488"/>
      <c r="AGX14" s="488"/>
      <c r="AGY14" s="488"/>
      <c r="AGZ14" s="488"/>
      <c r="AHA14" s="488"/>
      <c r="AHB14" s="488"/>
      <c r="AHC14" s="488"/>
      <c r="AHD14" s="488"/>
      <c r="AHE14" s="488"/>
      <c r="AHF14" s="488"/>
      <c r="AHG14" s="488"/>
      <c r="AHH14" s="488"/>
      <c r="AHI14" s="488"/>
      <c r="AHJ14" s="488"/>
      <c r="AHK14" s="488"/>
      <c r="AHL14" s="488"/>
      <c r="AHM14" s="488"/>
      <c r="AHN14" s="488"/>
      <c r="AHO14" s="488"/>
      <c r="AHP14" s="488"/>
      <c r="AHQ14" s="488"/>
      <c r="AHR14" s="488"/>
      <c r="AHS14" s="488"/>
      <c r="AHT14" s="488"/>
      <c r="AHU14" s="488"/>
      <c r="AHV14" s="488"/>
      <c r="AHW14" s="488"/>
      <c r="AHX14" s="488"/>
      <c r="AHY14" s="488"/>
      <c r="AHZ14" s="488"/>
      <c r="AIA14" s="488"/>
      <c r="AIB14" s="488"/>
      <c r="AIC14" s="488"/>
      <c r="AID14" s="488"/>
      <c r="AIE14" s="488"/>
      <c r="AIF14" s="488"/>
      <c r="AIG14" s="488"/>
      <c r="AIH14" s="488"/>
      <c r="AII14" s="488"/>
      <c r="AIJ14" s="488"/>
      <c r="AIK14" s="488"/>
      <c r="AIL14" s="488"/>
      <c r="AIM14" s="488"/>
      <c r="AIN14" s="488"/>
      <c r="AIO14" s="488"/>
      <c r="AIP14" s="488"/>
      <c r="AIQ14" s="488"/>
      <c r="AIR14" s="488"/>
      <c r="AIS14" s="488"/>
      <c r="AIT14" s="488"/>
      <c r="AIU14" s="488"/>
      <c r="AIV14" s="488"/>
      <c r="AIW14" s="488"/>
      <c r="AIX14" s="488"/>
      <c r="AIY14" s="488"/>
      <c r="AIZ14" s="488"/>
      <c r="AJA14" s="488"/>
      <c r="AJB14" s="488"/>
      <c r="AJC14" s="488"/>
      <c r="AJD14" s="488"/>
      <c r="AJE14" s="488"/>
      <c r="AJF14" s="488"/>
      <c r="AJG14" s="488"/>
      <c r="AJH14" s="488"/>
      <c r="AJI14" s="488"/>
      <c r="AJJ14" s="488"/>
      <c r="AJK14" s="488"/>
      <c r="AJL14" s="488"/>
      <c r="AJM14" s="488"/>
      <c r="AJN14" s="488"/>
      <c r="AJO14" s="488"/>
      <c r="AJP14" s="488"/>
      <c r="AJQ14" s="488"/>
      <c r="AJR14" s="488"/>
      <c r="AJS14" s="488"/>
      <c r="AJT14" s="488"/>
      <c r="AJU14" s="488"/>
      <c r="AJV14" s="488"/>
      <c r="AJW14" s="488"/>
      <c r="AJX14" s="488"/>
      <c r="AJY14" s="488"/>
      <c r="AJZ14" s="488"/>
      <c r="AKA14" s="488"/>
      <c r="AKB14" s="488"/>
      <c r="AKC14" s="488"/>
      <c r="AKD14" s="488"/>
      <c r="AKE14" s="488"/>
      <c r="AKF14" s="488"/>
      <c r="AKG14" s="488"/>
      <c r="AKH14" s="488"/>
      <c r="AKI14" s="488"/>
      <c r="AKJ14" s="488"/>
      <c r="AKK14" s="488"/>
      <c r="AKL14" s="488"/>
      <c r="AKM14" s="488"/>
      <c r="AKN14" s="488"/>
      <c r="AKO14" s="488"/>
      <c r="AKP14" s="488"/>
      <c r="AKQ14" s="488"/>
      <c r="AKR14" s="488"/>
      <c r="AKS14" s="488"/>
      <c r="AKT14" s="488"/>
      <c r="AKU14" s="488"/>
      <c r="AKV14" s="488"/>
      <c r="AKW14" s="488"/>
      <c r="AKX14" s="488"/>
      <c r="AKY14" s="488"/>
      <c r="AKZ14" s="488"/>
      <c r="ALA14" s="488"/>
      <c r="ALB14" s="488"/>
      <c r="ALC14" s="488"/>
      <c r="ALD14" s="488"/>
      <c r="ALE14" s="488"/>
      <c r="ALF14" s="488"/>
      <c r="ALG14" s="488"/>
      <c r="ALH14" s="488"/>
      <c r="ALI14" s="488"/>
      <c r="ALJ14" s="488"/>
      <c r="ALK14" s="488"/>
      <c r="ALL14" s="488"/>
      <c r="ALM14" s="488"/>
      <c r="ALN14" s="488"/>
      <c r="ALO14" s="488"/>
      <c r="ALP14" s="488"/>
      <c r="ALQ14" s="488"/>
      <c r="ALR14" s="488"/>
      <c r="ALS14" s="488"/>
      <c r="ALT14" s="488"/>
      <c r="ALU14" s="488"/>
      <c r="ALV14" s="488"/>
      <c r="ALW14" s="488"/>
      <c r="ALX14" s="488"/>
      <c r="ALY14" s="488"/>
      <c r="ALZ14" s="488"/>
      <c r="AMA14" s="488"/>
      <c r="AMB14" s="488"/>
      <c r="AMC14" s="488"/>
      <c r="AMD14" s="488"/>
      <c r="AME14" s="488"/>
      <c r="AMF14" s="488"/>
      <c r="AMG14" s="488"/>
      <c r="AMH14" s="488"/>
      <c r="AMI14" s="488"/>
      <c r="AMJ14" s="488"/>
      <c r="AMK14" s="488"/>
      <c r="AML14" s="488"/>
      <c r="AMM14" s="488"/>
      <c r="AMN14" s="488"/>
      <c r="AMO14" s="488"/>
      <c r="AMP14" s="488"/>
      <c r="AMQ14" s="488"/>
      <c r="AMR14" s="488"/>
      <c r="AMS14" s="488"/>
      <c r="AMT14" s="488"/>
      <c r="AMU14" s="488"/>
      <c r="AMV14" s="488"/>
      <c r="AMW14" s="488"/>
      <c r="AMX14" s="488"/>
      <c r="AMY14" s="488"/>
      <c r="AMZ14" s="488"/>
      <c r="ANA14" s="488"/>
      <c r="ANB14" s="488"/>
      <c r="ANC14" s="488"/>
      <c r="AND14" s="488"/>
      <c r="ANE14" s="488"/>
      <c r="ANF14" s="488"/>
      <c r="ANG14" s="488"/>
      <c r="ANH14" s="488"/>
      <c r="ANI14" s="488"/>
      <c r="ANJ14" s="488"/>
      <c r="ANK14" s="488"/>
      <c r="ANL14" s="488"/>
      <c r="ANM14" s="488"/>
      <c r="ANN14" s="488"/>
      <c r="ANO14" s="488"/>
      <c r="ANP14" s="488"/>
      <c r="ANQ14" s="488"/>
      <c r="ANR14" s="488"/>
      <c r="ANS14" s="488"/>
      <c r="ANT14" s="488"/>
      <c r="ANU14" s="488"/>
      <c r="ANV14" s="488"/>
      <c r="ANW14" s="488"/>
      <c r="ANX14" s="488"/>
      <c r="ANY14" s="488"/>
      <c r="ANZ14" s="488"/>
      <c r="AOA14" s="488"/>
      <c r="AOB14" s="488"/>
      <c r="AOC14" s="488"/>
      <c r="AOD14" s="488"/>
      <c r="AOE14" s="488"/>
      <c r="AOF14" s="488"/>
      <c r="AOG14" s="488"/>
      <c r="AOH14" s="488"/>
      <c r="AOI14" s="488"/>
      <c r="AOJ14" s="488"/>
      <c r="AOK14" s="488"/>
      <c r="AOL14" s="488"/>
      <c r="AOM14" s="488"/>
      <c r="AON14" s="488"/>
      <c r="AOO14" s="488"/>
      <c r="AOP14" s="488"/>
      <c r="AOQ14" s="488"/>
      <c r="AOR14" s="488"/>
      <c r="AOS14" s="488"/>
      <c r="AOT14" s="488"/>
      <c r="AOU14" s="488"/>
      <c r="AOV14" s="488"/>
      <c r="AOW14" s="488"/>
      <c r="AOX14" s="488"/>
      <c r="AOY14" s="488"/>
      <c r="AOZ14" s="488"/>
      <c r="APA14" s="488"/>
      <c r="APB14" s="488"/>
      <c r="APC14" s="488"/>
      <c r="APD14" s="488"/>
      <c r="APE14" s="488"/>
      <c r="APF14" s="488"/>
      <c r="APG14" s="488"/>
      <c r="APH14" s="488"/>
      <c r="API14" s="488"/>
      <c r="APJ14" s="488"/>
      <c r="APK14" s="488"/>
      <c r="APL14" s="488"/>
      <c r="APM14" s="488"/>
      <c r="APN14" s="488"/>
      <c r="APO14" s="488"/>
      <c r="APP14" s="488"/>
      <c r="APQ14" s="488"/>
      <c r="APR14" s="488"/>
      <c r="APS14" s="488"/>
      <c r="APT14" s="488"/>
      <c r="APU14" s="488"/>
      <c r="APV14" s="488"/>
      <c r="APW14" s="488"/>
      <c r="APX14" s="488"/>
      <c r="APY14" s="488"/>
      <c r="APZ14" s="488"/>
      <c r="AQA14" s="488"/>
      <c r="AQB14" s="488"/>
      <c r="AQC14" s="488"/>
      <c r="AQD14" s="488"/>
      <c r="AQE14" s="488"/>
      <c r="AQF14" s="488"/>
      <c r="AQG14" s="488"/>
      <c r="AQH14" s="488"/>
      <c r="AQI14" s="488"/>
      <c r="AQJ14" s="488"/>
      <c r="AQK14" s="488"/>
      <c r="AQL14" s="488"/>
      <c r="AQM14" s="488"/>
      <c r="AQN14" s="488"/>
      <c r="AQO14" s="488"/>
      <c r="AQP14" s="488"/>
      <c r="AQQ14" s="488"/>
      <c r="AQR14" s="488"/>
      <c r="AQS14" s="488"/>
      <c r="AQT14" s="488"/>
      <c r="AQU14" s="488"/>
      <c r="AQV14" s="488"/>
      <c r="AQW14" s="488"/>
      <c r="AQX14" s="488"/>
      <c r="AQY14" s="488"/>
      <c r="AQZ14" s="488"/>
      <c r="ARA14" s="488"/>
      <c r="ARB14" s="488"/>
      <c r="ARC14" s="488"/>
      <c r="ARD14" s="488"/>
      <c r="ARE14" s="488"/>
      <c r="ARF14" s="488"/>
      <c r="ARG14" s="488"/>
      <c r="ARH14" s="488"/>
      <c r="ARI14" s="488"/>
      <c r="ARJ14" s="488"/>
      <c r="ARK14" s="488"/>
      <c r="ARL14" s="488"/>
      <c r="ARM14" s="488"/>
      <c r="ARN14" s="488"/>
      <c r="ARO14" s="488"/>
      <c r="ARP14" s="488"/>
      <c r="ARQ14" s="488"/>
      <c r="ARR14" s="488"/>
      <c r="ARS14" s="488"/>
      <c r="ART14" s="488"/>
      <c r="ARU14" s="488"/>
      <c r="ARV14" s="488"/>
      <c r="ARW14" s="488"/>
      <c r="ARX14" s="488"/>
      <c r="ARY14" s="488"/>
      <c r="ARZ14" s="488"/>
      <c r="ASA14" s="488"/>
      <c r="ASB14" s="488"/>
      <c r="ASC14" s="488"/>
      <c r="ASD14" s="488"/>
      <c r="ASE14" s="488"/>
      <c r="ASF14" s="488"/>
      <c r="ASG14" s="488"/>
      <c r="ASH14" s="488"/>
      <c r="ASI14" s="488"/>
      <c r="ASJ14" s="488"/>
      <c r="ASK14" s="488"/>
      <c r="ASL14" s="488"/>
      <c r="ASM14" s="488"/>
      <c r="ASN14" s="488"/>
      <c r="ASO14" s="488"/>
      <c r="ASP14" s="488"/>
      <c r="ASQ14" s="488"/>
      <c r="ASR14" s="488"/>
      <c r="ASS14" s="488"/>
      <c r="AST14" s="488"/>
      <c r="ASU14" s="488"/>
      <c r="ASV14" s="488"/>
      <c r="ASW14" s="488"/>
      <c r="ASX14" s="488"/>
      <c r="ASY14" s="488"/>
      <c r="ASZ14" s="488"/>
      <c r="ATA14" s="488"/>
      <c r="ATB14" s="488"/>
      <c r="ATC14" s="488"/>
      <c r="ATD14" s="488"/>
      <c r="ATE14" s="488"/>
      <c r="ATF14" s="488"/>
      <c r="ATG14" s="488"/>
      <c r="ATH14" s="488"/>
      <c r="ATI14" s="488"/>
      <c r="ATJ14" s="488"/>
      <c r="ATK14" s="488"/>
      <c r="ATL14" s="488"/>
      <c r="ATM14" s="488"/>
      <c r="ATN14" s="488"/>
      <c r="ATO14" s="488"/>
      <c r="ATP14" s="488"/>
      <c r="ATQ14" s="488"/>
      <c r="ATR14" s="488"/>
      <c r="ATS14" s="488"/>
      <c r="ATT14" s="488"/>
      <c r="ATU14" s="488"/>
      <c r="ATV14" s="488"/>
      <c r="ATW14" s="488"/>
      <c r="ATX14" s="488"/>
      <c r="ATY14" s="488"/>
      <c r="ATZ14" s="488"/>
      <c r="AUA14" s="488"/>
      <c r="AUB14" s="488"/>
      <c r="AUC14" s="488"/>
      <c r="AUD14" s="488"/>
      <c r="AUE14" s="488"/>
      <c r="AUF14" s="488"/>
      <c r="AUG14" s="488"/>
      <c r="AUH14" s="488"/>
      <c r="AUI14" s="488"/>
      <c r="AUJ14" s="488"/>
      <c r="AUK14" s="488"/>
      <c r="AUL14" s="488"/>
      <c r="AUM14" s="488"/>
      <c r="AUN14" s="488"/>
      <c r="AUO14" s="488"/>
      <c r="AUP14" s="488"/>
      <c r="AUQ14" s="488"/>
      <c r="AUR14" s="488"/>
      <c r="AUS14" s="488"/>
      <c r="AUT14" s="488"/>
      <c r="AUU14" s="488"/>
      <c r="AUV14" s="488"/>
      <c r="AUW14" s="488"/>
      <c r="AUX14" s="488"/>
      <c r="AUY14" s="488"/>
      <c r="AUZ14" s="488"/>
      <c r="AVA14" s="488"/>
      <c r="AVB14" s="488"/>
      <c r="AVC14" s="488"/>
      <c r="AVD14" s="488"/>
      <c r="AVE14" s="488"/>
      <c r="AVF14" s="488"/>
      <c r="AVG14" s="488"/>
      <c r="AVH14" s="488"/>
      <c r="AVI14" s="488"/>
      <c r="AVJ14" s="488"/>
      <c r="AVK14" s="488"/>
      <c r="AVL14" s="488"/>
      <c r="AVM14" s="488"/>
      <c r="AVN14" s="488"/>
      <c r="AVO14" s="488"/>
      <c r="AVP14" s="488"/>
      <c r="AVQ14" s="488"/>
      <c r="AVR14" s="488"/>
      <c r="AVS14" s="488"/>
      <c r="AVT14" s="488"/>
      <c r="AVU14" s="488"/>
      <c r="AVV14" s="488"/>
      <c r="AVW14" s="488"/>
      <c r="AVX14" s="488"/>
      <c r="AVY14" s="488"/>
      <c r="AVZ14" s="488"/>
      <c r="AWA14" s="488"/>
      <c r="AWB14" s="488"/>
      <c r="AWC14" s="488"/>
      <c r="AWD14" s="488"/>
      <c r="AWE14" s="488"/>
      <c r="AWF14" s="488"/>
      <c r="AWG14" s="488"/>
      <c r="AWH14" s="488"/>
      <c r="AWI14" s="488"/>
      <c r="AWJ14" s="488"/>
      <c r="AWK14" s="488"/>
      <c r="AWL14" s="488"/>
      <c r="AWM14" s="488"/>
      <c r="AWN14" s="488"/>
      <c r="AWO14" s="488"/>
      <c r="AWP14" s="488"/>
      <c r="AWQ14" s="488"/>
      <c r="AWR14" s="488"/>
      <c r="AWS14" s="488"/>
      <c r="AWT14" s="488"/>
      <c r="AWU14" s="488"/>
      <c r="AWV14" s="488"/>
      <c r="AWW14" s="488"/>
      <c r="AWX14" s="488"/>
      <c r="AWY14" s="488"/>
      <c r="AWZ14" s="488"/>
      <c r="AXA14" s="488"/>
      <c r="AXB14" s="488"/>
      <c r="AXC14" s="488"/>
      <c r="AXD14" s="488"/>
      <c r="AXE14" s="488"/>
      <c r="AXF14" s="488"/>
      <c r="AXG14" s="488"/>
      <c r="AXH14" s="488"/>
      <c r="AXI14" s="488"/>
      <c r="AXJ14" s="488"/>
      <c r="AXK14" s="488"/>
      <c r="AXL14" s="488"/>
      <c r="AXM14" s="488"/>
      <c r="AXN14" s="488"/>
      <c r="AXO14" s="488"/>
      <c r="AXP14" s="488"/>
      <c r="AXQ14" s="488"/>
      <c r="AXR14" s="488"/>
      <c r="AXS14" s="488"/>
      <c r="AXT14" s="488"/>
      <c r="AXU14" s="488"/>
      <c r="AXV14" s="488"/>
      <c r="AXW14" s="488"/>
      <c r="AXX14" s="488"/>
      <c r="AXY14" s="488"/>
      <c r="AXZ14" s="488"/>
      <c r="AYA14" s="488"/>
      <c r="AYB14" s="488"/>
      <c r="AYC14" s="488"/>
      <c r="AYD14" s="488"/>
      <c r="AYE14" s="488"/>
      <c r="AYF14" s="488"/>
      <c r="AYG14" s="488"/>
      <c r="AYH14" s="488"/>
      <c r="AYI14" s="488"/>
      <c r="AYJ14" s="488"/>
      <c r="AYK14" s="488"/>
      <c r="AYL14" s="488"/>
      <c r="AYM14" s="488"/>
      <c r="AYN14" s="488"/>
      <c r="AYO14" s="488"/>
      <c r="AYP14" s="488"/>
      <c r="AYQ14" s="488"/>
      <c r="AYR14" s="488"/>
      <c r="AYS14" s="488"/>
      <c r="AYT14" s="488"/>
      <c r="AYU14" s="488"/>
      <c r="AYV14" s="488"/>
      <c r="AYW14" s="488"/>
      <c r="AYX14" s="488"/>
      <c r="AYY14" s="488"/>
      <c r="AYZ14" s="488"/>
      <c r="AZA14" s="488"/>
      <c r="AZB14" s="488"/>
      <c r="AZC14" s="488"/>
      <c r="AZD14" s="488"/>
      <c r="AZE14" s="488"/>
      <c r="AZF14" s="488"/>
      <c r="AZG14" s="488"/>
      <c r="AZH14" s="488"/>
      <c r="AZI14" s="488"/>
      <c r="AZJ14" s="488"/>
      <c r="AZK14" s="488"/>
      <c r="AZL14" s="488"/>
      <c r="AZM14" s="488"/>
      <c r="AZN14" s="488"/>
      <c r="AZO14" s="488"/>
      <c r="AZP14" s="488"/>
      <c r="AZQ14" s="488"/>
      <c r="AZR14" s="488"/>
      <c r="AZS14" s="488"/>
      <c r="AZT14" s="488"/>
      <c r="AZU14" s="488"/>
      <c r="AZV14" s="488"/>
      <c r="AZW14" s="488"/>
      <c r="AZX14" s="488"/>
      <c r="AZY14" s="488"/>
      <c r="AZZ14" s="488"/>
      <c r="BAA14" s="488"/>
      <c r="BAB14" s="488"/>
      <c r="BAC14" s="488"/>
      <c r="BAD14" s="488"/>
      <c r="BAE14" s="488"/>
      <c r="BAF14" s="488"/>
      <c r="BAG14" s="488"/>
      <c r="BAH14" s="488"/>
      <c r="BAI14" s="488"/>
      <c r="BAJ14" s="488"/>
      <c r="BAK14" s="488"/>
      <c r="BAL14" s="488"/>
      <c r="BAM14" s="488"/>
      <c r="BAN14" s="488"/>
      <c r="BAO14" s="488"/>
      <c r="BAP14" s="488"/>
      <c r="BAQ14" s="488"/>
      <c r="BAR14" s="488"/>
      <c r="BAS14" s="488"/>
      <c r="BAT14" s="488"/>
      <c r="BAU14" s="488"/>
      <c r="BAV14" s="488"/>
      <c r="BAW14" s="488"/>
      <c r="BAX14" s="488"/>
      <c r="BAY14" s="488"/>
      <c r="BAZ14" s="488"/>
      <c r="BBA14" s="488"/>
      <c r="BBB14" s="488"/>
      <c r="BBC14" s="488"/>
      <c r="BBD14" s="488"/>
      <c r="BBE14" s="488"/>
      <c r="BBF14" s="488"/>
      <c r="BBG14" s="488"/>
      <c r="BBH14" s="488"/>
      <c r="BBI14" s="488"/>
      <c r="BBJ14" s="488"/>
      <c r="BBK14" s="488"/>
      <c r="BBL14" s="488"/>
      <c r="BBM14" s="488"/>
      <c r="BBN14" s="488"/>
      <c r="BBO14" s="488"/>
      <c r="BBP14" s="488"/>
      <c r="BBQ14" s="488"/>
      <c r="BBR14" s="488"/>
      <c r="BBS14" s="488"/>
      <c r="BBT14" s="488"/>
      <c r="BBU14" s="488"/>
      <c r="BBV14" s="488"/>
      <c r="BBW14" s="488"/>
      <c r="BBX14" s="488"/>
      <c r="BBY14" s="488"/>
      <c r="BBZ14" s="488"/>
      <c r="BCA14" s="488"/>
      <c r="BCB14" s="488"/>
      <c r="BCC14" s="488"/>
      <c r="BCD14" s="488"/>
      <c r="BCE14" s="488"/>
      <c r="BCF14" s="488"/>
      <c r="BCG14" s="488"/>
      <c r="BCH14" s="488"/>
      <c r="BCI14" s="488"/>
      <c r="BCJ14" s="488"/>
      <c r="BCK14" s="488"/>
      <c r="BCL14" s="488"/>
      <c r="BCM14" s="488"/>
      <c r="BCN14" s="488"/>
      <c r="BCO14" s="488"/>
      <c r="BCP14" s="488"/>
      <c r="BCQ14" s="488"/>
      <c r="BCR14" s="488"/>
      <c r="BCS14" s="488"/>
      <c r="BCT14" s="488"/>
      <c r="BCU14" s="488"/>
      <c r="BCV14" s="488"/>
      <c r="BCW14" s="488"/>
      <c r="BCX14" s="488"/>
      <c r="BCY14" s="488"/>
      <c r="BCZ14" s="488"/>
      <c r="BDA14" s="488"/>
      <c r="BDB14" s="488"/>
      <c r="BDC14" s="488"/>
      <c r="BDD14" s="488"/>
      <c r="BDE14" s="488"/>
      <c r="BDF14" s="488"/>
      <c r="BDG14" s="488"/>
      <c r="BDH14" s="488"/>
      <c r="BDI14" s="488"/>
      <c r="BDJ14" s="488"/>
      <c r="BDK14" s="488"/>
      <c r="BDL14" s="488"/>
      <c r="BDM14" s="488"/>
      <c r="BDN14" s="488"/>
      <c r="BDO14" s="488"/>
      <c r="BDP14" s="488"/>
      <c r="BDQ14" s="488"/>
      <c r="BDR14" s="488"/>
      <c r="BDS14" s="488"/>
      <c r="BDT14" s="488"/>
      <c r="BDU14" s="488"/>
      <c r="BDV14" s="488"/>
      <c r="BDW14" s="488"/>
      <c r="BDX14" s="488"/>
      <c r="BDY14" s="488"/>
      <c r="BDZ14" s="488"/>
      <c r="BEA14" s="488"/>
      <c r="BEB14" s="488"/>
      <c r="BEC14" s="488"/>
      <c r="BED14" s="488"/>
      <c r="BEE14" s="488"/>
      <c r="BEF14" s="488"/>
      <c r="BEG14" s="488"/>
      <c r="BEH14" s="488"/>
      <c r="BEI14" s="488"/>
      <c r="BEJ14" s="488"/>
      <c r="BEK14" s="488"/>
      <c r="BEL14" s="488"/>
      <c r="BEM14" s="488"/>
      <c r="BEN14" s="488"/>
      <c r="BEO14" s="488"/>
      <c r="BEP14" s="488"/>
      <c r="BEQ14" s="488"/>
      <c r="BER14" s="488"/>
      <c r="BES14" s="488"/>
      <c r="BET14" s="488"/>
      <c r="BEU14" s="488"/>
      <c r="BEV14" s="488"/>
      <c r="BEW14" s="488"/>
      <c r="BEX14" s="488"/>
      <c r="BEY14" s="488"/>
      <c r="BEZ14" s="488"/>
      <c r="BFA14" s="488"/>
      <c r="BFB14" s="488"/>
      <c r="BFC14" s="488"/>
      <c r="BFD14" s="488"/>
      <c r="BFE14" s="488"/>
      <c r="BFF14" s="488"/>
      <c r="BFG14" s="488"/>
      <c r="BFH14" s="488"/>
      <c r="BFI14" s="488"/>
      <c r="BFJ14" s="488"/>
      <c r="BFK14" s="488"/>
      <c r="BFL14" s="488"/>
      <c r="BFM14" s="488"/>
      <c r="BFN14" s="488"/>
      <c r="BFO14" s="488"/>
      <c r="BFP14" s="488"/>
      <c r="BFQ14" s="488"/>
      <c r="BFR14" s="488"/>
      <c r="BFS14" s="488"/>
      <c r="BFT14" s="488"/>
      <c r="BFU14" s="488"/>
      <c r="BFV14" s="488"/>
      <c r="BFW14" s="488"/>
      <c r="BFX14" s="488"/>
      <c r="BFY14" s="488"/>
      <c r="BFZ14" s="488"/>
      <c r="BGA14" s="488"/>
      <c r="BGB14" s="488"/>
      <c r="BGC14" s="488"/>
      <c r="BGD14" s="488"/>
      <c r="BGE14" s="488"/>
      <c r="BGF14" s="488"/>
      <c r="BGG14" s="488"/>
      <c r="BGH14" s="488"/>
      <c r="BGI14" s="488"/>
      <c r="BGJ14" s="488"/>
      <c r="BGK14" s="488"/>
      <c r="BGL14" s="488"/>
      <c r="BGM14" s="488"/>
      <c r="BGN14" s="488"/>
      <c r="BGO14" s="488"/>
      <c r="BGP14" s="488"/>
      <c r="BGQ14" s="488"/>
      <c r="BGR14" s="488"/>
      <c r="BGS14" s="488"/>
      <c r="BGT14" s="488"/>
      <c r="BGU14" s="488"/>
      <c r="BGV14" s="488"/>
      <c r="BGW14" s="488"/>
      <c r="BGX14" s="488"/>
      <c r="BGY14" s="488"/>
      <c r="BGZ14" s="488"/>
      <c r="BHA14" s="488"/>
      <c r="BHB14" s="488"/>
      <c r="BHC14" s="488"/>
      <c r="BHD14" s="488"/>
      <c r="BHE14" s="488"/>
      <c r="BHF14" s="488"/>
      <c r="BHG14" s="488"/>
      <c r="BHH14" s="488"/>
      <c r="BHI14" s="488"/>
      <c r="BHJ14" s="488"/>
      <c r="BHK14" s="488"/>
      <c r="BHL14" s="488"/>
      <c r="BHM14" s="488"/>
      <c r="BHN14" s="488"/>
      <c r="BHO14" s="488"/>
      <c r="BHP14" s="488"/>
      <c r="BHQ14" s="488"/>
      <c r="BHR14" s="488"/>
      <c r="BHS14" s="488"/>
      <c r="BHT14" s="488"/>
      <c r="BHU14" s="488"/>
      <c r="BHV14" s="488"/>
      <c r="BHW14" s="488"/>
      <c r="BHX14" s="488"/>
      <c r="BHY14" s="488"/>
      <c r="BHZ14" s="488"/>
      <c r="BIA14" s="488"/>
      <c r="BIB14" s="488"/>
      <c r="BIC14" s="488"/>
      <c r="BID14" s="488"/>
      <c r="BIE14" s="488"/>
      <c r="BIF14" s="488"/>
      <c r="BIG14" s="488"/>
      <c r="BIH14" s="488"/>
      <c r="BII14" s="488"/>
      <c r="BIJ14" s="488"/>
      <c r="BIK14" s="488"/>
      <c r="BIL14" s="488"/>
      <c r="BIM14" s="488"/>
      <c r="BIN14" s="488"/>
      <c r="BIO14" s="488"/>
      <c r="BIP14" s="488"/>
      <c r="BIQ14" s="488"/>
      <c r="BIR14" s="488"/>
      <c r="BIS14" s="488"/>
      <c r="BIT14" s="488"/>
      <c r="BIU14" s="488"/>
      <c r="BIV14" s="488"/>
      <c r="BIW14" s="488"/>
      <c r="BIX14" s="488"/>
      <c r="BIY14" s="488"/>
      <c r="BIZ14" s="488"/>
      <c r="BJA14" s="488"/>
      <c r="BJB14" s="488"/>
      <c r="BJC14" s="488"/>
      <c r="BJD14" s="488"/>
      <c r="BJE14" s="488"/>
      <c r="BJF14" s="488"/>
      <c r="BJG14" s="488"/>
      <c r="BJH14" s="488"/>
      <c r="BJI14" s="488"/>
      <c r="BJJ14" s="488"/>
      <c r="BJK14" s="488"/>
      <c r="BJL14" s="488"/>
      <c r="BJM14" s="488"/>
      <c r="BJN14" s="488"/>
      <c r="BJO14" s="488"/>
      <c r="BJP14" s="488"/>
      <c r="BJQ14" s="488"/>
      <c r="BJR14" s="488"/>
      <c r="BJS14" s="488"/>
      <c r="BJT14" s="488"/>
      <c r="BJU14" s="488"/>
      <c r="BJV14" s="488"/>
      <c r="BJW14" s="488"/>
      <c r="BJX14" s="488"/>
      <c r="BJY14" s="488"/>
      <c r="BJZ14" s="488"/>
      <c r="BKA14" s="488"/>
      <c r="BKB14" s="488"/>
      <c r="BKC14" s="488"/>
      <c r="BKD14" s="488"/>
      <c r="BKE14" s="488"/>
      <c r="BKF14" s="488"/>
      <c r="BKG14" s="488"/>
      <c r="BKH14" s="488"/>
      <c r="BKI14" s="488"/>
      <c r="BKJ14" s="488"/>
      <c r="BKK14" s="488"/>
      <c r="BKL14" s="488"/>
      <c r="BKM14" s="488"/>
      <c r="BKN14" s="488"/>
      <c r="BKO14" s="488"/>
      <c r="BKP14" s="488"/>
      <c r="BKQ14" s="488"/>
      <c r="BKR14" s="488"/>
      <c r="BKS14" s="488"/>
      <c r="BKT14" s="488"/>
      <c r="BKU14" s="488"/>
      <c r="BKV14" s="488"/>
      <c r="BKW14" s="488"/>
      <c r="BKX14" s="488"/>
      <c r="BKY14" s="488"/>
      <c r="BKZ14" s="488"/>
      <c r="BLA14" s="488"/>
      <c r="BLB14" s="488"/>
      <c r="BLC14" s="488"/>
      <c r="BLD14" s="488"/>
      <c r="BLE14" s="488"/>
      <c r="BLF14" s="488"/>
      <c r="BLG14" s="488"/>
      <c r="BLH14" s="488"/>
      <c r="BLI14" s="488"/>
      <c r="BLJ14" s="488"/>
      <c r="BLK14" s="488"/>
      <c r="BLL14" s="488"/>
      <c r="BLM14" s="488"/>
      <c r="BLN14" s="488"/>
      <c r="BLO14" s="488"/>
      <c r="BLP14" s="488"/>
      <c r="BLQ14" s="488"/>
      <c r="BLR14" s="488"/>
      <c r="BLS14" s="488"/>
      <c r="BLT14" s="488"/>
      <c r="BLU14" s="488"/>
      <c r="BLV14" s="488"/>
      <c r="BLW14" s="488"/>
      <c r="BLX14" s="488"/>
      <c r="BLY14" s="488"/>
      <c r="BLZ14" s="488"/>
      <c r="BMA14" s="488"/>
      <c r="BMB14" s="488"/>
      <c r="BMC14" s="488"/>
      <c r="BMD14" s="488"/>
      <c r="BME14" s="488"/>
      <c r="BMF14" s="488"/>
      <c r="BMG14" s="488"/>
      <c r="BMH14" s="488"/>
      <c r="BMI14" s="488"/>
      <c r="BMJ14" s="488"/>
      <c r="BMK14" s="488"/>
      <c r="BML14" s="488"/>
      <c r="BMM14" s="488"/>
      <c r="BMN14" s="488"/>
      <c r="BMO14" s="488"/>
      <c r="BMP14" s="488"/>
      <c r="BMQ14" s="488"/>
      <c r="BMR14" s="488"/>
      <c r="BMS14" s="488"/>
      <c r="BMT14" s="488"/>
      <c r="BMU14" s="488"/>
      <c r="BMV14" s="488"/>
      <c r="BMW14" s="488"/>
      <c r="BMX14" s="488"/>
      <c r="BMY14" s="488"/>
      <c r="BMZ14" s="488"/>
      <c r="BNA14" s="488"/>
      <c r="BNB14" s="488"/>
      <c r="BNC14" s="488"/>
      <c r="BND14" s="488"/>
      <c r="BNE14" s="488"/>
      <c r="BNF14" s="488"/>
      <c r="BNG14" s="488"/>
      <c r="BNH14" s="488"/>
      <c r="BNI14" s="488"/>
      <c r="BNJ14" s="488"/>
      <c r="BNK14" s="488"/>
      <c r="BNL14" s="488"/>
      <c r="BNM14" s="488"/>
      <c r="BNN14" s="488"/>
      <c r="BNO14" s="488"/>
      <c r="BNP14" s="488"/>
      <c r="BNQ14" s="488"/>
      <c r="BNR14" s="488"/>
      <c r="BNS14" s="488"/>
      <c r="BNT14" s="488"/>
      <c r="BNU14" s="488"/>
      <c r="BNV14" s="488"/>
      <c r="BNW14" s="488"/>
      <c r="BNX14" s="488"/>
      <c r="BNY14" s="488"/>
      <c r="BNZ14" s="488"/>
      <c r="BOA14" s="488"/>
      <c r="BOB14" s="488"/>
      <c r="BOC14" s="488"/>
      <c r="BOD14" s="488"/>
      <c r="BOE14" s="488"/>
      <c r="BOF14" s="488"/>
      <c r="BOG14" s="488"/>
      <c r="BOH14" s="488"/>
      <c r="BOI14" s="488"/>
      <c r="BOJ14" s="488"/>
      <c r="BOK14" s="488"/>
      <c r="BOL14" s="488"/>
      <c r="BOM14" s="488"/>
      <c r="BON14" s="488"/>
      <c r="BOO14" s="488"/>
      <c r="BOP14" s="488"/>
      <c r="BOQ14" s="488"/>
      <c r="BOR14" s="488"/>
      <c r="BOS14" s="488"/>
      <c r="BOT14" s="488"/>
      <c r="BOU14" s="488"/>
      <c r="BOV14" s="488"/>
      <c r="BOW14" s="488"/>
      <c r="BOX14" s="488"/>
      <c r="BOY14" s="488"/>
      <c r="BOZ14" s="488"/>
      <c r="BPA14" s="488"/>
      <c r="BPB14" s="488"/>
      <c r="BPC14" s="488"/>
      <c r="BPD14" s="488"/>
      <c r="BPE14" s="488"/>
      <c r="BPF14" s="488"/>
      <c r="BPG14" s="488"/>
      <c r="BPH14" s="488"/>
      <c r="BPI14" s="488"/>
      <c r="BPJ14" s="488"/>
      <c r="BPK14" s="488"/>
      <c r="BPL14" s="488"/>
      <c r="BPM14" s="488"/>
      <c r="BPN14" s="488"/>
      <c r="BPO14" s="488"/>
      <c r="BPP14" s="488"/>
      <c r="BPQ14" s="488"/>
      <c r="BPR14" s="488"/>
      <c r="BPS14" s="488"/>
      <c r="BPT14" s="488"/>
      <c r="BPU14" s="488"/>
      <c r="BPV14" s="488"/>
      <c r="BPW14" s="488"/>
      <c r="BPX14" s="488"/>
      <c r="BPY14" s="488"/>
      <c r="BPZ14" s="488"/>
      <c r="BQA14" s="488"/>
      <c r="BQB14" s="488"/>
      <c r="BQC14" s="488"/>
      <c r="BQD14" s="488"/>
      <c r="BQE14" s="488"/>
      <c r="BQF14" s="488"/>
      <c r="BQG14" s="488"/>
      <c r="BQH14" s="488"/>
      <c r="BQI14" s="488"/>
      <c r="BQJ14" s="488"/>
      <c r="BQK14" s="488"/>
      <c r="BQL14" s="488"/>
      <c r="BQM14" s="488"/>
      <c r="BQN14" s="488"/>
      <c r="BQO14" s="488"/>
      <c r="BQP14" s="488"/>
      <c r="BQQ14" s="488"/>
      <c r="BQR14" s="488"/>
      <c r="BQS14" s="488"/>
      <c r="BQT14" s="488"/>
      <c r="BQU14" s="488"/>
      <c r="BQV14" s="488"/>
      <c r="BQW14" s="488"/>
      <c r="BQX14" s="488"/>
      <c r="BQY14" s="488"/>
      <c r="BQZ14" s="488"/>
      <c r="BRA14" s="488"/>
      <c r="BRB14" s="488"/>
      <c r="BRC14" s="488"/>
      <c r="BRD14" s="488"/>
      <c r="BRE14" s="488"/>
      <c r="BRF14" s="488"/>
      <c r="BRG14" s="488"/>
      <c r="BRH14" s="488"/>
      <c r="BRI14" s="488"/>
      <c r="BRJ14" s="488"/>
      <c r="BRK14" s="488"/>
      <c r="BRL14" s="488"/>
      <c r="BRM14" s="488"/>
      <c r="BRN14" s="488"/>
      <c r="BRO14" s="488"/>
      <c r="BRP14" s="488"/>
      <c r="BRQ14" s="488"/>
      <c r="BRR14" s="488"/>
      <c r="BRS14" s="488"/>
      <c r="BRT14" s="488"/>
      <c r="BRU14" s="488"/>
      <c r="BRV14" s="488"/>
      <c r="BRW14" s="488"/>
      <c r="BRX14" s="488"/>
      <c r="BRY14" s="488"/>
      <c r="BRZ14" s="488"/>
      <c r="BSA14" s="488"/>
      <c r="BSB14" s="488"/>
      <c r="BSC14" s="488"/>
      <c r="BSD14" s="488"/>
      <c r="BSE14" s="488"/>
      <c r="BSF14" s="488"/>
      <c r="BSG14" s="488"/>
      <c r="BSH14" s="488"/>
      <c r="BSI14" s="488"/>
      <c r="BSJ14" s="488"/>
      <c r="BSK14" s="488"/>
      <c r="BSL14" s="488"/>
      <c r="BSM14" s="488"/>
      <c r="BSN14" s="488"/>
      <c r="BSO14" s="488"/>
      <c r="BSP14" s="488"/>
      <c r="BSQ14" s="488"/>
      <c r="BSR14" s="488"/>
      <c r="BSS14" s="488"/>
      <c r="BST14" s="488"/>
      <c r="BSU14" s="488"/>
      <c r="BSV14" s="488"/>
      <c r="BSW14" s="488"/>
      <c r="BSX14" s="488"/>
      <c r="BSY14" s="488"/>
      <c r="BSZ14" s="488"/>
      <c r="BTA14" s="488"/>
      <c r="BTB14" s="488"/>
      <c r="BTC14" s="488"/>
      <c r="BTD14" s="488"/>
      <c r="BTE14" s="488"/>
      <c r="BTF14" s="488"/>
      <c r="BTG14" s="488"/>
      <c r="BTH14" s="488"/>
      <c r="BTI14" s="488"/>
      <c r="BTJ14" s="488"/>
      <c r="BTK14" s="488"/>
      <c r="BTL14" s="488"/>
      <c r="BTM14" s="488"/>
      <c r="BTN14" s="488"/>
      <c r="BTO14" s="488"/>
      <c r="BTP14" s="488"/>
      <c r="BTQ14" s="488"/>
      <c r="BTR14" s="488"/>
      <c r="BTS14" s="488"/>
      <c r="BTT14" s="488"/>
      <c r="BTU14" s="488"/>
      <c r="BTV14" s="488"/>
      <c r="BTW14" s="488"/>
      <c r="BTX14" s="488"/>
      <c r="BTY14" s="488"/>
      <c r="BTZ14" s="488"/>
      <c r="BUA14" s="488"/>
      <c r="BUB14" s="488"/>
      <c r="BUC14" s="488"/>
      <c r="BUD14" s="488"/>
      <c r="BUE14" s="488"/>
      <c r="BUF14" s="488"/>
      <c r="BUG14" s="488"/>
      <c r="BUH14" s="488"/>
      <c r="BUI14" s="488"/>
      <c r="BUJ14" s="488"/>
      <c r="BUK14" s="488"/>
      <c r="BUL14" s="488"/>
      <c r="BUM14" s="488"/>
      <c r="BUN14" s="488"/>
      <c r="BUO14" s="488"/>
      <c r="BUP14" s="488"/>
      <c r="BUQ14" s="488"/>
      <c r="BUR14" s="488"/>
      <c r="BUS14" s="488"/>
      <c r="BUT14" s="488"/>
      <c r="BUU14" s="488"/>
      <c r="BUV14" s="488"/>
      <c r="BUW14" s="488"/>
      <c r="BUX14" s="488"/>
      <c r="BUY14" s="488"/>
      <c r="BUZ14" s="488"/>
      <c r="BVA14" s="488"/>
      <c r="BVB14" s="488"/>
      <c r="BVC14" s="488"/>
      <c r="BVD14" s="488"/>
      <c r="BVE14" s="488"/>
      <c r="BVF14" s="488"/>
      <c r="BVG14" s="488"/>
      <c r="BVH14" s="488"/>
      <c r="BVI14" s="488"/>
      <c r="BVJ14" s="488"/>
      <c r="BVK14" s="488"/>
      <c r="BVL14" s="488"/>
      <c r="BVM14" s="488"/>
      <c r="BVN14" s="488"/>
      <c r="BVO14" s="488"/>
      <c r="BVP14" s="488"/>
      <c r="BVQ14" s="488"/>
      <c r="BVR14" s="488"/>
      <c r="BVS14" s="488"/>
      <c r="BVT14" s="488"/>
      <c r="BVU14" s="488"/>
      <c r="BVV14" s="488"/>
      <c r="BVW14" s="488"/>
      <c r="BVX14" s="488"/>
      <c r="BVY14" s="488"/>
      <c r="BVZ14" s="488"/>
      <c r="BWA14" s="488"/>
      <c r="BWB14" s="488"/>
      <c r="BWC14" s="488"/>
      <c r="BWD14" s="488"/>
      <c r="BWE14" s="488"/>
      <c r="BWF14" s="488"/>
      <c r="BWG14" s="488"/>
      <c r="BWH14" s="488"/>
      <c r="BWI14" s="488"/>
      <c r="BWJ14" s="488"/>
      <c r="BWK14" s="488"/>
      <c r="BWL14" s="488"/>
      <c r="BWM14" s="488"/>
      <c r="BWN14" s="488"/>
      <c r="BWO14" s="488"/>
      <c r="BWP14" s="488"/>
      <c r="BWQ14" s="488"/>
      <c r="BWR14" s="488"/>
      <c r="BWS14" s="488"/>
      <c r="BWT14" s="488"/>
      <c r="BWU14" s="488"/>
      <c r="BWV14" s="488"/>
      <c r="BWW14" s="488"/>
      <c r="BWX14" s="488"/>
      <c r="BWY14" s="488"/>
      <c r="BWZ14" s="488"/>
      <c r="BXA14" s="488"/>
      <c r="BXB14" s="488"/>
      <c r="BXC14" s="488"/>
      <c r="BXD14" s="488"/>
      <c r="BXE14" s="488"/>
      <c r="BXF14" s="488"/>
      <c r="BXG14" s="488"/>
      <c r="BXH14" s="488"/>
      <c r="BXI14" s="488"/>
      <c r="BXJ14" s="488"/>
      <c r="BXK14" s="488"/>
      <c r="BXL14" s="488"/>
      <c r="BXM14" s="488"/>
      <c r="BXN14" s="488"/>
      <c r="BXO14" s="488"/>
      <c r="BXP14" s="488"/>
      <c r="BXQ14" s="488"/>
      <c r="BXR14" s="488"/>
      <c r="BXS14" s="488"/>
      <c r="BXT14" s="488"/>
      <c r="BXU14" s="488"/>
      <c r="BXV14" s="488"/>
      <c r="BXW14" s="488"/>
      <c r="BXX14" s="488"/>
      <c r="BXY14" s="488"/>
      <c r="BXZ14" s="488"/>
      <c r="BYA14" s="488"/>
      <c r="BYB14" s="488"/>
      <c r="BYC14" s="488"/>
      <c r="BYD14" s="488"/>
      <c r="BYE14" s="488"/>
      <c r="BYF14" s="488"/>
      <c r="BYG14" s="488"/>
      <c r="BYH14" s="488"/>
      <c r="BYI14" s="488"/>
      <c r="BYJ14" s="488"/>
      <c r="BYK14" s="488"/>
      <c r="BYL14" s="488"/>
      <c r="BYM14" s="488"/>
      <c r="BYN14" s="488"/>
      <c r="BYO14" s="488"/>
      <c r="BYP14" s="488"/>
      <c r="BYQ14" s="488"/>
      <c r="BYR14" s="488"/>
      <c r="BYS14" s="488"/>
      <c r="BYT14" s="488"/>
      <c r="BYU14" s="488"/>
      <c r="BYV14" s="488"/>
      <c r="BYW14" s="488"/>
      <c r="BYX14" s="488"/>
      <c r="BYY14" s="488"/>
      <c r="BYZ14" s="488"/>
      <c r="BZA14" s="488"/>
      <c r="BZB14" s="488"/>
      <c r="BZC14" s="488"/>
      <c r="BZD14" s="488"/>
      <c r="BZE14" s="488"/>
      <c r="BZF14" s="488"/>
      <c r="BZG14" s="488"/>
      <c r="BZH14" s="488"/>
      <c r="BZI14" s="488"/>
      <c r="BZJ14" s="488"/>
      <c r="BZK14" s="488"/>
      <c r="BZL14" s="488"/>
      <c r="BZM14" s="488"/>
      <c r="BZN14" s="488"/>
      <c r="BZO14" s="488"/>
      <c r="BZP14" s="488"/>
      <c r="BZQ14" s="488"/>
      <c r="BZR14" s="488"/>
      <c r="BZS14" s="488"/>
      <c r="BZT14" s="488"/>
      <c r="BZU14" s="488"/>
      <c r="BZV14" s="488"/>
      <c r="BZW14" s="488"/>
      <c r="BZX14" s="488"/>
      <c r="BZY14" s="488"/>
      <c r="BZZ14" s="488"/>
      <c r="CAA14" s="488"/>
      <c r="CAB14" s="488"/>
      <c r="CAC14" s="488"/>
      <c r="CAD14" s="488"/>
      <c r="CAE14" s="488"/>
      <c r="CAF14" s="488"/>
      <c r="CAG14" s="488"/>
      <c r="CAH14" s="488"/>
      <c r="CAI14" s="488"/>
      <c r="CAJ14" s="488"/>
      <c r="CAK14" s="488"/>
      <c r="CAL14" s="488"/>
      <c r="CAM14" s="488"/>
      <c r="CAN14" s="488"/>
      <c r="CAO14" s="488"/>
      <c r="CAP14" s="488"/>
      <c r="CAQ14" s="488"/>
      <c r="CAR14" s="488"/>
      <c r="CAS14" s="488"/>
      <c r="CAT14" s="488"/>
      <c r="CAU14" s="488"/>
      <c r="CAV14" s="488"/>
      <c r="CAW14" s="488"/>
      <c r="CAX14" s="488"/>
      <c r="CAY14" s="488"/>
      <c r="CAZ14" s="488"/>
      <c r="CBA14" s="488"/>
      <c r="CBB14" s="488"/>
      <c r="CBC14" s="488"/>
      <c r="CBD14" s="488"/>
      <c r="CBE14" s="488"/>
      <c r="CBF14" s="488"/>
      <c r="CBG14" s="488"/>
      <c r="CBH14" s="488"/>
      <c r="CBI14" s="488"/>
      <c r="CBJ14" s="488"/>
      <c r="CBK14" s="488"/>
      <c r="CBL14" s="488"/>
      <c r="CBM14" s="488"/>
      <c r="CBN14" s="488"/>
      <c r="CBO14" s="488"/>
      <c r="CBP14" s="488"/>
      <c r="CBQ14" s="488"/>
      <c r="CBR14" s="488"/>
      <c r="CBS14" s="488"/>
      <c r="CBT14" s="488"/>
      <c r="CBU14" s="488"/>
      <c r="CBV14" s="488"/>
      <c r="CBW14" s="488"/>
      <c r="CBX14" s="488"/>
      <c r="CBY14" s="488"/>
      <c r="CBZ14" s="488"/>
      <c r="CCA14" s="488"/>
      <c r="CCB14" s="488"/>
      <c r="CCC14" s="488"/>
      <c r="CCD14" s="488"/>
      <c r="CCE14" s="488"/>
      <c r="CCF14" s="488"/>
      <c r="CCG14" s="488"/>
      <c r="CCH14" s="488"/>
      <c r="CCI14" s="488"/>
      <c r="CCJ14" s="488"/>
      <c r="CCK14" s="488"/>
      <c r="CCL14" s="488"/>
      <c r="CCM14" s="488"/>
      <c r="CCN14" s="488"/>
      <c r="CCO14" s="488"/>
      <c r="CCP14" s="488"/>
      <c r="CCQ14" s="488"/>
      <c r="CCR14" s="488"/>
      <c r="CCS14" s="488"/>
      <c r="CCT14" s="488"/>
      <c r="CCU14" s="488"/>
      <c r="CCV14" s="488"/>
      <c r="CCW14" s="488"/>
      <c r="CCX14" s="488"/>
      <c r="CCY14" s="488"/>
      <c r="CCZ14" s="488"/>
      <c r="CDA14" s="488"/>
      <c r="CDB14" s="488"/>
      <c r="CDC14" s="488"/>
      <c r="CDD14" s="488"/>
      <c r="CDE14" s="488"/>
      <c r="CDF14" s="488"/>
      <c r="CDG14" s="488"/>
      <c r="CDH14" s="488"/>
      <c r="CDI14" s="488"/>
      <c r="CDJ14" s="488"/>
      <c r="CDK14" s="488"/>
      <c r="CDL14" s="488"/>
      <c r="CDM14" s="488"/>
      <c r="CDN14" s="488"/>
      <c r="CDO14" s="488"/>
      <c r="CDP14" s="488"/>
      <c r="CDQ14" s="488"/>
      <c r="CDR14" s="488"/>
      <c r="CDS14" s="488"/>
      <c r="CDT14" s="488"/>
      <c r="CDU14" s="488"/>
      <c r="CDV14" s="488"/>
      <c r="CDW14" s="488"/>
      <c r="CDX14" s="488"/>
      <c r="CDY14" s="488"/>
      <c r="CDZ14" s="488"/>
      <c r="CEA14" s="488"/>
      <c r="CEB14" s="488"/>
      <c r="CEC14" s="488"/>
      <c r="CED14" s="488"/>
      <c r="CEE14" s="488"/>
      <c r="CEF14" s="488"/>
      <c r="CEG14" s="488"/>
      <c r="CEH14" s="488"/>
      <c r="CEI14" s="488"/>
      <c r="CEJ14" s="488"/>
      <c r="CEK14" s="488"/>
      <c r="CEL14" s="488"/>
      <c r="CEM14" s="488"/>
      <c r="CEN14" s="488"/>
      <c r="CEO14" s="488"/>
      <c r="CEP14" s="488"/>
      <c r="CEQ14" s="488"/>
      <c r="CER14" s="488"/>
      <c r="CES14" s="488"/>
      <c r="CET14" s="488"/>
      <c r="CEU14" s="488"/>
      <c r="CEV14" s="488"/>
      <c r="CEW14" s="488"/>
      <c r="CEX14" s="488"/>
      <c r="CEY14" s="488"/>
      <c r="CEZ14" s="488"/>
      <c r="CFA14" s="488"/>
      <c r="CFB14" s="488"/>
      <c r="CFC14" s="488"/>
      <c r="CFD14" s="488"/>
      <c r="CFE14" s="488"/>
      <c r="CFF14" s="488"/>
      <c r="CFG14" s="488"/>
      <c r="CFH14" s="488"/>
      <c r="CFI14" s="488"/>
      <c r="CFJ14" s="488"/>
      <c r="CFK14" s="488"/>
      <c r="CFL14" s="488"/>
      <c r="CFM14" s="488"/>
      <c r="CFN14" s="488"/>
      <c r="CFO14" s="488"/>
      <c r="CFP14" s="488"/>
      <c r="CFQ14" s="488"/>
      <c r="CFR14" s="488"/>
      <c r="CFS14" s="488"/>
      <c r="CFT14" s="488"/>
      <c r="CFU14" s="488"/>
      <c r="CFV14" s="488"/>
      <c r="CFW14" s="488"/>
      <c r="CFX14" s="488"/>
      <c r="CFY14" s="488"/>
      <c r="CFZ14" s="488"/>
      <c r="CGA14" s="488"/>
      <c r="CGB14" s="488"/>
      <c r="CGC14" s="488"/>
      <c r="CGD14" s="488"/>
      <c r="CGE14" s="488"/>
      <c r="CGF14" s="488"/>
      <c r="CGG14" s="488"/>
      <c r="CGH14" s="488"/>
      <c r="CGI14" s="488"/>
      <c r="CGJ14" s="488"/>
      <c r="CGK14" s="488"/>
      <c r="CGL14" s="488"/>
      <c r="CGM14" s="488"/>
      <c r="CGN14" s="488"/>
      <c r="CGO14" s="488"/>
      <c r="CGP14" s="488"/>
      <c r="CGQ14" s="488"/>
      <c r="CGR14" s="488"/>
      <c r="CGS14" s="488"/>
      <c r="CGT14" s="488"/>
      <c r="CGU14" s="488"/>
      <c r="CGV14" s="488"/>
      <c r="CGW14" s="488"/>
      <c r="CGX14" s="488"/>
      <c r="CGY14" s="488"/>
      <c r="CGZ14" s="488"/>
      <c r="CHA14" s="488"/>
      <c r="CHB14" s="488"/>
      <c r="CHC14" s="488"/>
      <c r="CHD14" s="488"/>
      <c r="CHE14" s="488"/>
      <c r="CHF14" s="488"/>
      <c r="CHG14" s="488"/>
      <c r="CHH14" s="488"/>
      <c r="CHI14" s="488"/>
      <c r="CHJ14" s="488"/>
      <c r="CHK14" s="488"/>
      <c r="CHL14" s="488"/>
      <c r="CHM14" s="488"/>
      <c r="CHN14" s="488"/>
      <c r="CHO14" s="488"/>
      <c r="CHP14" s="488"/>
      <c r="CHQ14" s="488"/>
      <c r="CHR14" s="488"/>
      <c r="CHS14" s="488"/>
      <c r="CHT14" s="488"/>
      <c r="CHU14" s="488"/>
      <c r="CHV14" s="488"/>
      <c r="CHW14" s="488"/>
      <c r="CHX14" s="488"/>
      <c r="CHY14" s="488"/>
      <c r="CHZ14" s="488"/>
      <c r="CIA14" s="488"/>
      <c r="CIB14" s="488"/>
      <c r="CIC14" s="488"/>
      <c r="CID14" s="488"/>
      <c r="CIE14" s="488"/>
      <c r="CIF14" s="488"/>
      <c r="CIG14" s="488"/>
      <c r="CIH14" s="488"/>
      <c r="CII14" s="488"/>
      <c r="CIJ14" s="488"/>
      <c r="CIK14" s="488"/>
      <c r="CIL14" s="488"/>
      <c r="CIM14" s="488"/>
      <c r="CIN14" s="488"/>
      <c r="CIO14" s="488"/>
      <c r="CIP14" s="488"/>
      <c r="CIQ14" s="488"/>
      <c r="CIR14" s="488"/>
      <c r="CIS14" s="488"/>
      <c r="CIT14" s="488"/>
      <c r="CIU14" s="488"/>
      <c r="CIV14" s="488"/>
      <c r="CIW14" s="488"/>
      <c r="CIX14" s="488"/>
      <c r="CIY14" s="488"/>
      <c r="CIZ14" s="488"/>
      <c r="CJA14" s="488"/>
      <c r="CJB14" s="488"/>
      <c r="CJC14" s="488"/>
      <c r="CJD14" s="488"/>
      <c r="CJE14" s="488"/>
      <c r="CJF14" s="488"/>
      <c r="CJG14" s="488"/>
      <c r="CJH14" s="488"/>
      <c r="CJI14" s="488"/>
      <c r="CJJ14" s="488"/>
      <c r="CJK14" s="488"/>
      <c r="CJL14" s="488"/>
      <c r="CJM14" s="488"/>
      <c r="CJN14" s="488"/>
      <c r="CJO14" s="488"/>
      <c r="CJP14" s="488"/>
      <c r="CJQ14" s="488"/>
      <c r="CJR14" s="488"/>
      <c r="CJS14" s="488"/>
      <c r="CJT14" s="488"/>
      <c r="CJU14" s="488"/>
      <c r="CJV14" s="488"/>
      <c r="CJW14" s="488"/>
      <c r="CJX14" s="488"/>
      <c r="CJY14" s="488"/>
      <c r="CJZ14" s="488"/>
      <c r="CKA14" s="488"/>
      <c r="CKB14" s="488"/>
      <c r="CKC14" s="488"/>
      <c r="CKD14" s="488"/>
      <c r="CKE14" s="488"/>
      <c r="CKF14" s="488"/>
      <c r="CKG14" s="488"/>
      <c r="CKH14" s="488"/>
      <c r="CKI14" s="488"/>
      <c r="CKJ14" s="488"/>
      <c r="CKK14" s="488"/>
      <c r="CKL14" s="488"/>
      <c r="CKM14" s="488"/>
      <c r="CKN14" s="488"/>
      <c r="CKO14" s="488"/>
      <c r="CKP14" s="488"/>
      <c r="CKQ14" s="488"/>
      <c r="CKR14" s="488"/>
      <c r="CKS14" s="488"/>
      <c r="CKT14" s="488"/>
      <c r="CKU14" s="488"/>
      <c r="CKV14" s="488"/>
      <c r="CKW14" s="488"/>
      <c r="CKX14" s="488"/>
      <c r="CKY14" s="488"/>
      <c r="CKZ14" s="488"/>
      <c r="CLA14" s="488"/>
      <c r="CLB14" s="488"/>
      <c r="CLC14" s="488"/>
      <c r="CLD14" s="488"/>
      <c r="CLE14" s="488"/>
      <c r="CLF14" s="488"/>
      <c r="CLG14" s="488"/>
      <c r="CLH14" s="488"/>
      <c r="CLI14" s="488"/>
      <c r="CLJ14" s="488"/>
      <c r="CLK14" s="488"/>
      <c r="CLL14" s="488"/>
      <c r="CLM14" s="488"/>
      <c r="CLN14" s="488"/>
      <c r="CLO14" s="488"/>
      <c r="CLP14" s="488"/>
      <c r="CLQ14" s="488"/>
      <c r="CLR14" s="488"/>
      <c r="CLS14" s="488"/>
      <c r="CLT14" s="488"/>
      <c r="CLU14" s="488"/>
      <c r="CLV14" s="488"/>
      <c r="CLW14" s="488"/>
      <c r="CLX14" s="488"/>
      <c r="CLY14" s="488"/>
      <c r="CLZ14" s="488"/>
      <c r="CMA14" s="488"/>
      <c r="CMB14" s="488"/>
      <c r="CMC14" s="488"/>
      <c r="CMD14" s="488"/>
      <c r="CME14" s="488"/>
      <c r="CMF14" s="488"/>
      <c r="CMG14" s="488"/>
      <c r="CMH14" s="488"/>
      <c r="CMI14" s="488"/>
      <c r="CMJ14" s="488"/>
      <c r="CMK14" s="488"/>
      <c r="CML14" s="488"/>
      <c r="CMM14" s="488"/>
      <c r="CMN14" s="488"/>
      <c r="CMO14" s="488"/>
      <c r="CMP14" s="488"/>
      <c r="CMQ14" s="488"/>
      <c r="CMR14" s="488"/>
      <c r="CMS14" s="488"/>
      <c r="CMT14" s="488"/>
      <c r="CMU14" s="488"/>
      <c r="CMV14" s="488"/>
      <c r="CMW14" s="488"/>
      <c r="CMX14" s="488"/>
      <c r="CMY14" s="488"/>
      <c r="CMZ14" s="488"/>
      <c r="CNA14" s="488"/>
      <c r="CNB14" s="488"/>
      <c r="CNC14" s="488"/>
      <c r="CND14" s="488"/>
      <c r="CNE14" s="488"/>
      <c r="CNF14" s="488"/>
      <c r="CNG14" s="488"/>
      <c r="CNH14" s="488"/>
      <c r="CNI14" s="488"/>
      <c r="CNJ14" s="488"/>
      <c r="CNK14" s="488"/>
      <c r="CNL14" s="488"/>
      <c r="CNM14" s="488"/>
      <c r="CNN14" s="488"/>
      <c r="CNO14" s="488"/>
      <c r="CNP14" s="488"/>
      <c r="CNQ14" s="488"/>
      <c r="CNR14" s="488"/>
      <c r="CNS14" s="488"/>
      <c r="CNT14" s="488"/>
      <c r="CNU14" s="488"/>
      <c r="CNV14" s="488"/>
      <c r="CNW14" s="488"/>
      <c r="CNX14" s="488"/>
      <c r="CNY14" s="488"/>
      <c r="CNZ14" s="488"/>
      <c r="COA14" s="488"/>
      <c r="COB14" s="488"/>
      <c r="COC14" s="488"/>
      <c r="COD14" s="488"/>
      <c r="COE14" s="488"/>
      <c r="COF14" s="488"/>
      <c r="COG14" s="488"/>
      <c r="COH14" s="488"/>
      <c r="COI14" s="488"/>
      <c r="COJ14" s="488"/>
      <c r="COK14" s="488"/>
      <c r="COL14" s="488"/>
      <c r="COM14" s="488"/>
      <c r="CON14" s="488"/>
      <c r="COO14" s="488"/>
      <c r="COP14" s="488"/>
      <c r="COQ14" s="488"/>
      <c r="COR14" s="488"/>
      <c r="COS14" s="488"/>
      <c r="COT14" s="488"/>
      <c r="COU14" s="488"/>
      <c r="COV14" s="488"/>
      <c r="COW14" s="488"/>
      <c r="COX14" s="488"/>
      <c r="COY14" s="488"/>
      <c r="COZ14" s="488"/>
      <c r="CPA14" s="488"/>
      <c r="CPB14" s="488"/>
      <c r="CPC14" s="488"/>
      <c r="CPD14" s="488"/>
      <c r="CPE14" s="488"/>
      <c r="CPF14" s="488"/>
      <c r="CPG14" s="488"/>
      <c r="CPH14" s="488"/>
      <c r="CPI14" s="488"/>
      <c r="CPJ14" s="488"/>
      <c r="CPK14" s="488"/>
      <c r="CPL14" s="488"/>
      <c r="CPM14" s="488"/>
      <c r="CPN14" s="488"/>
      <c r="CPO14" s="488"/>
      <c r="CPP14" s="488"/>
      <c r="CPQ14" s="488"/>
      <c r="CPR14" s="488"/>
      <c r="CPS14" s="488"/>
      <c r="CPT14" s="488"/>
      <c r="CPU14" s="488"/>
      <c r="CPV14" s="488"/>
      <c r="CPW14" s="488"/>
      <c r="CPX14" s="488"/>
      <c r="CPY14" s="488"/>
      <c r="CPZ14" s="488"/>
      <c r="CQA14" s="488"/>
      <c r="CQB14" s="488"/>
      <c r="CQC14" s="488"/>
      <c r="CQD14" s="488"/>
      <c r="CQE14" s="488"/>
      <c r="CQF14" s="488"/>
      <c r="CQG14" s="488"/>
      <c r="CQH14" s="488"/>
      <c r="CQI14" s="488"/>
      <c r="CQJ14" s="488"/>
      <c r="CQK14" s="488"/>
      <c r="CQL14" s="488"/>
      <c r="CQM14" s="488"/>
      <c r="CQN14" s="488"/>
      <c r="CQO14" s="488"/>
      <c r="CQP14" s="488"/>
      <c r="CQQ14" s="488"/>
      <c r="CQR14" s="488"/>
      <c r="CQS14" s="488"/>
      <c r="CQT14" s="488"/>
      <c r="CQU14" s="488"/>
      <c r="CQV14" s="488"/>
      <c r="CQW14" s="488"/>
      <c r="CQX14" s="488"/>
      <c r="CQY14" s="488"/>
      <c r="CQZ14" s="488"/>
      <c r="CRA14" s="488"/>
      <c r="CRB14" s="488"/>
      <c r="CRC14" s="488"/>
      <c r="CRD14" s="488"/>
      <c r="CRE14" s="488"/>
      <c r="CRF14" s="488"/>
      <c r="CRG14" s="488"/>
      <c r="CRH14" s="488"/>
      <c r="CRI14" s="488"/>
      <c r="CRJ14" s="488"/>
      <c r="CRK14" s="488"/>
      <c r="CRL14" s="488"/>
      <c r="CRM14" s="488"/>
      <c r="CRN14" s="488"/>
      <c r="CRO14" s="488"/>
      <c r="CRP14" s="488"/>
      <c r="CRQ14" s="488"/>
      <c r="CRR14" s="488"/>
      <c r="CRS14" s="488"/>
      <c r="CRT14" s="488"/>
      <c r="CRU14" s="488"/>
      <c r="CRV14" s="488"/>
      <c r="CRW14" s="488"/>
      <c r="CRX14" s="488"/>
      <c r="CRY14" s="488"/>
      <c r="CRZ14" s="488"/>
      <c r="CSA14" s="488"/>
      <c r="CSB14" s="488"/>
      <c r="CSC14" s="488"/>
      <c r="CSD14" s="488"/>
      <c r="CSE14" s="488"/>
      <c r="CSF14" s="488"/>
      <c r="CSG14" s="488"/>
      <c r="CSH14" s="488"/>
      <c r="CSI14" s="488"/>
      <c r="CSJ14" s="488"/>
      <c r="CSK14" s="488"/>
      <c r="CSL14" s="488"/>
      <c r="CSM14" s="488"/>
      <c r="CSN14" s="488"/>
      <c r="CSO14" s="488"/>
      <c r="CSP14" s="488"/>
      <c r="CSQ14" s="488"/>
      <c r="CSR14" s="488"/>
      <c r="CSS14" s="488"/>
      <c r="CST14" s="488"/>
      <c r="CSU14" s="488"/>
      <c r="CSV14" s="488"/>
      <c r="CSW14" s="488"/>
      <c r="CSX14" s="488"/>
      <c r="CSY14" s="488"/>
      <c r="CSZ14" s="488"/>
      <c r="CTA14" s="488"/>
      <c r="CTB14" s="488"/>
      <c r="CTC14" s="488"/>
      <c r="CTD14" s="488"/>
      <c r="CTE14" s="488"/>
      <c r="CTF14" s="488"/>
      <c r="CTG14" s="488"/>
      <c r="CTH14" s="488"/>
      <c r="CTI14" s="488"/>
      <c r="CTJ14" s="488"/>
      <c r="CTK14" s="488"/>
      <c r="CTL14" s="488"/>
      <c r="CTM14" s="488"/>
      <c r="CTN14" s="488"/>
      <c r="CTO14" s="488"/>
      <c r="CTP14" s="488"/>
      <c r="CTQ14" s="488"/>
      <c r="CTR14" s="488"/>
      <c r="CTS14" s="488"/>
      <c r="CTT14" s="488"/>
      <c r="CTU14" s="488"/>
      <c r="CTV14" s="488"/>
      <c r="CTW14" s="488"/>
      <c r="CTX14" s="488"/>
      <c r="CTY14" s="488"/>
      <c r="CTZ14" s="488"/>
      <c r="CUA14" s="488"/>
      <c r="CUB14" s="488"/>
      <c r="CUC14" s="488"/>
      <c r="CUD14" s="488"/>
      <c r="CUE14" s="488"/>
      <c r="CUF14" s="488"/>
      <c r="CUG14" s="488"/>
      <c r="CUH14" s="488"/>
      <c r="CUI14" s="488"/>
      <c r="CUJ14" s="488"/>
      <c r="CUK14" s="488"/>
      <c r="CUL14" s="488"/>
      <c r="CUM14" s="488"/>
      <c r="CUN14" s="488"/>
      <c r="CUO14" s="488"/>
      <c r="CUP14" s="488"/>
      <c r="CUQ14" s="488"/>
      <c r="CUR14" s="488"/>
      <c r="CUS14" s="488"/>
      <c r="CUT14" s="488"/>
      <c r="CUU14" s="488"/>
      <c r="CUV14" s="488"/>
      <c r="CUW14" s="488"/>
      <c r="CUX14" s="488"/>
      <c r="CUY14" s="488"/>
      <c r="CUZ14" s="488"/>
      <c r="CVA14" s="488"/>
      <c r="CVB14" s="488"/>
      <c r="CVC14" s="488"/>
      <c r="CVD14" s="488"/>
      <c r="CVE14" s="488"/>
      <c r="CVF14" s="488"/>
      <c r="CVG14" s="488"/>
      <c r="CVH14" s="488"/>
      <c r="CVI14" s="488"/>
      <c r="CVJ14" s="488"/>
      <c r="CVK14" s="488"/>
      <c r="CVL14" s="488"/>
      <c r="CVM14" s="488"/>
      <c r="CVN14" s="488"/>
      <c r="CVO14" s="488"/>
      <c r="CVP14" s="488"/>
      <c r="CVQ14" s="488"/>
      <c r="CVR14" s="488"/>
      <c r="CVS14" s="488"/>
      <c r="CVT14" s="488"/>
      <c r="CVU14" s="488"/>
      <c r="CVV14" s="488"/>
      <c r="CVW14" s="488"/>
      <c r="CVX14" s="488"/>
      <c r="CVY14" s="488"/>
      <c r="CVZ14" s="488"/>
      <c r="CWA14" s="488"/>
      <c r="CWB14" s="488"/>
      <c r="CWC14" s="488"/>
      <c r="CWD14" s="488"/>
      <c r="CWE14" s="488"/>
      <c r="CWF14" s="488"/>
      <c r="CWG14" s="488"/>
      <c r="CWH14" s="488"/>
      <c r="CWI14" s="488"/>
      <c r="CWJ14" s="488"/>
      <c r="CWK14" s="488"/>
      <c r="CWL14" s="488"/>
      <c r="CWM14" s="488"/>
      <c r="CWN14" s="488"/>
      <c r="CWO14" s="488"/>
      <c r="CWP14" s="488"/>
      <c r="CWQ14" s="488"/>
      <c r="CWR14" s="488"/>
      <c r="CWS14" s="488"/>
      <c r="CWT14" s="488"/>
      <c r="CWU14" s="488"/>
      <c r="CWV14" s="488"/>
      <c r="CWW14" s="488"/>
      <c r="CWX14" s="488"/>
      <c r="CWY14" s="488"/>
      <c r="CWZ14" s="488"/>
      <c r="CXA14" s="488"/>
      <c r="CXB14" s="488"/>
      <c r="CXC14" s="488"/>
      <c r="CXD14" s="488"/>
      <c r="CXE14" s="488"/>
      <c r="CXF14" s="488"/>
      <c r="CXG14" s="488"/>
      <c r="CXH14" s="488"/>
      <c r="CXI14" s="488"/>
      <c r="CXJ14" s="488"/>
      <c r="CXK14" s="488"/>
      <c r="CXL14" s="488"/>
      <c r="CXM14" s="488"/>
      <c r="CXN14" s="488"/>
      <c r="CXO14" s="488"/>
      <c r="CXP14" s="488"/>
      <c r="CXQ14" s="488"/>
      <c r="CXR14" s="488"/>
      <c r="CXS14" s="488"/>
      <c r="CXT14" s="488"/>
      <c r="CXU14" s="488"/>
      <c r="CXV14" s="488"/>
      <c r="CXW14" s="488"/>
      <c r="CXX14" s="488"/>
      <c r="CXY14" s="488"/>
      <c r="CXZ14" s="488"/>
      <c r="CYA14" s="488"/>
      <c r="CYB14" s="488"/>
      <c r="CYC14" s="488"/>
      <c r="CYD14" s="488"/>
      <c r="CYE14" s="488"/>
      <c r="CYF14" s="488"/>
      <c r="CYG14" s="488"/>
      <c r="CYH14" s="488"/>
      <c r="CYI14" s="488"/>
      <c r="CYJ14" s="488"/>
      <c r="CYK14" s="488"/>
      <c r="CYL14" s="488"/>
      <c r="CYM14" s="488"/>
      <c r="CYN14" s="488"/>
      <c r="CYO14" s="488"/>
      <c r="CYP14" s="488"/>
      <c r="CYQ14" s="488"/>
      <c r="CYR14" s="488"/>
      <c r="CYS14" s="488"/>
      <c r="CYT14" s="488"/>
      <c r="CYU14" s="488"/>
      <c r="CYV14" s="488"/>
      <c r="CYW14" s="488"/>
      <c r="CYX14" s="488"/>
      <c r="CYY14" s="488"/>
      <c r="CYZ14" s="488"/>
      <c r="CZA14" s="488"/>
      <c r="CZB14" s="488"/>
      <c r="CZC14" s="488"/>
      <c r="CZD14" s="488"/>
      <c r="CZE14" s="488"/>
      <c r="CZF14" s="488"/>
      <c r="CZG14" s="488"/>
      <c r="CZH14" s="488"/>
      <c r="CZI14" s="488"/>
      <c r="CZJ14" s="488"/>
      <c r="CZK14" s="488"/>
      <c r="CZL14" s="488"/>
      <c r="CZM14" s="488"/>
      <c r="CZN14" s="488"/>
      <c r="CZO14" s="488"/>
      <c r="CZP14" s="488"/>
      <c r="CZQ14" s="488"/>
      <c r="CZR14" s="488"/>
      <c r="CZS14" s="488"/>
      <c r="CZT14" s="488"/>
      <c r="CZU14" s="488"/>
      <c r="CZV14" s="488"/>
      <c r="CZW14" s="488"/>
      <c r="CZX14" s="488"/>
      <c r="CZY14" s="488"/>
      <c r="CZZ14" s="488"/>
      <c r="DAA14" s="488"/>
      <c r="DAB14" s="488"/>
      <c r="DAC14" s="488"/>
      <c r="DAD14" s="488"/>
      <c r="DAE14" s="488"/>
      <c r="DAF14" s="488"/>
      <c r="DAG14" s="488"/>
      <c r="DAH14" s="488"/>
      <c r="DAI14" s="488"/>
      <c r="DAJ14" s="488"/>
      <c r="DAK14" s="488"/>
      <c r="DAL14" s="488"/>
      <c r="DAM14" s="488"/>
      <c r="DAN14" s="488"/>
      <c r="DAO14" s="488"/>
      <c r="DAP14" s="488"/>
      <c r="DAQ14" s="488"/>
      <c r="DAR14" s="488"/>
      <c r="DAS14" s="488"/>
      <c r="DAT14" s="488"/>
      <c r="DAU14" s="488"/>
      <c r="DAV14" s="488"/>
      <c r="DAW14" s="488"/>
      <c r="DAX14" s="488"/>
      <c r="DAY14" s="488"/>
      <c r="DAZ14" s="488"/>
      <c r="DBA14" s="488"/>
      <c r="DBB14" s="488"/>
      <c r="DBC14" s="488"/>
      <c r="DBD14" s="488"/>
      <c r="DBE14" s="488"/>
      <c r="DBF14" s="488"/>
      <c r="DBG14" s="488"/>
      <c r="DBH14" s="488"/>
      <c r="DBI14" s="488"/>
      <c r="DBJ14" s="488"/>
      <c r="DBK14" s="488"/>
      <c r="DBL14" s="488"/>
      <c r="DBM14" s="488"/>
      <c r="DBN14" s="488"/>
      <c r="DBO14" s="488"/>
      <c r="DBP14" s="488"/>
      <c r="DBQ14" s="488"/>
      <c r="DBR14" s="488"/>
      <c r="DBS14" s="488"/>
      <c r="DBT14" s="488"/>
      <c r="DBU14" s="488"/>
      <c r="DBV14" s="488"/>
      <c r="DBW14" s="488"/>
      <c r="DBX14" s="488"/>
      <c r="DBY14" s="488"/>
      <c r="DBZ14" s="488"/>
      <c r="DCA14" s="488"/>
      <c r="DCB14" s="488"/>
      <c r="DCC14" s="488"/>
      <c r="DCD14" s="488"/>
      <c r="DCE14" s="488"/>
      <c r="DCF14" s="488"/>
      <c r="DCG14" s="488"/>
      <c r="DCH14" s="488"/>
      <c r="DCI14" s="488"/>
      <c r="DCJ14" s="488"/>
      <c r="DCK14" s="488"/>
      <c r="DCL14" s="488"/>
      <c r="DCM14" s="488"/>
      <c r="DCN14" s="488"/>
      <c r="DCO14" s="488"/>
      <c r="DCP14" s="488"/>
      <c r="DCQ14" s="488"/>
      <c r="DCR14" s="488"/>
      <c r="DCS14" s="488"/>
      <c r="DCT14" s="488"/>
      <c r="DCU14" s="488"/>
      <c r="DCV14" s="488"/>
      <c r="DCW14" s="488"/>
      <c r="DCX14" s="488"/>
      <c r="DCY14" s="488"/>
      <c r="DCZ14" s="488"/>
      <c r="DDA14" s="488"/>
      <c r="DDB14" s="488"/>
      <c r="DDC14" s="488"/>
      <c r="DDD14" s="488"/>
      <c r="DDE14" s="488"/>
      <c r="DDF14" s="488"/>
      <c r="DDG14" s="488"/>
      <c r="DDH14" s="488"/>
      <c r="DDI14" s="488"/>
      <c r="DDJ14" s="488"/>
      <c r="DDK14" s="488"/>
      <c r="DDL14" s="488"/>
      <c r="DDM14" s="488"/>
      <c r="DDN14" s="488"/>
      <c r="DDO14" s="488"/>
      <c r="DDP14" s="488"/>
      <c r="DDQ14" s="488"/>
      <c r="DDR14" s="488"/>
      <c r="DDS14" s="488"/>
      <c r="DDT14" s="488"/>
      <c r="DDU14" s="488"/>
      <c r="DDV14" s="488"/>
      <c r="DDW14" s="488"/>
      <c r="DDX14" s="488"/>
      <c r="DDY14" s="488"/>
      <c r="DDZ14" s="488"/>
      <c r="DEA14" s="488"/>
      <c r="DEB14" s="488"/>
      <c r="DEC14" s="488"/>
      <c r="DED14" s="488"/>
      <c r="DEE14" s="488"/>
      <c r="DEF14" s="488"/>
      <c r="DEG14" s="488"/>
      <c r="DEH14" s="488"/>
      <c r="DEI14" s="488"/>
      <c r="DEJ14" s="488"/>
      <c r="DEK14" s="488"/>
      <c r="DEL14" s="488"/>
      <c r="DEM14" s="488"/>
      <c r="DEN14" s="488"/>
      <c r="DEO14" s="488"/>
      <c r="DEP14" s="488"/>
      <c r="DEQ14" s="488"/>
      <c r="DER14" s="488"/>
      <c r="DES14" s="488"/>
      <c r="DET14" s="488"/>
      <c r="DEU14" s="488"/>
      <c r="DEV14" s="488"/>
      <c r="DEW14" s="488"/>
      <c r="DEX14" s="488"/>
      <c r="DEY14" s="488"/>
      <c r="DEZ14" s="488"/>
      <c r="DFA14" s="488"/>
      <c r="DFB14" s="488"/>
      <c r="DFC14" s="488"/>
      <c r="DFD14" s="488"/>
      <c r="DFE14" s="488"/>
      <c r="DFF14" s="488"/>
      <c r="DFG14" s="488"/>
      <c r="DFH14" s="488"/>
      <c r="DFI14" s="488"/>
      <c r="DFJ14" s="488"/>
      <c r="DFK14" s="488"/>
      <c r="DFL14" s="488"/>
      <c r="DFM14" s="488"/>
      <c r="DFN14" s="488"/>
      <c r="DFO14" s="488"/>
      <c r="DFP14" s="488"/>
      <c r="DFQ14" s="488"/>
      <c r="DFR14" s="488"/>
      <c r="DFS14" s="488"/>
      <c r="DFT14" s="488"/>
      <c r="DFU14" s="488"/>
      <c r="DFV14" s="488"/>
      <c r="DFW14" s="488"/>
      <c r="DFX14" s="488"/>
      <c r="DFY14" s="488"/>
      <c r="DFZ14" s="488"/>
      <c r="DGA14" s="488"/>
      <c r="DGB14" s="488"/>
      <c r="DGC14" s="488"/>
      <c r="DGD14" s="488"/>
      <c r="DGE14" s="488"/>
      <c r="DGF14" s="488"/>
      <c r="DGG14" s="488"/>
      <c r="DGH14" s="488"/>
      <c r="DGI14" s="488"/>
      <c r="DGJ14" s="488"/>
      <c r="DGK14" s="488"/>
      <c r="DGL14" s="488"/>
      <c r="DGM14" s="488"/>
      <c r="DGN14" s="488"/>
      <c r="DGO14" s="488"/>
      <c r="DGP14" s="488"/>
      <c r="DGQ14" s="488"/>
      <c r="DGR14" s="488"/>
      <c r="DGS14" s="488"/>
      <c r="DGT14" s="488"/>
      <c r="DGU14" s="488"/>
      <c r="DGV14" s="488"/>
      <c r="DGW14" s="488"/>
      <c r="DGX14" s="488"/>
      <c r="DGY14" s="488"/>
      <c r="DGZ14" s="488"/>
      <c r="DHA14" s="488"/>
      <c r="DHB14" s="488"/>
      <c r="DHC14" s="488"/>
      <c r="DHD14" s="488"/>
      <c r="DHE14" s="488"/>
      <c r="DHF14" s="488"/>
      <c r="DHG14" s="488"/>
      <c r="DHH14" s="488"/>
      <c r="DHI14" s="488"/>
      <c r="DHJ14" s="488"/>
      <c r="DHK14" s="488"/>
      <c r="DHL14" s="488"/>
      <c r="DHM14" s="488"/>
      <c r="DHN14" s="488"/>
      <c r="DHO14" s="488"/>
      <c r="DHP14" s="488"/>
      <c r="DHQ14" s="488"/>
      <c r="DHR14" s="488"/>
      <c r="DHS14" s="488"/>
      <c r="DHT14" s="488"/>
      <c r="DHU14" s="488"/>
      <c r="DHV14" s="488"/>
      <c r="DHW14" s="488"/>
      <c r="DHX14" s="488"/>
      <c r="DHY14" s="488"/>
      <c r="DHZ14" s="488"/>
      <c r="DIA14" s="488"/>
      <c r="DIB14" s="488"/>
      <c r="DIC14" s="488"/>
      <c r="DID14" s="488"/>
      <c r="DIE14" s="488"/>
      <c r="DIF14" s="488"/>
      <c r="DIG14" s="488"/>
      <c r="DIH14" s="488"/>
      <c r="DII14" s="488"/>
      <c r="DIJ14" s="488"/>
      <c r="DIK14" s="488"/>
      <c r="DIL14" s="488"/>
      <c r="DIM14" s="488"/>
      <c r="DIN14" s="488"/>
      <c r="DIO14" s="488"/>
      <c r="DIP14" s="488"/>
      <c r="DIQ14" s="488"/>
      <c r="DIR14" s="488"/>
      <c r="DIS14" s="488"/>
      <c r="DIT14" s="488"/>
      <c r="DIU14" s="488"/>
      <c r="DIV14" s="488"/>
      <c r="DIW14" s="488"/>
      <c r="DIX14" s="488"/>
      <c r="DIY14" s="488"/>
      <c r="DIZ14" s="488"/>
      <c r="DJA14" s="488"/>
      <c r="DJB14" s="488"/>
      <c r="DJC14" s="488"/>
      <c r="DJD14" s="488"/>
      <c r="DJE14" s="488"/>
      <c r="DJF14" s="488"/>
      <c r="DJG14" s="488"/>
      <c r="DJH14" s="488"/>
      <c r="DJI14" s="488"/>
      <c r="DJJ14" s="488"/>
      <c r="DJK14" s="488"/>
      <c r="DJL14" s="488"/>
      <c r="DJM14" s="488"/>
      <c r="DJN14" s="488"/>
      <c r="DJO14" s="488"/>
      <c r="DJP14" s="488"/>
      <c r="DJQ14" s="488"/>
      <c r="DJR14" s="488"/>
      <c r="DJS14" s="488"/>
      <c r="DJT14" s="488"/>
      <c r="DJU14" s="488"/>
      <c r="DJV14" s="488"/>
      <c r="DJW14" s="488"/>
      <c r="DJX14" s="488"/>
      <c r="DJY14" s="488"/>
      <c r="DJZ14" s="488"/>
      <c r="DKA14" s="488"/>
      <c r="DKB14" s="488"/>
      <c r="DKC14" s="488"/>
      <c r="DKD14" s="488"/>
      <c r="DKE14" s="488"/>
      <c r="DKF14" s="488"/>
      <c r="DKG14" s="488"/>
      <c r="DKH14" s="488"/>
      <c r="DKI14" s="488"/>
      <c r="DKJ14" s="488"/>
      <c r="DKK14" s="488"/>
      <c r="DKL14" s="488"/>
      <c r="DKM14" s="488"/>
      <c r="DKN14" s="488"/>
      <c r="DKO14" s="488"/>
      <c r="DKP14" s="488"/>
      <c r="DKQ14" s="488"/>
      <c r="DKR14" s="488"/>
      <c r="DKS14" s="488"/>
      <c r="DKT14" s="488"/>
      <c r="DKU14" s="488"/>
      <c r="DKV14" s="488"/>
      <c r="DKW14" s="488"/>
      <c r="DKX14" s="488"/>
      <c r="DKY14" s="488"/>
      <c r="DKZ14" s="488"/>
      <c r="DLA14" s="488"/>
      <c r="DLB14" s="488"/>
      <c r="DLC14" s="488"/>
      <c r="DLD14" s="488"/>
      <c r="DLE14" s="488"/>
      <c r="DLF14" s="488"/>
      <c r="DLG14" s="488"/>
      <c r="DLH14" s="488"/>
      <c r="DLI14" s="488"/>
      <c r="DLJ14" s="488"/>
      <c r="DLK14" s="488"/>
      <c r="DLL14" s="488"/>
      <c r="DLM14" s="488"/>
      <c r="DLN14" s="488"/>
      <c r="DLO14" s="488"/>
      <c r="DLP14" s="488"/>
      <c r="DLQ14" s="488"/>
      <c r="DLR14" s="488"/>
      <c r="DLS14" s="488"/>
      <c r="DLT14" s="488"/>
      <c r="DLU14" s="488"/>
      <c r="DLV14" s="488"/>
      <c r="DLW14" s="488"/>
      <c r="DLX14" s="488"/>
      <c r="DLY14" s="488"/>
      <c r="DLZ14" s="488"/>
      <c r="DMA14" s="488"/>
      <c r="DMB14" s="488"/>
      <c r="DMC14" s="488"/>
      <c r="DMD14" s="488"/>
      <c r="DME14" s="488"/>
      <c r="DMF14" s="488"/>
      <c r="DMG14" s="488"/>
      <c r="DMH14" s="488"/>
      <c r="DMI14" s="488"/>
      <c r="DMJ14" s="488"/>
      <c r="DMK14" s="488"/>
      <c r="DML14" s="488"/>
      <c r="DMM14" s="488"/>
      <c r="DMN14" s="488"/>
      <c r="DMO14" s="488"/>
      <c r="DMP14" s="488"/>
      <c r="DMQ14" s="488"/>
      <c r="DMR14" s="488"/>
      <c r="DMS14" s="488"/>
      <c r="DMT14" s="488"/>
      <c r="DMU14" s="488"/>
      <c r="DMV14" s="488"/>
      <c r="DMW14" s="488"/>
      <c r="DMX14" s="488"/>
      <c r="DMY14" s="488"/>
      <c r="DMZ14" s="488"/>
      <c r="DNA14" s="488"/>
      <c r="DNB14" s="488"/>
      <c r="DNC14" s="488"/>
      <c r="DND14" s="488"/>
      <c r="DNE14" s="488"/>
      <c r="DNF14" s="488"/>
      <c r="DNG14" s="488"/>
      <c r="DNH14" s="488"/>
      <c r="DNI14" s="488"/>
      <c r="DNJ14" s="488"/>
      <c r="DNK14" s="488"/>
      <c r="DNL14" s="488"/>
      <c r="DNM14" s="488"/>
      <c r="DNN14" s="488"/>
      <c r="DNO14" s="488"/>
      <c r="DNP14" s="488"/>
      <c r="DNQ14" s="488"/>
      <c r="DNR14" s="488"/>
      <c r="DNS14" s="488"/>
      <c r="DNT14" s="488"/>
      <c r="DNU14" s="488"/>
      <c r="DNV14" s="488"/>
      <c r="DNW14" s="488"/>
      <c r="DNX14" s="488"/>
      <c r="DNY14" s="488"/>
      <c r="DNZ14" s="488"/>
      <c r="DOA14" s="488"/>
      <c r="DOB14" s="488"/>
      <c r="DOC14" s="488"/>
      <c r="DOD14" s="488"/>
      <c r="DOE14" s="488"/>
      <c r="DOF14" s="488"/>
      <c r="DOG14" s="488"/>
      <c r="DOH14" s="488"/>
      <c r="DOI14" s="488"/>
      <c r="DOJ14" s="488"/>
      <c r="DOK14" s="488"/>
      <c r="DOL14" s="488"/>
      <c r="DOM14" s="488"/>
      <c r="DON14" s="488"/>
      <c r="DOO14" s="488"/>
      <c r="DOP14" s="488"/>
      <c r="DOQ14" s="488"/>
      <c r="DOR14" s="488"/>
      <c r="DOS14" s="488"/>
      <c r="DOT14" s="488"/>
      <c r="DOU14" s="488"/>
      <c r="DOV14" s="488"/>
      <c r="DOW14" s="488"/>
      <c r="DOX14" s="488"/>
      <c r="DOY14" s="488"/>
      <c r="DOZ14" s="488"/>
      <c r="DPA14" s="488"/>
      <c r="DPB14" s="488"/>
      <c r="DPC14" s="488"/>
      <c r="DPD14" s="488"/>
      <c r="DPE14" s="488"/>
      <c r="DPF14" s="488"/>
      <c r="DPG14" s="488"/>
      <c r="DPH14" s="488"/>
      <c r="DPI14" s="488"/>
      <c r="DPJ14" s="488"/>
      <c r="DPK14" s="488"/>
      <c r="DPL14" s="488"/>
      <c r="DPM14" s="488"/>
      <c r="DPN14" s="488"/>
      <c r="DPO14" s="488"/>
      <c r="DPP14" s="488"/>
      <c r="DPQ14" s="488"/>
      <c r="DPR14" s="488"/>
      <c r="DPS14" s="488"/>
      <c r="DPT14" s="488"/>
      <c r="DPU14" s="488"/>
      <c r="DPV14" s="488"/>
      <c r="DPW14" s="488"/>
      <c r="DPX14" s="488"/>
      <c r="DPY14" s="488"/>
      <c r="DPZ14" s="488"/>
      <c r="DQA14" s="488"/>
      <c r="DQB14" s="488"/>
      <c r="DQC14" s="488"/>
      <c r="DQD14" s="488"/>
      <c r="DQE14" s="488"/>
      <c r="DQF14" s="488"/>
      <c r="DQG14" s="488"/>
      <c r="DQH14" s="488"/>
      <c r="DQI14" s="488"/>
      <c r="DQJ14" s="488"/>
      <c r="DQK14" s="488"/>
      <c r="DQL14" s="488"/>
      <c r="DQM14" s="488"/>
      <c r="DQN14" s="488"/>
      <c r="DQO14" s="488"/>
      <c r="DQP14" s="488"/>
      <c r="DQQ14" s="488"/>
      <c r="DQR14" s="488"/>
      <c r="DQS14" s="488"/>
      <c r="DQT14" s="488"/>
      <c r="DQU14" s="488"/>
      <c r="DQV14" s="488"/>
      <c r="DQW14" s="488"/>
      <c r="DQX14" s="488"/>
      <c r="DQY14" s="488"/>
      <c r="DQZ14" s="488"/>
      <c r="DRA14" s="488"/>
      <c r="DRB14" s="488"/>
      <c r="DRC14" s="488"/>
      <c r="DRD14" s="488"/>
      <c r="DRE14" s="488"/>
      <c r="DRF14" s="488"/>
      <c r="DRG14" s="488"/>
      <c r="DRH14" s="488"/>
      <c r="DRI14" s="488"/>
      <c r="DRJ14" s="488"/>
      <c r="DRK14" s="488"/>
      <c r="DRL14" s="488"/>
      <c r="DRM14" s="488"/>
      <c r="DRN14" s="488"/>
      <c r="DRO14" s="488"/>
      <c r="DRP14" s="488"/>
      <c r="DRQ14" s="488"/>
      <c r="DRR14" s="488"/>
      <c r="DRS14" s="488"/>
      <c r="DRT14" s="488"/>
      <c r="DRU14" s="488"/>
      <c r="DRV14" s="488"/>
      <c r="DRW14" s="488"/>
      <c r="DRX14" s="488"/>
      <c r="DRY14" s="488"/>
      <c r="DRZ14" s="488"/>
      <c r="DSA14" s="488"/>
      <c r="DSB14" s="488"/>
      <c r="DSC14" s="488"/>
      <c r="DSD14" s="488"/>
      <c r="DSE14" s="488"/>
      <c r="DSF14" s="488"/>
      <c r="DSG14" s="488"/>
      <c r="DSH14" s="488"/>
      <c r="DSI14" s="488"/>
      <c r="DSJ14" s="488"/>
      <c r="DSK14" s="488"/>
      <c r="DSL14" s="488"/>
      <c r="DSM14" s="488"/>
      <c r="DSN14" s="488"/>
      <c r="DSO14" s="488"/>
      <c r="DSP14" s="488"/>
      <c r="DSQ14" s="488"/>
      <c r="DSR14" s="488"/>
      <c r="DSS14" s="488"/>
      <c r="DST14" s="488"/>
      <c r="DSU14" s="488"/>
      <c r="DSV14" s="488"/>
      <c r="DSW14" s="488"/>
      <c r="DSX14" s="488"/>
      <c r="DSY14" s="488"/>
      <c r="DSZ14" s="488"/>
      <c r="DTA14" s="488"/>
      <c r="DTB14" s="488"/>
      <c r="DTC14" s="488"/>
      <c r="DTD14" s="488"/>
      <c r="DTE14" s="488"/>
      <c r="DTF14" s="488"/>
      <c r="DTG14" s="488"/>
      <c r="DTH14" s="488"/>
      <c r="DTI14" s="488"/>
      <c r="DTJ14" s="488"/>
      <c r="DTK14" s="488"/>
      <c r="DTL14" s="488"/>
      <c r="DTM14" s="488"/>
      <c r="DTN14" s="488"/>
      <c r="DTO14" s="488"/>
      <c r="DTP14" s="488"/>
      <c r="DTQ14" s="488"/>
      <c r="DTR14" s="488"/>
      <c r="DTS14" s="488"/>
      <c r="DTT14" s="488"/>
      <c r="DTU14" s="488"/>
      <c r="DTV14" s="488"/>
      <c r="DTW14" s="488"/>
      <c r="DTX14" s="488"/>
      <c r="DTY14" s="488"/>
      <c r="DTZ14" s="488"/>
      <c r="DUA14" s="488"/>
      <c r="DUB14" s="488"/>
      <c r="DUC14" s="488"/>
      <c r="DUD14" s="488"/>
      <c r="DUE14" s="488"/>
      <c r="DUF14" s="488"/>
      <c r="DUG14" s="488"/>
      <c r="DUH14" s="488"/>
      <c r="DUI14" s="488"/>
      <c r="DUJ14" s="488"/>
      <c r="DUK14" s="488"/>
      <c r="DUL14" s="488"/>
      <c r="DUM14" s="488"/>
      <c r="DUN14" s="488"/>
      <c r="DUO14" s="488"/>
      <c r="DUP14" s="488"/>
      <c r="DUQ14" s="488"/>
      <c r="DUR14" s="488"/>
      <c r="DUS14" s="488"/>
      <c r="DUT14" s="488"/>
      <c r="DUU14" s="488"/>
      <c r="DUV14" s="488"/>
      <c r="DUW14" s="488"/>
      <c r="DUX14" s="488"/>
      <c r="DUY14" s="488"/>
      <c r="DUZ14" s="488"/>
      <c r="DVA14" s="488"/>
      <c r="DVB14" s="488"/>
      <c r="DVC14" s="488"/>
      <c r="DVD14" s="488"/>
      <c r="DVE14" s="488"/>
      <c r="DVF14" s="488"/>
      <c r="DVG14" s="488"/>
      <c r="DVH14" s="488"/>
      <c r="DVI14" s="488"/>
      <c r="DVJ14" s="488"/>
      <c r="DVK14" s="488"/>
      <c r="DVL14" s="488"/>
      <c r="DVM14" s="488"/>
      <c r="DVN14" s="488"/>
      <c r="DVO14" s="488"/>
      <c r="DVP14" s="488"/>
      <c r="DVQ14" s="488"/>
      <c r="DVR14" s="488"/>
      <c r="DVS14" s="488"/>
      <c r="DVT14" s="488"/>
      <c r="DVU14" s="488"/>
      <c r="DVV14" s="488"/>
      <c r="DVW14" s="488"/>
      <c r="DVX14" s="488"/>
      <c r="DVY14" s="488"/>
      <c r="DVZ14" s="488"/>
      <c r="DWA14" s="488"/>
      <c r="DWB14" s="488"/>
      <c r="DWC14" s="488"/>
      <c r="DWD14" s="488"/>
      <c r="DWE14" s="488"/>
      <c r="DWF14" s="488"/>
      <c r="DWG14" s="488"/>
      <c r="DWH14" s="488"/>
      <c r="DWI14" s="488"/>
      <c r="DWJ14" s="488"/>
      <c r="DWK14" s="488"/>
      <c r="DWL14" s="488"/>
      <c r="DWM14" s="488"/>
      <c r="DWN14" s="488"/>
      <c r="DWO14" s="488"/>
      <c r="DWP14" s="488"/>
      <c r="DWQ14" s="488"/>
      <c r="DWR14" s="488"/>
      <c r="DWS14" s="488"/>
      <c r="DWT14" s="488"/>
      <c r="DWU14" s="488"/>
      <c r="DWV14" s="488"/>
      <c r="DWW14" s="488"/>
      <c r="DWX14" s="488"/>
      <c r="DWY14" s="488"/>
      <c r="DWZ14" s="488"/>
      <c r="DXA14" s="488"/>
      <c r="DXB14" s="488"/>
      <c r="DXC14" s="488"/>
      <c r="DXD14" s="488"/>
      <c r="DXE14" s="488"/>
      <c r="DXF14" s="488"/>
      <c r="DXG14" s="488"/>
      <c r="DXH14" s="488"/>
      <c r="DXI14" s="488"/>
      <c r="DXJ14" s="488"/>
      <c r="DXK14" s="488"/>
      <c r="DXL14" s="488"/>
      <c r="DXM14" s="488"/>
      <c r="DXN14" s="488"/>
      <c r="DXO14" s="488"/>
      <c r="DXP14" s="488"/>
      <c r="DXQ14" s="488"/>
      <c r="DXR14" s="488"/>
      <c r="DXS14" s="488"/>
      <c r="DXT14" s="488"/>
      <c r="DXU14" s="488"/>
      <c r="DXV14" s="488"/>
      <c r="DXW14" s="488"/>
      <c r="DXX14" s="488"/>
      <c r="DXY14" s="488"/>
      <c r="DXZ14" s="488"/>
      <c r="DYA14" s="488"/>
      <c r="DYB14" s="488"/>
      <c r="DYC14" s="488"/>
      <c r="DYD14" s="488"/>
      <c r="DYE14" s="488"/>
      <c r="DYF14" s="488"/>
      <c r="DYG14" s="488"/>
      <c r="DYH14" s="488"/>
      <c r="DYI14" s="488"/>
      <c r="DYJ14" s="488"/>
      <c r="DYK14" s="488"/>
      <c r="DYL14" s="488"/>
      <c r="DYM14" s="488"/>
      <c r="DYN14" s="488"/>
      <c r="DYO14" s="488"/>
      <c r="DYP14" s="488"/>
      <c r="DYQ14" s="488"/>
      <c r="DYR14" s="488"/>
      <c r="DYS14" s="488"/>
      <c r="DYT14" s="488"/>
      <c r="DYU14" s="488"/>
      <c r="DYV14" s="488"/>
      <c r="DYW14" s="488"/>
      <c r="DYX14" s="488"/>
      <c r="DYY14" s="488"/>
      <c r="DYZ14" s="488"/>
      <c r="DZA14" s="488"/>
      <c r="DZB14" s="488"/>
      <c r="DZC14" s="488"/>
      <c r="DZD14" s="488"/>
      <c r="DZE14" s="488"/>
      <c r="DZF14" s="488"/>
      <c r="DZG14" s="488"/>
      <c r="DZH14" s="488"/>
      <c r="DZI14" s="488"/>
      <c r="DZJ14" s="488"/>
      <c r="DZK14" s="488"/>
      <c r="DZL14" s="488"/>
      <c r="DZM14" s="488"/>
      <c r="DZN14" s="488"/>
      <c r="DZO14" s="488"/>
      <c r="DZP14" s="488"/>
      <c r="DZQ14" s="488"/>
      <c r="DZR14" s="488"/>
      <c r="DZS14" s="488"/>
      <c r="DZT14" s="488"/>
      <c r="DZU14" s="488"/>
      <c r="DZV14" s="488"/>
      <c r="DZW14" s="488"/>
      <c r="DZX14" s="488"/>
      <c r="DZY14" s="488"/>
      <c r="DZZ14" s="488"/>
      <c r="EAA14" s="488"/>
      <c r="EAB14" s="488"/>
      <c r="EAC14" s="488"/>
      <c r="EAD14" s="488"/>
      <c r="EAE14" s="488"/>
      <c r="EAF14" s="488"/>
      <c r="EAG14" s="488"/>
      <c r="EAH14" s="488"/>
      <c r="EAI14" s="488"/>
      <c r="EAJ14" s="488"/>
      <c r="EAK14" s="488"/>
      <c r="EAL14" s="488"/>
      <c r="EAM14" s="488"/>
      <c r="EAN14" s="488"/>
      <c r="EAO14" s="488"/>
      <c r="EAP14" s="488"/>
      <c r="EAQ14" s="488"/>
      <c r="EAR14" s="488"/>
      <c r="EAS14" s="488"/>
      <c r="EAT14" s="488"/>
      <c r="EAU14" s="488"/>
      <c r="EAV14" s="488"/>
      <c r="EAW14" s="488"/>
      <c r="EAX14" s="488"/>
      <c r="EAY14" s="488"/>
      <c r="EAZ14" s="488"/>
      <c r="EBA14" s="488"/>
      <c r="EBB14" s="488"/>
      <c r="EBC14" s="488"/>
      <c r="EBD14" s="488"/>
      <c r="EBE14" s="488"/>
      <c r="EBF14" s="488"/>
      <c r="EBG14" s="488"/>
      <c r="EBH14" s="488"/>
      <c r="EBI14" s="488"/>
      <c r="EBJ14" s="488"/>
      <c r="EBK14" s="488"/>
      <c r="EBL14" s="488"/>
      <c r="EBM14" s="488"/>
      <c r="EBN14" s="488"/>
      <c r="EBO14" s="488"/>
      <c r="EBP14" s="488"/>
      <c r="EBQ14" s="488"/>
      <c r="EBR14" s="488"/>
      <c r="EBS14" s="488"/>
      <c r="EBT14" s="488"/>
      <c r="EBU14" s="488"/>
      <c r="EBV14" s="488"/>
      <c r="EBW14" s="488"/>
      <c r="EBX14" s="488"/>
      <c r="EBY14" s="488"/>
      <c r="EBZ14" s="488"/>
      <c r="ECA14" s="488"/>
      <c r="ECB14" s="488"/>
      <c r="ECC14" s="488"/>
      <c r="ECD14" s="488"/>
      <c r="ECE14" s="488"/>
      <c r="ECF14" s="488"/>
      <c r="ECG14" s="488"/>
      <c r="ECH14" s="488"/>
      <c r="ECI14" s="488"/>
      <c r="ECJ14" s="488"/>
      <c r="ECK14" s="488"/>
      <c r="ECL14" s="488"/>
      <c r="ECM14" s="488"/>
      <c r="ECN14" s="488"/>
      <c r="ECO14" s="488"/>
      <c r="ECP14" s="488"/>
      <c r="ECQ14" s="488"/>
      <c r="ECR14" s="488"/>
      <c r="ECS14" s="488"/>
      <c r="ECT14" s="488"/>
      <c r="ECU14" s="488"/>
      <c r="ECV14" s="488"/>
      <c r="ECW14" s="488"/>
      <c r="ECX14" s="488"/>
      <c r="ECY14" s="488"/>
      <c r="ECZ14" s="488"/>
      <c r="EDA14" s="488"/>
      <c r="EDB14" s="488"/>
      <c r="EDC14" s="488"/>
      <c r="EDD14" s="488"/>
      <c r="EDE14" s="488"/>
      <c r="EDF14" s="488"/>
      <c r="EDG14" s="488"/>
      <c r="EDH14" s="488"/>
      <c r="EDI14" s="488"/>
      <c r="EDJ14" s="488"/>
      <c r="EDK14" s="488"/>
      <c r="EDL14" s="488"/>
      <c r="EDM14" s="488"/>
      <c r="EDN14" s="488"/>
      <c r="EDO14" s="488"/>
      <c r="EDP14" s="488"/>
      <c r="EDQ14" s="488"/>
      <c r="EDR14" s="488"/>
      <c r="EDS14" s="488"/>
      <c r="EDT14" s="488"/>
      <c r="EDU14" s="488"/>
      <c r="EDV14" s="488"/>
      <c r="EDW14" s="488"/>
      <c r="EDX14" s="488"/>
      <c r="EDY14" s="488"/>
      <c r="EDZ14" s="488"/>
      <c r="EEA14" s="488"/>
      <c r="EEB14" s="488"/>
      <c r="EEC14" s="488"/>
      <c r="EED14" s="488"/>
      <c r="EEE14" s="488"/>
      <c r="EEF14" s="488"/>
      <c r="EEG14" s="488"/>
      <c r="EEH14" s="488"/>
      <c r="EEI14" s="488"/>
      <c r="EEJ14" s="488"/>
      <c r="EEK14" s="488"/>
      <c r="EEL14" s="488"/>
      <c r="EEM14" s="488"/>
      <c r="EEN14" s="488"/>
      <c r="EEO14" s="488"/>
      <c r="EEP14" s="488"/>
      <c r="EEQ14" s="488"/>
      <c r="EER14" s="488"/>
      <c r="EES14" s="488"/>
      <c r="EET14" s="488"/>
      <c r="EEU14" s="488"/>
      <c r="EEV14" s="488"/>
      <c r="EEW14" s="488"/>
      <c r="EEX14" s="488"/>
      <c r="EEY14" s="488"/>
      <c r="EEZ14" s="488"/>
      <c r="EFA14" s="488"/>
      <c r="EFB14" s="488"/>
      <c r="EFC14" s="488"/>
      <c r="EFD14" s="488"/>
      <c r="EFE14" s="488"/>
      <c r="EFF14" s="488"/>
      <c r="EFG14" s="488"/>
      <c r="EFH14" s="488"/>
      <c r="EFI14" s="488"/>
      <c r="EFJ14" s="488"/>
      <c r="EFK14" s="488"/>
      <c r="EFL14" s="488"/>
      <c r="EFM14" s="488"/>
      <c r="EFN14" s="488"/>
      <c r="EFO14" s="488"/>
      <c r="EFP14" s="488"/>
      <c r="EFQ14" s="488"/>
      <c r="EFR14" s="488"/>
      <c r="EFS14" s="488"/>
      <c r="EFT14" s="488"/>
      <c r="EFU14" s="488"/>
      <c r="EFV14" s="488"/>
      <c r="EFW14" s="488"/>
      <c r="EFX14" s="488"/>
      <c r="EFY14" s="488"/>
      <c r="EFZ14" s="488"/>
      <c r="EGA14" s="488"/>
      <c r="EGB14" s="488"/>
      <c r="EGC14" s="488"/>
      <c r="EGD14" s="488"/>
      <c r="EGE14" s="488"/>
      <c r="EGF14" s="488"/>
      <c r="EGG14" s="488"/>
      <c r="EGH14" s="488"/>
      <c r="EGI14" s="488"/>
      <c r="EGJ14" s="488"/>
      <c r="EGK14" s="488"/>
      <c r="EGL14" s="488"/>
      <c r="EGM14" s="488"/>
      <c r="EGN14" s="488"/>
      <c r="EGO14" s="488"/>
      <c r="EGP14" s="488"/>
      <c r="EGQ14" s="488"/>
      <c r="EGR14" s="488"/>
      <c r="EGS14" s="488"/>
      <c r="EGT14" s="488"/>
      <c r="EGU14" s="488"/>
      <c r="EGV14" s="488"/>
      <c r="EGW14" s="488"/>
      <c r="EGX14" s="488"/>
      <c r="EGY14" s="488"/>
      <c r="EGZ14" s="488"/>
      <c r="EHA14" s="488"/>
      <c r="EHB14" s="488"/>
      <c r="EHC14" s="488"/>
      <c r="EHD14" s="488"/>
      <c r="EHE14" s="488"/>
      <c r="EHF14" s="488"/>
      <c r="EHG14" s="488"/>
      <c r="EHH14" s="488"/>
      <c r="EHI14" s="488"/>
      <c r="EHJ14" s="488"/>
      <c r="EHK14" s="488"/>
      <c r="EHL14" s="488"/>
      <c r="EHM14" s="488"/>
      <c r="EHN14" s="488"/>
      <c r="EHO14" s="488"/>
      <c r="EHP14" s="488"/>
      <c r="EHQ14" s="488"/>
      <c r="EHR14" s="488"/>
      <c r="EHS14" s="488"/>
      <c r="EHT14" s="488"/>
      <c r="EHU14" s="488"/>
      <c r="EHV14" s="488"/>
      <c r="EHW14" s="488"/>
      <c r="EHX14" s="488"/>
      <c r="EHY14" s="488"/>
      <c r="EHZ14" s="488"/>
      <c r="EIA14" s="488"/>
      <c r="EIB14" s="488"/>
      <c r="EIC14" s="488"/>
      <c r="EID14" s="488"/>
      <c r="EIE14" s="488"/>
      <c r="EIF14" s="488"/>
      <c r="EIG14" s="488"/>
      <c r="EIH14" s="488"/>
      <c r="EII14" s="488"/>
      <c r="EIJ14" s="488"/>
      <c r="EIK14" s="488"/>
      <c r="EIL14" s="488"/>
      <c r="EIM14" s="488"/>
      <c r="EIN14" s="488"/>
      <c r="EIO14" s="488"/>
      <c r="EIP14" s="488"/>
      <c r="EIQ14" s="488"/>
      <c r="EIR14" s="488"/>
      <c r="EIS14" s="488"/>
      <c r="EIT14" s="488"/>
      <c r="EIU14" s="488"/>
      <c r="EIV14" s="488"/>
      <c r="EIW14" s="488"/>
      <c r="EIX14" s="488"/>
      <c r="EIY14" s="488"/>
      <c r="EIZ14" s="488"/>
      <c r="EJA14" s="488"/>
      <c r="EJB14" s="488"/>
      <c r="EJC14" s="488"/>
      <c r="EJD14" s="488"/>
      <c r="EJE14" s="488"/>
      <c r="EJF14" s="488"/>
      <c r="EJG14" s="488"/>
      <c r="EJH14" s="488"/>
      <c r="EJI14" s="488"/>
      <c r="EJJ14" s="488"/>
      <c r="EJK14" s="488"/>
      <c r="EJL14" s="488"/>
      <c r="EJM14" s="488"/>
      <c r="EJN14" s="488"/>
      <c r="EJO14" s="488"/>
      <c r="EJP14" s="488"/>
      <c r="EJQ14" s="488"/>
      <c r="EJR14" s="488"/>
      <c r="EJS14" s="488"/>
      <c r="EJT14" s="488"/>
      <c r="EJU14" s="488"/>
      <c r="EJV14" s="488"/>
      <c r="EJW14" s="488"/>
      <c r="EJX14" s="488"/>
      <c r="EJY14" s="488"/>
      <c r="EJZ14" s="488"/>
      <c r="EKA14" s="488"/>
      <c r="EKB14" s="488"/>
      <c r="EKC14" s="488"/>
      <c r="EKD14" s="488"/>
      <c r="EKE14" s="488"/>
      <c r="EKF14" s="488"/>
      <c r="EKG14" s="488"/>
      <c r="EKH14" s="488"/>
      <c r="EKI14" s="488"/>
      <c r="EKJ14" s="488"/>
      <c r="EKK14" s="488"/>
      <c r="EKL14" s="488"/>
      <c r="EKM14" s="488"/>
      <c r="EKN14" s="488"/>
      <c r="EKO14" s="488"/>
      <c r="EKP14" s="488"/>
      <c r="EKQ14" s="488"/>
      <c r="EKR14" s="488"/>
      <c r="EKS14" s="488"/>
      <c r="EKT14" s="488"/>
      <c r="EKU14" s="488"/>
      <c r="EKV14" s="488"/>
      <c r="EKW14" s="488"/>
      <c r="EKX14" s="488"/>
      <c r="EKY14" s="488"/>
      <c r="EKZ14" s="488"/>
      <c r="ELA14" s="488"/>
      <c r="ELB14" s="488"/>
      <c r="ELC14" s="488"/>
      <c r="ELD14" s="488"/>
      <c r="ELE14" s="488"/>
      <c r="ELF14" s="488"/>
      <c r="ELG14" s="488"/>
      <c r="ELH14" s="488"/>
      <c r="ELI14" s="488"/>
      <c r="ELJ14" s="488"/>
      <c r="ELK14" s="488"/>
      <c r="ELL14" s="488"/>
      <c r="ELM14" s="488"/>
      <c r="ELN14" s="488"/>
      <c r="ELO14" s="488"/>
      <c r="ELP14" s="488"/>
      <c r="ELQ14" s="488"/>
      <c r="ELR14" s="488"/>
      <c r="ELS14" s="488"/>
      <c r="ELT14" s="488"/>
      <c r="ELU14" s="488"/>
      <c r="ELV14" s="488"/>
      <c r="ELW14" s="488"/>
      <c r="ELX14" s="488"/>
      <c r="ELY14" s="488"/>
      <c r="ELZ14" s="488"/>
      <c r="EMA14" s="488"/>
      <c r="EMB14" s="488"/>
      <c r="EMC14" s="488"/>
      <c r="EMD14" s="488"/>
      <c r="EME14" s="488"/>
      <c r="EMF14" s="488"/>
      <c r="EMG14" s="488"/>
      <c r="EMH14" s="488"/>
      <c r="EMI14" s="488"/>
      <c r="EMJ14" s="488"/>
      <c r="EMK14" s="488"/>
      <c r="EML14" s="488"/>
      <c r="EMM14" s="488"/>
      <c r="EMN14" s="488"/>
      <c r="EMO14" s="488"/>
      <c r="EMP14" s="488"/>
      <c r="EMQ14" s="488"/>
      <c r="EMR14" s="488"/>
      <c r="EMS14" s="488"/>
      <c r="EMT14" s="488"/>
      <c r="EMU14" s="488"/>
      <c r="EMV14" s="488"/>
      <c r="EMW14" s="488"/>
      <c r="EMX14" s="488"/>
      <c r="EMY14" s="488"/>
      <c r="EMZ14" s="488"/>
      <c r="ENA14" s="488"/>
      <c r="ENB14" s="488"/>
      <c r="ENC14" s="488"/>
      <c r="END14" s="488"/>
      <c r="ENE14" s="488"/>
      <c r="ENF14" s="488"/>
      <c r="ENG14" s="488"/>
      <c r="ENH14" s="488"/>
      <c r="ENI14" s="488"/>
      <c r="ENJ14" s="488"/>
      <c r="ENK14" s="488"/>
      <c r="ENL14" s="488"/>
      <c r="ENM14" s="488"/>
      <c r="ENN14" s="488"/>
      <c r="ENO14" s="488"/>
      <c r="ENP14" s="488"/>
      <c r="ENQ14" s="488"/>
      <c r="ENR14" s="488"/>
      <c r="ENS14" s="488"/>
      <c r="ENT14" s="488"/>
      <c r="ENU14" s="488"/>
      <c r="ENV14" s="488"/>
      <c r="ENW14" s="488"/>
      <c r="ENX14" s="488"/>
      <c r="ENY14" s="488"/>
      <c r="ENZ14" s="488"/>
      <c r="EOA14" s="488"/>
      <c r="EOB14" s="488"/>
      <c r="EOC14" s="488"/>
      <c r="EOD14" s="488"/>
      <c r="EOE14" s="488"/>
      <c r="EOF14" s="488"/>
      <c r="EOG14" s="488"/>
      <c r="EOH14" s="488"/>
      <c r="EOI14" s="488"/>
      <c r="EOJ14" s="488"/>
      <c r="EOK14" s="488"/>
      <c r="EOL14" s="488"/>
      <c r="EOM14" s="488"/>
      <c r="EON14" s="488"/>
      <c r="EOO14" s="488"/>
      <c r="EOP14" s="488"/>
      <c r="EOQ14" s="488"/>
      <c r="EOR14" s="488"/>
      <c r="EOS14" s="488"/>
      <c r="EOT14" s="488"/>
      <c r="EOU14" s="488"/>
      <c r="EOV14" s="488"/>
      <c r="EOW14" s="488"/>
      <c r="EOX14" s="488"/>
      <c r="EOY14" s="488"/>
      <c r="EOZ14" s="488"/>
      <c r="EPA14" s="488"/>
      <c r="EPB14" s="488"/>
      <c r="EPC14" s="488"/>
      <c r="EPD14" s="488"/>
      <c r="EPE14" s="488"/>
      <c r="EPF14" s="488"/>
      <c r="EPG14" s="488"/>
      <c r="EPH14" s="488"/>
      <c r="EPI14" s="488"/>
      <c r="EPJ14" s="488"/>
      <c r="EPK14" s="488"/>
      <c r="EPL14" s="488"/>
      <c r="EPM14" s="488"/>
      <c r="EPN14" s="488"/>
      <c r="EPO14" s="488"/>
      <c r="EPP14" s="488"/>
      <c r="EPQ14" s="488"/>
      <c r="EPR14" s="488"/>
      <c r="EPS14" s="488"/>
      <c r="EPT14" s="488"/>
      <c r="EPU14" s="488"/>
      <c r="EPV14" s="488"/>
      <c r="EPW14" s="488"/>
      <c r="EPX14" s="488"/>
      <c r="EPY14" s="488"/>
      <c r="EPZ14" s="488"/>
      <c r="EQA14" s="488"/>
      <c r="EQB14" s="488"/>
      <c r="EQC14" s="488"/>
      <c r="EQD14" s="488"/>
      <c r="EQE14" s="488"/>
      <c r="EQF14" s="488"/>
      <c r="EQG14" s="488"/>
      <c r="EQH14" s="488"/>
      <c r="EQI14" s="488"/>
      <c r="EQJ14" s="488"/>
      <c r="EQK14" s="488"/>
      <c r="EQL14" s="488"/>
      <c r="EQM14" s="488"/>
      <c r="EQN14" s="488"/>
      <c r="EQO14" s="488"/>
      <c r="EQP14" s="488"/>
      <c r="EQQ14" s="488"/>
      <c r="EQR14" s="488"/>
      <c r="EQS14" s="488"/>
      <c r="EQT14" s="488"/>
      <c r="EQU14" s="488"/>
      <c r="EQV14" s="488"/>
      <c r="EQW14" s="488"/>
      <c r="EQX14" s="488"/>
      <c r="EQY14" s="488"/>
      <c r="EQZ14" s="488"/>
      <c r="ERA14" s="488"/>
      <c r="ERB14" s="488"/>
      <c r="ERC14" s="488"/>
      <c r="ERD14" s="488"/>
      <c r="ERE14" s="488"/>
      <c r="ERF14" s="488"/>
      <c r="ERG14" s="488"/>
      <c r="ERH14" s="488"/>
      <c r="ERI14" s="488"/>
      <c r="ERJ14" s="488"/>
      <c r="ERK14" s="488"/>
      <c r="ERL14" s="488"/>
      <c r="ERM14" s="488"/>
      <c r="ERN14" s="488"/>
      <c r="ERO14" s="488"/>
      <c r="ERP14" s="488"/>
      <c r="ERQ14" s="488"/>
      <c r="ERR14" s="488"/>
      <c r="ERS14" s="488"/>
      <c r="ERT14" s="488"/>
      <c r="ERU14" s="488"/>
      <c r="ERV14" s="488"/>
      <c r="ERW14" s="488"/>
      <c r="ERX14" s="488"/>
      <c r="ERY14" s="488"/>
      <c r="ERZ14" s="488"/>
      <c r="ESA14" s="488"/>
      <c r="ESB14" s="488"/>
      <c r="ESC14" s="488"/>
      <c r="ESD14" s="488"/>
      <c r="ESE14" s="488"/>
      <c r="ESF14" s="488"/>
      <c r="ESG14" s="488"/>
      <c r="ESH14" s="488"/>
      <c r="ESI14" s="488"/>
      <c r="ESJ14" s="488"/>
      <c r="ESK14" s="488"/>
      <c r="ESL14" s="488"/>
      <c r="ESM14" s="488"/>
      <c r="ESN14" s="488"/>
      <c r="ESO14" s="488"/>
      <c r="ESP14" s="488"/>
      <c r="ESQ14" s="488"/>
      <c r="ESR14" s="488"/>
      <c r="ESS14" s="488"/>
      <c r="EST14" s="488"/>
      <c r="ESU14" s="488"/>
      <c r="ESV14" s="488"/>
      <c r="ESW14" s="488"/>
      <c r="ESX14" s="488"/>
      <c r="ESY14" s="488"/>
      <c r="ESZ14" s="488"/>
      <c r="ETA14" s="488"/>
      <c r="ETB14" s="488"/>
      <c r="ETC14" s="488"/>
      <c r="ETD14" s="488"/>
      <c r="ETE14" s="488"/>
      <c r="ETF14" s="488"/>
      <c r="ETG14" s="488"/>
      <c r="ETH14" s="488"/>
      <c r="ETI14" s="488"/>
      <c r="ETJ14" s="488"/>
      <c r="ETK14" s="488"/>
      <c r="ETL14" s="488"/>
      <c r="ETM14" s="488"/>
      <c r="ETN14" s="488"/>
      <c r="ETO14" s="488"/>
      <c r="ETP14" s="488"/>
      <c r="ETQ14" s="488"/>
      <c r="ETR14" s="488"/>
      <c r="ETS14" s="488"/>
      <c r="ETT14" s="488"/>
      <c r="ETU14" s="488"/>
      <c r="ETV14" s="488"/>
      <c r="ETW14" s="488"/>
      <c r="ETX14" s="488"/>
      <c r="ETY14" s="488"/>
      <c r="ETZ14" s="488"/>
      <c r="EUA14" s="488"/>
      <c r="EUB14" s="488"/>
      <c r="EUC14" s="488"/>
      <c r="EUD14" s="488"/>
      <c r="EUE14" s="488"/>
      <c r="EUF14" s="488"/>
      <c r="EUG14" s="488"/>
      <c r="EUH14" s="488"/>
      <c r="EUI14" s="488"/>
      <c r="EUJ14" s="488"/>
      <c r="EUK14" s="488"/>
      <c r="EUL14" s="488"/>
      <c r="EUM14" s="488"/>
      <c r="EUN14" s="488"/>
      <c r="EUO14" s="488"/>
      <c r="EUP14" s="488"/>
      <c r="EUQ14" s="488"/>
      <c r="EUR14" s="488"/>
      <c r="EUS14" s="488"/>
      <c r="EUT14" s="488"/>
      <c r="EUU14" s="488"/>
      <c r="EUV14" s="488"/>
      <c r="EUW14" s="488"/>
      <c r="EUX14" s="488"/>
      <c r="EUY14" s="488"/>
      <c r="EUZ14" s="488"/>
      <c r="EVA14" s="488"/>
      <c r="EVB14" s="488"/>
      <c r="EVC14" s="488"/>
      <c r="EVD14" s="488"/>
      <c r="EVE14" s="488"/>
      <c r="EVF14" s="488"/>
      <c r="EVG14" s="488"/>
      <c r="EVH14" s="488"/>
      <c r="EVI14" s="488"/>
      <c r="EVJ14" s="488"/>
      <c r="EVK14" s="488"/>
      <c r="EVL14" s="488"/>
      <c r="EVM14" s="488"/>
      <c r="EVN14" s="488"/>
      <c r="EVO14" s="488"/>
      <c r="EVP14" s="488"/>
      <c r="EVQ14" s="488"/>
      <c r="EVR14" s="488"/>
      <c r="EVS14" s="488"/>
      <c r="EVT14" s="488"/>
      <c r="EVU14" s="488"/>
      <c r="EVV14" s="488"/>
      <c r="EVW14" s="488"/>
      <c r="EVX14" s="488"/>
      <c r="EVY14" s="488"/>
      <c r="EVZ14" s="488"/>
      <c r="EWA14" s="488"/>
      <c r="EWB14" s="488"/>
      <c r="EWC14" s="488"/>
      <c r="EWD14" s="488"/>
      <c r="EWE14" s="488"/>
      <c r="EWF14" s="488"/>
      <c r="EWG14" s="488"/>
      <c r="EWH14" s="488"/>
      <c r="EWI14" s="488"/>
      <c r="EWJ14" s="488"/>
      <c r="EWK14" s="488"/>
      <c r="EWL14" s="488"/>
      <c r="EWM14" s="488"/>
      <c r="EWN14" s="488"/>
      <c r="EWO14" s="488"/>
      <c r="EWP14" s="488"/>
      <c r="EWQ14" s="488"/>
      <c r="EWR14" s="488"/>
      <c r="EWS14" s="488"/>
      <c r="EWT14" s="488"/>
      <c r="EWU14" s="488"/>
      <c r="EWV14" s="488"/>
      <c r="EWW14" s="488"/>
      <c r="EWX14" s="488"/>
      <c r="EWY14" s="488"/>
      <c r="EWZ14" s="488"/>
      <c r="EXA14" s="488"/>
      <c r="EXB14" s="488"/>
      <c r="EXC14" s="488"/>
      <c r="EXD14" s="488"/>
      <c r="EXE14" s="488"/>
      <c r="EXF14" s="488"/>
      <c r="EXG14" s="488"/>
      <c r="EXH14" s="488"/>
      <c r="EXI14" s="488"/>
      <c r="EXJ14" s="488"/>
      <c r="EXK14" s="488"/>
      <c r="EXL14" s="488"/>
      <c r="EXM14" s="488"/>
      <c r="EXN14" s="488"/>
      <c r="EXO14" s="488"/>
      <c r="EXP14" s="488"/>
      <c r="EXQ14" s="488"/>
      <c r="EXR14" s="488"/>
      <c r="EXS14" s="488"/>
      <c r="EXT14" s="488"/>
      <c r="EXU14" s="488"/>
      <c r="EXV14" s="488"/>
      <c r="EXW14" s="488"/>
      <c r="EXX14" s="488"/>
      <c r="EXY14" s="488"/>
      <c r="EXZ14" s="488"/>
      <c r="EYA14" s="488"/>
      <c r="EYB14" s="488"/>
      <c r="EYC14" s="488"/>
      <c r="EYD14" s="488"/>
      <c r="EYE14" s="488"/>
      <c r="EYF14" s="488"/>
      <c r="EYG14" s="488"/>
      <c r="EYH14" s="488"/>
      <c r="EYI14" s="488"/>
      <c r="EYJ14" s="488"/>
      <c r="EYK14" s="488"/>
      <c r="EYL14" s="488"/>
      <c r="EYM14" s="488"/>
      <c r="EYN14" s="488"/>
      <c r="EYO14" s="488"/>
      <c r="EYP14" s="488"/>
      <c r="EYQ14" s="488"/>
      <c r="EYR14" s="488"/>
      <c r="EYS14" s="488"/>
      <c r="EYT14" s="488"/>
      <c r="EYU14" s="488"/>
      <c r="EYV14" s="488"/>
      <c r="EYW14" s="488"/>
      <c r="EYX14" s="488"/>
      <c r="EYY14" s="488"/>
      <c r="EYZ14" s="488"/>
      <c r="EZA14" s="488"/>
      <c r="EZB14" s="488"/>
      <c r="EZC14" s="488"/>
      <c r="EZD14" s="488"/>
      <c r="EZE14" s="488"/>
      <c r="EZF14" s="488"/>
      <c r="EZG14" s="488"/>
      <c r="EZH14" s="488"/>
      <c r="EZI14" s="488"/>
      <c r="EZJ14" s="488"/>
      <c r="EZK14" s="488"/>
      <c r="EZL14" s="488"/>
      <c r="EZM14" s="488"/>
      <c r="EZN14" s="488"/>
      <c r="EZO14" s="488"/>
      <c r="EZP14" s="488"/>
      <c r="EZQ14" s="488"/>
      <c r="EZR14" s="488"/>
      <c r="EZS14" s="488"/>
      <c r="EZT14" s="488"/>
      <c r="EZU14" s="488"/>
      <c r="EZV14" s="488"/>
      <c r="EZW14" s="488"/>
      <c r="EZX14" s="488"/>
      <c r="EZY14" s="488"/>
      <c r="EZZ14" s="488"/>
      <c r="FAA14" s="488"/>
      <c r="FAB14" s="488"/>
      <c r="FAC14" s="488"/>
      <c r="FAD14" s="488"/>
      <c r="FAE14" s="488"/>
      <c r="FAF14" s="488"/>
      <c r="FAG14" s="488"/>
      <c r="FAH14" s="488"/>
      <c r="FAI14" s="488"/>
      <c r="FAJ14" s="488"/>
      <c r="FAK14" s="488"/>
      <c r="FAL14" s="488"/>
      <c r="FAM14" s="488"/>
      <c r="FAN14" s="488"/>
      <c r="FAO14" s="488"/>
      <c r="FAP14" s="488"/>
      <c r="FAQ14" s="488"/>
      <c r="FAR14" s="488"/>
      <c r="FAS14" s="488"/>
      <c r="FAT14" s="488"/>
      <c r="FAU14" s="488"/>
      <c r="FAV14" s="488"/>
      <c r="FAW14" s="488"/>
      <c r="FAX14" s="488"/>
      <c r="FAY14" s="488"/>
      <c r="FAZ14" s="488"/>
      <c r="FBA14" s="488"/>
      <c r="FBB14" s="488"/>
      <c r="FBC14" s="488"/>
      <c r="FBD14" s="488"/>
      <c r="FBE14" s="488"/>
      <c r="FBF14" s="488"/>
      <c r="FBG14" s="488"/>
      <c r="FBH14" s="488"/>
      <c r="FBI14" s="488"/>
      <c r="FBJ14" s="488"/>
      <c r="FBK14" s="488"/>
      <c r="FBL14" s="488"/>
      <c r="FBM14" s="488"/>
      <c r="FBN14" s="488"/>
      <c r="FBO14" s="488"/>
      <c r="FBP14" s="488"/>
      <c r="FBQ14" s="488"/>
      <c r="FBR14" s="488"/>
      <c r="FBS14" s="488"/>
      <c r="FBT14" s="488"/>
      <c r="FBU14" s="488"/>
      <c r="FBV14" s="488"/>
      <c r="FBW14" s="488"/>
      <c r="FBX14" s="488"/>
      <c r="FBY14" s="488"/>
      <c r="FBZ14" s="488"/>
      <c r="FCA14" s="488"/>
      <c r="FCB14" s="488"/>
      <c r="FCC14" s="488"/>
      <c r="FCD14" s="488"/>
      <c r="FCE14" s="488"/>
      <c r="FCF14" s="488"/>
      <c r="FCG14" s="488"/>
      <c r="FCH14" s="488"/>
      <c r="FCI14" s="488"/>
      <c r="FCJ14" s="488"/>
      <c r="FCK14" s="488"/>
      <c r="FCL14" s="488"/>
      <c r="FCM14" s="488"/>
      <c r="FCN14" s="488"/>
      <c r="FCO14" s="488"/>
      <c r="FCP14" s="488"/>
      <c r="FCQ14" s="488"/>
      <c r="FCR14" s="488"/>
      <c r="FCS14" s="488"/>
      <c r="FCT14" s="488"/>
      <c r="FCU14" s="488"/>
      <c r="FCV14" s="488"/>
      <c r="FCW14" s="488"/>
      <c r="FCX14" s="488"/>
      <c r="FCY14" s="488"/>
      <c r="FCZ14" s="488"/>
      <c r="FDA14" s="488"/>
      <c r="FDB14" s="488"/>
      <c r="FDC14" s="488"/>
      <c r="FDD14" s="488"/>
      <c r="FDE14" s="488"/>
      <c r="FDF14" s="488"/>
      <c r="FDG14" s="488"/>
      <c r="FDH14" s="488"/>
      <c r="FDI14" s="488"/>
      <c r="FDJ14" s="488"/>
      <c r="FDK14" s="488"/>
      <c r="FDL14" s="488"/>
      <c r="FDM14" s="488"/>
      <c r="FDN14" s="488"/>
      <c r="FDO14" s="488"/>
      <c r="FDP14" s="488"/>
      <c r="FDQ14" s="488"/>
      <c r="FDR14" s="488"/>
      <c r="FDS14" s="488"/>
      <c r="FDT14" s="488"/>
      <c r="FDU14" s="488"/>
      <c r="FDV14" s="488"/>
      <c r="FDW14" s="488"/>
      <c r="FDX14" s="488"/>
      <c r="FDY14" s="488"/>
      <c r="FDZ14" s="488"/>
      <c r="FEA14" s="488"/>
      <c r="FEB14" s="488"/>
      <c r="FEC14" s="488"/>
      <c r="FED14" s="488"/>
      <c r="FEE14" s="488"/>
      <c r="FEF14" s="488"/>
      <c r="FEG14" s="488"/>
      <c r="FEH14" s="488"/>
      <c r="FEI14" s="488"/>
      <c r="FEJ14" s="488"/>
      <c r="FEK14" s="488"/>
      <c r="FEL14" s="488"/>
      <c r="FEM14" s="488"/>
      <c r="FEN14" s="488"/>
      <c r="FEO14" s="488"/>
      <c r="FEP14" s="488"/>
      <c r="FEQ14" s="488"/>
      <c r="FER14" s="488"/>
      <c r="FES14" s="488"/>
      <c r="FET14" s="488"/>
      <c r="FEU14" s="488"/>
      <c r="FEV14" s="488"/>
      <c r="FEW14" s="488"/>
      <c r="FEX14" s="488"/>
      <c r="FEY14" s="488"/>
      <c r="FEZ14" s="488"/>
      <c r="FFA14" s="488"/>
      <c r="FFB14" s="488"/>
      <c r="FFC14" s="488"/>
      <c r="FFD14" s="488"/>
      <c r="FFE14" s="488"/>
      <c r="FFF14" s="488"/>
      <c r="FFG14" s="488"/>
      <c r="FFH14" s="488"/>
      <c r="FFI14" s="488"/>
      <c r="FFJ14" s="488"/>
      <c r="FFK14" s="488"/>
      <c r="FFL14" s="488"/>
      <c r="FFM14" s="488"/>
      <c r="FFN14" s="488"/>
      <c r="FFO14" s="488"/>
      <c r="FFP14" s="488"/>
      <c r="FFQ14" s="488"/>
      <c r="FFR14" s="488"/>
      <c r="FFS14" s="488"/>
      <c r="FFT14" s="488"/>
      <c r="FFU14" s="488"/>
      <c r="FFV14" s="488"/>
      <c r="FFW14" s="488"/>
      <c r="FFX14" s="488"/>
      <c r="FFY14" s="488"/>
      <c r="FFZ14" s="488"/>
      <c r="FGA14" s="488"/>
      <c r="FGB14" s="488"/>
      <c r="FGC14" s="488"/>
      <c r="FGD14" s="488"/>
      <c r="FGE14" s="488"/>
      <c r="FGF14" s="488"/>
      <c r="FGG14" s="488"/>
      <c r="FGH14" s="488"/>
      <c r="FGI14" s="488"/>
      <c r="FGJ14" s="488"/>
      <c r="FGK14" s="488"/>
      <c r="FGL14" s="488"/>
      <c r="FGM14" s="488"/>
      <c r="FGN14" s="488"/>
      <c r="FGO14" s="488"/>
      <c r="FGP14" s="488"/>
      <c r="FGQ14" s="488"/>
      <c r="FGR14" s="488"/>
      <c r="FGS14" s="488"/>
      <c r="FGT14" s="488"/>
      <c r="FGU14" s="488"/>
      <c r="FGV14" s="488"/>
      <c r="FGW14" s="488"/>
      <c r="FGX14" s="488"/>
      <c r="FGY14" s="488"/>
      <c r="FGZ14" s="488"/>
      <c r="FHA14" s="488"/>
      <c r="FHB14" s="488"/>
      <c r="FHC14" s="488"/>
      <c r="FHD14" s="488"/>
      <c r="FHE14" s="488"/>
      <c r="FHF14" s="488"/>
      <c r="FHG14" s="488"/>
      <c r="FHH14" s="488"/>
      <c r="FHI14" s="488"/>
      <c r="FHJ14" s="488"/>
      <c r="FHK14" s="488"/>
      <c r="FHL14" s="488"/>
      <c r="FHM14" s="488"/>
      <c r="FHN14" s="488"/>
      <c r="FHO14" s="488"/>
      <c r="FHP14" s="488"/>
      <c r="FHQ14" s="488"/>
      <c r="FHR14" s="488"/>
      <c r="FHS14" s="488"/>
      <c r="FHT14" s="488"/>
      <c r="FHU14" s="488"/>
      <c r="FHV14" s="488"/>
      <c r="FHW14" s="488"/>
      <c r="FHX14" s="488"/>
      <c r="FHY14" s="488"/>
      <c r="FHZ14" s="488"/>
      <c r="FIA14" s="488"/>
      <c r="FIB14" s="488"/>
      <c r="FIC14" s="488"/>
      <c r="FID14" s="488"/>
      <c r="FIE14" s="488"/>
      <c r="FIF14" s="488"/>
      <c r="FIG14" s="488"/>
      <c r="FIH14" s="488"/>
      <c r="FII14" s="488"/>
      <c r="FIJ14" s="488"/>
      <c r="FIK14" s="488"/>
      <c r="FIL14" s="488"/>
      <c r="FIM14" s="488"/>
      <c r="FIN14" s="488"/>
      <c r="FIO14" s="488"/>
      <c r="FIP14" s="488"/>
      <c r="FIQ14" s="488"/>
      <c r="FIR14" s="488"/>
      <c r="FIS14" s="488"/>
      <c r="FIT14" s="488"/>
      <c r="FIU14" s="488"/>
      <c r="FIV14" s="488"/>
      <c r="FIW14" s="488"/>
      <c r="FIX14" s="488"/>
      <c r="FIY14" s="488"/>
      <c r="FIZ14" s="488"/>
      <c r="FJA14" s="488"/>
      <c r="FJB14" s="488"/>
      <c r="FJC14" s="488"/>
      <c r="FJD14" s="488"/>
      <c r="FJE14" s="488"/>
      <c r="FJF14" s="488"/>
      <c r="FJG14" s="488"/>
      <c r="FJH14" s="488"/>
      <c r="FJI14" s="488"/>
      <c r="FJJ14" s="488"/>
      <c r="FJK14" s="488"/>
      <c r="FJL14" s="488"/>
      <c r="FJM14" s="488"/>
      <c r="FJN14" s="488"/>
      <c r="FJO14" s="488"/>
      <c r="FJP14" s="488"/>
      <c r="FJQ14" s="488"/>
      <c r="FJR14" s="488"/>
      <c r="FJS14" s="488"/>
      <c r="FJT14" s="488"/>
      <c r="FJU14" s="488"/>
      <c r="FJV14" s="488"/>
      <c r="FJW14" s="488"/>
      <c r="FJX14" s="488"/>
      <c r="FJY14" s="488"/>
      <c r="FJZ14" s="488"/>
      <c r="FKA14" s="488"/>
      <c r="FKB14" s="488"/>
      <c r="FKC14" s="488"/>
      <c r="FKD14" s="488"/>
      <c r="FKE14" s="488"/>
      <c r="FKF14" s="488"/>
      <c r="FKG14" s="488"/>
      <c r="FKH14" s="488"/>
      <c r="FKI14" s="488"/>
      <c r="FKJ14" s="488"/>
      <c r="FKK14" s="488"/>
      <c r="FKL14" s="488"/>
      <c r="FKM14" s="488"/>
      <c r="FKN14" s="488"/>
      <c r="FKO14" s="488"/>
      <c r="FKP14" s="488"/>
      <c r="FKQ14" s="488"/>
      <c r="FKR14" s="488"/>
      <c r="FKS14" s="488"/>
      <c r="FKT14" s="488"/>
      <c r="FKU14" s="488"/>
      <c r="FKV14" s="488"/>
      <c r="FKW14" s="488"/>
      <c r="FKX14" s="488"/>
      <c r="FKY14" s="488"/>
      <c r="FKZ14" s="488"/>
      <c r="FLA14" s="488"/>
      <c r="FLB14" s="488"/>
      <c r="FLC14" s="488"/>
      <c r="FLD14" s="488"/>
      <c r="FLE14" s="488"/>
      <c r="FLF14" s="488"/>
      <c r="FLG14" s="488"/>
      <c r="FLH14" s="488"/>
      <c r="FLI14" s="488"/>
      <c r="FLJ14" s="488"/>
      <c r="FLK14" s="488"/>
      <c r="FLL14" s="488"/>
      <c r="FLM14" s="488"/>
      <c r="FLN14" s="488"/>
      <c r="FLO14" s="488"/>
      <c r="FLP14" s="488"/>
      <c r="FLQ14" s="488"/>
      <c r="FLR14" s="488"/>
      <c r="FLS14" s="488"/>
      <c r="FLT14" s="488"/>
      <c r="FLU14" s="488"/>
      <c r="FLV14" s="488"/>
      <c r="FLW14" s="488"/>
      <c r="FLX14" s="488"/>
      <c r="FLY14" s="488"/>
      <c r="FLZ14" s="488"/>
      <c r="FMA14" s="488"/>
      <c r="FMB14" s="488"/>
      <c r="FMC14" s="488"/>
      <c r="FMD14" s="488"/>
      <c r="FME14" s="488"/>
      <c r="FMF14" s="488"/>
      <c r="FMG14" s="488"/>
      <c r="FMH14" s="488"/>
      <c r="FMI14" s="488"/>
      <c r="FMJ14" s="488"/>
      <c r="FMK14" s="488"/>
      <c r="FML14" s="488"/>
      <c r="FMM14" s="488"/>
      <c r="FMN14" s="488"/>
      <c r="FMO14" s="488"/>
      <c r="FMP14" s="488"/>
      <c r="FMQ14" s="488"/>
      <c r="FMR14" s="488"/>
      <c r="FMS14" s="488"/>
      <c r="FMT14" s="488"/>
      <c r="FMU14" s="488"/>
      <c r="FMV14" s="488"/>
      <c r="FMW14" s="488"/>
      <c r="FMX14" s="488"/>
      <c r="FMY14" s="488"/>
      <c r="FMZ14" s="488"/>
      <c r="FNA14" s="488"/>
      <c r="FNB14" s="488"/>
      <c r="FNC14" s="488"/>
      <c r="FND14" s="488"/>
      <c r="FNE14" s="488"/>
      <c r="FNF14" s="488"/>
      <c r="FNG14" s="488"/>
      <c r="FNH14" s="488"/>
      <c r="FNI14" s="488"/>
      <c r="FNJ14" s="488"/>
      <c r="FNK14" s="488"/>
      <c r="FNL14" s="488"/>
      <c r="FNM14" s="488"/>
      <c r="FNN14" s="488"/>
      <c r="FNO14" s="488"/>
      <c r="FNP14" s="488"/>
      <c r="FNQ14" s="488"/>
      <c r="FNR14" s="488"/>
      <c r="FNS14" s="488"/>
      <c r="FNT14" s="488"/>
      <c r="FNU14" s="488"/>
      <c r="FNV14" s="488"/>
      <c r="FNW14" s="488"/>
      <c r="FNX14" s="488"/>
      <c r="FNY14" s="488"/>
      <c r="FNZ14" s="488"/>
      <c r="FOA14" s="488"/>
      <c r="FOB14" s="488"/>
      <c r="FOC14" s="488"/>
      <c r="FOD14" s="488"/>
      <c r="FOE14" s="488"/>
      <c r="FOF14" s="488"/>
      <c r="FOG14" s="488"/>
      <c r="FOH14" s="488"/>
      <c r="FOI14" s="488"/>
      <c r="FOJ14" s="488"/>
      <c r="FOK14" s="488"/>
      <c r="FOL14" s="488"/>
      <c r="FOM14" s="488"/>
      <c r="FON14" s="488"/>
      <c r="FOO14" s="488"/>
      <c r="FOP14" s="488"/>
      <c r="FOQ14" s="488"/>
      <c r="FOR14" s="488"/>
      <c r="FOS14" s="488"/>
      <c r="FOT14" s="488"/>
      <c r="FOU14" s="488"/>
      <c r="FOV14" s="488"/>
      <c r="FOW14" s="488"/>
      <c r="FOX14" s="488"/>
      <c r="FOY14" s="488"/>
      <c r="FOZ14" s="488"/>
      <c r="FPA14" s="488"/>
      <c r="FPB14" s="488"/>
      <c r="FPC14" s="488"/>
      <c r="FPD14" s="488"/>
      <c r="FPE14" s="488"/>
      <c r="FPF14" s="488"/>
      <c r="FPG14" s="488"/>
      <c r="FPH14" s="488"/>
      <c r="FPI14" s="488"/>
      <c r="FPJ14" s="488"/>
      <c r="FPK14" s="488"/>
      <c r="FPL14" s="488"/>
      <c r="FPM14" s="488"/>
      <c r="FPN14" s="488"/>
      <c r="FPO14" s="488"/>
      <c r="FPP14" s="488"/>
      <c r="FPQ14" s="488"/>
      <c r="FPR14" s="488"/>
      <c r="FPS14" s="488"/>
      <c r="FPT14" s="488"/>
      <c r="FPU14" s="488"/>
      <c r="FPV14" s="488"/>
      <c r="FPW14" s="488"/>
      <c r="FPX14" s="488"/>
      <c r="FPY14" s="488"/>
      <c r="FPZ14" s="488"/>
      <c r="FQA14" s="488"/>
      <c r="FQB14" s="488"/>
      <c r="FQC14" s="488"/>
      <c r="FQD14" s="488"/>
      <c r="FQE14" s="488"/>
      <c r="FQF14" s="488"/>
      <c r="FQG14" s="488"/>
      <c r="FQH14" s="488"/>
      <c r="FQI14" s="488"/>
      <c r="FQJ14" s="488"/>
      <c r="FQK14" s="488"/>
      <c r="FQL14" s="488"/>
      <c r="FQM14" s="488"/>
      <c r="FQN14" s="488"/>
      <c r="FQO14" s="488"/>
      <c r="FQP14" s="488"/>
      <c r="FQQ14" s="488"/>
      <c r="FQR14" s="488"/>
      <c r="FQS14" s="488"/>
      <c r="FQT14" s="488"/>
      <c r="FQU14" s="488"/>
      <c r="FQV14" s="488"/>
      <c r="FQW14" s="488"/>
      <c r="FQX14" s="488"/>
      <c r="FQY14" s="488"/>
      <c r="FQZ14" s="488"/>
      <c r="FRA14" s="488"/>
      <c r="FRB14" s="488"/>
      <c r="FRC14" s="488"/>
      <c r="FRD14" s="488"/>
      <c r="FRE14" s="488"/>
      <c r="FRF14" s="488"/>
      <c r="FRG14" s="488"/>
      <c r="FRH14" s="488"/>
      <c r="FRI14" s="488"/>
      <c r="FRJ14" s="488"/>
      <c r="FRK14" s="488"/>
      <c r="FRL14" s="488"/>
      <c r="FRM14" s="488"/>
      <c r="FRN14" s="488"/>
      <c r="FRO14" s="488"/>
      <c r="FRP14" s="488"/>
      <c r="FRQ14" s="488"/>
      <c r="FRR14" s="488"/>
      <c r="FRS14" s="488"/>
      <c r="FRT14" s="488"/>
      <c r="FRU14" s="488"/>
      <c r="FRV14" s="488"/>
      <c r="FRW14" s="488"/>
      <c r="FRX14" s="488"/>
      <c r="FRY14" s="488"/>
      <c r="FRZ14" s="488"/>
      <c r="FSA14" s="488"/>
      <c r="FSB14" s="488"/>
      <c r="FSC14" s="488"/>
      <c r="FSD14" s="488"/>
      <c r="FSE14" s="488"/>
      <c r="FSF14" s="488"/>
      <c r="FSG14" s="488"/>
      <c r="FSH14" s="488"/>
      <c r="FSI14" s="488"/>
      <c r="FSJ14" s="488"/>
      <c r="FSK14" s="488"/>
      <c r="FSL14" s="488"/>
      <c r="FSM14" s="488"/>
      <c r="FSN14" s="488"/>
      <c r="FSO14" s="488"/>
      <c r="FSP14" s="488"/>
      <c r="FSQ14" s="488"/>
      <c r="FSR14" s="488"/>
      <c r="FSS14" s="488"/>
      <c r="FST14" s="488"/>
      <c r="FSU14" s="488"/>
      <c r="FSV14" s="488"/>
      <c r="FSW14" s="488"/>
      <c r="FSX14" s="488"/>
      <c r="FSY14" s="488"/>
      <c r="FSZ14" s="488"/>
      <c r="FTA14" s="488"/>
      <c r="FTB14" s="488"/>
      <c r="FTC14" s="488"/>
      <c r="FTD14" s="488"/>
      <c r="FTE14" s="488"/>
      <c r="FTF14" s="488"/>
      <c r="FTG14" s="488"/>
      <c r="FTH14" s="488"/>
      <c r="FTI14" s="488"/>
      <c r="FTJ14" s="488"/>
      <c r="FTK14" s="488"/>
      <c r="FTL14" s="488"/>
      <c r="FTM14" s="488"/>
      <c r="FTN14" s="488"/>
      <c r="FTO14" s="488"/>
      <c r="FTP14" s="488"/>
      <c r="FTQ14" s="488"/>
      <c r="FTR14" s="488"/>
      <c r="FTS14" s="488"/>
      <c r="FTT14" s="488"/>
      <c r="FTU14" s="488"/>
      <c r="FTV14" s="488"/>
      <c r="FTW14" s="488"/>
      <c r="FTX14" s="488"/>
      <c r="FTY14" s="488"/>
      <c r="FTZ14" s="488"/>
      <c r="FUA14" s="488"/>
      <c r="FUB14" s="488"/>
      <c r="FUC14" s="488"/>
      <c r="FUD14" s="488"/>
      <c r="FUE14" s="488"/>
      <c r="FUF14" s="488"/>
      <c r="FUG14" s="488"/>
      <c r="FUH14" s="488"/>
      <c r="FUI14" s="488"/>
      <c r="FUJ14" s="488"/>
      <c r="FUK14" s="488"/>
      <c r="FUL14" s="488"/>
      <c r="FUM14" s="488"/>
      <c r="FUN14" s="488"/>
      <c r="FUO14" s="488"/>
      <c r="FUP14" s="488"/>
      <c r="FUQ14" s="488"/>
      <c r="FUR14" s="488"/>
      <c r="FUS14" s="488"/>
      <c r="FUT14" s="488"/>
      <c r="FUU14" s="488"/>
      <c r="FUV14" s="488"/>
      <c r="FUW14" s="488"/>
      <c r="FUX14" s="488"/>
      <c r="FUY14" s="488"/>
      <c r="FUZ14" s="488"/>
      <c r="FVA14" s="488"/>
      <c r="FVB14" s="488"/>
      <c r="FVC14" s="488"/>
      <c r="FVD14" s="488"/>
      <c r="FVE14" s="488"/>
      <c r="FVF14" s="488"/>
      <c r="FVG14" s="488"/>
      <c r="FVH14" s="488"/>
      <c r="FVI14" s="488"/>
      <c r="FVJ14" s="488"/>
      <c r="FVK14" s="488"/>
      <c r="FVL14" s="488"/>
      <c r="FVM14" s="488"/>
      <c r="FVN14" s="488"/>
      <c r="FVO14" s="488"/>
      <c r="FVP14" s="488"/>
      <c r="FVQ14" s="488"/>
      <c r="FVR14" s="488"/>
      <c r="FVS14" s="488"/>
      <c r="FVT14" s="488"/>
      <c r="FVU14" s="488"/>
      <c r="FVV14" s="488"/>
      <c r="FVW14" s="488"/>
      <c r="FVX14" s="488"/>
      <c r="FVY14" s="488"/>
      <c r="FVZ14" s="488"/>
      <c r="FWA14" s="488"/>
      <c r="FWB14" s="488"/>
      <c r="FWC14" s="488"/>
      <c r="FWD14" s="488"/>
      <c r="FWE14" s="488"/>
      <c r="FWF14" s="488"/>
      <c r="FWG14" s="488"/>
      <c r="FWH14" s="488"/>
      <c r="FWI14" s="488"/>
      <c r="FWJ14" s="488"/>
      <c r="FWK14" s="488"/>
      <c r="FWL14" s="488"/>
      <c r="FWM14" s="488"/>
      <c r="FWN14" s="488"/>
      <c r="FWO14" s="488"/>
      <c r="FWP14" s="488"/>
      <c r="FWQ14" s="488"/>
      <c r="FWR14" s="488"/>
      <c r="FWS14" s="488"/>
      <c r="FWT14" s="488"/>
      <c r="FWU14" s="488"/>
      <c r="FWV14" s="488"/>
      <c r="FWW14" s="488"/>
      <c r="FWX14" s="488"/>
      <c r="FWY14" s="488"/>
      <c r="FWZ14" s="488"/>
      <c r="FXA14" s="488"/>
      <c r="FXB14" s="488"/>
      <c r="FXC14" s="488"/>
      <c r="FXD14" s="488"/>
      <c r="FXE14" s="488"/>
      <c r="FXF14" s="488"/>
      <c r="FXG14" s="488"/>
      <c r="FXH14" s="488"/>
      <c r="FXI14" s="488"/>
      <c r="FXJ14" s="488"/>
      <c r="FXK14" s="488"/>
      <c r="FXL14" s="488"/>
      <c r="FXM14" s="488"/>
      <c r="FXN14" s="488"/>
      <c r="FXO14" s="488"/>
      <c r="FXP14" s="488"/>
      <c r="FXQ14" s="488"/>
      <c r="FXR14" s="488"/>
      <c r="FXS14" s="488"/>
      <c r="FXT14" s="488"/>
      <c r="FXU14" s="488"/>
      <c r="FXV14" s="488"/>
      <c r="FXW14" s="488"/>
      <c r="FXX14" s="488"/>
      <c r="FXY14" s="488"/>
      <c r="FXZ14" s="488"/>
      <c r="FYA14" s="488"/>
      <c r="FYB14" s="488"/>
      <c r="FYC14" s="488"/>
      <c r="FYD14" s="488"/>
      <c r="FYE14" s="488"/>
      <c r="FYF14" s="488"/>
      <c r="FYG14" s="488"/>
      <c r="FYH14" s="488"/>
      <c r="FYI14" s="488"/>
      <c r="FYJ14" s="488"/>
      <c r="FYK14" s="488"/>
      <c r="FYL14" s="488"/>
      <c r="FYM14" s="488"/>
      <c r="FYN14" s="488"/>
      <c r="FYO14" s="488"/>
      <c r="FYP14" s="488"/>
      <c r="FYQ14" s="488"/>
      <c r="FYR14" s="488"/>
      <c r="FYS14" s="488"/>
      <c r="FYT14" s="488"/>
      <c r="FYU14" s="488"/>
      <c r="FYV14" s="488"/>
      <c r="FYW14" s="488"/>
      <c r="FYX14" s="488"/>
      <c r="FYY14" s="488"/>
      <c r="FYZ14" s="488"/>
      <c r="FZA14" s="488"/>
      <c r="FZB14" s="488"/>
      <c r="FZC14" s="488"/>
      <c r="FZD14" s="488"/>
      <c r="FZE14" s="488"/>
      <c r="FZF14" s="488"/>
      <c r="FZG14" s="488"/>
      <c r="FZH14" s="488"/>
      <c r="FZI14" s="488"/>
      <c r="FZJ14" s="488"/>
      <c r="FZK14" s="488"/>
      <c r="FZL14" s="488"/>
      <c r="FZM14" s="488"/>
      <c r="FZN14" s="488"/>
      <c r="FZO14" s="488"/>
      <c r="FZP14" s="488"/>
      <c r="FZQ14" s="488"/>
      <c r="FZR14" s="488"/>
      <c r="FZS14" s="488"/>
      <c r="FZT14" s="488"/>
      <c r="FZU14" s="488"/>
      <c r="FZV14" s="488"/>
      <c r="FZW14" s="488"/>
      <c r="FZX14" s="488"/>
      <c r="FZY14" s="488"/>
      <c r="FZZ14" s="488"/>
      <c r="GAA14" s="488"/>
      <c r="GAB14" s="488"/>
      <c r="GAC14" s="488"/>
      <c r="GAD14" s="488"/>
      <c r="GAE14" s="488"/>
      <c r="GAF14" s="488"/>
      <c r="GAG14" s="488"/>
      <c r="GAH14" s="488"/>
      <c r="GAI14" s="488"/>
      <c r="GAJ14" s="488"/>
      <c r="GAK14" s="488"/>
      <c r="GAL14" s="488"/>
      <c r="GAM14" s="488"/>
      <c r="GAN14" s="488"/>
      <c r="GAO14" s="488"/>
      <c r="GAP14" s="488"/>
      <c r="GAQ14" s="488"/>
      <c r="GAR14" s="488"/>
      <c r="GAS14" s="488"/>
      <c r="GAT14" s="488"/>
      <c r="GAU14" s="488"/>
      <c r="GAV14" s="488"/>
      <c r="GAW14" s="488"/>
      <c r="GAX14" s="488"/>
      <c r="GAY14" s="488"/>
      <c r="GAZ14" s="488"/>
      <c r="GBA14" s="488"/>
      <c r="GBB14" s="488"/>
      <c r="GBC14" s="488"/>
      <c r="GBD14" s="488"/>
      <c r="GBE14" s="488"/>
      <c r="GBF14" s="488"/>
      <c r="GBG14" s="488"/>
      <c r="GBH14" s="488"/>
      <c r="GBI14" s="488"/>
      <c r="GBJ14" s="488"/>
      <c r="GBK14" s="488"/>
      <c r="GBL14" s="488"/>
      <c r="GBM14" s="488"/>
      <c r="GBN14" s="488"/>
      <c r="GBO14" s="488"/>
      <c r="GBP14" s="488"/>
      <c r="GBQ14" s="488"/>
      <c r="GBR14" s="488"/>
      <c r="GBS14" s="488"/>
      <c r="GBT14" s="488"/>
      <c r="GBU14" s="488"/>
      <c r="GBV14" s="488"/>
      <c r="GBW14" s="488"/>
      <c r="GBX14" s="488"/>
      <c r="GBY14" s="488"/>
      <c r="GBZ14" s="488"/>
      <c r="GCA14" s="488"/>
      <c r="GCB14" s="488"/>
      <c r="GCC14" s="488"/>
      <c r="GCD14" s="488"/>
      <c r="GCE14" s="488"/>
      <c r="GCF14" s="488"/>
      <c r="GCG14" s="488"/>
      <c r="GCH14" s="488"/>
      <c r="GCI14" s="488"/>
      <c r="GCJ14" s="488"/>
      <c r="GCK14" s="488"/>
      <c r="GCL14" s="488"/>
      <c r="GCM14" s="488"/>
      <c r="GCN14" s="488"/>
      <c r="GCO14" s="488"/>
      <c r="GCP14" s="488"/>
      <c r="GCQ14" s="488"/>
      <c r="GCR14" s="488"/>
      <c r="GCS14" s="488"/>
      <c r="GCT14" s="488"/>
      <c r="GCU14" s="488"/>
      <c r="GCV14" s="488"/>
      <c r="GCW14" s="488"/>
      <c r="GCX14" s="488"/>
      <c r="GCY14" s="488"/>
      <c r="GCZ14" s="488"/>
      <c r="GDA14" s="488"/>
      <c r="GDB14" s="488"/>
      <c r="GDC14" s="488"/>
      <c r="GDD14" s="488"/>
      <c r="GDE14" s="488"/>
      <c r="GDF14" s="488"/>
      <c r="GDG14" s="488"/>
      <c r="GDH14" s="488"/>
      <c r="GDI14" s="488"/>
      <c r="GDJ14" s="488"/>
      <c r="GDK14" s="488"/>
      <c r="GDL14" s="488"/>
      <c r="GDM14" s="488"/>
      <c r="GDN14" s="488"/>
      <c r="GDO14" s="488"/>
      <c r="GDP14" s="488"/>
      <c r="GDQ14" s="488"/>
      <c r="GDR14" s="488"/>
      <c r="GDS14" s="488"/>
      <c r="GDT14" s="488"/>
      <c r="GDU14" s="488"/>
      <c r="GDV14" s="488"/>
      <c r="GDW14" s="488"/>
      <c r="GDX14" s="488"/>
      <c r="GDY14" s="488"/>
      <c r="GDZ14" s="488"/>
      <c r="GEA14" s="488"/>
      <c r="GEB14" s="488"/>
      <c r="GEC14" s="488"/>
      <c r="GED14" s="488"/>
      <c r="GEE14" s="488"/>
      <c r="GEF14" s="488"/>
      <c r="GEG14" s="488"/>
      <c r="GEH14" s="488"/>
      <c r="GEI14" s="488"/>
      <c r="GEJ14" s="488"/>
      <c r="GEK14" s="488"/>
      <c r="GEL14" s="488"/>
      <c r="GEM14" s="488"/>
      <c r="GEN14" s="488"/>
      <c r="GEO14" s="488"/>
      <c r="GEP14" s="488"/>
      <c r="GEQ14" s="488"/>
      <c r="GER14" s="488"/>
      <c r="GES14" s="488"/>
      <c r="GET14" s="488"/>
      <c r="GEU14" s="488"/>
      <c r="GEV14" s="488"/>
      <c r="GEW14" s="488"/>
      <c r="GEX14" s="488"/>
      <c r="GEY14" s="488"/>
      <c r="GEZ14" s="488"/>
      <c r="GFA14" s="488"/>
      <c r="GFB14" s="488"/>
      <c r="GFC14" s="488"/>
      <c r="GFD14" s="488"/>
      <c r="GFE14" s="488"/>
      <c r="GFF14" s="488"/>
      <c r="GFG14" s="488"/>
      <c r="GFH14" s="488"/>
      <c r="GFI14" s="488"/>
      <c r="GFJ14" s="488"/>
      <c r="GFK14" s="488"/>
      <c r="GFL14" s="488"/>
      <c r="GFM14" s="488"/>
      <c r="GFN14" s="488"/>
      <c r="GFO14" s="488"/>
      <c r="GFP14" s="488"/>
      <c r="GFQ14" s="488"/>
      <c r="GFR14" s="488"/>
      <c r="GFS14" s="488"/>
      <c r="GFT14" s="488"/>
      <c r="GFU14" s="488"/>
      <c r="GFV14" s="488"/>
      <c r="GFW14" s="488"/>
      <c r="GFX14" s="488"/>
      <c r="GFY14" s="488"/>
      <c r="GFZ14" s="488"/>
      <c r="GGA14" s="488"/>
      <c r="GGB14" s="488"/>
      <c r="GGC14" s="488"/>
      <c r="GGD14" s="488"/>
      <c r="GGE14" s="488"/>
      <c r="GGF14" s="488"/>
      <c r="GGG14" s="488"/>
      <c r="GGH14" s="488"/>
      <c r="GGI14" s="488"/>
      <c r="GGJ14" s="488"/>
      <c r="GGK14" s="488"/>
      <c r="GGL14" s="488"/>
      <c r="GGM14" s="488"/>
      <c r="GGN14" s="488"/>
      <c r="GGO14" s="488"/>
      <c r="GGP14" s="488"/>
      <c r="GGQ14" s="488"/>
      <c r="GGR14" s="488"/>
      <c r="GGS14" s="488"/>
      <c r="GGT14" s="488"/>
      <c r="GGU14" s="488"/>
      <c r="GGV14" s="488"/>
      <c r="GGW14" s="488"/>
      <c r="GGX14" s="488"/>
      <c r="GGY14" s="488"/>
      <c r="GGZ14" s="488"/>
      <c r="GHA14" s="488"/>
      <c r="GHB14" s="488"/>
      <c r="GHC14" s="488"/>
      <c r="GHD14" s="488"/>
      <c r="GHE14" s="488"/>
      <c r="GHF14" s="488"/>
      <c r="GHG14" s="488"/>
      <c r="GHH14" s="488"/>
      <c r="GHI14" s="488"/>
      <c r="GHJ14" s="488"/>
      <c r="GHK14" s="488"/>
      <c r="GHL14" s="488"/>
      <c r="GHM14" s="488"/>
      <c r="GHN14" s="488"/>
      <c r="GHO14" s="488"/>
      <c r="GHP14" s="488"/>
      <c r="GHQ14" s="488"/>
      <c r="GHR14" s="488"/>
      <c r="GHS14" s="488"/>
      <c r="GHT14" s="488"/>
      <c r="GHU14" s="488"/>
      <c r="GHV14" s="488"/>
      <c r="GHW14" s="488"/>
      <c r="GHX14" s="488"/>
      <c r="GHY14" s="488"/>
      <c r="GHZ14" s="488"/>
      <c r="GIA14" s="488"/>
      <c r="GIB14" s="488"/>
      <c r="GIC14" s="488"/>
      <c r="GID14" s="488"/>
      <c r="GIE14" s="488"/>
      <c r="GIF14" s="488"/>
      <c r="GIG14" s="488"/>
      <c r="GIH14" s="488"/>
      <c r="GII14" s="488"/>
      <c r="GIJ14" s="488"/>
      <c r="GIK14" s="488"/>
      <c r="GIL14" s="488"/>
      <c r="GIM14" s="488"/>
      <c r="GIN14" s="488"/>
      <c r="GIO14" s="488"/>
      <c r="GIP14" s="488"/>
      <c r="GIQ14" s="488"/>
      <c r="GIR14" s="488"/>
      <c r="GIS14" s="488"/>
      <c r="GIT14" s="488"/>
      <c r="GIU14" s="488"/>
      <c r="GIV14" s="488"/>
      <c r="GIW14" s="488"/>
      <c r="GIX14" s="488"/>
      <c r="GIY14" s="488"/>
      <c r="GIZ14" s="488"/>
      <c r="GJA14" s="488"/>
      <c r="GJB14" s="488"/>
      <c r="GJC14" s="488"/>
      <c r="GJD14" s="488"/>
      <c r="GJE14" s="488"/>
      <c r="GJF14" s="488"/>
      <c r="GJG14" s="488"/>
      <c r="GJH14" s="488"/>
      <c r="GJI14" s="488"/>
      <c r="GJJ14" s="488"/>
      <c r="GJK14" s="488"/>
      <c r="GJL14" s="488"/>
      <c r="GJM14" s="488"/>
      <c r="GJN14" s="488"/>
      <c r="GJO14" s="488"/>
      <c r="GJP14" s="488"/>
      <c r="GJQ14" s="488"/>
      <c r="GJR14" s="488"/>
      <c r="GJS14" s="488"/>
      <c r="GJT14" s="488"/>
      <c r="GJU14" s="488"/>
      <c r="GJV14" s="488"/>
      <c r="GJW14" s="488"/>
      <c r="GJX14" s="488"/>
      <c r="GJY14" s="488"/>
      <c r="GJZ14" s="488"/>
      <c r="GKA14" s="488"/>
      <c r="GKB14" s="488"/>
      <c r="GKC14" s="488"/>
      <c r="GKD14" s="488"/>
      <c r="GKE14" s="488"/>
      <c r="GKF14" s="488"/>
      <c r="GKG14" s="488"/>
      <c r="GKH14" s="488"/>
      <c r="GKI14" s="488"/>
      <c r="GKJ14" s="488"/>
      <c r="GKK14" s="488"/>
      <c r="GKL14" s="488"/>
      <c r="GKM14" s="488"/>
      <c r="GKN14" s="488"/>
      <c r="GKO14" s="488"/>
      <c r="GKP14" s="488"/>
      <c r="GKQ14" s="488"/>
      <c r="GKR14" s="488"/>
      <c r="GKS14" s="488"/>
      <c r="GKT14" s="488"/>
      <c r="GKU14" s="488"/>
      <c r="GKV14" s="488"/>
      <c r="GKW14" s="488"/>
      <c r="GKX14" s="488"/>
      <c r="GKY14" s="488"/>
      <c r="GKZ14" s="488"/>
      <c r="GLA14" s="488"/>
      <c r="GLB14" s="488"/>
      <c r="GLC14" s="488"/>
      <c r="GLD14" s="488"/>
      <c r="GLE14" s="488"/>
      <c r="GLF14" s="488"/>
      <c r="GLG14" s="488"/>
      <c r="GLH14" s="488"/>
      <c r="GLI14" s="488"/>
      <c r="GLJ14" s="488"/>
      <c r="GLK14" s="488"/>
      <c r="GLL14" s="488"/>
      <c r="GLM14" s="488"/>
      <c r="GLN14" s="488"/>
      <c r="GLO14" s="488"/>
      <c r="GLP14" s="488"/>
      <c r="GLQ14" s="488"/>
      <c r="GLR14" s="488"/>
      <c r="GLS14" s="488"/>
      <c r="GLT14" s="488"/>
      <c r="GLU14" s="488"/>
      <c r="GLV14" s="488"/>
      <c r="GLW14" s="488"/>
      <c r="GLX14" s="488"/>
      <c r="GLY14" s="488"/>
      <c r="GLZ14" s="488"/>
      <c r="GMA14" s="488"/>
      <c r="GMB14" s="488"/>
      <c r="GMC14" s="488"/>
      <c r="GMD14" s="488"/>
      <c r="GME14" s="488"/>
      <c r="GMF14" s="488"/>
      <c r="GMG14" s="488"/>
      <c r="GMH14" s="488"/>
      <c r="GMI14" s="488"/>
      <c r="GMJ14" s="488"/>
      <c r="GMK14" s="488"/>
      <c r="GML14" s="488"/>
      <c r="GMM14" s="488"/>
      <c r="GMN14" s="488"/>
      <c r="GMO14" s="488"/>
      <c r="GMP14" s="488"/>
      <c r="GMQ14" s="488"/>
      <c r="GMR14" s="488"/>
      <c r="GMS14" s="488"/>
      <c r="GMT14" s="488"/>
      <c r="GMU14" s="488"/>
      <c r="GMV14" s="488"/>
      <c r="GMW14" s="488"/>
      <c r="GMX14" s="488"/>
      <c r="GMY14" s="488"/>
      <c r="GMZ14" s="488"/>
      <c r="GNA14" s="488"/>
      <c r="GNB14" s="488"/>
      <c r="GNC14" s="488"/>
      <c r="GND14" s="488"/>
      <c r="GNE14" s="488"/>
      <c r="GNF14" s="488"/>
      <c r="GNG14" s="488"/>
      <c r="GNH14" s="488"/>
      <c r="GNI14" s="488"/>
      <c r="GNJ14" s="488"/>
      <c r="GNK14" s="488"/>
      <c r="GNL14" s="488"/>
      <c r="GNM14" s="488"/>
      <c r="GNN14" s="488"/>
      <c r="GNO14" s="488"/>
      <c r="GNP14" s="488"/>
      <c r="GNQ14" s="488"/>
      <c r="GNR14" s="488"/>
      <c r="GNS14" s="488"/>
      <c r="GNT14" s="488"/>
      <c r="GNU14" s="488"/>
      <c r="GNV14" s="488"/>
      <c r="GNW14" s="488"/>
      <c r="GNX14" s="488"/>
      <c r="GNY14" s="488"/>
      <c r="GNZ14" s="488"/>
      <c r="GOA14" s="488"/>
      <c r="GOB14" s="488"/>
      <c r="GOC14" s="488"/>
      <c r="GOD14" s="488"/>
      <c r="GOE14" s="488"/>
      <c r="GOF14" s="488"/>
      <c r="GOG14" s="488"/>
      <c r="GOH14" s="488"/>
      <c r="GOI14" s="488"/>
      <c r="GOJ14" s="488"/>
      <c r="GOK14" s="488"/>
      <c r="GOL14" s="488"/>
      <c r="GOM14" s="488"/>
      <c r="GON14" s="488"/>
      <c r="GOO14" s="488"/>
      <c r="GOP14" s="488"/>
      <c r="GOQ14" s="488"/>
      <c r="GOR14" s="488"/>
      <c r="GOS14" s="488"/>
      <c r="GOT14" s="488"/>
      <c r="GOU14" s="488"/>
      <c r="GOV14" s="488"/>
      <c r="GOW14" s="488"/>
      <c r="GOX14" s="488"/>
      <c r="GOY14" s="488"/>
      <c r="GOZ14" s="488"/>
      <c r="GPA14" s="488"/>
      <c r="GPB14" s="488"/>
      <c r="GPC14" s="488"/>
      <c r="GPD14" s="488"/>
      <c r="GPE14" s="488"/>
      <c r="GPF14" s="488"/>
      <c r="GPG14" s="488"/>
      <c r="GPH14" s="488"/>
      <c r="GPI14" s="488"/>
      <c r="GPJ14" s="488"/>
      <c r="GPK14" s="488"/>
      <c r="GPL14" s="488"/>
      <c r="GPM14" s="488"/>
      <c r="GPN14" s="488"/>
      <c r="GPO14" s="488"/>
      <c r="GPP14" s="488"/>
      <c r="GPQ14" s="488"/>
      <c r="GPR14" s="488"/>
      <c r="GPS14" s="488"/>
      <c r="GPT14" s="488"/>
      <c r="GPU14" s="488"/>
      <c r="GPV14" s="488"/>
      <c r="GPW14" s="488"/>
      <c r="GPX14" s="488"/>
      <c r="GPY14" s="488"/>
      <c r="GPZ14" s="488"/>
      <c r="GQA14" s="488"/>
      <c r="GQB14" s="488"/>
      <c r="GQC14" s="488"/>
      <c r="GQD14" s="488"/>
      <c r="GQE14" s="488"/>
      <c r="GQF14" s="488"/>
      <c r="GQG14" s="488"/>
      <c r="GQH14" s="488"/>
      <c r="GQI14" s="488"/>
      <c r="GQJ14" s="488"/>
      <c r="GQK14" s="488"/>
      <c r="GQL14" s="488"/>
      <c r="GQM14" s="488"/>
      <c r="GQN14" s="488"/>
      <c r="GQO14" s="488"/>
      <c r="GQP14" s="488"/>
      <c r="GQQ14" s="488"/>
      <c r="GQR14" s="488"/>
      <c r="GQS14" s="488"/>
      <c r="GQT14" s="488"/>
      <c r="GQU14" s="488"/>
      <c r="GQV14" s="488"/>
      <c r="GQW14" s="488"/>
      <c r="GQX14" s="488"/>
      <c r="GQY14" s="488"/>
      <c r="GQZ14" s="488"/>
      <c r="GRA14" s="488"/>
      <c r="GRB14" s="488"/>
      <c r="GRC14" s="488"/>
      <c r="GRD14" s="488"/>
      <c r="GRE14" s="488"/>
      <c r="GRF14" s="488"/>
      <c r="GRG14" s="488"/>
      <c r="GRH14" s="488"/>
      <c r="GRI14" s="488"/>
      <c r="GRJ14" s="488"/>
      <c r="GRK14" s="488"/>
      <c r="GRL14" s="488"/>
      <c r="GRM14" s="488"/>
      <c r="GRN14" s="488"/>
      <c r="GRO14" s="488"/>
      <c r="GRP14" s="488"/>
      <c r="GRQ14" s="488"/>
      <c r="GRR14" s="488"/>
      <c r="GRS14" s="488"/>
      <c r="GRT14" s="488"/>
      <c r="GRU14" s="488"/>
      <c r="GRV14" s="488"/>
      <c r="GRW14" s="488"/>
      <c r="GRX14" s="488"/>
      <c r="GRY14" s="488"/>
      <c r="GRZ14" s="488"/>
      <c r="GSA14" s="488"/>
      <c r="GSB14" s="488"/>
      <c r="GSC14" s="488"/>
      <c r="GSD14" s="488"/>
      <c r="GSE14" s="488"/>
      <c r="GSF14" s="488"/>
      <c r="GSG14" s="488"/>
      <c r="GSH14" s="488"/>
      <c r="GSI14" s="488"/>
      <c r="GSJ14" s="488"/>
      <c r="GSK14" s="488"/>
      <c r="GSL14" s="488"/>
      <c r="GSM14" s="488"/>
      <c r="GSN14" s="488"/>
      <c r="GSO14" s="488"/>
      <c r="GSP14" s="488"/>
      <c r="GSQ14" s="488"/>
      <c r="GSR14" s="488"/>
      <c r="GSS14" s="488"/>
      <c r="GST14" s="488"/>
      <c r="GSU14" s="488"/>
      <c r="GSV14" s="488"/>
      <c r="GSW14" s="488"/>
      <c r="GSX14" s="488"/>
      <c r="GSY14" s="488"/>
      <c r="GSZ14" s="488"/>
      <c r="GTA14" s="488"/>
      <c r="GTB14" s="488"/>
      <c r="GTC14" s="488"/>
      <c r="GTD14" s="488"/>
      <c r="GTE14" s="488"/>
      <c r="GTF14" s="488"/>
      <c r="GTG14" s="488"/>
      <c r="GTH14" s="488"/>
      <c r="GTI14" s="488"/>
      <c r="GTJ14" s="488"/>
      <c r="GTK14" s="488"/>
      <c r="GTL14" s="488"/>
      <c r="GTM14" s="488"/>
      <c r="GTN14" s="488"/>
      <c r="GTO14" s="488"/>
      <c r="GTP14" s="488"/>
      <c r="GTQ14" s="488"/>
      <c r="GTR14" s="488"/>
      <c r="GTS14" s="488"/>
      <c r="GTT14" s="488"/>
      <c r="GTU14" s="488"/>
      <c r="GTV14" s="488"/>
      <c r="GTW14" s="488"/>
      <c r="GTX14" s="488"/>
      <c r="GTY14" s="488"/>
      <c r="GTZ14" s="488"/>
      <c r="GUA14" s="488"/>
      <c r="GUB14" s="488"/>
      <c r="GUC14" s="488"/>
      <c r="GUD14" s="488"/>
      <c r="GUE14" s="488"/>
      <c r="GUF14" s="488"/>
      <c r="GUG14" s="488"/>
      <c r="GUH14" s="488"/>
      <c r="GUI14" s="488"/>
      <c r="GUJ14" s="488"/>
      <c r="GUK14" s="488"/>
      <c r="GUL14" s="488"/>
      <c r="GUM14" s="488"/>
      <c r="GUN14" s="488"/>
      <c r="GUO14" s="488"/>
      <c r="GUP14" s="488"/>
      <c r="GUQ14" s="488"/>
      <c r="GUR14" s="488"/>
      <c r="GUS14" s="488"/>
      <c r="GUT14" s="488"/>
      <c r="GUU14" s="488"/>
      <c r="GUV14" s="488"/>
      <c r="GUW14" s="488"/>
      <c r="GUX14" s="488"/>
      <c r="GUY14" s="488"/>
      <c r="GUZ14" s="488"/>
      <c r="GVA14" s="488"/>
      <c r="GVB14" s="488"/>
      <c r="GVC14" s="488"/>
      <c r="GVD14" s="488"/>
      <c r="GVE14" s="488"/>
      <c r="GVF14" s="488"/>
      <c r="GVG14" s="488"/>
      <c r="GVH14" s="488"/>
      <c r="GVI14" s="488"/>
      <c r="GVJ14" s="488"/>
      <c r="GVK14" s="488"/>
      <c r="GVL14" s="488"/>
      <c r="GVM14" s="488"/>
      <c r="GVN14" s="488"/>
      <c r="GVO14" s="488"/>
      <c r="GVP14" s="488"/>
      <c r="GVQ14" s="488"/>
      <c r="GVR14" s="488"/>
      <c r="GVS14" s="488"/>
      <c r="GVT14" s="488"/>
      <c r="GVU14" s="488"/>
      <c r="GVV14" s="488"/>
      <c r="GVW14" s="488"/>
      <c r="GVX14" s="488"/>
      <c r="GVY14" s="488"/>
      <c r="GVZ14" s="488"/>
      <c r="GWA14" s="488"/>
      <c r="GWB14" s="488"/>
      <c r="GWC14" s="488"/>
      <c r="GWD14" s="488"/>
      <c r="GWE14" s="488"/>
      <c r="GWF14" s="488"/>
      <c r="GWG14" s="488"/>
      <c r="GWH14" s="488"/>
      <c r="GWI14" s="488"/>
      <c r="GWJ14" s="488"/>
      <c r="GWK14" s="488"/>
      <c r="GWL14" s="488"/>
      <c r="GWM14" s="488"/>
      <c r="GWN14" s="488"/>
      <c r="GWO14" s="488"/>
      <c r="GWP14" s="488"/>
      <c r="GWQ14" s="488"/>
      <c r="GWR14" s="488"/>
      <c r="GWS14" s="488"/>
      <c r="GWT14" s="488"/>
      <c r="GWU14" s="488"/>
      <c r="GWV14" s="488"/>
      <c r="GWW14" s="488"/>
      <c r="GWX14" s="488"/>
      <c r="GWY14" s="488"/>
      <c r="GWZ14" s="488"/>
      <c r="GXA14" s="488"/>
      <c r="GXB14" s="488"/>
      <c r="GXC14" s="488"/>
      <c r="GXD14" s="488"/>
      <c r="GXE14" s="488"/>
      <c r="GXF14" s="488"/>
      <c r="GXG14" s="488"/>
      <c r="GXH14" s="488"/>
      <c r="GXI14" s="488"/>
      <c r="GXJ14" s="488"/>
      <c r="GXK14" s="488"/>
      <c r="GXL14" s="488"/>
      <c r="GXM14" s="488"/>
      <c r="GXN14" s="488"/>
      <c r="GXO14" s="488"/>
      <c r="GXP14" s="488"/>
      <c r="GXQ14" s="488"/>
      <c r="GXR14" s="488"/>
      <c r="GXS14" s="488"/>
      <c r="GXT14" s="488"/>
      <c r="GXU14" s="488"/>
      <c r="GXV14" s="488"/>
      <c r="GXW14" s="488"/>
      <c r="GXX14" s="488"/>
      <c r="GXY14" s="488"/>
      <c r="GXZ14" s="488"/>
      <c r="GYA14" s="488"/>
      <c r="GYB14" s="488"/>
      <c r="GYC14" s="488"/>
      <c r="GYD14" s="488"/>
      <c r="GYE14" s="488"/>
      <c r="GYF14" s="488"/>
      <c r="GYG14" s="488"/>
      <c r="GYH14" s="488"/>
      <c r="GYI14" s="488"/>
      <c r="GYJ14" s="488"/>
      <c r="GYK14" s="488"/>
      <c r="GYL14" s="488"/>
      <c r="GYM14" s="488"/>
      <c r="GYN14" s="488"/>
      <c r="GYO14" s="488"/>
      <c r="GYP14" s="488"/>
      <c r="GYQ14" s="488"/>
      <c r="GYR14" s="488"/>
      <c r="GYS14" s="488"/>
      <c r="GYT14" s="488"/>
      <c r="GYU14" s="488"/>
      <c r="GYV14" s="488"/>
      <c r="GYW14" s="488"/>
      <c r="GYX14" s="488"/>
      <c r="GYY14" s="488"/>
      <c r="GYZ14" s="488"/>
      <c r="GZA14" s="488"/>
      <c r="GZB14" s="488"/>
      <c r="GZC14" s="488"/>
      <c r="GZD14" s="488"/>
      <c r="GZE14" s="488"/>
      <c r="GZF14" s="488"/>
      <c r="GZG14" s="488"/>
      <c r="GZH14" s="488"/>
      <c r="GZI14" s="488"/>
      <c r="GZJ14" s="488"/>
      <c r="GZK14" s="488"/>
      <c r="GZL14" s="488"/>
      <c r="GZM14" s="488"/>
      <c r="GZN14" s="488"/>
      <c r="GZO14" s="488"/>
      <c r="GZP14" s="488"/>
      <c r="GZQ14" s="488"/>
      <c r="GZR14" s="488"/>
      <c r="GZS14" s="488"/>
      <c r="GZT14" s="488"/>
      <c r="GZU14" s="488"/>
      <c r="GZV14" s="488"/>
      <c r="GZW14" s="488"/>
      <c r="GZX14" s="488"/>
      <c r="GZY14" s="488"/>
      <c r="GZZ14" s="488"/>
      <c r="HAA14" s="488"/>
      <c r="HAB14" s="488"/>
      <c r="HAC14" s="488"/>
      <c r="HAD14" s="488"/>
      <c r="HAE14" s="488"/>
      <c r="HAF14" s="488"/>
      <c r="HAG14" s="488"/>
      <c r="HAH14" s="488"/>
      <c r="HAI14" s="488"/>
      <c r="HAJ14" s="488"/>
      <c r="HAK14" s="488"/>
      <c r="HAL14" s="488"/>
      <c r="HAM14" s="488"/>
      <c r="HAN14" s="488"/>
      <c r="HAO14" s="488"/>
      <c r="HAP14" s="488"/>
      <c r="HAQ14" s="488"/>
      <c r="HAR14" s="488"/>
      <c r="HAS14" s="488"/>
      <c r="HAT14" s="488"/>
      <c r="HAU14" s="488"/>
      <c r="HAV14" s="488"/>
      <c r="HAW14" s="488"/>
      <c r="HAX14" s="488"/>
      <c r="HAY14" s="488"/>
      <c r="HAZ14" s="488"/>
      <c r="HBA14" s="488"/>
      <c r="HBB14" s="488"/>
      <c r="HBC14" s="488"/>
      <c r="HBD14" s="488"/>
      <c r="HBE14" s="488"/>
      <c r="HBF14" s="488"/>
      <c r="HBG14" s="488"/>
      <c r="HBH14" s="488"/>
      <c r="HBI14" s="488"/>
      <c r="HBJ14" s="488"/>
      <c r="HBK14" s="488"/>
      <c r="HBL14" s="488"/>
      <c r="HBM14" s="488"/>
      <c r="HBN14" s="488"/>
      <c r="HBO14" s="488"/>
      <c r="HBP14" s="488"/>
      <c r="HBQ14" s="488"/>
      <c r="HBR14" s="488"/>
      <c r="HBS14" s="488"/>
      <c r="HBT14" s="488"/>
      <c r="HBU14" s="488"/>
      <c r="HBV14" s="488"/>
      <c r="HBW14" s="488"/>
      <c r="HBX14" s="488"/>
      <c r="HBY14" s="488"/>
      <c r="HBZ14" s="488"/>
      <c r="HCA14" s="488"/>
      <c r="HCB14" s="488"/>
      <c r="HCC14" s="488"/>
      <c r="HCD14" s="488"/>
      <c r="HCE14" s="488"/>
      <c r="HCF14" s="488"/>
      <c r="HCG14" s="488"/>
      <c r="HCH14" s="488"/>
      <c r="HCI14" s="488"/>
      <c r="HCJ14" s="488"/>
      <c r="HCK14" s="488"/>
      <c r="HCL14" s="488"/>
      <c r="HCM14" s="488"/>
      <c r="HCN14" s="488"/>
      <c r="HCO14" s="488"/>
      <c r="HCP14" s="488"/>
      <c r="HCQ14" s="488"/>
      <c r="HCR14" s="488"/>
      <c r="HCS14" s="488"/>
      <c r="HCT14" s="488"/>
      <c r="HCU14" s="488"/>
      <c r="HCV14" s="488"/>
      <c r="HCW14" s="488"/>
      <c r="HCX14" s="488"/>
      <c r="HCY14" s="488"/>
      <c r="HCZ14" s="488"/>
      <c r="HDA14" s="488"/>
      <c r="HDB14" s="488"/>
      <c r="HDC14" s="488"/>
      <c r="HDD14" s="488"/>
      <c r="HDE14" s="488"/>
      <c r="HDF14" s="488"/>
      <c r="HDG14" s="488"/>
      <c r="HDH14" s="488"/>
      <c r="HDI14" s="488"/>
      <c r="HDJ14" s="488"/>
      <c r="HDK14" s="488"/>
      <c r="HDL14" s="488"/>
      <c r="HDM14" s="488"/>
      <c r="HDN14" s="488"/>
      <c r="HDO14" s="488"/>
      <c r="HDP14" s="488"/>
      <c r="HDQ14" s="488"/>
      <c r="HDR14" s="488"/>
      <c r="HDS14" s="488"/>
      <c r="HDT14" s="488"/>
      <c r="HDU14" s="488"/>
      <c r="HDV14" s="488"/>
      <c r="HDW14" s="488"/>
      <c r="HDX14" s="488"/>
      <c r="HDY14" s="488"/>
      <c r="HDZ14" s="488"/>
      <c r="HEA14" s="488"/>
      <c r="HEB14" s="488"/>
      <c r="HEC14" s="488"/>
      <c r="HED14" s="488"/>
      <c r="HEE14" s="488"/>
      <c r="HEF14" s="488"/>
      <c r="HEG14" s="488"/>
      <c r="HEH14" s="488"/>
      <c r="HEI14" s="488"/>
      <c r="HEJ14" s="488"/>
      <c r="HEK14" s="488"/>
      <c r="HEL14" s="488"/>
      <c r="HEM14" s="488"/>
      <c r="HEN14" s="488"/>
      <c r="HEO14" s="488"/>
      <c r="HEP14" s="488"/>
      <c r="HEQ14" s="488"/>
      <c r="HER14" s="488"/>
      <c r="HES14" s="488"/>
      <c r="HET14" s="488"/>
      <c r="HEU14" s="488"/>
      <c r="HEV14" s="488"/>
      <c r="HEW14" s="488"/>
      <c r="HEX14" s="488"/>
      <c r="HEY14" s="488"/>
      <c r="HEZ14" s="488"/>
      <c r="HFA14" s="488"/>
      <c r="HFB14" s="488"/>
      <c r="HFC14" s="488"/>
      <c r="HFD14" s="488"/>
      <c r="HFE14" s="488"/>
      <c r="HFF14" s="488"/>
      <c r="HFG14" s="488"/>
      <c r="HFH14" s="488"/>
      <c r="HFI14" s="488"/>
      <c r="HFJ14" s="488"/>
      <c r="HFK14" s="488"/>
      <c r="HFL14" s="488"/>
      <c r="HFM14" s="488"/>
      <c r="HFN14" s="488"/>
      <c r="HFO14" s="488"/>
      <c r="HFP14" s="488"/>
      <c r="HFQ14" s="488"/>
      <c r="HFR14" s="488"/>
      <c r="HFS14" s="488"/>
      <c r="HFT14" s="488"/>
      <c r="HFU14" s="488"/>
      <c r="HFV14" s="488"/>
      <c r="HFW14" s="488"/>
      <c r="HFX14" s="488"/>
      <c r="HFY14" s="488"/>
      <c r="HFZ14" s="488"/>
      <c r="HGA14" s="488"/>
      <c r="HGB14" s="488"/>
      <c r="HGC14" s="488"/>
      <c r="HGD14" s="488"/>
      <c r="HGE14" s="488"/>
      <c r="HGF14" s="488"/>
      <c r="HGG14" s="488"/>
      <c r="HGH14" s="488"/>
      <c r="HGI14" s="488"/>
      <c r="HGJ14" s="488"/>
      <c r="HGK14" s="488"/>
      <c r="HGL14" s="488"/>
      <c r="HGM14" s="488"/>
      <c r="HGN14" s="488"/>
      <c r="HGO14" s="488"/>
      <c r="HGP14" s="488"/>
      <c r="HGQ14" s="488"/>
      <c r="HGR14" s="488"/>
      <c r="HGS14" s="488"/>
      <c r="HGT14" s="488"/>
      <c r="HGU14" s="488"/>
      <c r="HGV14" s="488"/>
      <c r="HGW14" s="488"/>
      <c r="HGX14" s="488"/>
      <c r="HGY14" s="488"/>
      <c r="HGZ14" s="488"/>
      <c r="HHA14" s="488"/>
      <c r="HHB14" s="488"/>
      <c r="HHC14" s="488"/>
      <c r="HHD14" s="488"/>
      <c r="HHE14" s="488"/>
      <c r="HHF14" s="488"/>
      <c r="HHG14" s="488"/>
      <c r="HHH14" s="488"/>
      <c r="HHI14" s="488"/>
      <c r="HHJ14" s="488"/>
      <c r="HHK14" s="488"/>
      <c r="HHL14" s="488"/>
      <c r="HHM14" s="488"/>
      <c r="HHN14" s="488"/>
      <c r="HHO14" s="488"/>
      <c r="HHP14" s="488"/>
      <c r="HHQ14" s="488"/>
      <c r="HHR14" s="488"/>
      <c r="HHS14" s="488"/>
      <c r="HHT14" s="488"/>
      <c r="HHU14" s="488"/>
      <c r="HHV14" s="488"/>
      <c r="HHW14" s="488"/>
      <c r="HHX14" s="488"/>
      <c r="HHY14" s="488"/>
      <c r="HHZ14" s="488"/>
      <c r="HIA14" s="488"/>
      <c r="HIB14" s="488"/>
      <c r="HIC14" s="488"/>
      <c r="HID14" s="488"/>
      <c r="HIE14" s="488"/>
      <c r="HIF14" s="488"/>
      <c r="HIG14" s="488"/>
      <c r="HIH14" s="488"/>
      <c r="HII14" s="488"/>
      <c r="HIJ14" s="488"/>
      <c r="HIK14" s="488"/>
      <c r="HIL14" s="488"/>
      <c r="HIM14" s="488"/>
      <c r="HIN14" s="488"/>
      <c r="HIO14" s="488"/>
      <c r="HIP14" s="488"/>
      <c r="HIQ14" s="488"/>
      <c r="HIR14" s="488"/>
      <c r="HIS14" s="488"/>
      <c r="HIT14" s="488"/>
      <c r="HIU14" s="488"/>
      <c r="HIV14" s="488"/>
      <c r="HIW14" s="488"/>
      <c r="HIX14" s="488"/>
      <c r="HIY14" s="488"/>
      <c r="HIZ14" s="488"/>
      <c r="HJA14" s="488"/>
      <c r="HJB14" s="488"/>
      <c r="HJC14" s="488"/>
      <c r="HJD14" s="488"/>
      <c r="HJE14" s="488"/>
      <c r="HJF14" s="488"/>
      <c r="HJG14" s="488"/>
      <c r="HJH14" s="488"/>
      <c r="HJI14" s="488"/>
      <c r="HJJ14" s="488"/>
      <c r="HJK14" s="488"/>
      <c r="HJL14" s="488"/>
      <c r="HJM14" s="488"/>
      <c r="HJN14" s="488"/>
      <c r="HJO14" s="488"/>
      <c r="HJP14" s="488"/>
      <c r="HJQ14" s="488"/>
      <c r="HJR14" s="488"/>
      <c r="HJS14" s="488"/>
      <c r="HJT14" s="488"/>
      <c r="HJU14" s="488"/>
      <c r="HJV14" s="488"/>
      <c r="HJW14" s="488"/>
      <c r="HJX14" s="488"/>
      <c r="HJY14" s="488"/>
      <c r="HJZ14" s="488"/>
      <c r="HKA14" s="488"/>
      <c r="HKB14" s="488"/>
      <c r="HKC14" s="488"/>
      <c r="HKD14" s="488"/>
      <c r="HKE14" s="488"/>
      <c r="HKF14" s="488"/>
      <c r="HKG14" s="488"/>
      <c r="HKH14" s="488"/>
      <c r="HKI14" s="488"/>
      <c r="HKJ14" s="488"/>
      <c r="HKK14" s="488"/>
      <c r="HKL14" s="488"/>
      <c r="HKM14" s="488"/>
      <c r="HKN14" s="488"/>
      <c r="HKO14" s="488"/>
      <c r="HKP14" s="488"/>
      <c r="HKQ14" s="488"/>
      <c r="HKR14" s="488"/>
      <c r="HKS14" s="488"/>
      <c r="HKT14" s="488"/>
      <c r="HKU14" s="488"/>
      <c r="HKV14" s="488"/>
      <c r="HKW14" s="488"/>
      <c r="HKX14" s="488"/>
      <c r="HKY14" s="488"/>
      <c r="HKZ14" s="488"/>
      <c r="HLA14" s="488"/>
      <c r="HLB14" s="488"/>
      <c r="HLC14" s="488"/>
      <c r="HLD14" s="488"/>
      <c r="HLE14" s="488"/>
      <c r="HLF14" s="488"/>
      <c r="HLG14" s="488"/>
      <c r="HLH14" s="488"/>
      <c r="HLI14" s="488"/>
      <c r="HLJ14" s="488"/>
      <c r="HLK14" s="488"/>
      <c r="HLL14" s="488"/>
      <c r="HLM14" s="488"/>
      <c r="HLN14" s="488"/>
      <c r="HLO14" s="488"/>
      <c r="HLP14" s="488"/>
      <c r="HLQ14" s="488"/>
      <c r="HLR14" s="488"/>
      <c r="HLS14" s="488"/>
      <c r="HLT14" s="488"/>
      <c r="HLU14" s="488"/>
      <c r="HLV14" s="488"/>
      <c r="HLW14" s="488"/>
      <c r="HLX14" s="488"/>
      <c r="HLY14" s="488"/>
      <c r="HLZ14" s="488"/>
      <c r="HMA14" s="488"/>
      <c r="HMB14" s="488"/>
      <c r="HMC14" s="488"/>
      <c r="HMD14" s="488"/>
      <c r="HME14" s="488"/>
      <c r="HMF14" s="488"/>
      <c r="HMG14" s="488"/>
      <c r="HMH14" s="488"/>
      <c r="HMI14" s="488"/>
      <c r="HMJ14" s="488"/>
      <c r="HMK14" s="488"/>
      <c r="HML14" s="488"/>
      <c r="HMM14" s="488"/>
      <c r="HMN14" s="488"/>
      <c r="HMO14" s="488"/>
      <c r="HMP14" s="488"/>
      <c r="HMQ14" s="488"/>
      <c r="HMR14" s="488"/>
      <c r="HMS14" s="488"/>
      <c r="HMT14" s="488"/>
      <c r="HMU14" s="488"/>
      <c r="HMV14" s="488"/>
      <c r="HMW14" s="488"/>
      <c r="HMX14" s="488"/>
      <c r="HMY14" s="488"/>
      <c r="HMZ14" s="488"/>
      <c r="HNA14" s="488"/>
      <c r="HNB14" s="488"/>
      <c r="HNC14" s="488"/>
      <c r="HND14" s="488"/>
      <c r="HNE14" s="488"/>
      <c r="HNF14" s="488"/>
      <c r="HNG14" s="488"/>
      <c r="HNH14" s="488"/>
      <c r="HNI14" s="488"/>
      <c r="HNJ14" s="488"/>
      <c r="HNK14" s="488"/>
      <c r="HNL14" s="488"/>
      <c r="HNM14" s="488"/>
      <c r="HNN14" s="488"/>
      <c r="HNO14" s="488"/>
      <c r="HNP14" s="488"/>
      <c r="HNQ14" s="488"/>
      <c r="HNR14" s="488"/>
      <c r="HNS14" s="488"/>
      <c r="HNT14" s="488"/>
      <c r="HNU14" s="488"/>
      <c r="HNV14" s="488"/>
      <c r="HNW14" s="488"/>
      <c r="HNX14" s="488"/>
      <c r="HNY14" s="488"/>
      <c r="HNZ14" s="488"/>
      <c r="HOA14" s="488"/>
      <c r="HOB14" s="488"/>
      <c r="HOC14" s="488"/>
      <c r="HOD14" s="488"/>
      <c r="HOE14" s="488"/>
      <c r="HOF14" s="488"/>
      <c r="HOG14" s="488"/>
      <c r="HOH14" s="488"/>
      <c r="HOI14" s="488"/>
      <c r="HOJ14" s="488"/>
      <c r="HOK14" s="488"/>
      <c r="HOL14" s="488"/>
      <c r="HOM14" s="488"/>
      <c r="HON14" s="488"/>
      <c r="HOO14" s="488"/>
      <c r="HOP14" s="488"/>
      <c r="HOQ14" s="488"/>
      <c r="HOR14" s="488"/>
      <c r="HOS14" s="488"/>
      <c r="HOT14" s="488"/>
      <c r="HOU14" s="488"/>
      <c r="HOV14" s="488"/>
      <c r="HOW14" s="488"/>
      <c r="HOX14" s="488"/>
      <c r="HOY14" s="488"/>
      <c r="HOZ14" s="488"/>
      <c r="HPA14" s="488"/>
      <c r="HPB14" s="488"/>
      <c r="HPC14" s="488"/>
      <c r="HPD14" s="488"/>
      <c r="HPE14" s="488"/>
      <c r="HPF14" s="488"/>
      <c r="HPG14" s="488"/>
      <c r="HPH14" s="488"/>
      <c r="HPI14" s="488"/>
      <c r="HPJ14" s="488"/>
      <c r="HPK14" s="488"/>
      <c r="HPL14" s="488"/>
      <c r="HPM14" s="488"/>
      <c r="HPN14" s="488"/>
      <c r="HPO14" s="488"/>
      <c r="HPP14" s="488"/>
      <c r="HPQ14" s="488"/>
      <c r="HPR14" s="488"/>
      <c r="HPS14" s="488"/>
      <c r="HPT14" s="488"/>
      <c r="HPU14" s="488"/>
      <c r="HPV14" s="488"/>
      <c r="HPW14" s="488"/>
      <c r="HPX14" s="488"/>
      <c r="HPY14" s="488"/>
      <c r="HPZ14" s="488"/>
      <c r="HQA14" s="488"/>
      <c r="HQB14" s="488"/>
      <c r="HQC14" s="488"/>
      <c r="HQD14" s="488"/>
      <c r="HQE14" s="488"/>
      <c r="HQF14" s="488"/>
      <c r="HQG14" s="488"/>
      <c r="HQH14" s="488"/>
      <c r="HQI14" s="488"/>
      <c r="HQJ14" s="488"/>
      <c r="HQK14" s="488"/>
      <c r="HQL14" s="488"/>
      <c r="HQM14" s="488"/>
      <c r="HQN14" s="488"/>
      <c r="HQO14" s="488"/>
      <c r="HQP14" s="488"/>
      <c r="HQQ14" s="488"/>
      <c r="HQR14" s="488"/>
      <c r="HQS14" s="488"/>
      <c r="HQT14" s="488"/>
      <c r="HQU14" s="488"/>
      <c r="HQV14" s="488"/>
      <c r="HQW14" s="488"/>
      <c r="HQX14" s="488"/>
      <c r="HQY14" s="488"/>
      <c r="HQZ14" s="488"/>
      <c r="HRA14" s="488"/>
      <c r="HRB14" s="488"/>
      <c r="HRC14" s="488"/>
      <c r="HRD14" s="488"/>
      <c r="HRE14" s="488"/>
      <c r="HRF14" s="488"/>
      <c r="HRG14" s="488"/>
      <c r="HRH14" s="488"/>
      <c r="HRI14" s="488"/>
      <c r="HRJ14" s="488"/>
      <c r="HRK14" s="488"/>
      <c r="HRL14" s="488"/>
      <c r="HRM14" s="488"/>
      <c r="HRN14" s="488"/>
      <c r="HRO14" s="488"/>
      <c r="HRP14" s="488"/>
      <c r="HRQ14" s="488"/>
      <c r="HRR14" s="488"/>
      <c r="HRS14" s="488"/>
      <c r="HRT14" s="488"/>
      <c r="HRU14" s="488"/>
      <c r="HRV14" s="488"/>
      <c r="HRW14" s="488"/>
      <c r="HRX14" s="488"/>
      <c r="HRY14" s="488"/>
      <c r="HRZ14" s="488"/>
      <c r="HSA14" s="488"/>
      <c r="HSB14" s="488"/>
      <c r="HSC14" s="488"/>
      <c r="HSD14" s="488"/>
      <c r="HSE14" s="488"/>
      <c r="HSF14" s="488"/>
      <c r="HSG14" s="488"/>
      <c r="HSH14" s="488"/>
      <c r="HSI14" s="488"/>
      <c r="HSJ14" s="488"/>
      <c r="HSK14" s="488"/>
      <c r="HSL14" s="488"/>
      <c r="HSM14" s="488"/>
      <c r="HSN14" s="488"/>
      <c r="HSO14" s="488"/>
      <c r="HSP14" s="488"/>
      <c r="HSQ14" s="488"/>
      <c r="HSR14" s="488"/>
      <c r="HSS14" s="488"/>
      <c r="HST14" s="488"/>
      <c r="HSU14" s="488"/>
      <c r="HSV14" s="488"/>
      <c r="HSW14" s="488"/>
      <c r="HSX14" s="488"/>
      <c r="HSY14" s="488"/>
      <c r="HSZ14" s="488"/>
      <c r="HTA14" s="488"/>
      <c r="HTB14" s="488"/>
      <c r="HTC14" s="488"/>
      <c r="HTD14" s="488"/>
      <c r="HTE14" s="488"/>
      <c r="HTF14" s="488"/>
      <c r="HTG14" s="488"/>
      <c r="HTH14" s="488"/>
      <c r="HTI14" s="488"/>
      <c r="HTJ14" s="488"/>
      <c r="HTK14" s="488"/>
      <c r="HTL14" s="488"/>
      <c r="HTM14" s="488"/>
      <c r="HTN14" s="488"/>
      <c r="HTO14" s="488"/>
      <c r="HTP14" s="488"/>
      <c r="HTQ14" s="488"/>
      <c r="HTR14" s="488"/>
      <c r="HTS14" s="488"/>
      <c r="HTT14" s="488"/>
      <c r="HTU14" s="488"/>
      <c r="HTV14" s="488"/>
      <c r="HTW14" s="488"/>
      <c r="HTX14" s="488"/>
      <c r="HTY14" s="488"/>
      <c r="HTZ14" s="488"/>
      <c r="HUA14" s="488"/>
      <c r="HUB14" s="488"/>
      <c r="HUC14" s="488"/>
      <c r="HUD14" s="488"/>
      <c r="HUE14" s="488"/>
      <c r="HUF14" s="488"/>
      <c r="HUG14" s="488"/>
      <c r="HUH14" s="488"/>
      <c r="HUI14" s="488"/>
      <c r="HUJ14" s="488"/>
      <c r="HUK14" s="488"/>
      <c r="HUL14" s="488"/>
      <c r="HUM14" s="488"/>
      <c r="HUN14" s="488"/>
      <c r="HUO14" s="488"/>
      <c r="HUP14" s="488"/>
      <c r="HUQ14" s="488"/>
      <c r="HUR14" s="488"/>
      <c r="HUS14" s="488"/>
      <c r="HUT14" s="488"/>
      <c r="HUU14" s="488"/>
      <c r="HUV14" s="488"/>
      <c r="HUW14" s="488"/>
      <c r="HUX14" s="488"/>
      <c r="HUY14" s="488"/>
      <c r="HUZ14" s="488"/>
      <c r="HVA14" s="488"/>
      <c r="HVB14" s="488"/>
      <c r="HVC14" s="488"/>
      <c r="HVD14" s="488"/>
      <c r="HVE14" s="488"/>
      <c r="HVF14" s="488"/>
      <c r="HVG14" s="488"/>
      <c r="HVH14" s="488"/>
      <c r="HVI14" s="488"/>
      <c r="HVJ14" s="488"/>
      <c r="HVK14" s="488"/>
      <c r="HVL14" s="488"/>
      <c r="HVM14" s="488"/>
      <c r="HVN14" s="488"/>
      <c r="HVO14" s="488"/>
      <c r="HVP14" s="488"/>
      <c r="HVQ14" s="488"/>
      <c r="HVR14" s="488"/>
      <c r="HVS14" s="488"/>
      <c r="HVT14" s="488"/>
      <c r="HVU14" s="488"/>
      <c r="HVV14" s="488"/>
      <c r="HVW14" s="488"/>
      <c r="HVX14" s="488"/>
      <c r="HVY14" s="488"/>
      <c r="HVZ14" s="488"/>
      <c r="HWA14" s="488"/>
      <c r="HWB14" s="488"/>
      <c r="HWC14" s="488"/>
      <c r="HWD14" s="488"/>
      <c r="HWE14" s="488"/>
      <c r="HWF14" s="488"/>
      <c r="HWG14" s="488"/>
      <c r="HWH14" s="488"/>
      <c r="HWI14" s="488"/>
      <c r="HWJ14" s="488"/>
      <c r="HWK14" s="488"/>
      <c r="HWL14" s="488"/>
      <c r="HWM14" s="488"/>
      <c r="HWN14" s="488"/>
      <c r="HWO14" s="488"/>
      <c r="HWP14" s="488"/>
      <c r="HWQ14" s="488"/>
      <c r="HWR14" s="488"/>
      <c r="HWS14" s="488"/>
      <c r="HWT14" s="488"/>
      <c r="HWU14" s="488"/>
      <c r="HWV14" s="488"/>
      <c r="HWW14" s="488"/>
      <c r="HWX14" s="488"/>
      <c r="HWY14" s="488"/>
      <c r="HWZ14" s="488"/>
      <c r="HXA14" s="488"/>
      <c r="HXB14" s="488"/>
      <c r="HXC14" s="488"/>
      <c r="HXD14" s="488"/>
      <c r="HXE14" s="488"/>
      <c r="HXF14" s="488"/>
      <c r="HXG14" s="488"/>
      <c r="HXH14" s="488"/>
      <c r="HXI14" s="488"/>
      <c r="HXJ14" s="488"/>
      <c r="HXK14" s="488"/>
      <c r="HXL14" s="488"/>
      <c r="HXM14" s="488"/>
      <c r="HXN14" s="488"/>
      <c r="HXO14" s="488"/>
      <c r="HXP14" s="488"/>
      <c r="HXQ14" s="488"/>
      <c r="HXR14" s="488"/>
      <c r="HXS14" s="488"/>
      <c r="HXT14" s="488"/>
      <c r="HXU14" s="488"/>
      <c r="HXV14" s="488"/>
      <c r="HXW14" s="488"/>
      <c r="HXX14" s="488"/>
      <c r="HXY14" s="488"/>
      <c r="HXZ14" s="488"/>
      <c r="HYA14" s="488"/>
      <c r="HYB14" s="488"/>
      <c r="HYC14" s="488"/>
      <c r="HYD14" s="488"/>
      <c r="HYE14" s="488"/>
      <c r="HYF14" s="488"/>
      <c r="HYG14" s="488"/>
      <c r="HYH14" s="488"/>
      <c r="HYI14" s="488"/>
      <c r="HYJ14" s="488"/>
      <c r="HYK14" s="488"/>
      <c r="HYL14" s="488"/>
      <c r="HYM14" s="488"/>
      <c r="HYN14" s="488"/>
      <c r="HYO14" s="488"/>
      <c r="HYP14" s="488"/>
      <c r="HYQ14" s="488"/>
      <c r="HYR14" s="488"/>
      <c r="HYS14" s="488"/>
      <c r="HYT14" s="488"/>
      <c r="HYU14" s="488"/>
      <c r="HYV14" s="488"/>
      <c r="HYW14" s="488"/>
      <c r="HYX14" s="488"/>
      <c r="HYY14" s="488"/>
      <c r="HYZ14" s="488"/>
      <c r="HZA14" s="488"/>
      <c r="HZB14" s="488"/>
      <c r="HZC14" s="488"/>
      <c r="HZD14" s="488"/>
      <c r="HZE14" s="488"/>
      <c r="HZF14" s="488"/>
      <c r="HZG14" s="488"/>
      <c r="HZH14" s="488"/>
      <c r="HZI14" s="488"/>
      <c r="HZJ14" s="488"/>
      <c r="HZK14" s="488"/>
      <c r="HZL14" s="488"/>
      <c r="HZM14" s="488"/>
      <c r="HZN14" s="488"/>
      <c r="HZO14" s="488"/>
      <c r="HZP14" s="488"/>
      <c r="HZQ14" s="488"/>
      <c r="HZR14" s="488"/>
      <c r="HZS14" s="488"/>
      <c r="HZT14" s="488"/>
      <c r="HZU14" s="488"/>
      <c r="HZV14" s="488"/>
      <c r="HZW14" s="488"/>
      <c r="HZX14" s="488"/>
      <c r="HZY14" s="488"/>
      <c r="HZZ14" s="488"/>
      <c r="IAA14" s="488"/>
      <c r="IAB14" s="488"/>
      <c r="IAC14" s="488"/>
      <c r="IAD14" s="488"/>
      <c r="IAE14" s="488"/>
      <c r="IAF14" s="488"/>
      <c r="IAG14" s="488"/>
      <c r="IAH14" s="488"/>
      <c r="IAI14" s="488"/>
      <c r="IAJ14" s="488"/>
      <c r="IAK14" s="488"/>
      <c r="IAL14" s="488"/>
      <c r="IAM14" s="488"/>
      <c r="IAN14" s="488"/>
      <c r="IAO14" s="488"/>
      <c r="IAP14" s="488"/>
      <c r="IAQ14" s="488"/>
      <c r="IAR14" s="488"/>
      <c r="IAS14" s="488"/>
      <c r="IAT14" s="488"/>
      <c r="IAU14" s="488"/>
      <c r="IAV14" s="488"/>
      <c r="IAW14" s="488"/>
      <c r="IAX14" s="488"/>
      <c r="IAY14" s="488"/>
      <c r="IAZ14" s="488"/>
      <c r="IBA14" s="488"/>
      <c r="IBB14" s="488"/>
      <c r="IBC14" s="488"/>
      <c r="IBD14" s="488"/>
      <c r="IBE14" s="488"/>
      <c r="IBF14" s="488"/>
      <c r="IBG14" s="488"/>
      <c r="IBH14" s="488"/>
      <c r="IBI14" s="488"/>
      <c r="IBJ14" s="488"/>
      <c r="IBK14" s="488"/>
      <c r="IBL14" s="488"/>
      <c r="IBM14" s="488"/>
      <c r="IBN14" s="488"/>
      <c r="IBO14" s="488"/>
      <c r="IBP14" s="488"/>
      <c r="IBQ14" s="488"/>
      <c r="IBR14" s="488"/>
      <c r="IBS14" s="488"/>
      <c r="IBT14" s="488"/>
      <c r="IBU14" s="488"/>
      <c r="IBV14" s="488"/>
      <c r="IBW14" s="488"/>
      <c r="IBX14" s="488"/>
      <c r="IBY14" s="488"/>
      <c r="IBZ14" s="488"/>
      <c r="ICA14" s="488"/>
      <c r="ICB14" s="488"/>
      <c r="ICC14" s="488"/>
      <c r="ICD14" s="488"/>
      <c r="ICE14" s="488"/>
      <c r="ICF14" s="488"/>
      <c r="ICG14" s="488"/>
      <c r="ICH14" s="488"/>
      <c r="ICI14" s="488"/>
      <c r="ICJ14" s="488"/>
      <c r="ICK14" s="488"/>
      <c r="ICL14" s="488"/>
      <c r="ICM14" s="488"/>
      <c r="ICN14" s="488"/>
      <c r="ICO14" s="488"/>
      <c r="ICP14" s="488"/>
      <c r="ICQ14" s="488"/>
      <c r="ICR14" s="488"/>
      <c r="ICS14" s="488"/>
      <c r="ICT14" s="488"/>
      <c r="ICU14" s="488"/>
      <c r="ICV14" s="488"/>
      <c r="ICW14" s="488"/>
      <c r="ICX14" s="488"/>
      <c r="ICY14" s="488"/>
      <c r="ICZ14" s="488"/>
      <c r="IDA14" s="488"/>
      <c r="IDB14" s="488"/>
      <c r="IDC14" s="488"/>
      <c r="IDD14" s="488"/>
      <c r="IDE14" s="488"/>
      <c r="IDF14" s="488"/>
      <c r="IDG14" s="488"/>
      <c r="IDH14" s="488"/>
      <c r="IDI14" s="488"/>
      <c r="IDJ14" s="488"/>
      <c r="IDK14" s="488"/>
      <c r="IDL14" s="488"/>
      <c r="IDM14" s="488"/>
      <c r="IDN14" s="488"/>
      <c r="IDO14" s="488"/>
      <c r="IDP14" s="488"/>
      <c r="IDQ14" s="488"/>
      <c r="IDR14" s="488"/>
      <c r="IDS14" s="488"/>
      <c r="IDT14" s="488"/>
      <c r="IDU14" s="488"/>
      <c r="IDV14" s="488"/>
      <c r="IDW14" s="488"/>
      <c r="IDX14" s="488"/>
      <c r="IDY14" s="488"/>
      <c r="IDZ14" s="488"/>
      <c r="IEA14" s="488"/>
      <c r="IEB14" s="488"/>
      <c r="IEC14" s="488"/>
      <c r="IED14" s="488"/>
      <c r="IEE14" s="488"/>
      <c r="IEF14" s="488"/>
      <c r="IEG14" s="488"/>
      <c r="IEH14" s="488"/>
      <c r="IEI14" s="488"/>
      <c r="IEJ14" s="488"/>
      <c r="IEK14" s="488"/>
      <c r="IEL14" s="488"/>
      <c r="IEM14" s="488"/>
      <c r="IEN14" s="488"/>
      <c r="IEO14" s="488"/>
      <c r="IEP14" s="488"/>
      <c r="IEQ14" s="488"/>
      <c r="IER14" s="488"/>
      <c r="IES14" s="488"/>
      <c r="IET14" s="488"/>
      <c r="IEU14" s="488"/>
      <c r="IEV14" s="488"/>
      <c r="IEW14" s="488"/>
      <c r="IEX14" s="488"/>
      <c r="IEY14" s="488"/>
      <c r="IEZ14" s="488"/>
      <c r="IFA14" s="488"/>
      <c r="IFB14" s="488"/>
      <c r="IFC14" s="488"/>
      <c r="IFD14" s="488"/>
      <c r="IFE14" s="488"/>
      <c r="IFF14" s="488"/>
      <c r="IFG14" s="488"/>
      <c r="IFH14" s="488"/>
      <c r="IFI14" s="488"/>
      <c r="IFJ14" s="488"/>
      <c r="IFK14" s="488"/>
      <c r="IFL14" s="488"/>
      <c r="IFM14" s="488"/>
      <c r="IFN14" s="488"/>
      <c r="IFO14" s="488"/>
      <c r="IFP14" s="488"/>
      <c r="IFQ14" s="488"/>
      <c r="IFR14" s="488"/>
      <c r="IFS14" s="488"/>
      <c r="IFT14" s="488"/>
      <c r="IFU14" s="488"/>
      <c r="IFV14" s="488"/>
      <c r="IFW14" s="488"/>
      <c r="IFX14" s="488"/>
      <c r="IFY14" s="488"/>
      <c r="IFZ14" s="488"/>
      <c r="IGA14" s="488"/>
      <c r="IGB14" s="488"/>
      <c r="IGC14" s="488"/>
      <c r="IGD14" s="488"/>
      <c r="IGE14" s="488"/>
      <c r="IGF14" s="488"/>
      <c r="IGG14" s="488"/>
      <c r="IGH14" s="488"/>
      <c r="IGI14" s="488"/>
      <c r="IGJ14" s="488"/>
      <c r="IGK14" s="488"/>
      <c r="IGL14" s="488"/>
      <c r="IGM14" s="488"/>
      <c r="IGN14" s="488"/>
      <c r="IGO14" s="488"/>
      <c r="IGP14" s="488"/>
      <c r="IGQ14" s="488"/>
      <c r="IGR14" s="488"/>
      <c r="IGS14" s="488"/>
      <c r="IGT14" s="488"/>
      <c r="IGU14" s="488"/>
      <c r="IGV14" s="488"/>
      <c r="IGW14" s="488"/>
      <c r="IGX14" s="488"/>
      <c r="IGY14" s="488"/>
      <c r="IGZ14" s="488"/>
      <c r="IHA14" s="488"/>
      <c r="IHB14" s="488"/>
      <c r="IHC14" s="488"/>
      <c r="IHD14" s="488"/>
      <c r="IHE14" s="488"/>
      <c r="IHF14" s="488"/>
      <c r="IHG14" s="488"/>
      <c r="IHH14" s="488"/>
      <c r="IHI14" s="488"/>
      <c r="IHJ14" s="488"/>
      <c r="IHK14" s="488"/>
      <c r="IHL14" s="488"/>
      <c r="IHM14" s="488"/>
      <c r="IHN14" s="488"/>
      <c r="IHO14" s="488"/>
      <c r="IHP14" s="488"/>
      <c r="IHQ14" s="488"/>
      <c r="IHR14" s="488"/>
      <c r="IHS14" s="488"/>
      <c r="IHT14" s="488"/>
      <c r="IHU14" s="488"/>
      <c r="IHV14" s="488"/>
      <c r="IHW14" s="488"/>
      <c r="IHX14" s="488"/>
      <c r="IHY14" s="488"/>
      <c r="IHZ14" s="488"/>
      <c r="IIA14" s="488"/>
      <c r="IIB14" s="488"/>
      <c r="IIC14" s="488"/>
      <c r="IID14" s="488"/>
      <c r="IIE14" s="488"/>
      <c r="IIF14" s="488"/>
      <c r="IIG14" s="488"/>
      <c r="IIH14" s="488"/>
      <c r="III14" s="488"/>
      <c r="IIJ14" s="488"/>
      <c r="IIK14" s="488"/>
      <c r="IIL14" s="488"/>
      <c r="IIM14" s="488"/>
      <c r="IIN14" s="488"/>
      <c r="IIO14" s="488"/>
      <c r="IIP14" s="488"/>
      <c r="IIQ14" s="488"/>
      <c r="IIR14" s="488"/>
      <c r="IIS14" s="488"/>
      <c r="IIT14" s="488"/>
      <c r="IIU14" s="488"/>
      <c r="IIV14" s="488"/>
      <c r="IIW14" s="488"/>
      <c r="IIX14" s="488"/>
      <c r="IIY14" s="488"/>
      <c r="IIZ14" s="488"/>
      <c r="IJA14" s="488"/>
      <c r="IJB14" s="488"/>
      <c r="IJC14" s="488"/>
      <c r="IJD14" s="488"/>
      <c r="IJE14" s="488"/>
      <c r="IJF14" s="488"/>
      <c r="IJG14" s="488"/>
      <c r="IJH14" s="488"/>
      <c r="IJI14" s="488"/>
      <c r="IJJ14" s="488"/>
      <c r="IJK14" s="488"/>
      <c r="IJL14" s="488"/>
      <c r="IJM14" s="488"/>
      <c r="IJN14" s="488"/>
      <c r="IJO14" s="488"/>
      <c r="IJP14" s="488"/>
      <c r="IJQ14" s="488"/>
      <c r="IJR14" s="488"/>
      <c r="IJS14" s="488"/>
      <c r="IJT14" s="488"/>
      <c r="IJU14" s="488"/>
      <c r="IJV14" s="488"/>
      <c r="IJW14" s="488"/>
      <c r="IJX14" s="488"/>
      <c r="IJY14" s="488"/>
      <c r="IJZ14" s="488"/>
      <c r="IKA14" s="488"/>
      <c r="IKB14" s="488"/>
      <c r="IKC14" s="488"/>
      <c r="IKD14" s="488"/>
      <c r="IKE14" s="488"/>
      <c r="IKF14" s="488"/>
      <c r="IKG14" s="488"/>
      <c r="IKH14" s="488"/>
      <c r="IKI14" s="488"/>
      <c r="IKJ14" s="488"/>
      <c r="IKK14" s="488"/>
      <c r="IKL14" s="488"/>
      <c r="IKM14" s="488"/>
      <c r="IKN14" s="488"/>
      <c r="IKO14" s="488"/>
      <c r="IKP14" s="488"/>
      <c r="IKQ14" s="488"/>
      <c r="IKR14" s="488"/>
      <c r="IKS14" s="488"/>
      <c r="IKT14" s="488"/>
      <c r="IKU14" s="488"/>
      <c r="IKV14" s="488"/>
      <c r="IKW14" s="488"/>
      <c r="IKX14" s="488"/>
      <c r="IKY14" s="488"/>
      <c r="IKZ14" s="488"/>
      <c r="ILA14" s="488"/>
      <c r="ILB14" s="488"/>
      <c r="ILC14" s="488"/>
      <c r="ILD14" s="488"/>
      <c r="ILE14" s="488"/>
      <c r="ILF14" s="488"/>
      <c r="ILG14" s="488"/>
      <c r="ILH14" s="488"/>
      <c r="ILI14" s="488"/>
      <c r="ILJ14" s="488"/>
      <c r="ILK14" s="488"/>
      <c r="ILL14" s="488"/>
      <c r="ILM14" s="488"/>
      <c r="ILN14" s="488"/>
      <c r="ILO14" s="488"/>
      <c r="ILP14" s="488"/>
      <c r="ILQ14" s="488"/>
      <c r="ILR14" s="488"/>
      <c r="ILS14" s="488"/>
      <c r="ILT14" s="488"/>
      <c r="ILU14" s="488"/>
      <c r="ILV14" s="488"/>
      <c r="ILW14" s="488"/>
      <c r="ILX14" s="488"/>
      <c r="ILY14" s="488"/>
      <c r="ILZ14" s="488"/>
      <c r="IMA14" s="488"/>
      <c r="IMB14" s="488"/>
      <c r="IMC14" s="488"/>
      <c r="IMD14" s="488"/>
      <c r="IME14" s="488"/>
      <c r="IMF14" s="488"/>
      <c r="IMG14" s="488"/>
      <c r="IMH14" s="488"/>
      <c r="IMI14" s="488"/>
      <c r="IMJ14" s="488"/>
      <c r="IMK14" s="488"/>
      <c r="IML14" s="488"/>
      <c r="IMM14" s="488"/>
      <c r="IMN14" s="488"/>
      <c r="IMO14" s="488"/>
      <c r="IMP14" s="488"/>
      <c r="IMQ14" s="488"/>
      <c r="IMR14" s="488"/>
      <c r="IMS14" s="488"/>
      <c r="IMT14" s="488"/>
      <c r="IMU14" s="488"/>
      <c r="IMV14" s="488"/>
      <c r="IMW14" s="488"/>
      <c r="IMX14" s="488"/>
      <c r="IMY14" s="488"/>
      <c r="IMZ14" s="488"/>
      <c r="INA14" s="488"/>
      <c r="INB14" s="488"/>
      <c r="INC14" s="488"/>
      <c r="IND14" s="488"/>
      <c r="INE14" s="488"/>
      <c r="INF14" s="488"/>
      <c r="ING14" s="488"/>
      <c r="INH14" s="488"/>
      <c r="INI14" s="488"/>
      <c r="INJ14" s="488"/>
      <c r="INK14" s="488"/>
      <c r="INL14" s="488"/>
      <c r="INM14" s="488"/>
      <c r="INN14" s="488"/>
      <c r="INO14" s="488"/>
      <c r="INP14" s="488"/>
      <c r="INQ14" s="488"/>
      <c r="INR14" s="488"/>
      <c r="INS14" s="488"/>
      <c r="INT14" s="488"/>
      <c r="INU14" s="488"/>
      <c r="INV14" s="488"/>
      <c r="INW14" s="488"/>
      <c r="INX14" s="488"/>
      <c r="INY14" s="488"/>
      <c r="INZ14" s="488"/>
      <c r="IOA14" s="488"/>
      <c r="IOB14" s="488"/>
      <c r="IOC14" s="488"/>
      <c r="IOD14" s="488"/>
      <c r="IOE14" s="488"/>
      <c r="IOF14" s="488"/>
      <c r="IOG14" s="488"/>
      <c r="IOH14" s="488"/>
      <c r="IOI14" s="488"/>
      <c r="IOJ14" s="488"/>
      <c r="IOK14" s="488"/>
      <c r="IOL14" s="488"/>
      <c r="IOM14" s="488"/>
      <c r="ION14" s="488"/>
      <c r="IOO14" s="488"/>
      <c r="IOP14" s="488"/>
      <c r="IOQ14" s="488"/>
      <c r="IOR14" s="488"/>
      <c r="IOS14" s="488"/>
      <c r="IOT14" s="488"/>
      <c r="IOU14" s="488"/>
      <c r="IOV14" s="488"/>
      <c r="IOW14" s="488"/>
      <c r="IOX14" s="488"/>
      <c r="IOY14" s="488"/>
      <c r="IOZ14" s="488"/>
      <c r="IPA14" s="488"/>
      <c r="IPB14" s="488"/>
      <c r="IPC14" s="488"/>
      <c r="IPD14" s="488"/>
      <c r="IPE14" s="488"/>
      <c r="IPF14" s="488"/>
      <c r="IPG14" s="488"/>
      <c r="IPH14" s="488"/>
      <c r="IPI14" s="488"/>
      <c r="IPJ14" s="488"/>
      <c r="IPK14" s="488"/>
      <c r="IPL14" s="488"/>
      <c r="IPM14" s="488"/>
      <c r="IPN14" s="488"/>
      <c r="IPO14" s="488"/>
      <c r="IPP14" s="488"/>
      <c r="IPQ14" s="488"/>
      <c r="IPR14" s="488"/>
      <c r="IPS14" s="488"/>
      <c r="IPT14" s="488"/>
      <c r="IPU14" s="488"/>
      <c r="IPV14" s="488"/>
      <c r="IPW14" s="488"/>
      <c r="IPX14" s="488"/>
      <c r="IPY14" s="488"/>
      <c r="IPZ14" s="488"/>
      <c r="IQA14" s="488"/>
      <c r="IQB14" s="488"/>
      <c r="IQC14" s="488"/>
      <c r="IQD14" s="488"/>
      <c r="IQE14" s="488"/>
      <c r="IQF14" s="488"/>
      <c r="IQG14" s="488"/>
      <c r="IQH14" s="488"/>
      <c r="IQI14" s="488"/>
      <c r="IQJ14" s="488"/>
      <c r="IQK14" s="488"/>
      <c r="IQL14" s="488"/>
      <c r="IQM14" s="488"/>
      <c r="IQN14" s="488"/>
      <c r="IQO14" s="488"/>
      <c r="IQP14" s="488"/>
      <c r="IQQ14" s="488"/>
      <c r="IQR14" s="488"/>
      <c r="IQS14" s="488"/>
      <c r="IQT14" s="488"/>
      <c r="IQU14" s="488"/>
      <c r="IQV14" s="488"/>
      <c r="IQW14" s="488"/>
      <c r="IQX14" s="488"/>
      <c r="IQY14" s="488"/>
      <c r="IQZ14" s="488"/>
      <c r="IRA14" s="488"/>
      <c r="IRB14" s="488"/>
      <c r="IRC14" s="488"/>
      <c r="IRD14" s="488"/>
      <c r="IRE14" s="488"/>
      <c r="IRF14" s="488"/>
      <c r="IRG14" s="488"/>
      <c r="IRH14" s="488"/>
      <c r="IRI14" s="488"/>
      <c r="IRJ14" s="488"/>
      <c r="IRK14" s="488"/>
      <c r="IRL14" s="488"/>
      <c r="IRM14" s="488"/>
      <c r="IRN14" s="488"/>
      <c r="IRO14" s="488"/>
      <c r="IRP14" s="488"/>
      <c r="IRQ14" s="488"/>
      <c r="IRR14" s="488"/>
      <c r="IRS14" s="488"/>
      <c r="IRT14" s="488"/>
      <c r="IRU14" s="488"/>
      <c r="IRV14" s="488"/>
      <c r="IRW14" s="488"/>
      <c r="IRX14" s="488"/>
      <c r="IRY14" s="488"/>
      <c r="IRZ14" s="488"/>
      <c r="ISA14" s="488"/>
      <c r="ISB14" s="488"/>
      <c r="ISC14" s="488"/>
      <c r="ISD14" s="488"/>
      <c r="ISE14" s="488"/>
      <c r="ISF14" s="488"/>
      <c r="ISG14" s="488"/>
      <c r="ISH14" s="488"/>
      <c r="ISI14" s="488"/>
      <c r="ISJ14" s="488"/>
      <c r="ISK14" s="488"/>
      <c r="ISL14" s="488"/>
      <c r="ISM14" s="488"/>
      <c r="ISN14" s="488"/>
      <c r="ISO14" s="488"/>
      <c r="ISP14" s="488"/>
      <c r="ISQ14" s="488"/>
      <c r="ISR14" s="488"/>
      <c r="ISS14" s="488"/>
      <c r="IST14" s="488"/>
      <c r="ISU14" s="488"/>
      <c r="ISV14" s="488"/>
      <c r="ISW14" s="488"/>
      <c r="ISX14" s="488"/>
      <c r="ISY14" s="488"/>
      <c r="ISZ14" s="488"/>
      <c r="ITA14" s="488"/>
      <c r="ITB14" s="488"/>
      <c r="ITC14" s="488"/>
      <c r="ITD14" s="488"/>
      <c r="ITE14" s="488"/>
      <c r="ITF14" s="488"/>
      <c r="ITG14" s="488"/>
      <c r="ITH14" s="488"/>
      <c r="ITI14" s="488"/>
      <c r="ITJ14" s="488"/>
      <c r="ITK14" s="488"/>
      <c r="ITL14" s="488"/>
      <c r="ITM14" s="488"/>
      <c r="ITN14" s="488"/>
      <c r="ITO14" s="488"/>
      <c r="ITP14" s="488"/>
      <c r="ITQ14" s="488"/>
      <c r="ITR14" s="488"/>
      <c r="ITS14" s="488"/>
      <c r="ITT14" s="488"/>
      <c r="ITU14" s="488"/>
      <c r="ITV14" s="488"/>
      <c r="ITW14" s="488"/>
      <c r="ITX14" s="488"/>
      <c r="ITY14" s="488"/>
      <c r="ITZ14" s="488"/>
      <c r="IUA14" s="488"/>
      <c r="IUB14" s="488"/>
      <c r="IUC14" s="488"/>
      <c r="IUD14" s="488"/>
      <c r="IUE14" s="488"/>
      <c r="IUF14" s="488"/>
      <c r="IUG14" s="488"/>
      <c r="IUH14" s="488"/>
      <c r="IUI14" s="488"/>
      <c r="IUJ14" s="488"/>
      <c r="IUK14" s="488"/>
      <c r="IUL14" s="488"/>
      <c r="IUM14" s="488"/>
      <c r="IUN14" s="488"/>
      <c r="IUO14" s="488"/>
      <c r="IUP14" s="488"/>
      <c r="IUQ14" s="488"/>
      <c r="IUR14" s="488"/>
      <c r="IUS14" s="488"/>
      <c r="IUT14" s="488"/>
      <c r="IUU14" s="488"/>
      <c r="IUV14" s="488"/>
      <c r="IUW14" s="488"/>
      <c r="IUX14" s="488"/>
      <c r="IUY14" s="488"/>
      <c r="IUZ14" s="488"/>
      <c r="IVA14" s="488"/>
      <c r="IVB14" s="488"/>
      <c r="IVC14" s="488"/>
      <c r="IVD14" s="488"/>
      <c r="IVE14" s="488"/>
      <c r="IVF14" s="488"/>
      <c r="IVG14" s="488"/>
      <c r="IVH14" s="488"/>
      <c r="IVI14" s="488"/>
      <c r="IVJ14" s="488"/>
      <c r="IVK14" s="488"/>
      <c r="IVL14" s="488"/>
      <c r="IVM14" s="488"/>
      <c r="IVN14" s="488"/>
      <c r="IVO14" s="488"/>
      <c r="IVP14" s="488"/>
      <c r="IVQ14" s="488"/>
      <c r="IVR14" s="488"/>
      <c r="IVS14" s="488"/>
      <c r="IVT14" s="488"/>
      <c r="IVU14" s="488"/>
      <c r="IVV14" s="488"/>
      <c r="IVW14" s="488"/>
      <c r="IVX14" s="488"/>
      <c r="IVY14" s="488"/>
      <c r="IVZ14" s="488"/>
      <c r="IWA14" s="488"/>
      <c r="IWB14" s="488"/>
      <c r="IWC14" s="488"/>
      <c r="IWD14" s="488"/>
      <c r="IWE14" s="488"/>
      <c r="IWF14" s="488"/>
      <c r="IWG14" s="488"/>
      <c r="IWH14" s="488"/>
      <c r="IWI14" s="488"/>
      <c r="IWJ14" s="488"/>
      <c r="IWK14" s="488"/>
      <c r="IWL14" s="488"/>
      <c r="IWM14" s="488"/>
      <c r="IWN14" s="488"/>
      <c r="IWO14" s="488"/>
      <c r="IWP14" s="488"/>
      <c r="IWQ14" s="488"/>
      <c r="IWR14" s="488"/>
      <c r="IWS14" s="488"/>
      <c r="IWT14" s="488"/>
      <c r="IWU14" s="488"/>
      <c r="IWV14" s="488"/>
      <c r="IWW14" s="488"/>
      <c r="IWX14" s="488"/>
      <c r="IWY14" s="488"/>
      <c r="IWZ14" s="488"/>
      <c r="IXA14" s="488"/>
      <c r="IXB14" s="488"/>
      <c r="IXC14" s="488"/>
      <c r="IXD14" s="488"/>
      <c r="IXE14" s="488"/>
      <c r="IXF14" s="488"/>
      <c r="IXG14" s="488"/>
      <c r="IXH14" s="488"/>
      <c r="IXI14" s="488"/>
      <c r="IXJ14" s="488"/>
      <c r="IXK14" s="488"/>
      <c r="IXL14" s="488"/>
      <c r="IXM14" s="488"/>
      <c r="IXN14" s="488"/>
      <c r="IXO14" s="488"/>
      <c r="IXP14" s="488"/>
      <c r="IXQ14" s="488"/>
      <c r="IXR14" s="488"/>
      <c r="IXS14" s="488"/>
      <c r="IXT14" s="488"/>
      <c r="IXU14" s="488"/>
      <c r="IXV14" s="488"/>
      <c r="IXW14" s="488"/>
      <c r="IXX14" s="488"/>
      <c r="IXY14" s="488"/>
      <c r="IXZ14" s="488"/>
      <c r="IYA14" s="488"/>
      <c r="IYB14" s="488"/>
      <c r="IYC14" s="488"/>
      <c r="IYD14" s="488"/>
      <c r="IYE14" s="488"/>
      <c r="IYF14" s="488"/>
      <c r="IYG14" s="488"/>
      <c r="IYH14" s="488"/>
      <c r="IYI14" s="488"/>
      <c r="IYJ14" s="488"/>
      <c r="IYK14" s="488"/>
      <c r="IYL14" s="488"/>
      <c r="IYM14" s="488"/>
      <c r="IYN14" s="488"/>
      <c r="IYO14" s="488"/>
      <c r="IYP14" s="488"/>
      <c r="IYQ14" s="488"/>
      <c r="IYR14" s="488"/>
      <c r="IYS14" s="488"/>
      <c r="IYT14" s="488"/>
      <c r="IYU14" s="488"/>
      <c r="IYV14" s="488"/>
      <c r="IYW14" s="488"/>
      <c r="IYX14" s="488"/>
      <c r="IYY14" s="488"/>
      <c r="IYZ14" s="488"/>
      <c r="IZA14" s="488"/>
      <c r="IZB14" s="488"/>
      <c r="IZC14" s="488"/>
      <c r="IZD14" s="488"/>
      <c r="IZE14" s="488"/>
      <c r="IZF14" s="488"/>
      <c r="IZG14" s="488"/>
      <c r="IZH14" s="488"/>
      <c r="IZI14" s="488"/>
      <c r="IZJ14" s="488"/>
      <c r="IZK14" s="488"/>
      <c r="IZL14" s="488"/>
      <c r="IZM14" s="488"/>
      <c r="IZN14" s="488"/>
      <c r="IZO14" s="488"/>
      <c r="IZP14" s="488"/>
      <c r="IZQ14" s="488"/>
      <c r="IZR14" s="488"/>
      <c r="IZS14" s="488"/>
      <c r="IZT14" s="488"/>
      <c r="IZU14" s="488"/>
      <c r="IZV14" s="488"/>
      <c r="IZW14" s="488"/>
      <c r="IZX14" s="488"/>
      <c r="IZY14" s="488"/>
      <c r="IZZ14" s="488"/>
      <c r="JAA14" s="488"/>
      <c r="JAB14" s="488"/>
      <c r="JAC14" s="488"/>
      <c r="JAD14" s="488"/>
      <c r="JAE14" s="488"/>
      <c r="JAF14" s="488"/>
      <c r="JAG14" s="488"/>
      <c r="JAH14" s="488"/>
      <c r="JAI14" s="488"/>
      <c r="JAJ14" s="488"/>
      <c r="JAK14" s="488"/>
      <c r="JAL14" s="488"/>
      <c r="JAM14" s="488"/>
      <c r="JAN14" s="488"/>
      <c r="JAO14" s="488"/>
      <c r="JAP14" s="488"/>
      <c r="JAQ14" s="488"/>
      <c r="JAR14" s="488"/>
      <c r="JAS14" s="488"/>
      <c r="JAT14" s="488"/>
      <c r="JAU14" s="488"/>
      <c r="JAV14" s="488"/>
      <c r="JAW14" s="488"/>
      <c r="JAX14" s="488"/>
      <c r="JAY14" s="488"/>
      <c r="JAZ14" s="488"/>
      <c r="JBA14" s="488"/>
      <c r="JBB14" s="488"/>
      <c r="JBC14" s="488"/>
      <c r="JBD14" s="488"/>
      <c r="JBE14" s="488"/>
      <c r="JBF14" s="488"/>
      <c r="JBG14" s="488"/>
      <c r="JBH14" s="488"/>
      <c r="JBI14" s="488"/>
      <c r="JBJ14" s="488"/>
      <c r="JBK14" s="488"/>
      <c r="JBL14" s="488"/>
      <c r="JBM14" s="488"/>
      <c r="JBN14" s="488"/>
      <c r="JBO14" s="488"/>
      <c r="JBP14" s="488"/>
      <c r="JBQ14" s="488"/>
      <c r="JBR14" s="488"/>
      <c r="JBS14" s="488"/>
      <c r="JBT14" s="488"/>
      <c r="JBU14" s="488"/>
      <c r="JBV14" s="488"/>
      <c r="JBW14" s="488"/>
      <c r="JBX14" s="488"/>
      <c r="JBY14" s="488"/>
      <c r="JBZ14" s="488"/>
      <c r="JCA14" s="488"/>
      <c r="JCB14" s="488"/>
      <c r="JCC14" s="488"/>
      <c r="JCD14" s="488"/>
      <c r="JCE14" s="488"/>
      <c r="JCF14" s="488"/>
      <c r="JCG14" s="488"/>
      <c r="JCH14" s="488"/>
      <c r="JCI14" s="488"/>
      <c r="JCJ14" s="488"/>
      <c r="JCK14" s="488"/>
      <c r="JCL14" s="488"/>
      <c r="JCM14" s="488"/>
      <c r="JCN14" s="488"/>
      <c r="JCO14" s="488"/>
      <c r="JCP14" s="488"/>
      <c r="JCQ14" s="488"/>
      <c r="JCR14" s="488"/>
      <c r="JCS14" s="488"/>
      <c r="JCT14" s="488"/>
      <c r="JCU14" s="488"/>
      <c r="JCV14" s="488"/>
      <c r="JCW14" s="488"/>
      <c r="JCX14" s="488"/>
      <c r="JCY14" s="488"/>
      <c r="JCZ14" s="488"/>
      <c r="JDA14" s="488"/>
      <c r="JDB14" s="488"/>
      <c r="JDC14" s="488"/>
      <c r="JDD14" s="488"/>
      <c r="JDE14" s="488"/>
      <c r="JDF14" s="488"/>
      <c r="JDG14" s="488"/>
      <c r="JDH14" s="488"/>
      <c r="JDI14" s="488"/>
      <c r="JDJ14" s="488"/>
      <c r="JDK14" s="488"/>
      <c r="JDL14" s="488"/>
      <c r="JDM14" s="488"/>
      <c r="JDN14" s="488"/>
      <c r="JDO14" s="488"/>
      <c r="JDP14" s="488"/>
      <c r="JDQ14" s="488"/>
      <c r="JDR14" s="488"/>
      <c r="JDS14" s="488"/>
      <c r="JDT14" s="488"/>
      <c r="JDU14" s="488"/>
      <c r="JDV14" s="488"/>
      <c r="JDW14" s="488"/>
      <c r="JDX14" s="488"/>
      <c r="JDY14" s="488"/>
      <c r="JDZ14" s="488"/>
      <c r="JEA14" s="488"/>
      <c r="JEB14" s="488"/>
      <c r="JEC14" s="488"/>
      <c r="JED14" s="488"/>
      <c r="JEE14" s="488"/>
      <c r="JEF14" s="488"/>
      <c r="JEG14" s="488"/>
      <c r="JEH14" s="488"/>
      <c r="JEI14" s="488"/>
      <c r="JEJ14" s="488"/>
      <c r="JEK14" s="488"/>
      <c r="JEL14" s="488"/>
      <c r="JEM14" s="488"/>
      <c r="JEN14" s="488"/>
      <c r="JEO14" s="488"/>
      <c r="JEP14" s="488"/>
      <c r="JEQ14" s="488"/>
      <c r="JER14" s="488"/>
      <c r="JES14" s="488"/>
      <c r="JET14" s="488"/>
      <c r="JEU14" s="488"/>
      <c r="JEV14" s="488"/>
      <c r="JEW14" s="488"/>
      <c r="JEX14" s="488"/>
      <c r="JEY14" s="488"/>
      <c r="JEZ14" s="488"/>
      <c r="JFA14" s="488"/>
      <c r="JFB14" s="488"/>
      <c r="JFC14" s="488"/>
      <c r="JFD14" s="488"/>
      <c r="JFE14" s="488"/>
      <c r="JFF14" s="488"/>
      <c r="JFG14" s="488"/>
      <c r="JFH14" s="488"/>
      <c r="JFI14" s="488"/>
      <c r="JFJ14" s="488"/>
      <c r="JFK14" s="488"/>
      <c r="JFL14" s="488"/>
      <c r="JFM14" s="488"/>
      <c r="JFN14" s="488"/>
      <c r="JFO14" s="488"/>
      <c r="JFP14" s="488"/>
      <c r="JFQ14" s="488"/>
      <c r="JFR14" s="488"/>
      <c r="JFS14" s="488"/>
      <c r="JFT14" s="488"/>
      <c r="JFU14" s="488"/>
      <c r="JFV14" s="488"/>
      <c r="JFW14" s="488"/>
      <c r="JFX14" s="488"/>
      <c r="JFY14" s="488"/>
      <c r="JFZ14" s="488"/>
      <c r="JGA14" s="488"/>
      <c r="JGB14" s="488"/>
      <c r="JGC14" s="488"/>
      <c r="JGD14" s="488"/>
      <c r="JGE14" s="488"/>
      <c r="JGF14" s="488"/>
      <c r="JGG14" s="488"/>
      <c r="JGH14" s="488"/>
      <c r="JGI14" s="488"/>
      <c r="JGJ14" s="488"/>
      <c r="JGK14" s="488"/>
      <c r="JGL14" s="488"/>
      <c r="JGM14" s="488"/>
      <c r="JGN14" s="488"/>
      <c r="JGO14" s="488"/>
      <c r="JGP14" s="488"/>
      <c r="JGQ14" s="488"/>
      <c r="JGR14" s="488"/>
      <c r="JGS14" s="488"/>
      <c r="JGT14" s="488"/>
      <c r="JGU14" s="488"/>
      <c r="JGV14" s="488"/>
      <c r="JGW14" s="488"/>
      <c r="JGX14" s="488"/>
      <c r="JGY14" s="488"/>
      <c r="JGZ14" s="488"/>
      <c r="JHA14" s="488"/>
      <c r="JHB14" s="488"/>
      <c r="JHC14" s="488"/>
      <c r="JHD14" s="488"/>
      <c r="JHE14" s="488"/>
      <c r="JHF14" s="488"/>
      <c r="JHG14" s="488"/>
      <c r="JHH14" s="488"/>
      <c r="JHI14" s="488"/>
      <c r="JHJ14" s="488"/>
      <c r="JHK14" s="488"/>
      <c r="JHL14" s="488"/>
      <c r="JHM14" s="488"/>
      <c r="JHN14" s="488"/>
      <c r="JHO14" s="488"/>
      <c r="JHP14" s="488"/>
      <c r="JHQ14" s="488"/>
      <c r="JHR14" s="488"/>
      <c r="JHS14" s="488"/>
      <c r="JHT14" s="488"/>
      <c r="JHU14" s="488"/>
      <c r="JHV14" s="488"/>
      <c r="JHW14" s="488"/>
      <c r="JHX14" s="488"/>
      <c r="JHY14" s="488"/>
      <c r="JHZ14" s="488"/>
      <c r="JIA14" s="488"/>
      <c r="JIB14" s="488"/>
      <c r="JIC14" s="488"/>
      <c r="JID14" s="488"/>
      <c r="JIE14" s="488"/>
      <c r="JIF14" s="488"/>
      <c r="JIG14" s="488"/>
      <c r="JIH14" s="488"/>
      <c r="JII14" s="488"/>
      <c r="JIJ14" s="488"/>
      <c r="JIK14" s="488"/>
      <c r="JIL14" s="488"/>
      <c r="JIM14" s="488"/>
      <c r="JIN14" s="488"/>
      <c r="JIO14" s="488"/>
      <c r="JIP14" s="488"/>
      <c r="JIQ14" s="488"/>
      <c r="JIR14" s="488"/>
      <c r="JIS14" s="488"/>
      <c r="JIT14" s="488"/>
      <c r="JIU14" s="488"/>
      <c r="JIV14" s="488"/>
      <c r="JIW14" s="488"/>
      <c r="JIX14" s="488"/>
      <c r="JIY14" s="488"/>
      <c r="JIZ14" s="488"/>
      <c r="JJA14" s="488"/>
      <c r="JJB14" s="488"/>
      <c r="JJC14" s="488"/>
      <c r="JJD14" s="488"/>
      <c r="JJE14" s="488"/>
      <c r="JJF14" s="488"/>
      <c r="JJG14" s="488"/>
      <c r="JJH14" s="488"/>
      <c r="JJI14" s="488"/>
      <c r="JJJ14" s="488"/>
      <c r="JJK14" s="488"/>
      <c r="JJL14" s="488"/>
      <c r="JJM14" s="488"/>
      <c r="JJN14" s="488"/>
      <c r="JJO14" s="488"/>
      <c r="JJP14" s="488"/>
      <c r="JJQ14" s="488"/>
      <c r="JJR14" s="488"/>
      <c r="JJS14" s="488"/>
      <c r="JJT14" s="488"/>
      <c r="JJU14" s="488"/>
      <c r="JJV14" s="488"/>
      <c r="JJW14" s="488"/>
      <c r="JJX14" s="488"/>
      <c r="JJY14" s="488"/>
      <c r="JJZ14" s="488"/>
      <c r="JKA14" s="488"/>
      <c r="JKB14" s="488"/>
      <c r="JKC14" s="488"/>
      <c r="JKD14" s="488"/>
      <c r="JKE14" s="488"/>
      <c r="JKF14" s="488"/>
      <c r="JKG14" s="488"/>
      <c r="JKH14" s="488"/>
      <c r="JKI14" s="488"/>
      <c r="JKJ14" s="488"/>
      <c r="JKK14" s="488"/>
      <c r="JKL14" s="488"/>
      <c r="JKM14" s="488"/>
      <c r="JKN14" s="488"/>
      <c r="JKO14" s="488"/>
      <c r="JKP14" s="488"/>
      <c r="JKQ14" s="488"/>
      <c r="JKR14" s="488"/>
      <c r="JKS14" s="488"/>
      <c r="JKT14" s="488"/>
      <c r="JKU14" s="488"/>
      <c r="JKV14" s="488"/>
      <c r="JKW14" s="488"/>
      <c r="JKX14" s="488"/>
      <c r="JKY14" s="488"/>
      <c r="JKZ14" s="488"/>
      <c r="JLA14" s="488"/>
      <c r="JLB14" s="488"/>
      <c r="JLC14" s="488"/>
      <c r="JLD14" s="488"/>
      <c r="JLE14" s="488"/>
      <c r="JLF14" s="488"/>
      <c r="JLG14" s="488"/>
      <c r="JLH14" s="488"/>
      <c r="JLI14" s="488"/>
      <c r="JLJ14" s="488"/>
      <c r="JLK14" s="488"/>
      <c r="JLL14" s="488"/>
      <c r="JLM14" s="488"/>
      <c r="JLN14" s="488"/>
      <c r="JLO14" s="488"/>
      <c r="JLP14" s="488"/>
      <c r="JLQ14" s="488"/>
      <c r="JLR14" s="488"/>
      <c r="JLS14" s="488"/>
      <c r="JLT14" s="488"/>
      <c r="JLU14" s="488"/>
      <c r="JLV14" s="488"/>
      <c r="JLW14" s="488"/>
      <c r="JLX14" s="488"/>
      <c r="JLY14" s="488"/>
      <c r="JLZ14" s="488"/>
      <c r="JMA14" s="488"/>
      <c r="JMB14" s="488"/>
      <c r="JMC14" s="488"/>
      <c r="JMD14" s="488"/>
      <c r="JME14" s="488"/>
      <c r="JMF14" s="488"/>
      <c r="JMG14" s="488"/>
      <c r="JMH14" s="488"/>
      <c r="JMI14" s="488"/>
      <c r="JMJ14" s="488"/>
      <c r="JMK14" s="488"/>
      <c r="JML14" s="488"/>
      <c r="JMM14" s="488"/>
      <c r="JMN14" s="488"/>
      <c r="JMO14" s="488"/>
      <c r="JMP14" s="488"/>
      <c r="JMQ14" s="488"/>
      <c r="JMR14" s="488"/>
      <c r="JMS14" s="488"/>
      <c r="JMT14" s="488"/>
      <c r="JMU14" s="488"/>
      <c r="JMV14" s="488"/>
      <c r="JMW14" s="488"/>
      <c r="JMX14" s="488"/>
      <c r="JMY14" s="488"/>
      <c r="JMZ14" s="488"/>
      <c r="JNA14" s="488"/>
      <c r="JNB14" s="488"/>
      <c r="JNC14" s="488"/>
      <c r="JND14" s="488"/>
      <c r="JNE14" s="488"/>
      <c r="JNF14" s="488"/>
      <c r="JNG14" s="488"/>
      <c r="JNH14" s="488"/>
      <c r="JNI14" s="488"/>
      <c r="JNJ14" s="488"/>
      <c r="JNK14" s="488"/>
      <c r="JNL14" s="488"/>
      <c r="JNM14" s="488"/>
      <c r="JNN14" s="488"/>
      <c r="JNO14" s="488"/>
      <c r="JNP14" s="488"/>
      <c r="JNQ14" s="488"/>
      <c r="JNR14" s="488"/>
      <c r="JNS14" s="488"/>
      <c r="JNT14" s="488"/>
      <c r="JNU14" s="488"/>
      <c r="JNV14" s="488"/>
      <c r="JNW14" s="488"/>
      <c r="JNX14" s="488"/>
      <c r="JNY14" s="488"/>
      <c r="JNZ14" s="488"/>
      <c r="JOA14" s="488"/>
      <c r="JOB14" s="488"/>
      <c r="JOC14" s="488"/>
      <c r="JOD14" s="488"/>
      <c r="JOE14" s="488"/>
      <c r="JOF14" s="488"/>
      <c r="JOG14" s="488"/>
      <c r="JOH14" s="488"/>
      <c r="JOI14" s="488"/>
      <c r="JOJ14" s="488"/>
      <c r="JOK14" s="488"/>
      <c r="JOL14" s="488"/>
      <c r="JOM14" s="488"/>
      <c r="JON14" s="488"/>
      <c r="JOO14" s="488"/>
      <c r="JOP14" s="488"/>
      <c r="JOQ14" s="488"/>
      <c r="JOR14" s="488"/>
      <c r="JOS14" s="488"/>
      <c r="JOT14" s="488"/>
      <c r="JOU14" s="488"/>
      <c r="JOV14" s="488"/>
      <c r="JOW14" s="488"/>
      <c r="JOX14" s="488"/>
      <c r="JOY14" s="488"/>
      <c r="JOZ14" s="488"/>
      <c r="JPA14" s="488"/>
      <c r="JPB14" s="488"/>
      <c r="JPC14" s="488"/>
      <c r="JPD14" s="488"/>
      <c r="JPE14" s="488"/>
      <c r="JPF14" s="488"/>
      <c r="JPG14" s="488"/>
      <c r="JPH14" s="488"/>
      <c r="JPI14" s="488"/>
      <c r="JPJ14" s="488"/>
      <c r="JPK14" s="488"/>
      <c r="JPL14" s="488"/>
      <c r="JPM14" s="488"/>
      <c r="JPN14" s="488"/>
      <c r="JPO14" s="488"/>
      <c r="JPP14" s="488"/>
      <c r="JPQ14" s="488"/>
      <c r="JPR14" s="488"/>
      <c r="JPS14" s="488"/>
      <c r="JPT14" s="488"/>
      <c r="JPU14" s="488"/>
      <c r="JPV14" s="488"/>
      <c r="JPW14" s="488"/>
      <c r="JPX14" s="488"/>
      <c r="JPY14" s="488"/>
      <c r="JPZ14" s="488"/>
      <c r="JQA14" s="488"/>
      <c r="JQB14" s="488"/>
      <c r="JQC14" s="488"/>
      <c r="JQD14" s="488"/>
      <c r="JQE14" s="488"/>
      <c r="JQF14" s="488"/>
      <c r="JQG14" s="488"/>
      <c r="JQH14" s="488"/>
      <c r="JQI14" s="488"/>
      <c r="JQJ14" s="488"/>
      <c r="JQK14" s="488"/>
      <c r="JQL14" s="488"/>
      <c r="JQM14" s="488"/>
      <c r="JQN14" s="488"/>
      <c r="JQO14" s="488"/>
      <c r="JQP14" s="488"/>
      <c r="JQQ14" s="488"/>
      <c r="JQR14" s="488"/>
      <c r="JQS14" s="488"/>
      <c r="JQT14" s="488"/>
      <c r="JQU14" s="488"/>
      <c r="JQV14" s="488"/>
      <c r="JQW14" s="488"/>
      <c r="JQX14" s="488"/>
      <c r="JQY14" s="488"/>
      <c r="JQZ14" s="488"/>
      <c r="JRA14" s="488"/>
      <c r="JRB14" s="488"/>
      <c r="JRC14" s="488"/>
      <c r="JRD14" s="488"/>
      <c r="JRE14" s="488"/>
      <c r="JRF14" s="488"/>
      <c r="JRG14" s="488"/>
      <c r="JRH14" s="488"/>
      <c r="JRI14" s="488"/>
      <c r="JRJ14" s="488"/>
      <c r="JRK14" s="488"/>
      <c r="JRL14" s="488"/>
      <c r="JRM14" s="488"/>
      <c r="JRN14" s="488"/>
      <c r="JRO14" s="488"/>
      <c r="JRP14" s="488"/>
      <c r="JRQ14" s="488"/>
      <c r="JRR14" s="488"/>
      <c r="JRS14" s="488"/>
      <c r="JRT14" s="488"/>
      <c r="JRU14" s="488"/>
      <c r="JRV14" s="488"/>
      <c r="JRW14" s="488"/>
      <c r="JRX14" s="488"/>
      <c r="JRY14" s="488"/>
      <c r="JRZ14" s="488"/>
      <c r="JSA14" s="488"/>
      <c r="JSB14" s="488"/>
      <c r="JSC14" s="488"/>
      <c r="JSD14" s="488"/>
      <c r="JSE14" s="488"/>
      <c r="JSF14" s="488"/>
      <c r="JSG14" s="488"/>
      <c r="JSH14" s="488"/>
      <c r="JSI14" s="488"/>
      <c r="JSJ14" s="488"/>
      <c r="JSK14" s="488"/>
      <c r="JSL14" s="488"/>
      <c r="JSM14" s="488"/>
      <c r="JSN14" s="488"/>
      <c r="JSO14" s="488"/>
      <c r="JSP14" s="488"/>
      <c r="JSQ14" s="488"/>
      <c r="JSR14" s="488"/>
      <c r="JSS14" s="488"/>
      <c r="JST14" s="488"/>
      <c r="JSU14" s="488"/>
      <c r="JSV14" s="488"/>
      <c r="JSW14" s="488"/>
      <c r="JSX14" s="488"/>
      <c r="JSY14" s="488"/>
      <c r="JSZ14" s="488"/>
      <c r="JTA14" s="488"/>
      <c r="JTB14" s="488"/>
      <c r="JTC14" s="488"/>
      <c r="JTD14" s="488"/>
      <c r="JTE14" s="488"/>
      <c r="JTF14" s="488"/>
      <c r="JTG14" s="488"/>
      <c r="JTH14" s="488"/>
      <c r="JTI14" s="488"/>
      <c r="JTJ14" s="488"/>
      <c r="JTK14" s="488"/>
      <c r="JTL14" s="488"/>
      <c r="JTM14" s="488"/>
      <c r="JTN14" s="488"/>
      <c r="JTO14" s="488"/>
      <c r="JTP14" s="488"/>
      <c r="JTQ14" s="488"/>
      <c r="JTR14" s="488"/>
      <c r="JTS14" s="488"/>
      <c r="JTT14" s="488"/>
      <c r="JTU14" s="488"/>
      <c r="JTV14" s="488"/>
      <c r="JTW14" s="488"/>
      <c r="JTX14" s="488"/>
      <c r="JTY14" s="488"/>
      <c r="JTZ14" s="488"/>
      <c r="JUA14" s="488"/>
      <c r="JUB14" s="488"/>
      <c r="JUC14" s="488"/>
      <c r="JUD14" s="488"/>
      <c r="JUE14" s="488"/>
      <c r="JUF14" s="488"/>
      <c r="JUG14" s="488"/>
      <c r="JUH14" s="488"/>
      <c r="JUI14" s="488"/>
      <c r="JUJ14" s="488"/>
      <c r="JUK14" s="488"/>
      <c r="JUL14" s="488"/>
      <c r="JUM14" s="488"/>
      <c r="JUN14" s="488"/>
      <c r="JUO14" s="488"/>
      <c r="JUP14" s="488"/>
      <c r="JUQ14" s="488"/>
      <c r="JUR14" s="488"/>
      <c r="JUS14" s="488"/>
      <c r="JUT14" s="488"/>
      <c r="JUU14" s="488"/>
      <c r="JUV14" s="488"/>
      <c r="JUW14" s="488"/>
      <c r="JUX14" s="488"/>
      <c r="JUY14" s="488"/>
      <c r="JUZ14" s="488"/>
      <c r="JVA14" s="488"/>
      <c r="JVB14" s="488"/>
      <c r="JVC14" s="488"/>
      <c r="JVD14" s="488"/>
      <c r="JVE14" s="488"/>
      <c r="JVF14" s="488"/>
      <c r="JVG14" s="488"/>
      <c r="JVH14" s="488"/>
      <c r="JVI14" s="488"/>
      <c r="JVJ14" s="488"/>
      <c r="JVK14" s="488"/>
      <c r="JVL14" s="488"/>
      <c r="JVM14" s="488"/>
      <c r="JVN14" s="488"/>
      <c r="JVO14" s="488"/>
      <c r="JVP14" s="488"/>
      <c r="JVQ14" s="488"/>
      <c r="JVR14" s="488"/>
      <c r="JVS14" s="488"/>
      <c r="JVT14" s="488"/>
      <c r="JVU14" s="488"/>
      <c r="JVV14" s="488"/>
      <c r="JVW14" s="488"/>
      <c r="JVX14" s="488"/>
      <c r="JVY14" s="488"/>
      <c r="JVZ14" s="488"/>
      <c r="JWA14" s="488"/>
      <c r="JWB14" s="488"/>
      <c r="JWC14" s="488"/>
      <c r="JWD14" s="488"/>
      <c r="JWE14" s="488"/>
      <c r="JWF14" s="488"/>
      <c r="JWG14" s="488"/>
      <c r="JWH14" s="488"/>
      <c r="JWI14" s="488"/>
      <c r="JWJ14" s="488"/>
      <c r="JWK14" s="488"/>
      <c r="JWL14" s="488"/>
      <c r="JWM14" s="488"/>
      <c r="JWN14" s="488"/>
      <c r="JWO14" s="488"/>
      <c r="JWP14" s="488"/>
      <c r="JWQ14" s="488"/>
      <c r="JWR14" s="488"/>
      <c r="JWS14" s="488"/>
      <c r="JWT14" s="488"/>
      <c r="JWU14" s="488"/>
      <c r="JWV14" s="488"/>
      <c r="JWW14" s="488"/>
      <c r="JWX14" s="488"/>
      <c r="JWY14" s="488"/>
      <c r="JWZ14" s="488"/>
      <c r="JXA14" s="488"/>
      <c r="JXB14" s="488"/>
      <c r="JXC14" s="488"/>
      <c r="JXD14" s="488"/>
      <c r="JXE14" s="488"/>
      <c r="JXF14" s="488"/>
      <c r="JXG14" s="488"/>
      <c r="JXH14" s="488"/>
      <c r="JXI14" s="488"/>
      <c r="JXJ14" s="488"/>
      <c r="JXK14" s="488"/>
      <c r="JXL14" s="488"/>
      <c r="JXM14" s="488"/>
      <c r="JXN14" s="488"/>
      <c r="JXO14" s="488"/>
      <c r="JXP14" s="488"/>
      <c r="JXQ14" s="488"/>
      <c r="JXR14" s="488"/>
      <c r="JXS14" s="488"/>
      <c r="JXT14" s="488"/>
      <c r="JXU14" s="488"/>
      <c r="JXV14" s="488"/>
      <c r="JXW14" s="488"/>
      <c r="JXX14" s="488"/>
      <c r="JXY14" s="488"/>
      <c r="JXZ14" s="488"/>
      <c r="JYA14" s="488"/>
      <c r="JYB14" s="488"/>
      <c r="JYC14" s="488"/>
      <c r="JYD14" s="488"/>
      <c r="JYE14" s="488"/>
      <c r="JYF14" s="488"/>
      <c r="JYG14" s="488"/>
      <c r="JYH14" s="488"/>
      <c r="JYI14" s="488"/>
      <c r="JYJ14" s="488"/>
      <c r="JYK14" s="488"/>
      <c r="JYL14" s="488"/>
      <c r="JYM14" s="488"/>
      <c r="JYN14" s="488"/>
      <c r="JYO14" s="488"/>
      <c r="JYP14" s="488"/>
      <c r="JYQ14" s="488"/>
      <c r="JYR14" s="488"/>
      <c r="JYS14" s="488"/>
      <c r="JYT14" s="488"/>
      <c r="JYU14" s="488"/>
      <c r="JYV14" s="488"/>
      <c r="JYW14" s="488"/>
      <c r="JYX14" s="488"/>
      <c r="JYY14" s="488"/>
      <c r="JYZ14" s="488"/>
      <c r="JZA14" s="488"/>
      <c r="JZB14" s="488"/>
      <c r="JZC14" s="488"/>
      <c r="JZD14" s="488"/>
      <c r="JZE14" s="488"/>
      <c r="JZF14" s="488"/>
      <c r="JZG14" s="488"/>
      <c r="JZH14" s="488"/>
      <c r="JZI14" s="488"/>
      <c r="JZJ14" s="488"/>
      <c r="JZK14" s="488"/>
      <c r="JZL14" s="488"/>
      <c r="JZM14" s="488"/>
      <c r="JZN14" s="488"/>
      <c r="JZO14" s="488"/>
      <c r="JZP14" s="488"/>
      <c r="JZQ14" s="488"/>
      <c r="JZR14" s="488"/>
      <c r="JZS14" s="488"/>
      <c r="JZT14" s="488"/>
      <c r="JZU14" s="488"/>
      <c r="JZV14" s="488"/>
      <c r="JZW14" s="488"/>
      <c r="JZX14" s="488"/>
      <c r="JZY14" s="488"/>
      <c r="JZZ14" s="488"/>
      <c r="KAA14" s="488"/>
      <c r="KAB14" s="488"/>
      <c r="KAC14" s="488"/>
      <c r="KAD14" s="488"/>
      <c r="KAE14" s="488"/>
      <c r="KAF14" s="488"/>
      <c r="KAG14" s="488"/>
      <c r="KAH14" s="488"/>
      <c r="KAI14" s="488"/>
      <c r="KAJ14" s="488"/>
      <c r="KAK14" s="488"/>
      <c r="KAL14" s="488"/>
      <c r="KAM14" s="488"/>
      <c r="KAN14" s="488"/>
      <c r="KAO14" s="488"/>
      <c r="KAP14" s="488"/>
      <c r="KAQ14" s="488"/>
      <c r="KAR14" s="488"/>
      <c r="KAS14" s="488"/>
      <c r="KAT14" s="488"/>
      <c r="KAU14" s="488"/>
      <c r="KAV14" s="488"/>
      <c r="KAW14" s="488"/>
      <c r="KAX14" s="488"/>
      <c r="KAY14" s="488"/>
      <c r="KAZ14" s="488"/>
      <c r="KBA14" s="488"/>
      <c r="KBB14" s="488"/>
      <c r="KBC14" s="488"/>
      <c r="KBD14" s="488"/>
      <c r="KBE14" s="488"/>
      <c r="KBF14" s="488"/>
      <c r="KBG14" s="488"/>
      <c r="KBH14" s="488"/>
      <c r="KBI14" s="488"/>
      <c r="KBJ14" s="488"/>
      <c r="KBK14" s="488"/>
      <c r="KBL14" s="488"/>
      <c r="KBM14" s="488"/>
      <c r="KBN14" s="488"/>
      <c r="KBO14" s="488"/>
      <c r="KBP14" s="488"/>
      <c r="KBQ14" s="488"/>
      <c r="KBR14" s="488"/>
      <c r="KBS14" s="488"/>
      <c r="KBT14" s="488"/>
      <c r="KBU14" s="488"/>
      <c r="KBV14" s="488"/>
      <c r="KBW14" s="488"/>
      <c r="KBX14" s="488"/>
      <c r="KBY14" s="488"/>
      <c r="KBZ14" s="488"/>
      <c r="KCA14" s="488"/>
      <c r="KCB14" s="488"/>
      <c r="KCC14" s="488"/>
      <c r="KCD14" s="488"/>
      <c r="KCE14" s="488"/>
      <c r="KCF14" s="488"/>
      <c r="KCG14" s="488"/>
      <c r="KCH14" s="488"/>
      <c r="KCI14" s="488"/>
      <c r="KCJ14" s="488"/>
      <c r="KCK14" s="488"/>
      <c r="KCL14" s="488"/>
      <c r="KCM14" s="488"/>
      <c r="KCN14" s="488"/>
      <c r="KCO14" s="488"/>
      <c r="KCP14" s="488"/>
      <c r="KCQ14" s="488"/>
      <c r="KCR14" s="488"/>
      <c r="KCS14" s="488"/>
      <c r="KCT14" s="488"/>
      <c r="KCU14" s="488"/>
      <c r="KCV14" s="488"/>
      <c r="KCW14" s="488"/>
      <c r="KCX14" s="488"/>
      <c r="KCY14" s="488"/>
      <c r="KCZ14" s="488"/>
      <c r="KDA14" s="488"/>
      <c r="KDB14" s="488"/>
      <c r="KDC14" s="488"/>
      <c r="KDD14" s="488"/>
      <c r="KDE14" s="488"/>
      <c r="KDF14" s="488"/>
      <c r="KDG14" s="488"/>
      <c r="KDH14" s="488"/>
      <c r="KDI14" s="488"/>
      <c r="KDJ14" s="488"/>
      <c r="KDK14" s="488"/>
      <c r="KDL14" s="488"/>
      <c r="KDM14" s="488"/>
      <c r="KDN14" s="488"/>
      <c r="KDO14" s="488"/>
      <c r="KDP14" s="488"/>
      <c r="KDQ14" s="488"/>
      <c r="KDR14" s="488"/>
      <c r="KDS14" s="488"/>
      <c r="KDT14" s="488"/>
      <c r="KDU14" s="488"/>
      <c r="KDV14" s="488"/>
      <c r="KDW14" s="488"/>
      <c r="KDX14" s="488"/>
      <c r="KDY14" s="488"/>
      <c r="KDZ14" s="488"/>
      <c r="KEA14" s="488"/>
      <c r="KEB14" s="488"/>
      <c r="KEC14" s="488"/>
      <c r="KED14" s="488"/>
      <c r="KEE14" s="488"/>
      <c r="KEF14" s="488"/>
      <c r="KEG14" s="488"/>
      <c r="KEH14" s="488"/>
      <c r="KEI14" s="488"/>
      <c r="KEJ14" s="488"/>
      <c r="KEK14" s="488"/>
      <c r="KEL14" s="488"/>
      <c r="KEM14" s="488"/>
      <c r="KEN14" s="488"/>
      <c r="KEO14" s="488"/>
      <c r="KEP14" s="488"/>
      <c r="KEQ14" s="488"/>
      <c r="KER14" s="488"/>
      <c r="KES14" s="488"/>
      <c r="KET14" s="488"/>
      <c r="KEU14" s="488"/>
      <c r="KEV14" s="488"/>
      <c r="KEW14" s="488"/>
      <c r="KEX14" s="488"/>
      <c r="KEY14" s="488"/>
      <c r="KEZ14" s="488"/>
      <c r="KFA14" s="488"/>
      <c r="KFB14" s="488"/>
      <c r="KFC14" s="488"/>
      <c r="KFD14" s="488"/>
      <c r="KFE14" s="488"/>
      <c r="KFF14" s="488"/>
      <c r="KFG14" s="488"/>
      <c r="KFH14" s="488"/>
      <c r="KFI14" s="488"/>
      <c r="KFJ14" s="488"/>
      <c r="KFK14" s="488"/>
      <c r="KFL14" s="488"/>
      <c r="KFM14" s="488"/>
      <c r="KFN14" s="488"/>
      <c r="KFO14" s="488"/>
      <c r="KFP14" s="488"/>
      <c r="KFQ14" s="488"/>
      <c r="KFR14" s="488"/>
      <c r="KFS14" s="488"/>
      <c r="KFT14" s="488"/>
      <c r="KFU14" s="488"/>
      <c r="KFV14" s="488"/>
      <c r="KFW14" s="488"/>
      <c r="KFX14" s="488"/>
      <c r="KFY14" s="488"/>
      <c r="KFZ14" s="488"/>
      <c r="KGA14" s="488"/>
      <c r="KGB14" s="488"/>
      <c r="KGC14" s="488"/>
      <c r="KGD14" s="488"/>
      <c r="KGE14" s="488"/>
      <c r="KGF14" s="488"/>
      <c r="KGG14" s="488"/>
      <c r="KGH14" s="488"/>
      <c r="KGI14" s="488"/>
      <c r="KGJ14" s="488"/>
      <c r="KGK14" s="488"/>
      <c r="KGL14" s="488"/>
      <c r="KGM14" s="488"/>
      <c r="KGN14" s="488"/>
      <c r="KGO14" s="488"/>
      <c r="KGP14" s="488"/>
      <c r="KGQ14" s="488"/>
      <c r="KGR14" s="488"/>
      <c r="KGS14" s="488"/>
      <c r="KGT14" s="488"/>
      <c r="KGU14" s="488"/>
      <c r="KGV14" s="488"/>
      <c r="KGW14" s="488"/>
      <c r="KGX14" s="488"/>
      <c r="KGY14" s="488"/>
      <c r="KGZ14" s="488"/>
      <c r="KHA14" s="488"/>
      <c r="KHB14" s="488"/>
      <c r="KHC14" s="488"/>
      <c r="KHD14" s="488"/>
      <c r="KHE14" s="488"/>
      <c r="KHF14" s="488"/>
      <c r="KHG14" s="488"/>
      <c r="KHH14" s="488"/>
      <c r="KHI14" s="488"/>
      <c r="KHJ14" s="488"/>
      <c r="KHK14" s="488"/>
      <c r="KHL14" s="488"/>
      <c r="KHM14" s="488"/>
      <c r="KHN14" s="488"/>
      <c r="KHO14" s="488"/>
      <c r="KHP14" s="488"/>
      <c r="KHQ14" s="488"/>
      <c r="KHR14" s="488"/>
      <c r="KHS14" s="488"/>
      <c r="KHT14" s="488"/>
      <c r="KHU14" s="488"/>
      <c r="KHV14" s="488"/>
      <c r="KHW14" s="488"/>
      <c r="KHX14" s="488"/>
      <c r="KHY14" s="488"/>
      <c r="KHZ14" s="488"/>
      <c r="KIA14" s="488"/>
      <c r="KIB14" s="488"/>
      <c r="KIC14" s="488"/>
      <c r="KID14" s="488"/>
      <c r="KIE14" s="488"/>
      <c r="KIF14" s="488"/>
      <c r="KIG14" s="488"/>
      <c r="KIH14" s="488"/>
      <c r="KII14" s="488"/>
      <c r="KIJ14" s="488"/>
      <c r="KIK14" s="488"/>
      <c r="KIL14" s="488"/>
      <c r="KIM14" s="488"/>
      <c r="KIN14" s="488"/>
      <c r="KIO14" s="488"/>
      <c r="KIP14" s="488"/>
      <c r="KIQ14" s="488"/>
      <c r="KIR14" s="488"/>
      <c r="KIS14" s="488"/>
      <c r="KIT14" s="488"/>
      <c r="KIU14" s="488"/>
      <c r="KIV14" s="488"/>
      <c r="KIW14" s="488"/>
      <c r="KIX14" s="488"/>
      <c r="KIY14" s="488"/>
      <c r="KIZ14" s="488"/>
      <c r="KJA14" s="488"/>
      <c r="KJB14" s="488"/>
      <c r="KJC14" s="488"/>
      <c r="KJD14" s="488"/>
      <c r="KJE14" s="488"/>
      <c r="KJF14" s="488"/>
      <c r="KJG14" s="488"/>
      <c r="KJH14" s="488"/>
      <c r="KJI14" s="488"/>
      <c r="KJJ14" s="488"/>
      <c r="KJK14" s="488"/>
      <c r="KJL14" s="488"/>
      <c r="KJM14" s="488"/>
      <c r="KJN14" s="488"/>
      <c r="KJO14" s="488"/>
      <c r="KJP14" s="488"/>
      <c r="KJQ14" s="488"/>
      <c r="KJR14" s="488"/>
      <c r="KJS14" s="488"/>
      <c r="KJT14" s="488"/>
      <c r="KJU14" s="488"/>
      <c r="KJV14" s="488"/>
      <c r="KJW14" s="488"/>
      <c r="KJX14" s="488"/>
      <c r="KJY14" s="488"/>
      <c r="KJZ14" s="488"/>
      <c r="KKA14" s="488"/>
      <c r="KKB14" s="488"/>
      <c r="KKC14" s="488"/>
      <c r="KKD14" s="488"/>
      <c r="KKE14" s="488"/>
      <c r="KKF14" s="488"/>
      <c r="KKG14" s="488"/>
      <c r="KKH14" s="488"/>
      <c r="KKI14" s="488"/>
      <c r="KKJ14" s="488"/>
      <c r="KKK14" s="488"/>
      <c r="KKL14" s="488"/>
      <c r="KKM14" s="488"/>
      <c r="KKN14" s="488"/>
      <c r="KKO14" s="488"/>
      <c r="KKP14" s="488"/>
      <c r="KKQ14" s="488"/>
      <c r="KKR14" s="488"/>
      <c r="KKS14" s="488"/>
      <c r="KKT14" s="488"/>
      <c r="KKU14" s="488"/>
      <c r="KKV14" s="488"/>
      <c r="KKW14" s="488"/>
      <c r="KKX14" s="488"/>
      <c r="KKY14" s="488"/>
      <c r="KKZ14" s="488"/>
      <c r="KLA14" s="488"/>
      <c r="KLB14" s="488"/>
      <c r="KLC14" s="488"/>
      <c r="KLD14" s="488"/>
      <c r="KLE14" s="488"/>
      <c r="KLF14" s="488"/>
      <c r="KLG14" s="488"/>
      <c r="KLH14" s="488"/>
      <c r="KLI14" s="488"/>
      <c r="KLJ14" s="488"/>
      <c r="KLK14" s="488"/>
      <c r="KLL14" s="488"/>
      <c r="KLM14" s="488"/>
      <c r="KLN14" s="488"/>
      <c r="KLO14" s="488"/>
      <c r="KLP14" s="488"/>
      <c r="KLQ14" s="488"/>
      <c r="KLR14" s="488"/>
      <c r="KLS14" s="488"/>
      <c r="KLT14" s="488"/>
      <c r="KLU14" s="488"/>
      <c r="KLV14" s="488"/>
      <c r="KLW14" s="488"/>
      <c r="KLX14" s="488"/>
      <c r="KLY14" s="488"/>
      <c r="KLZ14" s="488"/>
      <c r="KMA14" s="488"/>
      <c r="KMB14" s="488"/>
      <c r="KMC14" s="488"/>
      <c r="KMD14" s="488"/>
      <c r="KME14" s="488"/>
      <c r="KMF14" s="488"/>
      <c r="KMG14" s="488"/>
      <c r="KMH14" s="488"/>
      <c r="KMI14" s="488"/>
      <c r="KMJ14" s="488"/>
      <c r="KMK14" s="488"/>
      <c r="KML14" s="488"/>
      <c r="KMM14" s="488"/>
      <c r="KMN14" s="488"/>
      <c r="KMO14" s="488"/>
      <c r="KMP14" s="488"/>
      <c r="KMQ14" s="488"/>
      <c r="KMR14" s="488"/>
      <c r="KMS14" s="488"/>
      <c r="KMT14" s="488"/>
      <c r="KMU14" s="488"/>
      <c r="KMV14" s="488"/>
      <c r="KMW14" s="488"/>
      <c r="KMX14" s="488"/>
      <c r="KMY14" s="488"/>
      <c r="KMZ14" s="488"/>
      <c r="KNA14" s="488"/>
      <c r="KNB14" s="488"/>
      <c r="KNC14" s="488"/>
      <c r="KND14" s="488"/>
      <c r="KNE14" s="488"/>
      <c r="KNF14" s="488"/>
      <c r="KNG14" s="488"/>
      <c r="KNH14" s="488"/>
      <c r="KNI14" s="488"/>
      <c r="KNJ14" s="488"/>
      <c r="KNK14" s="488"/>
      <c r="KNL14" s="488"/>
      <c r="KNM14" s="488"/>
      <c r="KNN14" s="488"/>
      <c r="KNO14" s="488"/>
      <c r="KNP14" s="488"/>
      <c r="KNQ14" s="488"/>
      <c r="KNR14" s="488"/>
      <c r="KNS14" s="488"/>
      <c r="KNT14" s="488"/>
      <c r="KNU14" s="488"/>
      <c r="KNV14" s="488"/>
      <c r="KNW14" s="488"/>
      <c r="KNX14" s="488"/>
      <c r="KNY14" s="488"/>
      <c r="KNZ14" s="488"/>
      <c r="KOA14" s="488"/>
      <c r="KOB14" s="488"/>
      <c r="KOC14" s="488"/>
      <c r="KOD14" s="488"/>
      <c r="KOE14" s="488"/>
      <c r="KOF14" s="488"/>
      <c r="KOG14" s="488"/>
      <c r="KOH14" s="488"/>
      <c r="KOI14" s="488"/>
      <c r="KOJ14" s="488"/>
      <c r="KOK14" s="488"/>
      <c r="KOL14" s="488"/>
      <c r="KOM14" s="488"/>
      <c r="KON14" s="488"/>
      <c r="KOO14" s="488"/>
      <c r="KOP14" s="488"/>
      <c r="KOQ14" s="488"/>
      <c r="KOR14" s="488"/>
      <c r="KOS14" s="488"/>
      <c r="KOT14" s="488"/>
      <c r="KOU14" s="488"/>
      <c r="KOV14" s="488"/>
      <c r="KOW14" s="488"/>
      <c r="KOX14" s="488"/>
      <c r="KOY14" s="488"/>
      <c r="KOZ14" s="488"/>
      <c r="KPA14" s="488"/>
      <c r="KPB14" s="488"/>
      <c r="KPC14" s="488"/>
      <c r="KPD14" s="488"/>
      <c r="KPE14" s="488"/>
      <c r="KPF14" s="488"/>
      <c r="KPG14" s="488"/>
      <c r="KPH14" s="488"/>
      <c r="KPI14" s="488"/>
      <c r="KPJ14" s="488"/>
      <c r="KPK14" s="488"/>
      <c r="KPL14" s="488"/>
      <c r="KPM14" s="488"/>
      <c r="KPN14" s="488"/>
      <c r="KPO14" s="488"/>
      <c r="KPP14" s="488"/>
      <c r="KPQ14" s="488"/>
      <c r="KPR14" s="488"/>
      <c r="KPS14" s="488"/>
      <c r="KPT14" s="488"/>
      <c r="KPU14" s="488"/>
      <c r="KPV14" s="488"/>
      <c r="KPW14" s="488"/>
      <c r="KPX14" s="488"/>
      <c r="KPY14" s="488"/>
      <c r="KPZ14" s="488"/>
      <c r="KQA14" s="488"/>
      <c r="KQB14" s="488"/>
      <c r="KQC14" s="488"/>
      <c r="KQD14" s="488"/>
      <c r="KQE14" s="488"/>
      <c r="KQF14" s="488"/>
      <c r="KQG14" s="488"/>
      <c r="KQH14" s="488"/>
      <c r="KQI14" s="488"/>
      <c r="KQJ14" s="488"/>
      <c r="KQK14" s="488"/>
      <c r="KQL14" s="488"/>
      <c r="KQM14" s="488"/>
      <c r="KQN14" s="488"/>
      <c r="KQO14" s="488"/>
      <c r="KQP14" s="488"/>
      <c r="KQQ14" s="488"/>
      <c r="KQR14" s="488"/>
      <c r="KQS14" s="488"/>
      <c r="KQT14" s="488"/>
      <c r="KQU14" s="488"/>
      <c r="KQV14" s="488"/>
      <c r="KQW14" s="488"/>
      <c r="KQX14" s="488"/>
      <c r="KQY14" s="488"/>
      <c r="KQZ14" s="488"/>
      <c r="KRA14" s="488"/>
      <c r="KRB14" s="488"/>
      <c r="KRC14" s="488"/>
      <c r="KRD14" s="488"/>
      <c r="KRE14" s="488"/>
      <c r="KRF14" s="488"/>
      <c r="KRG14" s="488"/>
      <c r="KRH14" s="488"/>
      <c r="KRI14" s="488"/>
      <c r="KRJ14" s="488"/>
      <c r="KRK14" s="488"/>
      <c r="KRL14" s="488"/>
      <c r="KRM14" s="488"/>
      <c r="KRN14" s="488"/>
      <c r="KRO14" s="488"/>
      <c r="KRP14" s="488"/>
      <c r="KRQ14" s="488"/>
      <c r="KRR14" s="488"/>
      <c r="KRS14" s="488"/>
      <c r="KRT14" s="488"/>
      <c r="KRU14" s="488"/>
      <c r="KRV14" s="488"/>
      <c r="KRW14" s="488"/>
      <c r="KRX14" s="488"/>
      <c r="KRY14" s="488"/>
      <c r="KRZ14" s="488"/>
      <c r="KSA14" s="488"/>
      <c r="KSB14" s="488"/>
      <c r="KSC14" s="488"/>
      <c r="KSD14" s="488"/>
      <c r="KSE14" s="488"/>
      <c r="KSF14" s="488"/>
      <c r="KSG14" s="488"/>
      <c r="KSH14" s="488"/>
      <c r="KSI14" s="488"/>
      <c r="KSJ14" s="488"/>
      <c r="KSK14" s="488"/>
      <c r="KSL14" s="488"/>
      <c r="KSM14" s="488"/>
      <c r="KSN14" s="488"/>
      <c r="KSO14" s="488"/>
      <c r="KSP14" s="488"/>
      <c r="KSQ14" s="488"/>
      <c r="KSR14" s="488"/>
      <c r="KSS14" s="488"/>
      <c r="KST14" s="488"/>
      <c r="KSU14" s="488"/>
      <c r="KSV14" s="488"/>
      <c r="KSW14" s="488"/>
      <c r="KSX14" s="488"/>
      <c r="KSY14" s="488"/>
      <c r="KSZ14" s="488"/>
      <c r="KTA14" s="488"/>
      <c r="KTB14" s="488"/>
      <c r="KTC14" s="488"/>
      <c r="KTD14" s="488"/>
      <c r="KTE14" s="488"/>
      <c r="KTF14" s="488"/>
      <c r="KTG14" s="488"/>
      <c r="KTH14" s="488"/>
      <c r="KTI14" s="488"/>
      <c r="KTJ14" s="488"/>
      <c r="KTK14" s="488"/>
      <c r="KTL14" s="488"/>
      <c r="KTM14" s="488"/>
      <c r="KTN14" s="488"/>
      <c r="KTO14" s="488"/>
      <c r="KTP14" s="488"/>
      <c r="KTQ14" s="488"/>
      <c r="KTR14" s="488"/>
      <c r="KTS14" s="488"/>
      <c r="KTT14" s="488"/>
      <c r="KTU14" s="488"/>
      <c r="KTV14" s="488"/>
      <c r="KTW14" s="488"/>
      <c r="KTX14" s="488"/>
      <c r="KTY14" s="488"/>
      <c r="KTZ14" s="488"/>
      <c r="KUA14" s="488"/>
      <c r="KUB14" s="488"/>
      <c r="KUC14" s="488"/>
      <c r="KUD14" s="488"/>
      <c r="KUE14" s="488"/>
      <c r="KUF14" s="488"/>
      <c r="KUG14" s="488"/>
      <c r="KUH14" s="488"/>
      <c r="KUI14" s="488"/>
      <c r="KUJ14" s="488"/>
      <c r="KUK14" s="488"/>
      <c r="KUL14" s="488"/>
      <c r="KUM14" s="488"/>
      <c r="KUN14" s="488"/>
      <c r="KUO14" s="488"/>
      <c r="KUP14" s="488"/>
      <c r="KUQ14" s="488"/>
      <c r="KUR14" s="488"/>
      <c r="KUS14" s="488"/>
      <c r="KUT14" s="488"/>
      <c r="KUU14" s="488"/>
      <c r="KUV14" s="488"/>
      <c r="KUW14" s="488"/>
      <c r="KUX14" s="488"/>
      <c r="KUY14" s="488"/>
      <c r="KUZ14" s="488"/>
      <c r="KVA14" s="488"/>
      <c r="KVB14" s="488"/>
      <c r="KVC14" s="488"/>
      <c r="KVD14" s="488"/>
      <c r="KVE14" s="488"/>
      <c r="KVF14" s="488"/>
      <c r="KVG14" s="488"/>
      <c r="KVH14" s="488"/>
      <c r="KVI14" s="488"/>
      <c r="KVJ14" s="488"/>
      <c r="KVK14" s="488"/>
      <c r="KVL14" s="488"/>
      <c r="KVM14" s="488"/>
      <c r="KVN14" s="488"/>
      <c r="KVO14" s="488"/>
      <c r="KVP14" s="488"/>
      <c r="KVQ14" s="488"/>
      <c r="KVR14" s="488"/>
      <c r="KVS14" s="488"/>
      <c r="KVT14" s="488"/>
      <c r="KVU14" s="488"/>
      <c r="KVV14" s="488"/>
      <c r="KVW14" s="488"/>
      <c r="KVX14" s="488"/>
      <c r="KVY14" s="488"/>
      <c r="KVZ14" s="488"/>
      <c r="KWA14" s="488"/>
      <c r="KWB14" s="488"/>
      <c r="KWC14" s="488"/>
      <c r="KWD14" s="488"/>
      <c r="KWE14" s="488"/>
      <c r="KWF14" s="488"/>
      <c r="KWG14" s="488"/>
      <c r="KWH14" s="488"/>
      <c r="KWI14" s="488"/>
      <c r="KWJ14" s="488"/>
      <c r="KWK14" s="488"/>
      <c r="KWL14" s="488"/>
      <c r="KWM14" s="488"/>
      <c r="KWN14" s="488"/>
      <c r="KWO14" s="488"/>
      <c r="KWP14" s="488"/>
      <c r="KWQ14" s="488"/>
      <c r="KWR14" s="488"/>
      <c r="KWS14" s="488"/>
      <c r="KWT14" s="488"/>
      <c r="KWU14" s="488"/>
      <c r="KWV14" s="488"/>
      <c r="KWW14" s="488"/>
      <c r="KWX14" s="488"/>
      <c r="KWY14" s="488"/>
      <c r="KWZ14" s="488"/>
      <c r="KXA14" s="488"/>
      <c r="KXB14" s="488"/>
      <c r="KXC14" s="488"/>
      <c r="KXD14" s="488"/>
      <c r="KXE14" s="488"/>
      <c r="KXF14" s="488"/>
      <c r="KXG14" s="488"/>
      <c r="KXH14" s="488"/>
      <c r="KXI14" s="488"/>
      <c r="KXJ14" s="488"/>
      <c r="KXK14" s="488"/>
      <c r="KXL14" s="488"/>
      <c r="KXM14" s="488"/>
      <c r="KXN14" s="488"/>
      <c r="KXO14" s="488"/>
      <c r="KXP14" s="488"/>
      <c r="KXQ14" s="488"/>
      <c r="KXR14" s="488"/>
      <c r="KXS14" s="488"/>
      <c r="KXT14" s="488"/>
      <c r="KXU14" s="488"/>
      <c r="KXV14" s="488"/>
      <c r="KXW14" s="488"/>
      <c r="KXX14" s="488"/>
      <c r="KXY14" s="488"/>
      <c r="KXZ14" s="488"/>
      <c r="KYA14" s="488"/>
      <c r="KYB14" s="488"/>
      <c r="KYC14" s="488"/>
      <c r="KYD14" s="488"/>
      <c r="KYE14" s="488"/>
      <c r="KYF14" s="488"/>
      <c r="KYG14" s="488"/>
      <c r="KYH14" s="488"/>
      <c r="KYI14" s="488"/>
      <c r="KYJ14" s="488"/>
      <c r="KYK14" s="488"/>
      <c r="KYL14" s="488"/>
      <c r="KYM14" s="488"/>
      <c r="KYN14" s="488"/>
      <c r="KYO14" s="488"/>
      <c r="KYP14" s="488"/>
      <c r="KYQ14" s="488"/>
      <c r="KYR14" s="488"/>
      <c r="KYS14" s="488"/>
      <c r="KYT14" s="488"/>
      <c r="KYU14" s="488"/>
      <c r="KYV14" s="488"/>
      <c r="KYW14" s="488"/>
      <c r="KYX14" s="488"/>
      <c r="KYY14" s="488"/>
      <c r="KYZ14" s="488"/>
      <c r="KZA14" s="488"/>
      <c r="KZB14" s="488"/>
      <c r="KZC14" s="488"/>
      <c r="KZD14" s="488"/>
      <c r="KZE14" s="488"/>
      <c r="KZF14" s="488"/>
      <c r="KZG14" s="488"/>
      <c r="KZH14" s="488"/>
      <c r="KZI14" s="488"/>
      <c r="KZJ14" s="488"/>
      <c r="KZK14" s="488"/>
      <c r="KZL14" s="488"/>
      <c r="KZM14" s="488"/>
      <c r="KZN14" s="488"/>
      <c r="KZO14" s="488"/>
      <c r="KZP14" s="488"/>
      <c r="KZQ14" s="488"/>
      <c r="KZR14" s="488"/>
      <c r="KZS14" s="488"/>
      <c r="KZT14" s="488"/>
      <c r="KZU14" s="488"/>
      <c r="KZV14" s="488"/>
      <c r="KZW14" s="488"/>
      <c r="KZX14" s="488"/>
      <c r="KZY14" s="488"/>
      <c r="KZZ14" s="488"/>
      <c r="LAA14" s="488"/>
      <c r="LAB14" s="488"/>
      <c r="LAC14" s="488"/>
      <c r="LAD14" s="488"/>
      <c r="LAE14" s="488"/>
      <c r="LAF14" s="488"/>
      <c r="LAG14" s="488"/>
      <c r="LAH14" s="488"/>
      <c r="LAI14" s="488"/>
      <c r="LAJ14" s="488"/>
      <c r="LAK14" s="488"/>
      <c r="LAL14" s="488"/>
      <c r="LAM14" s="488"/>
      <c r="LAN14" s="488"/>
      <c r="LAO14" s="488"/>
      <c r="LAP14" s="488"/>
      <c r="LAQ14" s="488"/>
      <c r="LAR14" s="488"/>
      <c r="LAS14" s="488"/>
      <c r="LAT14" s="488"/>
      <c r="LAU14" s="488"/>
      <c r="LAV14" s="488"/>
      <c r="LAW14" s="488"/>
      <c r="LAX14" s="488"/>
      <c r="LAY14" s="488"/>
      <c r="LAZ14" s="488"/>
      <c r="LBA14" s="488"/>
      <c r="LBB14" s="488"/>
      <c r="LBC14" s="488"/>
      <c r="LBD14" s="488"/>
      <c r="LBE14" s="488"/>
      <c r="LBF14" s="488"/>
      <c r="LBG14" s="488"/>
      <c r="LBH14" s="488"/>
      <c r="LBI14" s="488"/>
      <c r="LBJ14" s="488"/>
      <c r="LBK14" s="488"/>
      <c r="LBL14" s="488"/>
      <c r="LBM14" s="488"/>
      <c r="LBN14" s="488"/>
      <c r="LBO14" s="488"/>
      <c r="LBP14" s="488"/>
      <c r="LBQ14" s="488"/>
      <c r="LBR14" s="488"/>
      <c r="LBS14" s="488"/>
      <c r="LBT14" s="488"/>
      <c r="LBU14" s="488"/>
      <c r="LBV14" s="488"/>
      <c r="LBW14" s="488"/>
      <c r="LBX14" s="488"/>
      <c r="LBY14" s="488"/>
      <c r="LBZ14" s="488"/>
      <c r="LCA14" s="488"/>
      <c r="LCB14" s="488"/>
      <c r="LCC14" s="488"/>
      <c r="LCD14" s="488"/>
      <c r="LCE14" s="488"/>
      <c r="LCF14" s="488"/>
      <c r="LCG14" s="488"/>
      <c r="LCH14" s="488"/>
      <c r="LCI14" s="488"/>
      <c r="LCJ14" s="488"/>
      <c r="LCK14" s="488"/>
      <c r="LCL14" s="488"/>
      <c r="LCM14" s="488"/>
      <c r="LCN14" s="488"/>
      <c r="LCO14" s="488"/>
      <c r="LCP14" s="488"/>
      <c r="LCQ14" s="488"/>
      <c r="LCR14" s="488"/>
      <c r="LCS14" s="488"/>
      <c r="LCT14" s="488"/>
      <c r="LCU14" s="488"/>
      <c r="LCV14" s="488"/>
      <c r="LCW14" s="488"/>
      <c r="LCX14" s="488"/>
      <c r="LCY14" s="488"/>
      <c r="LCZ14" s="488"/>
      <c r="LDA14" s="488"/>
      <c r="LDB14" s="488"/>
      <c r="LDC14" s="488"/>
      <c r="LDD14" s="488"/>
      <c r="LDE14" s="488"/>
      <c r="LDF14" s="488"/>
      <c r="LDG14" s="488"/>
      <c r="LDH14" s="488"/>
      <c r="LDI14" s="488"/>
      <c r="LDJ14" s="488"/>
      <c r="LDK14" s="488"/>
      <c r="LDL14" s="488"/>
      <c r="LDM14" s="488"/>
      <c r="LDN14" s="488"/>
      <c r="LDO14" s="488"/>
      <c r="LDP14" s="488"/>
      <c r="LDQ14" s="488"/>
      <c r="LDR14" s="488"/>
      <c r="LDS14" s="488"/>
      <c r="LDT14" s="488"/>
      <c r="LDU14" s="488"/>
      <c r="LDV14" s="488"/>
      <c r="LDW14" s="488"/>
      <c r="LDX14" s="488"/>
      <c r="LDY14" s="488"/>
      <c r="LDZ14" s="488"/>
      <c r="LEA14" s="488"/>
      <c r="LEB14" s="488"/>
      <c r="LEC14" s="488"/>
      <c r="LED14" s="488"/>
      <c r="LEE14" s="488"/>
      <c r="LEF14" s="488"/>
      <c r="LEG14" s="488"/>
      <c r="LEH14" s="488"/>
      <c r="LEI14" s="488"/>
      <c r="LEJ14" s="488"/>
      <c r="LEK14" s="488"/>
      <c r="LEL14" s="488"/>
      <c r="LEM14" s="488"/>
      <c r="LEN14" s="488"/>
      <c r="LEO14" s="488"/>
      <c r="LEP14" s="488"/>
      <c r="LEQ14" s="488"/>
      <c r="LER14" s="488"/>
      <c r="LES14" s="488"/>
      <c r="LET14" s="488"/>
      <c r="LEU14" s="488"/>
      <c r="LEV14" s="488"/>
      <c r="LEW14" s="488"/>
      <c r="LEX14" s="488"/>
      <c r="LEY14" s="488"/>
      <c r="LEZ14" s="488"/>
      <c r="LFA14" s="488"/>
      <c r="LFB14" s="488"/>
      <c r="LFC14" s="488"/>
      <c r="LFD14" s="488"/>
      <c r="LFE14" s="488"/>
      <c r="LFF14" s="488"/>
      <c r="LFG14" s="488"/>
      <c r="LFH14" s="488"/>
      <c r="LFI14" s="488"/>
      <c r="LFJ14" s="488"/>
      <c r="LFK14" s="488"/>
      <c r="LFL14" s="488"/>
      <c r="LFM14" s="488"/>
      <c r="LFN14" s="488"/>
      <c r="LFO14" s="488"/>
      <c r="LFP14" s="488"/>
      <c r="LFQ14" s="488"/>
      <c r="LFR14" s="488"/>
      <c r="LFS14" s="488"/>
      <c r="LFT14" s="488"/>
      <c r="LFU14" s="488"/>
      <c r="LFV14" s="488"/>
      <c r="LFW14" s="488"/>
      <c r="LFX14" s="488"/>
      <c r="LFY14" s="488"/>
      <c r="LFZ14" s="488"/>
      <c r="LGA14" s="488"/>
      <c r="LGB14" s="488"/>
      <c r="LGC14" s="488"/>
      <c r="LGD14" s="488"/>
      <c r="LGE14" s="488"/>
      <c r="LGF14" s="488"/>
      <c r="LGG14" s="488"/>
      <c r="LGH14" s="488"/>
      <c r="LGI14" s="488"/>
      <c r="LGJ14" s="488"/>
      <c r="LGK14" s="488"/>
      <c r="LGL14" s="488"/>
      <c r="LGM14" s="488"/>
      <c r="LGN14" s="488"/>
      <c r="LGO14" s="488"/>
      <c r="LGP14" s="488"/>
      <c r="LGQ14" s="488"/>
      <c r="LGR14" s="488"/>
      <c r="LGS14" s="488"/>
      <c r="LGT14" s="488"/>
      <c r="LGU14" s="488"/>
      <c r="LGV14" s="488"/>
      <c r="LGW14" s="488"/>
      <c r="LGX14" s="488"/>
      <c r="LGY14" s="488"/>
      <c r="LGZ14" s="488"/>
      <c r="LHA14" s="488"/>
      <c r="LHB14" s="488"/>
      <c r="LHC14" s="488"/>
      <c r="LHD14" s="488"/>
      <c r="LHE14" s="488"/>
      <c r="LHF14" s="488"/>
      <c r="LHG14" s="488"/>
      <c r="LHH14" s="488"/>
      <c r="LHI14" s="488"/>
      <c r="LHJ14" s="488"/>
      <c r="LHK14" s="488"/>
      <c r="LHL14" s="488"/>
      <c r="LHM14" s="488"/>
      <c r="LHN14" s="488"/>
      <c r="LHO14" s="488"/>
      <c r="LHP14" s="488"/>
      <c r="LHQ14" s="488"/>
      <c r="LHR14" s="488"/>
      <c r="LHS14" s="488"/>
      <c r="LHT14" s="488"/>
      <c r="LHU14" s="488"/>
      <c r="LHV14" s="488"/>
      <c r="LHW14" s="488"/>
      <c r="LHX14" s="488"/>
      <c r="LHY14" s="488"/>
      <c r="LHZ14" s="488"/>
      <c r="LIA14" s="488"/>
      <c r="LIB14" s="488"/>
      <c r="LIC14" s="488"/>
      <c r="LID14" s="488"/>
      <c r="LIE14" s="488"/>
      <c r="LIF14" s="488"/>
      <c r="LIG14" s="488"/>
      <c r="LIH14" s="488"/>
      <c r="LII14" s="488"/>
      <c r="LIJ14" s="488"/>
      <c r="LIK14" s="488"/>
      <c r="LIL14" s="488"/>
      <c r="LIM14" s="488"/>
      <c r="LIN14" s="488"/>
      <c r="LIO14" s="488"/>
      <c r="LIP14" s="488"/>
      <c r="LIQ14" s="488"/>
      <c r="LIR14" s="488"/>
      <c r="LIS14" s="488"/>
      <c r="LIT14" s="488"/>
      <c r="LIU14" s="488"/>
      <c r="LIV14" s="488"/>
      <c r="LIW14" s="488"/>
      <c r="LIX14" s="488"/>
      <c r="LIY14" s="488"/>
      <c r="LIZ14" s="488"/>
      <c r="LJA14" s="488"/>
      <c r="LJB14" s="488"/>
      <c r="LJC14" s="488"/>
      <c r="LJD14" s="488"/>
      <c r="LJE14" s="488"/>
      <c r="LJF14" s="488"/>
      <c r="LJG14" s="488"/>
      <c r="LJH14" s="488"/>
      <c r="LJI14" s="488"/>
      <c r="LJJ14" s="488"/>
      <c r="LJK14" s="488"/>
      <c r="LJL14" s="488"/>
      <c r="LJM14" s="488"/>
      <c r="LJN14" s="488"/>
      <c r="LJO14" s="488"/>
      <c r="LJP14" s="488"/>
      <c r="LJQ14" s="488"/>
      <c r="LJR14" s="488"/>
      <c r="LJS14" s="488"/>
      <c r="LJT14" s="488"/>
      <c r="LJU14" s="488"/>
      <c r="LJV14" s="488"/>
      <c r="LJW14" s="488"/>
      <c r="LJX14" s="488"/>
      <c r="LJY14" s="488"/>
      <c r="LJZ14" s="488"/>
      <c r="LKA14" s="488"/>
      <c r="LKB14" s="488"/>
      <c r="LKC14" s="488"/>
      <c r="LKD14" s="488"/>
      <c r="LKE14" s="488"/>
      <c r="LKF14" s="488"/>
      <c r="LKG14" s="488"/>
      <c r="LKH14" s="488"/>
      <c r="LKI14" s="488"/>
      <c r="LKJ14" s="488"/>
      <c r="LKK14" s="488"/>
      <c r="LKL14" s="488"/>
      <c r="LKM14" s="488"/>
      <c r="LKN14" s="488"/>
      <c r="LKO14" s="488"/>
      <c r="LKP14" s="488"/>
      <c r="LKQ14" s="488"/>
      <c r="LKR14" s="488"/>
      <c r="LKS14" s="488"/>
      <c r="LKT14" s="488"/>
      <c r="LKU14" s="488"/>
      <c r="LKV14" s="488"/>
      <c r="LKW14" s="488"/>
      <c r="LKX14" s="488"/>
      <c r="LKY14" s="488"/>
      <c r="LKZ14" s="488"/>
      <c r="LLA14" s="488"/>
      <c r="LLB14" s="488"/>
      <c r="LLC14" s="488"/>
      <c r="LLD14" s="488"/>
      <c r="LLE14" s="488"/>
      <c r="LLF14" s="488"/>
      <c r="LLG14" s="488"/>
      <c r="LLH14" s="488"/>
      <c r="LLI14" s="488"/>
      <c r="LLJ14" s="488"/>
      <c r="LLK14" s="488"/>
      <c r="LLL14" s="488"/>
      <c r="LLM14" s="488"/>
      <c r="LLN14" s="488"/>
      <c r="LLO14" s="488"/>
      <c r="LLP14" s="488"/>
      <c r="LLQ14" s="488"/>
      <c r="LLR14" s="488"/>
      <c r="LLS14" s="488"/>
      <c r="LLT14" s="488"/>
      <c r="LLU14" s="488"/>
      <c r="LLV14" s="488"/>
      <c r="LLW14" s="488"/>
      <c r="LLX14" s="488"/>
      <c r="LLY14" s="488"/>
      <c r="LLZ14" s="488"/>
      <c r="LMA14" s="488"/>
      <c r="LMB14" s="488"/>
      <c r="LMC14" s="488"/>
      <c r="LMD14" s="488"/>
      <c r="LME14" s="488"/>
      <c r="LMF14" s="488"/>
      <c r="LMG14" s="488"/>
      <c r="LMH14" s="488"/>
      <c r="LMI14" s="488"/>
      <c r="LMJ14" s="488"/>
      <c r="LMK14" s="488"/>
      <c r="LML14" s="488"/>
      <c r="LMM14" s="488"/>
      <c r="LMN14" s="488"/>
      <c r="LMO14" s="488"/>
      <c r="LMP14" s="488"/>
      <c r="LMQ14" s="488"/>
      <c r="LMR14" s="488"/>
      <c r="LMS14" s="488"/>
      <c r="LMT14" s="488"/>
      <c r="LMU14" s="488"/>
      <c r="LMV14" s="488"/>
      <c r="LMW14" s="488"/>
      <c r="LMX14" s="488"/>
      <c r="LMY14" s="488"/>
      <c r="LMZ14" s="488"/>
      <c r="LNA14" s="488"/>
      <c r="LNB14" s="488"/>
      <c r="LNC14" s="488"/>
      <c r="LND14" s="488"/>
      <c r="LNE14" s="488"/>
      <c r="LNF14" s="488"/>
      <c r="LNG14" s="488"/>
      <c r="LNH14" s="488"/>
      <c r="LNI14" s="488"/>
      <c r="LNJ14" s="488"/>
      <c r="LNK14" s="488"/>
      <c r="LNL14" s="488"/>
      <c r="LNM14" s="488"/>
      <c r="LNN14" s="488"/>
      <c r="LNO14" s="488"/>
      <c r="LNP14" s="488"/>
      <c r="LNQ14" s="488"/>
      <c r="LNR14" s="488"/>
      <c r="LNS14" s="488"/>
      <c r="LNT14" s="488"/>
      <c r="LNU14" s="488"/>
      <c r="LNV14" s="488"/>
      <c r="LNW14" s="488"/>
      <c r="LNX14" s="488"/>
      <c r="LNY14" s="488"/>
      <c r="LNZ14" s="488"/>
      <c r="LOA14" s="488"/>
      <c r="LOB14" s="488"/>
      <c r="LOC14" s="488"/>
      <c r="LOD14" s="488"/>
      <c r="LOE14" s="488"/>
      <c r="LOF14" s="488"/>
      <c r="LOG14" s="488"/>
      <c r="LOH14" s="488"/>
      <c r="LOI14" s="488"/>
      <c r="LOJ14" s="488"/>
      <c r="LOK14" s="488"/>
      <c r="LOL14" s="488"/>
      <c r="LOM14" s="488"/>
      <c r="LON14" s="488"/>
      <c r="LOO14" s="488"/>
      <c r="LOP14" s="488"/>
      <c r="LOQ14" s="488"/>
      <c r="LOR14" s="488"/>
      <c r="LOS14" s="488"/>
      <c r="LOT14" s="488"/>
      <c r="LOU14" s="488"/>
      <c r="LOV14" s="488"/>
      <c r="LOW14" s="488"/>
      <c r="LOX14" s="488"/>
      <c r="LOY14" s="488"/>
      <c r="LOZ14" s="488"/>
      <c r="LPA14" s="488"/>
      <c r="LPB14" s="488"/>
      <c r="LPC14" s="488"/>
      <c r="LPD14" s="488"/>
      <c r="LPE14" s="488"/>
      <c r="LPF14" s="488"/>
      <c r="LPG14" s="488"/>
      <c r="LPH14" s="488"/>
      <c r="LPI14" s="488"/>
      <c r="LPJ14" s="488"/>
      <c r="LPK14" s="488"/>
      <c r="LPL14" s="488"/>
      <c r="LPM14" s="488"/>
      <c r="LPN14" s="488"/>
      <c r="LPO14" s="488"/>
      <c r="LPP14" s="488"/>
      <c r="LPQ14" s="488"/>
      <c r="LPR14" s="488"/>
      <c r="LPS14" s="488"/>
      <c r="LPT14" s="488"/>
      <c r="LPU14" s="488"/>
      <c r="LPV14" s="488"/>
      <c r="LPW14" s="488"/>
      <c r="LPX14" s="488"/>
      <c r="LPY14" s="488"/>
      <c r="LPZ14" s="488"/>
      <c r="LQA14" s="488"/>
      <c r="LQB14" s="488"/>
      <c r="LQC14" s="488"/>
      <c r="LQD14" s="488"/>
      <c r="LQE14" s="488"/>
      <c r="LQF14" s="488"/>
      <c r="LQG14" s="488"/>
      <c r="LQH14" s="488"/>
      <c r="LQI14" s="488"/>
      <c r="LQJ14" s="488"/>
      <c r="LQK14" s="488"/>
      <c r="LQL14" s="488"/>
      <c r="LQM14" s="488"/>
      <c r="LQN14" s="488"/>
      <c r="LQO14" s="488"/>
      <c r="LQP14" s="488"/>
      <c r="LQQ14" s="488"/>
      <c r="LQR14" s="488"/>
      <c r="LQS14" s="488"/>
      <c r="LQT14" s="488"/>
      <c r="LQU14" s="488"/>
      <c r="LQV14" s="488"/>
      <c r="LQW14" s="488"/>
      <c r="LQX14" s="488"/>
      <c r="LQY14" s="488"/>
      <c r="LQZ14" s="488"/>
      <c r="LRA14" s="488"/>
      <c r="LRB14" s="488"/>
      <c r="LRC14" s="488"/>
      <c r="LRD14" s="488"/>
      <c r="LRE14" s="488"/>
      <c r="LRF14" s="488"/>
      <c r="LRG14" s="488"/>
      <c r="LRH14" s="488"/>
      <c r="LRI14" s="488"/>
      <c r="LRJ14" s="488"/>
      <c r="LRK14" s="488"/>
      <c r="LRL14" s="488"/>
      <c r="LRM14" s="488"/>
      <c r="LRN14" s="488"/>
      <c r="LRO14" s="488"/>
      <c r="LRP14" s="488"/>
      <c r="LRQ14" s="488"/>
      <c r="LRR14" s="488"/>
      <c r="LRS14" s="488"/>
      <c r="LRT14" s="488"/>
      <c r="LRU14" s="488"/>
      <c r="LRV14" s="488"/>
      <c r="LRW14" s="488"/>
      <c r="LRX14" s="488"/>
      <c r="LRY14" s="488"/>
      <c r="LRZ14" s="488"/>
      <c r="LSA14" s="488"/>
      <c r="LSB14" s="488"/>
      <c r="LSC14" s="488"/>
      <c r="LSD14" s="488"/>
      <c r="LSE14" s="488"/>
      <c r="LSF14" s="488"/>
      <c r="LSG14" s="488"/>
      <c r="LSH14" s="488"/>
      <c r="LSI14" s="488"/>
      <c r="LSJ14" s="488"/>
      <c r="LSK14" s="488"/>
      <c r="LSL14" s="488"/>
      <c r="LSM14" s="488"/>
      <c r="LSN14" s="488"/>
      <c r="LSO14" s="488"/>
      <c r="LSP14" s="488"/>
      <c r="LSQ14" s="488"/>
      <c r="LSR14" s="488"/>
      <c r="LSS14" s="488"/>
      <c r="LST14" s="488"/>
      <c r="LSU14" s="488"/>
      <c r="LSV14" s="488"/>
      <c r="LSW14" s="488"/>
      <c r="LSX14" s="488"/>
      <c r="LSY14" s="488"/>
      <c r="LSZ14" s="488"/>
      <c r="LTA14" s="488"/>
      <c r="LTB14" s="488"/>
      <c r="LTC14" s="488"/>
      <c r="LTD14" s="488"/>
      <c r="LTE14" s="488"/>
      <c r="LTF14" s="488"/>
      <c r="LTG14" s="488"/>
      <c r="LTH14" s="488"/>
      <c r="LTI14" s="488"/>
      <c r="LTJ14" s="488"/>
      <c r="LTK14" s="488"/>
      <c r="LTL14" s="488"/>
      <c r="LTM14" s="488"/>
      <c r="LTN14" s="488"/>
      <c r="LTO14" s="488"/>
      <c r="LTP14" s="488"/>
      <c r="LTQ14" s="488"/>
      <c r="LTR14" s="488"/>
      <c r="LTS14" s="488"/>
      <c r="LTT14" s="488"/>
      <c r="LTU14" s="488"/>
      <c r="LTV14" s="488"/>
      <c r="LTW14" s="488"/>
      <c r="LTX14" s="488"/>
      <c r="LTY14" s="488"/>
      <c r="LTZ14" s="488"/>
      <c r="LUA14" s="488"/>
      <c r="LUB14" s="488"/>
      <c r="LUC14" s="488"/>
      <c r="LUD14" s="488"/>
      <c r="LUE14" s="488"/>
      <c r="LUF14" s="488"/>
      <c r="LUG14" s="488"/>
      <c r="LUH14" s="488"/>
      <c r="LUI14" s="488"/>
      <c r="LUJ14" s="488"/>
      <c r="LUK14" s="488"/>
      <c r="LUL14" s="488"/>
      <c r="LUM14" s="488"/>
      <c r="LUN14" s="488"/>
      <c r="LUO14" s="488"/>
      <c r="LUP14" s="488"/>
      <c r="LUQ14" s="488"/>
      <c r="LUR14" s="488"/>
      <c r="LUS14" s="488"/>
      <c r="LUT14" s="488"/>
      <c r="LUU14" s="488"/>
      <c r="LUV14" s="488"/>
      <c r="LUW14" s="488"/>
      <c r="LUX14" s="488"/>
      <c r="LUY14" s="488"/>
      <c r="LUZ14" s="488"/>
      <c r="LVA14" s="488"/>
      <c r="LVB14" s="488"/>
      <c r="LVC14" s="488"/>
      <c r="LVD14" s="488"/>
      <c r="LVE14" s="488"/>
      <c r="LVF14" s="488"/>
      <c r="LVG14" s="488"/>
      <c r="LVH14" s="488"/>
      <c r="LVI14" s="488"/>
      <c r="LVJ14" s="488"/>
      <c r="LVK14" s="488"/>
      <c r="LVL14" s="488"/>
      <c r="LVM14" s="488"/>
      <c r="LVN14" s="488"/>
      <c r="LVO14" s="488"/>
      <c r="LVP14" s="488"/>
      <c r="LVQ14" s="488"/>
      <c r="LVR14" s="488"/>
      <c r="LVS14" s="488"/>
      <c r="LVT14" s="488"/>
      <c r="LVU14" s="488"/>
      <c r="LVV14" s="488"/>
      <c r="LVW14" s="488"/>
      <c r="LVX14" s="488"/>
      <c r="LVY14" s="488"/>
      <c r="LVZ14" s="488"/>
      <c r="LWA14" s="488"/>
      <c r="LWB14" s="488"/>
      <c r="LWC14" s="488"/>
      <c r="LWD14" s="488"/>
      <c r="LWE14" s="488"/>
      <c r="LWF14" s="488"/>
      <c r="LWG14" s="488"/>
      <c r="LWH14" s="488"/>
      <c r="LWI14" s="488"/>
      <c r="LWJ14" s="488"/>
      <c r="LWK14" s="488"/>
      <c r="LWL14" s="488"/>
      <c r="LWM14" s="488"/>
      <c r="LWN14" s="488"/>
      <c r="LWO14" s="488"/>
      <c r="LWP14" s="488"/>
      <c r="LWQ14" s="488"/>
      <c r="LWR14" s="488"/>
      <c r="LWS14" s="488"/>
      <c r="LWT14" s="488"/>
      <c r="LWU14" s="488"/>
      <c r="LWV14" s="488"/>
      <c r="LWW14" s="488"/>
      <c r="LWX14" s="488"/>
      <c r="LWY14" s="488"/>
      <c r="LWZ14" s="488"/>
      <c r="LXA14" s="488"/>
      <c r="LXB14" s="488"/>
      <c r="LXC14" s="488"/>
      <c r="LXD14" s="488"/>
      <c r="LXE14" s="488"/>
      <c r="LXF14" s="488"/>
      <c r="LXG14" s="488"/>
      <c r="LXH14" s="488"/>
      <c r="LXI14" s="488"/>
      <c r="LXJ14" s="488"/>
      <c r="LXK14" s="488"/>
      <c r="LXL14" s="488"/>
      <c r="LXM14" s="488"/>
      <c r="LXN14" s="488"/>
      <c r="LXO14" s="488"/>
      <c r="LXP14" s="488"/>
      <c r="LXQ14" s="488"/>
      <c r="LXR14" s="488"/>
      <c r="LXS14" s="488"/>
      <c r="LXT14" s="488"/>
      <c r="LXU14" s="488"/>
      <c r="LXV14" s="488"/>
      <c r="LXW14" s="488"/>
      <c r="LXX14" s="488"/>
      <c r="LXY14" s="488"/>
      <c r="LXZ14" s="488"/>
      <c r="LYA14" s="488"/>
      <c r="LYB14" s="488"/>
      <c r="LYC14" s="488"/>
      <c r="LYD14" s="488"/>
      <c r="LYE14" s="488"/>
      <c r="LYF14" s="488"/>
      <c r="LYG14" s="488"/>
      <c r="LYH14" s="488"/>
      <c r="LYI14" s="488"/>
      <c r="LYJ14" s="488"/>
      <c r="LYK14" s="488"/>
      <c r="LYL14" s="488"/>
      <c r="LYM14" s="488"/>
      <c r="LYN14" s="488"/>
      <c r="LYO14" s="488"/>
      <c r="LYP14" s="488"/>
      <c r="LYQ14" s="488"/>
      <c r="LYR14" s="488"/>
      <c r="LYS14" s="488"/>
      <c r="LYT14" s="488"/>
      <c r="LYU14" s="488"/>
      <c r="LYV14" s="488"/>
      <c r="LYW14" s="488"/>
      <c r="LYX14" s="488"/>
      <c r="LYY14" s="488"/>
      <c r="LYZ14" s="488"/>
      <c r="LZA14" s="488"/>
      <c r="LZB14" s="488"/>
      <c r="LZC14" s="488"/>
      <c r="LZD14" s="488"/>
      <c r="LZE14" s="488"/>
      <c r="LZF14" s="488"/>
      <c r="LZG14" s="488"/>
      <c r="LZH14" s="488"/>
      <c r="LZI14" s="488"/>
      <c r="LZJ14" s="488"/>
      <c r="LZK14" s="488"/>
      <c r="LZL14" s="488"/>
      <c r="LZM14" s="488"/>
      <c r="LZN14" s="488"/>
      <c r="LZO14" s="488"/>
      <c r="LZP14" s="488"/>
      <c r="LZQ14" s="488"/>
      <c r="LZR14" s="488"/>
      <c r="LZS14" s="488"/>
      <c r="LZT14" s="488"/>
      <c r="LZU14" s="488"/>
      <c r="LZV14" s="488"/>
      <c r="LZW14" s="488"/>
      <c r="LZX14" s="488"/>
      <c r="LZY14" s="488"/>
      <c r="LZZ14" s="488"/>
      <c r="MAA14" s="488"/>
      <c r="MAB14" s="488"/>
      <c r="MAC14" s="488"/>
      <c r="MAD14" s="488"/>
      <c r="MAE14" s="488"/>
      <c r="MAF14" s="488"/>
      <c r="MAG14" s="488"/>
      <c r="MAH14" s="488"/>
      <c r="MAI14" s="488"/>
      <c r="MAJ14" s="488"/>
      <c r="MAK14" s="488"/>
      <c r="MAL14" s="488"/>
      <c r="MAM14" s="488"/>
      <c r="MAN14" s="488"/>
      <c r="MAO14" s="488"/>
      <c r="MAP14" s="488"/>
      <c r="MAQ14" s="488"/>
      <c r="MAR14" s="488"/>
      <c r="MAS14" s="488"/>
      <c r="MAT14" s="488"/>
      <c r="MAU14" s="488"/>
      <c r="MAV14" s="488"/>
      <c r="MAW14" s="488"/>
      <c r="MAX14" s="488"/>
      <c r="MAY14" s="488"/>
      <c r="MAZ14" s="488"/>
      <c r="MBA14" s="488"/>
      <c r="MBB14" s="488"/>
      <c r="MBC14" s="488"/>
      <c r="MBD14" s="488"/>
      <c r="MBE14" s="488"/>
      <c r="MBF14" s="488"/>
      <c r="MBG14" s="488"/>
      <c r="MBH14" s="488"/>
      <c r="MBI14" s="488"/>
      <c r="MBJ14" s="488"/>
      <c r="MBK14" s="488"/>
      <c r="MBL14" s="488"/>
      <c r="MBM14" s="488"/>
      <c r="MBN14" s="488"/>
      <c r="MBO14" s="488"/>
      <c r="MBP14" s="488"/>
      <c r="MBQ14" s="488"/>
      <c r="MBR14" s="488"/>
      <c r="MBS14" s="488"/>
      <c r="MBT14" s="488"/>
      <c r="MBU14" s="488"/>
      <c r="MBV14" s="488"/>
      <c r="MBW14" s="488"/>
      <c r="MBX14" s="488"/>
      <c r="MBY14" s="488"/>
      <c r="MBZ14" s="488"/>
      <c r="MCA14" s="488"/>
      <c r="MCB14" s="488"/>
      <c r="MCC14" s="488"/>
      <c r="MCD14" s="488"/>
      <c r="MCE14" s="488"/>
      <c r="MCF14" s="488"/>
      <c r="MCG14" s="488"/>
      <c r="MCH14" s="488"/>
      <c r="MCI14" s="488"/>
      <c r="MCJ14" s="488"/>
      <c r="MCK14" s="488"/>
      <c r="MCL14" s="488"/>
      <c r="MCM14" s="488"/>
      <c r="MCN14" s="488"/>
      <c r="MCO14" s="488"/>
      <c r="MCP14" s="488"/>
      <c r="MCQ14" s="488"/>
      <c r="MCR14" s="488"/>
      <c r="MCS14" s="488"/>
      <c r="MCT14" s="488"/>
      <c r="MCU14" s="488"/>
      <c r="MCV14" s="488"/>
      <c r="MCW14" s="488"/>
      <c r="MCX14" s="488"/>
      <c r="MCY14" s="488"/>
      <c r="MCZ14" s="488"/>
      <c r="MDA14" s="488"/>
      <c r="MDB14" s="488"/>
      <c r="MDC14" s="488"/>
      <c r="MDD14" s="488"/>
      <c r="MDE14" s="488"/>
      <c r="MDF14" s="488"/>
      <c r="MDG14" s="488"/>
      <c r="MDH14" s="488"/>
      <c r="MDI14" s="488"/>
      <c r="MDJ14" s="488"/>
      <c r="MDK14" s="488"/>
      <c r="MDL14" s="488"/>
      <c r="MDM14" s="488"/>
      <c r="MDN14" s="488"/>
      <c r="MDO14" s="488"/>
      <c r="MDP14" s="488"/>
      <c r="MDQ14" s="488"/>
      <c r="MDR14" s="488"/>
      <c r="MDS14" s="488"/>
      <c r="MDT14" s="488"/>
      <c r="MDU14" s="488"/>
      <c r="MDV14" s="488"/>
      <c r="MDW14" s="488"/>
      <c r="MDX14" s="488"/>
      <c r="MDY14" s="488"/>
      <c r="MDZ14" s="488"/>
      <c r="MEA14" s="488"/>
      <c r="MEB14" s="488"/>
      <c r="MEC14" s="488"/>
      <c r="MED14" s="488"/>
      <c r="MEE14" s="488"/>
      <c r="MEF14" s="488"/>
      <c r="MEG14" s="488"/>
      <c r="MEH14" s="488"/>
      <c r="MEI14" s="488"/>
      <c r="MEJ14" s="488"/>
      <c r="MEK14" s="488"/>
      <c r="MEL14" s="488"/>
      <c r="MEM14" s="488"/>
      <c r="MEN14" s="488"/>
      <c r="MEO14" s="488"/>
      <c r="MEP14" s="488"/>
      <c r="MEQ14" s="488"/>
      <c r="MER14" s="488"/>
      <c r="MES14" s="488"/>
      <c r="MET14" s="488"/>
      <c r="MEU14" s="488"/>
      <c r="MEV14" s="488"/>
      <c r="MEW14" s="488"/>
      <c r="MEX14" s="488"/>
      <c r="MEY14" s="488"/>
      <c r="MEZ14" s="488"/>
      <c r="MFA14" s="488"/>
      <c r="MFB14" s="488"/>
      <c r="MFC14" s="488"/>
      <c r="MFD14" s="488"/>
      <c r="MFE14" s="488"/>
      <c r="MFF14" s="488"/>
      <c r="MFG14" s="488"/>
      <c r="MFH14" s="488"/>
      <c r="MFI14" s="488"/>
      <c r="MFJ14" s="488"/>
      <c r="MFK14" s="488"/>
      <c r="MFL14" s="488"/>
      <c r="MFM14" s="488"/>
      <c r="MFN14" s="488"/>
      <c r="MFO14" s="488"/>
      <c r="MFP14" s="488"/>
      <c r="MFQ14" s="488"/>
      <c r="MFR14" s="488"/>
      <c r="MFS14" s="488"/>
      <c r="MFT14" s="488"/>
      <c r="MFU14" s="488"/>
      <c r="MFV14" s="488"/>
      <c r="MFW14" s="488"/>
      <c r="MFX14" s="488"/>
      <c r="MFY14" s="488"/>
      <c r="MFZ14" s="488"/>
      <c r="MGA14" s="488"/>
      <c r="MGB14" s="488"/>
      <c r="MGC14" s="488"/>
      <c r="MGD14" s="488"/>
      <c r="MGE14" s="488"/>
      <c r="MGF14" s="488"/>
      <c r="MGG14" s="488"/>
      <c r="MGH14" s="488"/>
      <c r="MGI14" s="488"/>
      <c r="MGJ14" s="488"/>
      <c r="MGK14" s="488"/>
      <c r="MGL14" s="488"/>
      <c r="MGM14" s="488"/>
      <c r="MGN14" s="488"/>
      <c r="MGO14" s="488"/>
      <c r="MGP14" s="488"/>
      <c r="MGQ14" s="488"/>
      <c r="MGR14" s="488"/>
      <c r="MGS14" s="488"/>
      <c r="MGT14" s="488"/>
      <c r="MGU14" s="488"/>
      <c r="MGV14" s="488"/>
      <c r="MGW14" s="488"/>
      <c r="MGX14" s="488"/>
      <c r="MGY14" s="488"/>
      <c r="MGZ14" s="488"/>
      <c r="MHA14" s="488"/>
      <c r="MHB14" s="488"/>
      <c r="MHC14" s="488"/>
      <c r="MHD14" s="488"/>
      <c r="MHE14" s="488"/>
      <c r="MHF14" s="488"/>
      <c r="MHG14" s="488"/>
      <c r="MHH14" s="488"/>
      <c r="MHI14" s="488"/>
      <c r="MHJ14" s="488"/>
      <c r="MHK14" s="488"/>
      <c r="MHL14" s="488"/>
      <c r="MHM14" s="488"/>
      <c r="MHN14" s="488"/>
      <c r="MHO14" s="488"/>
      <c r="MHP14" s="488"/>
      <c r="MHQ14" s="488"/>
      <c r="MHR14" s="488"/>
      <c r="MHS14" s="488"/>
      <c r="MHT14" s="488"/>
      <c r="MHU14" s="488"/>
      <c r="MHV14" s="488"/>
      <c r="MHW14" s="488"/>
      <c r="MHX14" s="488"/>
      <c r="MHY14" s="488"/>
      <c r="MHZ14" s="488"/>
      <c r="MIA14" s="488"/>
      <c r="MIB14" s="488"/>
      <c r="MIC14" s="488"/>
      <c r="MID14" s="488"/>
      <c r="MIE14" s="488"/>
      <c r="MIF14" s="488"/>
      <c r="MIG14" s="488"/>
      <c r="MIH14" s="488"/>
      <c r="MII14" s="488"/>
      <c r="MIJ14" s="488"/>
      <c r="MIK14" s="488"/>
      <c r="MIL14" s="488"/>
      <c r="MIM14" s="488"/>
      <c r="MIN14" s="488"/>
      <c r="MIO14" s="488"/>
      <c r="MIP14" s="488"/>
      <c r="MIQ14" s="488"/>
      <c r="MIR14" s="488"/>
      <c r="MIS14" s="488"/>
      <c r="MIT14" s="488"/>
      <c r="MIU14" s="488"/>
      <c r="MIV14" s="488"/>
      <c r="MIW14" s="488"/>
      <c r="MIX14" s="488"/>
      <c r="MIY14" s="488"/>
      <c r="MIZ14" s="488"/>
      <c r="MJA14" s="488"/>
      <c r="MJB14" s="488"/>
      <c r="MJC14" s="488"/>
      <c r="MJD14" s="488"/>
      <c r="MJE14" s="488"/>
      <c r="MJF14" s="488"/>
      <c r="MJG14" s="488"/>
      <c r="MJH14" s="488"/>
      <c r="MJI14" s="488"/>
      <c r="MJJ14" s="488"/>
      <c r="MJK14" s="488"/>
      <c r="MJL14" s="488"/>
      <c r="MJM14" s="488"/>
      <c r="MJN14" s="488"/>
      <c r="MJO14" s="488"/>
      <c r="MJP14" s="488"/>
      <c r="MJQ14" s="488"/>
      <c r="MJR14" s="488"/>
      <c r="MJS14" s="488"/>
      <c r="MJT14" s="488"/>
      <c r="MJU14" s="488"/>
      <c r="MJV14" s="488"/>
      <c r="MJW14" s="488"/>
      <c r="MJX14" s="488"/>
      <c r="MJY14" s="488"/>
      <c r="MJZ14" s="488"/>
      <c r="MKA14" s="488"/>
      <c r="MKB14" s="488"/>
      <c r="MKC14" s="488"/>
      <c r="MKD14" s="488"/>
      <c r="MKE14" s="488"/>
      <c r="MKF14" s="488"/>
      <c r="MKG14" s="488"/>
      <c r="MKH14" s="488"/>
      <c r="MKI14" s="488"/>
      <c r="MKJ14" s="488"/>
      <c r="MKK14" s="488"/>
      <c r="MKL14" s="488"/>
      <c r="MKM14" s="488"/>
      <c r="MKN14" s="488"/>
      <c r="MKO14" s="488"/>
      <c r="MKP14" s="488"/>
      <c r="MKQ14" s="488"/>
      <c r="MKR14" s="488"/>
      <c r="MKS14" s="488"/>
      <c r="MKT14" s="488"/>
      <c r="MKU14" s="488"/>
      <c r="MKV14" s="488"/>
      <c r="MKW14" s="488"/>
      <c r="MKX14" s="488"/>
      <c r="MKY14" s="488"/>
      <c r="MKZ14" s="488"/>
      <c r="MLA14" s="488"/>
      <c r="MLB14" s="488"/>
      <c r="MLC14" s="488"/>
      <c r="MLD14" s="488"/>
      <c r="MLE14" s="488"/>
      <c r="MLF14" s="488"/>
      <c r="MLG14" s="488"/>
      <c r="MLH14" s="488"/>
      <c r="MLI14" s="488"/>
      <c r="MLJ14" s="488"/>
      <c r="MLK14" s="488"/>
      <c r="MLL14" s="488"/>
      <c r="MLM14" s="488"/>
      <c r="MLN14" s="488"/>
      <c r="MLO14" s="488"/>
      <c r="MLP14" s="488"/>
      <c r="MLQ14" s="488"/>
      <c r="MLR14" s="488"/>
      <c r="MLS14" s="488"/>
      <c r="MLT14" s="488"/>
      <c r="MLU14" s="488"/>
      <c r="MLV14" s="488"/>
      <c r="MLW14" s="488"/>
      <c r="MLX14" s="488"/>
      <c r="MLY14" s="488"/>
      <c r="MLZ14" s="488"/>
      <c r="MMA14" s="488"/>
      <c r="MMB14" s="488"/>
      <c r="MMC14" s="488"/>
      <c r="MMD14" s="488"/>
      <c r="MME14" s="488"/>
      <c r="MMF14" s="488"/>
      <c r="MMG14" s="488"/>
      <c r="MMH14" s="488"/>
      <c r="MMI14" s="488"/>
      <c r="MMJ14" s="488"/>
      <c r="MMK14" s="488"/>
      <c r="MML14" s="488"/>
      <c r="MMM14" s="488"/>
      <c r="MMN14" s="488"/>
      <c r="MMO14" s="488"/>
      <c r="MMP14" s="488"/>
      <c r="MMQ14" s="488"/>
      <c r="MMR14" s="488"/>
      <c r="MMS14" s="488"/>
      <c r="MMT14" s="488"/>
      <c r="MMU14" s="488"/>
      <c r="MMV14" s="488"/>
      <c r="MMW14" s="488"/>
      <c r="MMX14" s="488"/>
      <c r="MMY14" s="488"/>
      <c r="MMZ14" s="488"/>
      <c r="MNA14" s="488"/>
      <c r="MNB14" s="488"/>
      <c r="MNC14" s="488"/>
      <c r="MND14" s="488"/>
      <c r="MNE14" s="488"/>
      <c r="MNF14" s="488"/>
      <c r="MNG14" s="488"/>
      <c r="MNH14" s="488"/>
      <c r="MNI14" s="488"/>
      <c r="MNJ14" s="488"/>
      <c r="MNK14" s="488"/>
      <c r="MNL14" s="488"/>
      <c r="MNM14" s="488"/>
      <c r="MNN14" s="488"/>
      <c r="MNO14" s="488"/>
      <c r="MNP14" s="488"/>
      <c r="MNQ14" s="488"/>
      <c r="MNR14" s="488"/>
      <c r="MNS14" s="488"/>
      <c r="MNT14" s="488"/>
      <c r="MNU14" s="488"/>
      <c r="MNV14" s="488"/>
      <c r="MNW14" s="488"/>
      <c r="MNX14" s="488"/>
      <c r="MNY14" s="488"/>
      <c r="MNZ14" s="488"/>
      <c r="MOA14" s="488"/>
      <c r="MOB14" s="488"/>
      <c r="MOC14" s="488"/>
      <c r="MOD14" s="488"/>
      <c r="MOE14" s="488"/>
      <c r="MOF14" s="488"/>
      <c r="MOG14" s="488"/>
      <c r="MOH14" s="488"/>
      <c r="MOI14" s="488"/>
      <c r="MOJ14" s="488"/>
      <c r="MOK14" s="488"/>
      <c r="MOL14" s="488"/>
      <c r="MOM14" s="488"/>
      <c r="MON14" s="488"/>
      <c r="MOO14" s="488"/>
      <c r="MOP14" s="488"/>
      <c r="MOQ14" s="488"/>
      <c r="MOR14" s="488"/>
      <c r="MOS14" s="488"/>
      <c r="MOT14" s="488"/>
      <c r="MOU14" s="488"/>
      <c r="MOV14" s="488"/>
      <c r="MOW14" s="488"/>
      <c r="MOX14" s="488"/>
      <c r="MOY14" s="488"/>
      <c r="MOZ14" s="488"/>
      <c r="MPA14" s="488"/>
      <c r="MPB14" s="488"/>
      <c r="MPC14" s="488"/>
      <c r="MPD14" s="488"/>
      <c r="MPE14" s="488"/>
      <c r="MPF14" s="488"/>
      <c r="MPG14" s="488"/>
      <c r="MPH14" s="488"/>
      <c r="MPI14" s="488"/>
      <c r="MPJ14" s="488"/>
      <c r="MPK14" s="488"/>
      <c r="MPL14" s="488"/>
      <c r="MPM14" s="488"/>
      <c r="MPN14" s="488"/>
      <c r="MPO14" s="488"/>
      <c r="MPP14" s="488"/>
      <c r="MPQ14" s="488"/>
      <c r="MPR14" s="488"/>
      <c r="MPS14" s="488"/>
      <c r="MPT14" s="488"/>
      <c r="MPU14" s="488"/>
      <c r="MPV14" s="488"/>
      <c r="MPW14" s="488"/>
      <c r="MPX14" s="488"/>
      <c r="MPY14" s="488"/>
      <c r="MPZ14" s="488"/>
      <c r="MQA14" s="488"/>
      <c r="MQB14" s="488"/>
      <c r="MQC14" s="488"/>
      <c r="MQD14" s="488"/>
      <c r="MQE14" s="488"/>
      <c r="MQF14" s="488"/>
      <c r="MQG14" s="488"/>
      <c r="MQH14" s="488"/>
      <c r="MQI14" s="488"/>
      <c r="MQJ14" s="488"/>
      <c r="MQK14" s="488"/>
      <c r="MQL14" s="488"/>
      <c r="MQM14" s="488"/>
      <c r="MQN14" s="488"/>
      <c r="MQO14" s="488"/>
      <c r="MQP14" s="488"/>
      <c r="MQQ14" s="488"/>
      <c r="MQR14" s="488"/>
      <c r="MQS14" s="488"/>
      <c r="MQT14" s="488"/>
      <c r="MQU14" s="488"/>
      <c r="MQV14" s="488"/>
      <c r="MQW14" s="488"/>
      <c r="MQX14" s="488"/>
      <c r="MQY14" s="488"/>
      <c r="MQZ14" s="488"/>
      <c r="MRA14" s="488"/>
      <c r="MRB14" s="488"/>
      <c r="MRC14" s="488"/>
      <c r="MRD14" s="488"/>
      <c r="MRE14" s="488"/>
      <c r="MRF14" s="488"/>
      <c r="MRG14" s="488"/>
      <c r="MRH14" s="488"/>
      <c r="MRI14" s="488"/>
      <c r="MRJ14" s="488"/>
      <c r="MRK14" s="488"/>
      <c r="MRL14" s="488"/>
      <c r="MRM14" s="488"/>
      <c r="MRN14" s="488"/>
      <c r="MRO14" s="488"/>
      <c r="MRP14" s="488"/>
      <c r="MRQ14" s="488"/>
      <c r="MRR14" s="488"/>
      <c r="MRS14" s="488"/>
      <c r="MRT14" s="488"/>
      <c r="MRU14" s="488"/>
      <c r="MRV14" s="488"/>
      <c r="MRW14" s="488"/>
      <c r="MRX14" s="488"/>
      <c r="MRY14" s="488"/>
      <c r="MRZ14" s="488"/>
      <c r="MSA14" s="488"/>
      <c r="MSB14" s="488"/>
      <c r="MSC14" s="488"/>
      <c r="MSD14" s="488"/>
      <c r="MSE14" s="488"/>
      <c r="MSF14" s="488"/>
      <c r="MSG14" s="488"/>
      <c r="MSH14" s="488"/>
      <c r="MSI14" s="488"/>
      <c r="MSJ14" s="488"/>
      <c r="MSK14" s="488"/>
      <c r="MSL14" s="488"/>
      <c r="MSM14" s="488"/>
      <c r="MSN14" s="488"/>
      <c r="MSO14" s="488"/>
      <c r="MSP14" s="488"/>
      <c r="MSQ14" s="488"/>
      <c r="MSR14" s="488"/>
      <c r="MSS14" s="488"/>
      <c r="MST14" s="488"/>
      <c r="MSU14" s="488"/>
      <c r="MSV14" s="488"/>
      <c r="MSW14" s="488"/>
      <c r="MSX14" s="488"/>
      <c r="MSY14" s="488"/>
      <c r="MSZ14" s="488"/>
      <c r="MTA14" s="488"/>
      <c r="MTB14" s="488"/>
      <c r="MTC14" s="488"/>
      <c r="MTD14" s="488"/>
      <c r="MTE14" s="488"/>
      <c r="MTF14" s="488"/>
      <c r="MTG14" s="488"/>
      <c r="MTH14" s="488"/>
      <c r="MTI14" s="488"/>
      <c r="MTJ14" s="488"/>
      <c r="MTK14" s="488"/>
      <c r="MTL14" s="488"/>
      <c r="MTM14" s="488"/>
      <c r="MTN14" s="488"/>
      <c r="MTO14" s="488"/>
      <c r="MTP14" s="488"/>
      <c r="MTQ14" s="488"/>
      <c r="MTR14" s="488"/>
      <c r="MTS14" s="488"/>
      <c r="MTT14" s="488"/>
      <c r="MTU14" s="488"/>
      <c r="MTV14" s="488"/>
      <c r="MTW14" s="488"/>
      <c r="MTX14" s="488"/>
      <c r="MTY14" s="488"/>
      <c r="MTZ14" s="488"/>
      <c r="MUA14" s="488"/>
      <c r="MUB14" s="488"/>
      <c r="MUC14" s="488"/>
      <c r="MUD14" s="488"/>
      <c r="MUE14" s="488"/>
      <c r="MUF14" s="488"/>
      <c r="MUG14" s="488"/>
      <c r="MUH14" s="488"/>
      <c r="MUI14" s="488"/>
      <c r="MUJ14" s="488"/>
      <c r="MUK14" s="488"/>
      <c r="MUL14" s="488"/>
      <c r="MUM14" s="488"/>
      <c r="MUN14" s="488"/>
      <c r="MUO14" s="488"/>
      <c r="MUP14" s="488"/>
      <c r="MUQ14" s="488"/>
      <c r="MUR14" s="488"/>
      <c r="MUS14" s="488"/>
      <c r="MUT14" s="488"/>
      <c r="MUU14" s="488"/>
      <c r="MUV14" s="488"/>
      <c r="MUW14" s="488"/>
      <c r="MUX14" s="488"/>
      <c r="MUY14" s="488"/>
      <c r="MUZ14" s="488"/>
      <c r="MVA14" s="488"/>
      <c r="MVB14" s="488"/>
      <c r="MVC14" s="488"/>
      <c r="MVD14" s="488"/>
      <c r="MVE14" s="488"/>
      <c r="MVF14" s="488"/>
      <c r="MVG14" s="488"/>
      <c r="MVH14" s="488"/>
      <c r="MVI14" s="488"/>
      <c r="MVJ14" s="488"/>
      <c r="MVK14" s="488"/>
      <c r="MVL14" s="488"/>
      <c r="MVM14" s="488"/>
      <c r="MVN14" s="488"/>
      <c r="MVO14" s="488"/>
      <c r="MVP14" s="488"/>
      <c r="MVQ14" s="488"/>
      <c r="MVR14" s="488"/>
      <c r="MVS14" s="488"/>
      <c r="MVT14" s="488"/>
      <c r="MVU14" s="488"/>
      <c r="MVV14" s="488"/>
      <c r="MVW14" s="488"/>
      <c r="MVX14" s="488"/>
      <c r="MVY14" s="488"/>
      <c r="MVZ14" s="488"/>
      <c r="MWA14" s="488"/>
      <c r="MWB14" s="488"/>
      <c r="MWC14" s="488"/>
      <c r="MWD14" s="488"/>
      <c r="MWE14" s="488"/>
      <c r="MWF14" s="488"/>
      <c r="MWG14" s="488"/>
      <c r="MWH14" s="488"/>
      <c r="MWI14" s="488"/>
      <c r="MWJ14" s="488"/>
      <c r="MWK14" s="488"/>
      <c r="MWL14" s="488"/>
      <c r="MWM14" s="488"/>
      <c r="MWN14" s="488"/>
      <c r="MWO14" s="488"/>
      <c r="MWP14" s="488"/>
      <c r="MWQ14" s="488"/>
      <c r="MWR14" s="488"/>
      <c r="MWS14" s="488"/>
      <c r="MWT14" s="488"/>
      <c r="MWU14" s="488"/>
      <c r="MWV14" s="488"/>
      <c r="MWW14" s="488"/>
      <c r="MWX14" s="488"/>
      <c r="MWY14" s="488"/>
      <c r="MWZ14" s="488"/>
      <c r="MXA14" s="488"/>
      <c r="MXB14" s="488"/>
      <c r="MXC14" s="488"/>
      <c r="MXD14" s="488"/>
      <c r="MXE14" s="488"/>
      <c r="MXF14" s="488"/>
      <c r="MXG14" s="488"/>
      <c r="MXH14" s="488"/>
      <c r="MXI14" s="488"/>
      <c r="MXJ14" s="488"/>
      <c r="MXK14" s="488"/>
      <c r="MXL14" s="488"/>
      <c r="MXM14" s="488"/>
      <c r="MXN14" s="488"/>
      <c r="MXO14" s="488"/>
      <c r="MXP14" s="488"/>
      <c r="MXQ14" s="488"/>
      <c r="MXR14" s="488"/>
      <c r="MXS14" s="488"/>
      <c r="MXT14" s="488"/>
      <c r="MXU14" s="488"/>
      <c r="MXV14" s="488"/>
      <c r="MXW14" s="488"/>
      <c r="MXX14" s="488"/>
      <c r="MXY14" s="488"/>
      <c r="MXZ14" s="488"/>
      <c r="MYA14" s="488"/>
      <c r="MYB14" s="488"/>
      <c r="MYC14" s="488"/>
      <c r="MYD14" s="488"/>
      <c r="MYE14" s="488"/>
      <c r="MYF14" s="488"/>
      <c r="MYG14" s="488"/>
      <c r="MYH14" s="488"/>
      <c r="MYI14" s="488"/>
      <c r="MYJ14" s="488"/>
      <c r="MYK14" s="488"/>
      <c r="MYL14" s="488"/>
      <c r="MYM14" s="488"/>
      <c r="MYN14" s="488"/>
      <c r="MYO14" s="488"/>
      <c r="MYP14" s="488"/>
      <c r="MYQ14" s="488"/>
      <c r="MYR14" s="488"/>
      <c r="MYS14" s="488"/>
      <c r="MYT14" s="488"/>
      <c r="MYU14" s="488"/>
      <c r="MYV14" s="488"/>
      <c r="MYW14" s="488"/>
      <c r="MYX14" s="488"/>
      <c r="MYY14" s="488"/>
      <c r="MYZ14" s="488"/>
      <c r="MZA14" s="488"/>
      <c r="MZB14" s="488"/>
      <c r="MZC14" s="488"/>
      <c r="MZD14" s="488"/>
      <c r="MZE14" s="488"/>
      <c r="MZF14" s="488"/>
      <c r="MZG14" s="488"/>
      <c r="MZH14" s="488"/>
      <c r="MZI14" s="488"/>
      <c r="MZJ14" s="488"/>
      <c r="MZK14" s="488"/>
      <c r="MZL14" s="488"/>
      <c r="MZM14" s="488"/>
      <c r="MZN14" s="488"/>
      <c r="MZO14" s="488"/>
      <c r="MZP14" s="488"/>
      <c r="MZQ14" s="488"/>
      <c r="MZR14" s="488"/>
      <c r="MZS14" s="488"/>
      <c r="MZT14" s="488"/>
      <c r="MZU14" s="488"/>
      <c r="MZV14" s="488"/>
      <c r="MZW14" s="488"/>
      <c r="MZX14" s="488"/>
      <c r="MZY14" s="488"/>
      <c r="MZZ14" s="488"/>
      <c r="NAA14" s="488"/>
      <c r="NAB14" s="488"/>
      <c r="NAC14" s="488"/>
      <c r="NAD14" s="488"/>
      <c r="NAE14" s="488"/>
      <c r="NAF14" s="488"/>
      <c r="NAG14" s="488"/>
      <c r="NAH14" s="488"/>
      <c r="NAI14" s="488"/>
      <c r="NAJ14" s="488"/>
      <c r="NAK14" s="488"/>
      <c r="NAL14" s="488"/>
      <c r="NAM14" s="488"/>
      <c r="NAN14" s="488"/>
      <c r="NAO14" s="488"/>
      <c r="NAP14" s="488"/>
      <c r="NAQ14" s="488"/>
      <c r="NAR14" s="488"/>
      <c r="NAS14" s="488"/>
      <c r="NAT14" s="488"/>
      <c r="NAU14" s="488"/>
      <c r="NAV14" s="488"/>
      <c r="NAW14" s="488"/>
      <c r="NAX14" s="488"/>
      <c r="NAY14" s="488"/>
      <c r="NAZ14" s="488"/>
      <c r="NBA14" s="488"/>
      <c r="NBB14" s="488"/>
      <c r="NBC14" s="488"/>
      <c r="NBD14" s="488"/>
      <c r="NBE14" s="488"/>
      <c r="NBF14" s="488"/>
      <c r="NBG14" s="488"/>
      <c r="NBH14" s="488"/>
      <c r="NBI14" s="488"/>
      <c r="NBJ14" s="488"/>
      <c r="NBK14" s="488"/>
      <c r="NBL14" s="488"/>
      <c r="NBM14" s="488"/>
      <c r="NBN14" s="488"/>
      <c r="NBO14" s="488"/>
      <c r="NBP14" s="488"/>
      <c r="NBQ14" s="488"/>
      <c r="NBR14" s="488"/>
      <c r="NBS14" s="488"/>
      <c r="NBT14" s="488"/>
      <c r="NBU14" s="488"/>
      <c r="NBV14" s="488"/>
      <c r="NBW14" s="488"/>
      <c r="NBX14" s="488"/>
      <c r="NBY14" s="488"/>
      <c r="NBZ14" s="488"/>
      <c r="NCA14" s="488"/>
      <c r="NCB14" s="488"/>
      <c r="NCC14" s="488"/>
      <c r="NCD14" s="488"/>
      <c r="NCE14" s="488"/>
      <c r="NCF14" s="488"/>
      <c r="NCG14" s="488"/>
      <c r="NCH14" s="488"/>
      <c r="NCI14" s="488"/>
      <c r="NCJ14" s="488"/>
      <c r="NCK14" s="488"/>
      <c r="NCL14" s="488"/>
      <c r="NCM14" s="488"/>
      <c r="NCN14" s="488"/>
      <c r="NCO14" s="488"/>
      <c r="NCP14" s="488"/>
      <c r="NCQ14" s="488"/>
      <c r="NCR14" s="488"/>
      <c r="NCS14" s="488"/>
      <c r="NCT14" s="488"/>
      <c r="NCU14" s="488"/>
      <c r="NCV14" s="488"/>
      <c r="NCW14" s="488"/>
      <c r="NCX14" s="488"/>
      <c r="NCY14" s="488"/>
      <c r="NCZ14" s="488"/>
      <c r="NDA14" s="488"/>
      <c r="NDB14" s="488"/>
      <c r="NDC14" s="488"/>
      <c r="NDD14" s="488"/>
      <c r="NDE14" s="488"/>
      <c r="NDF14" s="488"/>
      <c r="NDG14" s="488"/>
      <c r="NDH14" s="488"/>
      <c r="NDI14" s="488"/>
      <c r="NDJ14" s="488"/>
      <c r="NDK14" s="488"/>
      <c r="NDL14" s="488"/>
      <c r="NDM14" s="488"/>
      <c r="NDN14" s="488"/>
      <c r="NDO14" s="488"/>
      <c r="NDP14" s="488"/>
      <c r="NDQ14" s="488"/>
      <c r="NDR14" s="488"/>
      <c r="NDS14" s="488"/>
      <c r="NDT14" s="488"/>
      <c r="NDU14" s="488"/>
      <c r="NDV14" s="488"/>
      <c r="NDW14" s="488"/>
      <c r="NDX14" s="488"/>
      <c r="NDY14" s="488"/>
      <c r="NDZ14" s="488"/>
      <c r="NEA14" s="488"/>
      <c r="NEB14" s="488"/>
      <c r="NEC14" s="488"/>
      <c r="NED14" s="488"/>
      <c r="NEE14" s="488"/>
      <c r="NEF14" s="488"/>
      <c r="NEG14" s="488"/>
      <c r="NEH14" s="488"/>
      <c r="NEI14" s="488"/>
      <c r="NEJ14" s="488"/>
      <c r="NEK14" s="488"/>
      <c r="NEL14" s="488"/>
      <c r="NEM14" s="488"/>
      <c r="NEN14" s="488"/>
      <c r="NEO14" s="488"/>
      <c r="NEP14" s="488"/>
      <c r="NEQ14" s="488"/>
      <c r="NER14" s="488"/>
      <c r="NES14" s="488"/>
      <c r="NET14" s="488"/>
      <c r="NEU14" s="488"/>
      <c r="NEV14" s="488"/>
      <c r="NEW14" s="488"/>
      <c r="NEX14" s="488"/>
      <c r="NEY14" s="488"/>
      <c r="NEZ14" s="488"/>
      <c r="NFA14" s="488"/>
      <c r="NFB14" s="488"/>
      <c r="NFC14" s="488"/>
      <c r="NFD14" s="488"/>
      <c r="NFE14" s="488"/>
      <c r="NFF14" s="488"/>
      <c r="NFG14" s="488"/>
      <c r="NFH14" s="488"/>
      <c r="NFI14" s="488"/>
      <c r="NFJ14" s="488"/>
      <c r="NFK14" s="488"/>
      <c r="NFL14" s="488"/>
      <c r="NFM14" s="488"/>
      <c r="NFN14" s="488"/>
      <c r="NFO14" s="488"/>
      <c r="NFP14" s="488"/>
      <c r="NFQ14" s="488"/>
      <c r="NFR14" s="488"/>
      <c r="NFS14" s="488"/>
      <c r="NFT14" s="488"/>
      <c r="NFU14" s="488"/>
      <c r="NFV14" s="488"/>
      <c r="NFW14" s="488"/>
      <c r="NFX14" s="488"/>
      <c r="NFY14" s="488"/>
      <c r="NFZ14" s="488"/>
      <c r="NGA14" s="488"/>
      <c r="NGB14" s="488"/>
      <c r="NGC14" s="488"/>
      <c r="NGD14" s="488"/>
      <c r="NGE14" s="488"/>
      <c r="NGF14" s="488"/>
      <c r="NGG14" s="488"/>
      <c r="NGH14" s="488"/>
      <c r="NGI14" s="488"/>
      <c r="NGJ14" s="488"/>
      <c r="NGK14" s="488"/>
      <c r="NGL14" s="488"/>
      <c r="NGM14" s="488"/>
      <c r="NGN14" s="488"/>
      <c r="NGO14" s="488"/>
      <c r="NGP14" s="488"/>
      <c r="NGQ14" s="488"/>
      <c r="NGR14" s="488"/>
      <c r="NGS14" s="488"/>
      <c r="NGT14" s="488"/>
      <c r="NGU14" s="488"/>
      <c r="NGV14" s="488"/>
      <c r="NGW14" s="488"/>
      <c r="NGX14" s="488"/>
      <c r="NGY14" s="488"/>
      <c r="NGZ14" s="488"/>
      <c r="NHA14" s="488"/>
      <c r="NHB14" s="488"/>
      <c r="NHC14" s="488"/>
      <c r="NHD14" s="488"/>
      <c r="NHE14" s="488"/>
      <c r="NHF14" s="488"/>
      <c r="NHG14" s="488"/>
      <c r="NHH14" s="488"/>
      <c r="NHI14" s="488"/>
      <c r="NHJ14" s="488"/>
      <c r="NHK14" s="488"/>
      <c r="NHL14" s="488"/>
      <c r="NHM14" s="488"/>
      <c r="NHN14" s="488"/>
      <c r="NHO14" s="488"/>
      <c r="NHP14" s="488"/>
      <c r="NHQ14" s="488"/>
      <c r="NHR14" s="488"/>
      <c r="NHS14" s="488"/>
      <c r="NHT14" s="488"/>
      <c r="NHU14" s="488"/>
      <c r="NHV14" s="488"/>
      <c r="NHW14" s="488"/>
      <c r="NHX14" s="488"/>
      <c r="NHY14" s="488"/>
      <c r="NHZ14" s="488"/>
      <c r="NIA14" s="488"/>
      <c r="NIB14" s="488"/>
      <c r="NIC14" s="488"/>
      <c r="NID14" s="488"/>
      <c r="NIE14" s="488"/>
      <c r="NIF14" s="488"/>
      <c r="NIG14" s="488"/>
      <c r="NIH14" s="488"/>
      <c r="NII14" s="488"/>
      <c r="NIJ14" s="488"/>
      <c r="NIK14" s="488"/>
      <c r="NIL14" s="488"/>
      <c r="NIM14" s="488"/>
      <c r="NIN14" s="488"/>
      <c r="NIO14" s="488"/>
      <c r="NIP14" s="488"/>
      <c r="NIQ14" s="488"/>
      <c r="NIR14" s="488"/>
      <c r="NIS14" s="488"/>
      <c r="NIT14" s="488"/>
      <c r="NIU14" s="488"/>
      <c r="NIV14" s="488"/>
      <c r="NIW14" s="488"/>
      <c r="NIX14" s="488"/>
      <c r="NIY14" s="488"/>
      <c r="NIZ14" s="488"/>
      <c r="NJA14" s="488"/>
      <c r="NJB14" s="488"/>
      <c r="NJC14" s="488"/>
      <c r="NJD14" s="488"/>
      <c r="NJE14" s="488"/>
      <c r="NJF14" s="488"/>
      <c r="NJG14" s="488"/>
      <c r="NJH14" s="488"/>
      <c r="NJI14" s="488"/>
      <c r="NJJ14" s="488"/>
      <c r="NJK14" s="488"/>
      <c r="NJL14" s="488"/>
      <c r="NJM14" s="488"/>
      <c r="NJN14" s="488"/>
      <c r="NJO14" s="488"/>
      <c r="NJP14" s="488"/>
      <c r="NJQ14" s="488"/>
      <c r="NJR14" s="488"/>
      <c r="NJS14" s="488"/>
      <c r="NJT14" s="488"/>
      <c r="NJU14" s="488"/>
      <c r="NJV14" s="488"/>
      <c r="NJW14" s="488"/>
      <c r="NJX14" s="488"/>
      <c r="NJY14" s="488"/>
      <c r="NJZ14" s="488"/>
      <c r="NKA14" s="488"/>
      <c r="NKB14" s="488"/>
      <c r="NKC14" s="488"/>
      <c r="NKD14" s="488"/>
      <c r="NKE14" s="488"/>
      <c r="NKF14" s="488"/>
      <c r="NKG14" s="488"/>
      <c r="NKH14" s="488"/>
      <c r="NKI14" s="488"/>
      <c r="NKJ14" s="488"/>
      <c r="NKK14" s="488"/>
      <c r="NKL14" s="488"/>
      <c r="NKM14" s="488"/>
      <c r="NKN14" s="488"/>
      <c r="NKO14" s="488"/>
      <c r="NKP14" s="488"/>
      <c r="NKQ14" s="488"/>
      <c r="NKR14" s="488"/>
      <c r="NKS14" s="488"/>
      <c r="NKT14" s="488"/>
      <c r="NKU14" s="488"/>
      <c r="NKV14" s="488"/>
      <c r="NKW14" s="488"/>
      <c r="NKX14" s="488"/>
      <c r="NKY14" s="488"/>
      <c r="NKZ14" s="488"/>
      <c r="NLA14" s="488"/>
      <c r="NLB14" s="488"/>
      <c r="NLC14" s="488"/>
      <c r="NLD14" s="488"/>
      <c r="NLE14" s="488"/>
      <c r="NLF14" s="488"/>
      <c r="NLG14" s="488"/>
      <c r="NLH14" s="488"/>
      <c r="NLI14" s="488"/>
      <c r="NLJ14" s="488"/>
      <c r="NLK14" s="488"/>
      <c r="NLL14" s="488"/>
      <c r="NLM14" s="488"/>
      <c r="NLN14" s="488"/>
      <c r="NLO14" s="488"/>
      <c r="NLP14" s="488"/>
      <c r="NLQ14" s="488"/>
      <c r="NLR14" s="488"/>
      <c r="NLS14" s="488"/>
      <c r="NLT14" s="488"/>
      <c r="NLU14" s="488"/>
      <c r="NLV14" s="488"/>
      <c r="NLW14" s="488"/>
      <c r="NLX14" s="488"/>
      <c r="NLY14" s="488"/>
      <c r="NLZ14" s="488"/>
      <c r="NMA14" s="488"/>
      <c r="NMB14" s="488"/>
      <c r="NMC14" s="488"/>
      <c r="NMD14" s="488"/>
      <c r="NME14" s="488"/>
      <c r="NMF14" s="488"/>
      <c r="NMG14" s="488"/>
      <c r="NMH14" s="488"/>
      <c r="NMI14" s="488"/>
      <c r="NMJ14" s="488"/>
      <c r="NMK14" s="488"/>
      <c r="NML14" s="488"/>
      <c r="NMM14" s="488"/>
      <c r="NMN14" s="488"/>
      <c r="NMO14" s="488"/>
      <c r="NMP14" s="488"/>
      <c r="NMQ14" s="488"/>
      <c r="NMR14" s="488"/>
      <c r="NMS14" s="488"/>
      <c r="NMT14" s="488"/>
      <c r="NMU14" s="488"/>
      <c r="NMV14" s="488"/>
      <c r="NMW14" s="488"/>
      <c r="NMX14" s="488"/>
      <c r="NMY14" s="488"/>
      <c r="NMZ14" s="488"/>
      <c r="NNA14" s="488"/>
      <c r="NNB14" s="488"/>
      <c r="NNC14" s="488"/>
      <c r="NND14" s="488"/>
      <c r="NNE14" s="488"/>
      <c r="NNF14" s="488"/>
      <c r="NNG14" s="488"/>
      <c r="NNH14" s="488"/>
      <c r="NNI14" s="488"/>
      <c r="NNJ14" s="488"/>
      <c r="NNK14" s="488"/>
      <c r="NNL14" s="488"/>
      <c r="NNM14" s="488"/>
      <c r="NNN14" s="488"/>
      <c r="NNO14" s="488"/>
      <c r="NNP14" s="488"/>
      <c r="NNQ14" s="488"/>
      <c r="NNR14" s="488"/>
      <c r="NNS14" s="488"/>
      <c r="NNT14" s="488"/>
      <c r="NNU14" s="488"/>
      <c r="NNV14" s="488"/>
      <c r="NNW14" s="488"/>
      <c r="NNX14" s="488"/>
      <c r="NNY14" s="488"/>
      <c r="NNZ14" s="488"/>
      <c r="NOA14" s="488"/>
      <c r="NOB14" s="488"/>
      <c r="NOC14" s="488"/>
      <c r="NOD14" s="488"/>
      <c r="NOE14" s="488"/>
      <c r="NOF14" s="488"/>
      <c r="NOG14" s="488"/>
      <c r="NOH14" s="488"/>
      <c r="NOI14" s="488"/>
      <c r="NOJ14" s="488"/>
      <c r="NOK14" s="488"/>
      <c r="NOL14" s="488"/>
      <c r="NOM14" s="488"/>
      <c r="NON14" s="488"/>
      <c r="NOO14" s="488"/>
      <c r="NOP14" s="488"/>
      <c r="NOQ14" s="488"/>
      <c r="NOR14" s="488"/>
      <c r="NOS14" s="488"/>
      <c r="NOT14" s="488"/>
      <c r="NOU14" s="488"/>
      <c r="NOV14" s="488"/>
      <c r="NOW14" s="488"/>
      <c r="NOX14" s="488"/>
      <c r="NOY14" s="488"/>
      <c r="NOZ14" s="488"/>
      <c r="NPA14" s="488"/>
      <c r="NPB14" s="488"/>
      <c r="NPC14" s="488"/>
      <c r="NPD14" s="488"/>
      <c r="NPE14" s="488"/>
      <c r="NPF14" s="488"/>
      <c r="NPG14" s="488"/>
      <c r="NPH14" s="488"/>
      <c r="NPI14" s="488"/>
      <c r="NPJ14" s="488"/>
      <c r="NPK14" s="488"/>
      <c r="NPL14" s="488"/>
      <c r="NPM14" s="488"/>
      <c r="NPN14" s="488"/>
      <c r="NPO14" s="488"/>
      <c r="NPP14" s="488"/>
      <c r="NPQ14" s="488"/>
      <c r="NPR14" s="488"/>
      <c r="NPS14" s="488"/>
      <c r="NPT14" s="488"/>
      <c r="NPU14" s="488"/>
      <c r="NPV14" s="488"/>
      <c r="NPW14" s="488"/>
      <c r="NPX14" s="488"/>
      <c r="NPY14" s="488"/>
      <c r="NPZ14" s="488"/>
      <c r="NQA14" s="488"/>
      <c r="NQB14" s="488"/>
      <c r="NQC14" s="488"/>
      <c r="NQD14" s="488"/>
      <c r="NQE14" s="488"/>
      <c r="NQF14" s="488"/>
      <c r="NQG14" s="488"/>
      <c r="NQH14" s="488"/>
      <c r="NQI14" s="488"/>
      <c r="NQJ14" s="488"/>
      <c r="NQK14" s="488"/>
      <c r="NQL14" s="488"/>
      <c r="NQM14" s="488"/>
      <c r="NQN14" s="488"/>
      <c r="NQO14" s="488"/>
      <c r="NQP14" s="488"/>
      <c r="NQQ14" s="488"/>
      <c r="NQR14" s="488"/>
      <c r="NQS14" s="488"/>
      <c r="NQT14" s="488"/>
      <c r="NQU14" s="488"/>
      <c r="NQV14" s="488"/>
      <c r="NQW14" s="488"/>
      <c r="NQX14" s="488"/>
      <c r="NQY14" s="488"/>
      <c r="NQZ14" s="488"/>
      <c r="NRA14" s="488"/>
      <c r="NRB14" s="488"/>
      <c r="NRC14" s="488"/>
      <c r="NRD14" s="488"/>
      <c r="NRE14" s="488"/>
      <c r="NRF14" s="488"/>
      <c r="NRG14" s="488"/>
      <c r="NRH14" s="488"/>
      <c r="NRI14" s="488"/>
      <c r="NRJ14" s="488"/>
      <c r="NRK14" s="488"/>
      <c r="NRL14" s="488"/>
      <c r="NRM14" s="488"/>
      <c r="NRN14" s="488"/>
      <c r="NRO14" s="488"/>
      <c r="NRP14" s="488"/>
      <c r="NRQ14" s="488"/>
      <c r="NRR14" s="488"/>
      <c r="NRS14" s="488"/>
      <c r="NRT14" s="488"/>
      <c r="NRU14" s="488"/>
      <c r="NRV14" s="488"/>
      <c r="NRW14" s="488"/>
      <c r="NRX14" s="488"/>
      <c r="NRY14" s="488"/>
      <c r="NRZ14" s="488"/>
      <c r="NSA14" s="488"/>
      <c r="NSB14" s="488"/>
      <c r="NSC14" s="488"/>
      <c r="NSD14" s="488"/>
      <c r="NSE14" s="488"/>
      <c r="NSF14" s="488"/>
      <c r="NSG14" s="488"/>
      <c r="NSH14" s="488"/>
      <c r="NSI14" s="488"/>
      <c r="NSJ14" s="488"/>
      <c r="NSK14" s="488"/>
      <c r="NSL14" s="488"/>
      <c r="NSM14" s="488"/>
      <c r="NSN14" s="488"/>
      <c r="NSO14" s="488"/>
      <c r="NSP14" s="488"/>
      <c r="NSQ14" s="488"/>
      <c r="NSR14" s="488"/>
      <c r="NSS14" s="488"/>
      <c r="NST14" s="488"/>
      <c r="NSU14" s="488"/>
      <c r="NSV14" s="488"/>
      <c r="NSW14" s="488"/>
      <c r="NSX14" s="488"/>
      <c r="NSY14" s="488"/>
      <c r="NSZ14" s="488"/>
      <c r="NTA14" s="488"/>
      <c r="NTB14" s="488"/>
      <c r="NTC14" s="488"/>
      <c r="NTD14" s="488"/>
      <c r="NTE14" s="488"/>
      <c r="NTF14" s="488"/>
      <c r="NTG14" s="488"/>
      <c r="NTH14" s="488"/>
      <c r="NTI14" s="488"/>
      <c r="NTJ14" s="488"/>
      <c r="NTK14" s="488"/>
      <c r="NTL14" s="488"/>
      <c r="NTM14" s="488"/>
      <c r="NTN14" s="488"/>
      <c r="NTO14" s="488"/>
      <c r="NTP14" s="488"/>
      <c r="NTQ14" s="488"/>
      <c r="NTR14" s="488"/>
      <c r="NTS14" s="488"/>
      <c r="NTT14" s="488"/>
      <c r="NTU14" s="488"/>
      <c r="NTV14" s="488"/>
      <c r="NTW14" s="488"/>
      <c r="NTX14" s="488"/>
      <c r="NTY14" s="488"/>
      <c r="NTZ14" s="488"/>
      <c r="NUA14" s="488"/>
      <c r="NUB14" s="488"/>
      <c r="NUC14" s="488"/>
      <c r="NUD14" s="488"/>
      <c r="NUE14" s="488"/>
      <c r="NUF14" s="488"/>
      <c r="NUG14" s="488"/>
      <c r="NUH14" s="488"/>
      <c r="NUI14" s="488"/>
      <c r="NUJ14" s="488"/>
      <c r="NUK14" s="488"/>
      <c r="NUL14" s="488"/>
      <c r="NUM14" s="488"/>
      <c r="NUN14" s="488"/>
      <c r="NUO14" s="488"/>
      <c r="NUP14" s="488"/>
      <c r="NUQ14" s="488"/>
      <c r="NUR14" s="488"/>
      <c r="NUS14" s="488"/>
      <c r="NUT14" s="488"/>
      <c r="NUU14" s="488"/>
      <c r="NUV14" s="488"/>
      <c r="NUW14" s="488"/>
      <c r="NUX14" s="488"/>
      <c r="NUY14" s="488"/>
      <c r="NUZ14" s="488"/>
      <c r="NVA14" s="488"/>
      <c r="NVB14" s="488"/>
      <c r="NVC14" s="488"/>
      <c r="NVD14" s="488"/>
      <c r="NVE14" s="488"/>
      <c r="NVF14" s="488"/>
      <c r="NVG14" s="488"/>
      <c r="NVH14" s="488"/>
      <c r="NVI14" s="488"/>
      <c r="NVJ14" s="488"/>
      <c r="NVK14" s="488"/>
      <c r="NVL14" s="488"/>
      <c r="NVM14" s="488"/>
      <c r="NVN14" s="488"/>
      <c r="NVO14" s="488"/>
      <c r="NVP14" s="488"/>
      <c r="NVQ14" s="488"/>
      <c r="NVR14" s="488"/>
      <c r="NVS14" s="488"/>
      <c r="NVT14" s="488"/>
      <c r="NVU14" s="488"/>
      <c r="NVV14" s="488"/>
      <c r="NVW14" s="488"/>
      <c r="NVX14" s="488"/>
      <c r="NVY14" s="488"/>
      <c r="NVZ14" s="488"/>
      <c r="NWA14" s="488"/>
      <c r="NWB14" s="488"/>
      <c r="NWC14" s="488"/>
      <c r="NWD14" s="488"/>
      <c r="NWE14" s="488"/>
      <c r="NWF14" s="488"/>
      <c r="NWG14" s="488"/>
      <c r="NWH14" s="488"/>
      <c r="NWI14" s="488"/>
      <c r="NWJ14" s="488"/>
      <c r="NWK14" s="488"/>
      <c r="NWL14" s="488"/>
      <c r="NWM14" s="488"/>
      <c r="NWN14" s="488"/>
      <c r="NWO14" s="488"/>
      <c r="NWP14" s="488"/>
      <c r="NWQ14" s="488"/>
      <c r="NWR14" s="488"/>
      <c r="NWS14" s="488"/>
      <c r="NWT14" s="488"/>
      <c r="NWU14" s="488"/>
      <c r="NWV14" s="488"/>
      <c r="NWW14" s="488"/>
      <c r="NWX14" s="488"/>
      <c r="NWY14" s="488"/>
      <c r="NWZ14" s="488"/>
      <c r="NXA14" s="488"/>
      <c r="NXB14" s="488"/>
      <c r="NXC14" s="488"/>
      <c r="NXD14" s="488"/>
      <c r="NXE14" s="488"/>
      <c r="NXF14" s="488"/>
      <c r="NXG14" s="488"/>
      <c r="NXH14" s="488"/>
      <c r="NXI14" s="488"/>
      <c r="NXJ14" s="488"/>
      <c r="NXK14" s="488"/>
      <c r="NXL14" s="488"/>
      <c r="NXM14" s="488"/>
      <c r="NXN14" s="488"/>
      <c r="NXO14" s="488"/>
      <c r="NXP14" s="488"/>
      <c r="NXQ14" s="488"/>
      <c r="NXR14" s="488"/>
      <c r="NXS14" s="488"/>
      <c r="NXT14" s="488"/>
      <c r="NXU14" s="488"/>
      <c r="NXV14" s="488"/>
      <c r="NXW14" s="488"/>
      <c r="NXX14" s="488"/>
      <c r="NXY14" s="488"/>
      <c r="NXZ14" s="488"/>
      <c r="NYA14" s="488"/>
      <c r="NYB14" s="488"/>
      <c r="NYC14" s="488"/>
      <c r="NYD14" s="488"/>
      <c r="NYE14" s="488"/>
      <c r="NYF14" s="488"/>
      <c r="NYG14" s="488"/>
      <c r="NYH14" s="488"/>
      <c r="NYI14" s="488"/>
      <c r="NYJ14" s="488"/>
      <c r="NYK14" s="488"/>
      <c r="NYL14" s="488"/>
      <c r="NYM14" s="488"/>
      <c r="NYN14" s="488"/>
      <c r="NYO14" s="488"/>
      <c r="NYP14" s="488"/>
      <c r="NYQ14" s="488"/>
      <c r="NYR14" s="488"/>
      <c r="NYS14" s="488"/>
      <c r="NYT14" s="488"/>
      <c r="NYU14" s="488"/>
      <c r="NYV14" s="488"/>
      <c r="NYW14" s="488"/>
      <c r="NYX14" s="488"/>
      <c r="NYY14" s="488"/>
      <c r="NYZ14" s="488"/>
      <c r="NZA14" s="488"/>
      <c r="NZB14" s="488"/>
      <c r="NZC14" s="488"/>
      <c r="NZD14" s="488"/>
      <c r="NZE14" s="488"/>
      <c r="NZF14" s="488"/>
      <c r="NZG14" s="488"/>
      <c r="NZH14" s="488"/>
      <c r="NZI14" s="488"/>
      <c r="NZJ14" s="488"/>
      <c r="NZK14" s="488"/>
      <c r="NZL14" s="488"/>
      <c r="NZM14" s="488"/>
      <c r="NZN14" s="488"/>
      <c r="NZO14" s="488"/>
      <c r="NZP14" s="488"/>
      <c r="NZQ14" s="488"/>
      <c r="NZR14" s="488"/>
      <c r="NZS14" s="488"/>
      <c r="NZT14" s="488"/>
      <c r="NZU14" s="488"/>
      <c r="NZV14" s="488"/>
      <c r="NZW14" s="488"/>
      <c r="NZX14" s="488"/>
      <c r="NZY14" s="488"/>
      <c r="NZZ14" s="488"/>
      <c r="OAA14" s="488"/>
      <c r="OAB14" s="488"/>
      <c r="OAC14" s="488"/>
      <c r="OAD14" s="488"/>
      <c r="OAE14" s="488"/>
      <c r="OAF14" s="488"/>
      <c r="OAG14" s="488"/>
      <c r="OAH14" s="488"/>
      <c r="OAI14" s="488"/>
      <c r="OAJ14" s="488"/>
      <c r="OAK14" s="488"/>
      <c r="OAL14" s="488"/>
      <c r="OAM14" s="488"/>
      <c r="OAN14" s="488"/>
      <c r="OAO14" s="488"/>
      <c r="OAP14" s="488"/>
      <c r="OAQ14" s="488"/>
      <c r="OAR14" s="488"/>
      <c r="OAS14" s="488"/>
      <c r="OAT14" s="488"/>
      <c r="OAU14" s="488"/>
      <c r="OAV14" s="488"/>
      <c r="OAW14" s="488"/>
      <c r="OAX14" s="488"/>
      <c r="OAY14" s="488"/>
      <c r="OAZ14" s="488"/>
      <c r="OBA14" s="488"/>
      <c r="OBB14" s="488"/>
      <c r="OBC14" s="488"/>
      <c r="OBD14" s="488"/>
      <c r="OBE14" s="488"/>
      <c r="OBF14" s="488"/>
      <c r="OBG14" s="488"/>
      <c r="OBH14" s="488"/>
      <c r="OBI14" s="488"/>
      <c r="OBJ14" s="488"/>
      <c r="OBK14" s="488"/>
      <c r="OBL14" s="488"/>
      <c r="OBM14" s="488"/>
      <c r="OBN14" s="488"/>
      <c r="OBO14" s="488"/>
      <c r="OBP14" s="488"/>
      <c r="OBQ14" s="488"/>
      <c r="OBR14" s="488"/>
      <c r="OBS14" s="488"/>
      <c r="OBT14" s="488"/>
      <c r="OBU14" s="488"/>
      <c r="OBV14" s="488"/>
      <c r="OBW14" s="488"/>
      <c r="OBX14" s="488"/>
      <c r="OBY14" s="488"/>
      <c r="OBZ14" s="488"/>
      <c r="OCA14" s="488"/>
      <c r="OCB14" s="488"/>
      <c r="OCC14" s="488"/>
      <c r="OCD14" s="488"/>
      <c r="OCE14" s="488"/>
      <c r="OCF14" s="488"/>
      <c r="OCG14" s="488"/>
      <c r="OCH14" s="488"/>
      <c r="OCI14" s="488"/>
      <c r="OCJ14" s="488"/>
      <c r="OCK14" s="488"/>
      <c r="OCL14" s="488"/>
      <c r="OCM14" s="488"/>
      <c r="OCN14" s="488"/>
      <c r="OCO14" s="488"/>
      <c r="OCP14" s="488"/>
      <c r="OCQ14" s="488"/>
      <c r="OCR14" s="488"/>
      <c r="OCS14" s="488"/>
      <c r="OCT14" s="488"/>
      <c r="OCU14" s="488"/>
      <c r="OCV14" s="488"/>
      <c r="OCW14" s="488"/>
      <c r="OCX14" s="488"/>
      <c r="OCY14" s="488"/>
      <c r="OCZ14" s="488"/>
      <c r="ODA14" s="488"/>
      <c r="ODB14" s="488"/>
      <c r="ODC14" s="488"/>
      <c r="ODD14" s="488"/>
      <c r="ODE14" s="488"/>
      <c r="ODF14" s="488"/>
      <c r="ODG14" s="488"/>
      <c r="ODH14" s="488"/>
      <c r="ODI14" s="488"/>
      <c r="ODJ14" s="488"/>
      <c r="ODK14" s="488"/>
      <c r="ODL14" s="488"/>
      <c r="ODM14" s="488"/>
      <c r="ODN14" s="488"/>
      <c r="ODO14" s="488"/>
      <c r="ODP14" s="488"/>
      <c r="ODQ14" s="488"/>
      <c r="ODR14" s="488"/>
      <c r="ODS14" s="488"/>
      <c r="ODT14" s="488"/>
      <c r="ODU14" s="488"/>
      <c r="ODV14" s="488"/>
      <c r="ODW14" s="488"/>
      <c r="ODX14" s="488"/>
      <c r="ODY14" s="488"/>
      <c r="ODZ14" s="488"/>
      <c r="OEA14" s="488"/>
      <c r="OEB14" s="488"/>
      <c r="OEC14" s="488"/>
      <c r="OED14" s="488"/>
      <c r="OEE14" s="488"/>
      <c r="OEF14" s="488"/>
      <c r="OEG14" s="488"/>
      <c r="OEH14" s="488"/>
      <c r="OEI14" s="488"/>
      <c r="OEJ14" s="488"/>
      <c r="OEK14" s="488"/>
      <c r="OEL14" s="488"/>
      <c r="OEM14" s="488"/>
      <c r="OEN14" s="488"/>
      <c r="OEO14" s="488"/>
      <c r="OEP14" s="488"/>
      <c r="OEQ14" s="488"/>
      <c r="OER14" s="488"/>
      <c r="OES14" s="488"/>
      <c r="OET14" s="488"/>
      <c r="OEU14" s="488"/>
      <c r="OEV14" s="488"/>
      <c r="OEW14" s="488"/>
      <c r="OEX14" s="488"/>
      <c r="OEY14" s="488"/>
      <c r="OEZ14" s="488"/>
      <c r="OFA14" s="488"/>
      <c r="OFB14" s="488"/>
      <c r="OFC14" s="488"/>
      <c r="OFD14" s="488"/>
      <c r="OFE14" s="488"/>
      <c r="OFF14" s="488"/>
      <c r="OFG14" s="488"/>
      <c r="OFH14" s="488"/>
      <c r="OFI14" s="488"/>
      <c r="OFJ14" s="488"/>
      <c r="OFK14" s="488"/>
      <c r="OFL14" s="488"/>
      <c r="OFM14" s="488"/>
      <c r="OFN14" s="488"/>
      <c r="OFO14" s="488"/>
      <c r="OFP14" s="488"/>
      <c r="OFQ14" s="488"/>
      <c r="OFR14" s="488"/>
      <c r="OFS14" s="488"/>
      <c r="OFT14" s="488"/>
      <c r="OFU14" s="488"/>
      <c r="OFV14" s="488"/>
      <c r="OFW14" s="488"/>
      <c r="OFX14" s="488"/>
      <c r="OFY14" s="488"/>
      <c r="OFZ14" s="488"/>
      <c r="OGA14" s="488"/>
      <c r="OGB14" s="488"/>
      <c r="OGC14" s="488"/>
      <c r="OGD14" s="488"/>
      <c r="OGE14" s="488"/>
      <c r="OGF14" s="488"/>
      <c r="OGG14" s="488"/>
      <c r="OGH14" s="488"/>
      <c r="OGI14" s="488"/>
      <c r="OGJ14" s="488"/>
      <c r="OGK14" s="488"/>
      <c r="OGL14" s="488"/>
      <c r="OGM14" s="488"/>
      <c r="OGN14" s="488"/>
      <c r="OGO14" s="488"/>
      <c r="OGP14" s="488"/>
      <c r="OGQ14" s="488"/>
      <c r="OGR14" s="488"/>
      <c r="OGS14" s="488"/>
      <c r="OGT14" s="488"/>
      <c r="OGU14" s="488"/>
      <c r="OGV14" s="488"/>
      <c r="OGW14" s="488"/>
      <c r="OGX14" s="488"/>
      <c r="OGY14" s="488"/>
      <c r="OGZ14" s="488"/>
      <c r="OHA14" s="488"/>
      <c r="OHB14" s="488"/>
      <c r="OHC14" s="488"/>
      <c r="OHD14" s="488"/>
      <c r="OHE14" s="488"/>
      <c r="OHF14" s="488"/>
      <c r="OHG14" s="488"/>
      <c r="OHH14" s="488"/>
      <c r="OHI14" s="488"/>
      <c r="OHJ14" s="488"/>
      <c r="OHK14" s="488"/>
      <c r="OHL14" s="488"/>
      <c r="OHM14" s="488"/>
      <c r="OHN14" s="488"/>
      <c r="OHO14" s="488"/>
      <c r="OHP14" s="488"/>
      <c r="OHQ14" s="488"/>
      <c r="OHR14" s="488"/>
      <c r="OHS14" s="488"/>
      <c r="OHT14" s="488"/>
      <c r="OHU14" s="488"/>
      <c r="OHV14" s="488"/>
      <c r="OHW14" s="488"/>
      <c r="OHX14" s="488"/>
      <c r="OHY14" s="488"/>
      <c r="OHZ14" s="488"/>
      <c r="OIA14" s="488"/>
      <c r="OIB14" s="488"/>
      <c r="OIC14" s="488"/>
      <c r="OID14" s="488"/>
      <c r="OIE14" s="488"/>
      <c r="OIF14" s="488"/>
      <c r="OIG14" s="488"/>
      <c r="OIH14" s="488"/>
      <c r="OII14" s="488"/>
      <c r="OIJ14" s="488"/>
      <c r="OIK14" s="488"/>
      <c r="OIL14" s="488"/>
      <c r="OIM14" s="488"/>
      <c r="OIN14" s="488"/>
      <c r="OIO14" s="488"/>
      <c r="OIP14" s="488"/>
      <c r="OIQ14" s="488"/>
      <c r="OIR14" s="488"/>
      <c r="OIS14" s="488"/>
      <c r="OIT14" s="488"/>
      <c r="OIU14" s="488"/>
      <c r="OIV14" s="488"/>
      <c r="OIW14" s="488"/>
      <c r="OIX14" s="488"/>
      <c r="OIY14" s="488"/>
      <c r="OIZ14" s="488"/>
      <c r="OJA14" s="488"/>
      <c r="OJB14" s="488"/>
      <c r="OJC14" s="488"/>
      <c r="OJD14" s="488"/>
      <c r="OJE14" s="488"/>
      <c r="OJF14" s="488"/>
      <c r="OJG14" s="488"/>
      <c r="OJH14" s="488"/>
      <c r="OJI14" s="488"/>
      <c r="OJJ14" s="488"/>
      <c r="OJK14" s="488"/>
      <c r="OJL14" s="488"/>
      <c r="OJM14" s="488"/>
      <c r="OJN14" s="488"/>
      <c r="OJO14" s="488"/>
      <c r="OJP14" s="488"/>
      <c r="OJQ14" s="488"/>
      <c r="OJR14" s="488"/>
      <c r="OJS14" s="488"/>
      <c r="OJT14" s="488"/>
      <c r="OJU14" s="488"/>
      <c r="OJV14" s="488"/>
      <c r="OJW14" s="488"/>
      <c r="OJX14" s="488"/>
      <c r="OJY14" s="488"/>
      <c r="OJZ14" s="488"/>
      <c r="OKA14" s="488"/>
      <c r="OKB14" s="488"/>
      <c r="OKC14" s="488"/>
      <c r="OKD14" s="488"/>
      <c r="OKE14" s="488"/>
      <c r="OKF14" s="488"/>
      <c r="OKG14" s="488"/>
      <c r="OKH14" s="488"/>
      <c r="OKI14" s="488"/>
      <c r="OKJ14" s="488"/>
      <c r="OKK14" s="488"/>
      <c r="OKL14" s="488"/>
      <c r="OKM14" s="488"/>
      <c r="OKN14" s="488"/>
      <c r="OKO14" s="488"/>
      <c r="OKP14" s="488"/>
      <c r="OKQ14" s="488"/>
      <c r="OKR14" s="488"/>
      <c r="OKS14" s="488"/>
      <c r="OKT14" s="488"/>
      <c r="OKU14" s="488"/>
      <c r="OKV14" s="488"/>
      <c r="OKW14" s="488"/>
      <c r="OKX14" s="488"/>
      <c r="OKY14" s="488"/>
      <c r="OKZ14" s="488"/>
      <c r="OLA14" s="488"/>
      <c r="OLB14" s="488"/>
      <c r="OLC14" s="488"/>
      <c r="OLD14" s="488"/>
      <c r="OLE14" s="488"/>
      <c r="OLF14" s="488"/>
      <c r="OLG14" s="488"/>
      <c r="OLH14" s="488"/>
      <c r="OLI14" s="488"/>
      <c r="OLJ14" s="488"/>
      <c r="OLK14" s="488"/>
      <c r="OLL14" s="488"/>
      <c r="OLM14" s="488"/>
      <c r="OLN14" s="488"/>
      <c r="OLO14" s="488"/>
      <c r="OLP14" s="488"/>
      <c r="OLQ14" s="488"/>
      <c r="OLR14" s="488"/>
      <c r="OLS14" s="488"/>
      <c r="OLT14" s="488"/>
      <c r="OLU14" s="488"/>
      <c r="OLV14" s="488"/>
      <c r="OLW14" s="488"/>
      <c r="OLX14" s="488"/>
      <c r="OLY14" s="488"/>
      <c r="OLZ14" s="488"/>
      <c r="OMA14" s="488"/>
      <c r="OMB14" s="488"/>
      <c r="OMC14" s="488"/>
      <c r="OMD14" s="488"/>
      <c r="OME14" s="488"/>
      <c r="OMF14" s="488"/>
      <c r="OMG14" s="488"/>
      <c r="OMH14" s="488"/>
      <c r="OMI14" s="488"/>
      <c r="OMJ14" s="488"/>
      <c r="OMK14" s="488"/>
      <c r="OML14" s="488"/>
      <c r="OMM14" s="488"/>
      <c r="OMN14" s="488"/>
      <c r="OMO14" s="488"/>
      <c r="OMP14" s="488"/>
      <c r="OMQ14" s="488"/>
      <c r="OMR14" s="488"/>
      <c r="OMS14" s="488"/>
      <c r="OMT14" s="488"/>
      <c r="OMU14" s="488"/>
      <c r="OMV14" s="488"/>
      <c r="OMW14" s="488"/>
      <c r="OMX14" s="488"/>
      <c r="OMY14" s="488"/>
      <c r="OMZ14" s="488"/>
      <c r="ONA14" s="488"/>
      <c r="ONB14" s="488"/>
      <c r="ONC14" s="488"/>
      <c r="OND14" s="488"/>
      <c r="ONE14" s="488"/>
      <c r="ONF14" s="488"/>
      <c r="ONG14" s="488"/>
      <c r="ONH14" s="488"/>
      <c r="ONI14" s="488"/>
      <c r="ONJ14" s="488"/>
      <c r="ONK14" s="488"/>
      <c r="ONL14" s="488"/>
      <c r="ONM14" s="488"/>
      <c r="ONN14" s="488"/>
      <c r="ONO14" s="488"/>
      <c r="ONP14" s="488"/>
      <c r="ONQ14" s="488"/>
      <c r="ONR14" s="488"/>
      <c r="ONS14" s="488"/>
      <c r="ONT14" s="488"/>
      <c r="ONU14" s="488"/>
      <c r="ONV14" s="488"/>
      <c r="ONW14" s="488"/>
      <c r="ONX14" s="488"/>
      <c r="ONY14" s="488"/>
      <c r="ONZ14" s="488"/>
      <c r="OOA14" s="488"/>
      <c r="OOB14" s="488"/>
      <c r="OOC14" s="488"/>
      <c r="OOD14" s="488"/>
      <c r="OOE14" s="488"/>
      <c r="OOF14" s="488"/>
      <c r="OOG14" s="488"/>
      <c r="OOH14" s="488"/>
      <c r="OOI14" s="488"/>
      <c r="OOJ14" s="488"/>
      <c r="OOK14" s="488"/>
      <c r="OOL14" s="488"/>
      <c r="OOM14" s="488"/>
      <c r="OON14" s="488"/>
      <c r="OOO14" s="488"/>
      <c r="OOP14" s="488"/>
      <c r="OOQ14" s="488"/>
      <c r="OOR14" s="488"/>
      <c r="OOS14" s="488"/>
      <c r="OOT14" s="488"/>
      <c r="OOU14" s="488"/>
      <c r="OOV14" s="488"/>
      <c r="OOW14" s="488"/>
      <c r="OOX14" s="488"/>
      <c r="OOY14" s="488"/>
      <c r="OOZ14" s="488"/>
      <c r="OPA14" s="488"/>
      <c r="OPB14" s="488"/>
      <c r="OPC14" s="488"/>
      <c r="OPD14" s="488"/>
      <c r="OPE14" s="488"/>
      <c r="OPF14" s="488"/>
      <c r="OPG14" s="488"/>
      <c r="OPH14" s="488"/>
      <c r="OPI14" s="488"/>
      <c r="OPJ14" s="488"/>
      <c r="OPK14" s="488"/>
      <c r="OPL14" s="488"/>
      <c r="OPM14" s="488"/>
      <c r="OPN14" s="488"/>
      <c r="OPO14" s="488"/>
      <c r="OPP14" s="488"/>
      <c r="OPQ14" s="488"/>
      <c r="OPR14" s="488"/>
      <c r="OPS14" s="488"/>
      <c r="OPT14" s="488"/>
      <c r="OPU14" s="488"/>
      <c r="OPV14" s="488"/>
      <c r="OPW14" s="488"/>
      <c r="OPX14" s="488"/>
      <c r="OPY14" s="488"/>
      <c r="OPZ14" s="488"/>
      <c r="OQA14" s="488"/>
      <c r="OQB14" s="488"/>
      <c r="OQC14" s="488"/>
      <c r="OQD14" s="488"/>
      <c r="OQE14" s="488"/>
      <c r="OQF14" s="488"/>
      <c r="OQG14" s="488"/>
      <c r="OQH14" s="488"/>
      <c r="OQI14" s="488"/>
      <c r="OQJ14" s="488"/>
      <c r="OQK14" s="488"/>
      <c r="OQL14" s="488"/>
      <c r="OQM14" s="488"/>
      <c r="OQN14" s="488"/>
      <c r="OQO14" s="488"/>
      <c r="OQP14" s="488"/>
      <c r="OQQ14" s="488"/>
      <c r="OQR14" s="488"/>
      <c r="OQS14" s="488"/>
      <c r="OQT14" s="488"/>
      <c r="OQU14" s="488"/>
      <c r="OQV14" s="488"/>
      <c r="OQW14" s="488"/>
      <c r="OQX14" s="488"/>
      <c r="OQY14" s="488"/>
      <c r="OQZ14" s="488"/>
      <c r="ORA14" s="488"/>
      <c r="ORB14" s="488"/>
      <c r="ORC14" s="488"/>
      <c r="ORD14" s="488"/>
      <c r="ORE14" s="488"/>
      <c r="ORF14" s="488"/>
      <c r="ORG14" s="488"/>
      <c r="ORH14" s="488"/>
      <c r="ORI14" s="488"/>
      <c r="ORJ14" s="488"/>
      <c r="ORK14" s="488"/>
      <c r="ORL14" s="488"/>
      <c r="ORM14" s="488"/>
      <c r="ORN14" s="488"/>
      <c r="ORO14" s="488"/>
      <c r="ORP14" s="488"/>
      <c r="ORQ14" s="488"/>
      <c r="ORR14" s="488"/>
      <c r="ORS14" s="488"/>
      <c r="ORT14" s="488"/>
      <c r="ORU14" s="488"/>
      <c r="ORV14" s="488"/>
      <c r="ORW14" s="488"/>
      <c r="ORX14" s="488"/>
      <c r="ORY14" s="488"/>
      <c r="ORZ14" s="488"/>
      <c r="OSA14" s="488"/>
      <c r="OSB14" s="488"/>
      <c r="OSC14" s="488"/>
      <c r="OSD14" s="488"/>
      <c r="OSE14" s="488"/>
      <c r="OSF14" s="488"/>
      <c r="OSG14" s="488"/>
      <c r="OSH14" s="488"/>
      <c r="OSI14" s="488"/>
      <c r="OSJ14" s="488"/>
      <c r="OSK14" s="488"/>
      <c r="OSL14" s="488"/>
      <c r="OSM14" s="488"/>
      <c r="OSN14" s="488"/>
      <c r="OSO14" s="488"/>
      <c r="OSP14" s="488"/>
      <c r="OSQ14" s="488"/>
      <c r="OSR14" s="488"/>
      <c r="OSS14" s="488"/>
      <c r="OST14" s="488"/>
      <c r="OSU14" s="488"/>
      <c r="OSV14" s="488"/>
      <c r="OSW14" s="488"/>
      <c r="OSX14" s="488"/>
      <c r="OSY14" s="488"/>
      <c r="OSZ14" s="488"/>
      <c r="OTA14" s="488"/>
      <c r="OTB14" s="488"/>
      <c r="OTC14" s="488"/>
      <c r="OTD14" s="488"/>
      <c r="OTE14" s="488"/>
      <c r="OTF14" s="488"/>
      <c r="OTG14" s="488"/>
      <c r="OTH14" s="488"/>
      <c r="OTI14" s="488"/>
      <c r="OTJ14" s="488"/>
      <c r="OTK14" s="488"/>
      <c r="OTL14" s="488"/>
      <c r="OTM14" s="488"/>
      <c r="OTN14" s="488"/>
      <c r="OTO14" s="488"/>
      <c r="OTP14" s="488"/>
      <c r="OTQ14" s="488"/>
      <c r="OTR14" s="488"/>
      <c r="OTS14" s="488"/>
      <c r="OTT14" s="488"/>
      <c r="OTU14" s="488"/>
      <c r="OTV14" s="488"/>
      <c r="OTW14" s="488"/>
      <c r="OTX14" s="488"/>
      <c r="OTY14" s="488"/>
      <c r="OTZ14" s="488"/>
      <c r="OUA14" s="488"/>
      <c r="OUB14" s="488"/>
      <c r="OUC14" s="488"/>
      <c r="OUD14" s="488"/>
      <c r="OUE14" s="488"/>
      <c r="OUF14" s="488"/>
      <c r="OUG14" s="488"/>
      <c r="OUH14" s="488"/>
      <c r="OUI14" s="488"/>
      <c r="OUJ14" s="488"/>
      <c r="OUK14" s="488"/>
      <c r="OUL14" s="488"/>
      <c r="OUM14" s="488"/>
      <c r="OUN14" s="488"/>
      <c r="OUO14" s="488"/>
      <c r="OUP14" s="488"/>
      <c r="OUQ14" s="488"/>
      <c r="OUR14" s="488"/>
      <c r="OUS14" s="488"/>
      <c r="OUT14" s="488"/>
      <c r="OUU14" s="488"/>
      <c r="OUV14" s="488"/>
      <c r="OUW14" s="488"/>
      <c r="OUX14" s="488"/>
      <c r="OUY14" s="488"/>
      <c r="OUZ14" s="488"/>
      <c r="OVA14" s="488"/>
      <c r="OVB14" s="488"/>
      <c r="OVC14" s="488"/>
      <c r="OVD14" s="488"/>
      <c r="OVE14" s="488"/>
      <c r="OVF14" s="488"/>
      <c r="OVG14" s="488"/>
      <c r="OVH14" s="488"/>
      <c r="OVI14" s="488"/>
      <c r="OVJ14" s="488"/>
      <c r="OVK14" s="488"/>
      <c r="OVL14" s="488"/>
      <c r="OVM14" s="488"/>
      <c r="OVN14" s="488"/>
      <c r="OVO14" s="488"/>
      <c r="OVP14" s="488"/>
      <c r="OVQ14" s="488"/>
      <c r="OVR14" s="488"/>
      <c r="OVS14" s="488"/>
      <c r="OVT14" s="488"/>
      <c r="OVU14" s="488"/>
      <c r="OVV14" s="488"/>
      <c r="OVW14" s="488"/>
      <c r="OVX14" s="488"/>
      <c r="OVY14" s="488"/>
      <c r="OVZ14" s="488"/>
      <c r="OWA14" s="488"/>
      <c r="OWB14" s="488"/>
      <c r="OWC14" s="488"/>
      <c r="OWD14" s="488"/>
      <c r="OWE14" s="488"/>
      <c r="OWF14" s="488"/>
      <c r="OWG14" s="488"/>
      <c r="OWH14" s="488"/>
      <c r="OWI14" s="488"/>
      <c r="OWJ14" s="488"/>
      <c r="OWK14" s="488"/>
      <c r="OWL14" s="488"/>
      <c r="OWM14" s="488"/>
      <c r="OWN14" s="488"/>
      <c r="OWO14" s="488"/>
      <c r="OWP14" s="488"/>
      <c r="OWQ14" s="488"/>
      <c r="OWR14" s="488"/>
      <c r="OWS14" s="488"/>
      <c r="OWT14" s="488"/>
      <c r="OWU14" s="488"/>
      <c r="OWV14" s="488"/>
      <c r="OWW14" s="488"/>
      <c r="OWX14" s="488"/>
      <c r="OWY14" s="488"/>
      <c r="OWZ14" s="488"/>
      <c r="OXA14" s="488"/>
      <c r="OXB14" s="488"/>
      <c r="OXC14" s="488"/>
      <c r="OXD14" s="488"/>
      <c r="OXE14" s="488"/>
      <c r="OXF14" s="488"/>
      <c r="OXG14" s="488"/>
      <c r="OXH14" s="488"/>
      <c r="OXI14" s="488"/>
      <c r="OXJ14" s="488"/>
      <c r="OXK14" s="488"/>
      <c r="OXL14" s="488"/>
      <c r="OXM14" s="488"/>
      <c r="OXN14" s="488"/>
      <c r="OXO14" s="488"/>
      <c r="OXP14" s="488"/>
      <c r="OXQ14" s="488"/>
      <c r="OXR14" s="488"/>
      <c r="OXS14" s="488"/>
      <c r="OXT14" s="488"/>
      <c r="OXU14" s="488"/>
      <c r="OXV14" s="488"/>
      <c r="OXW14" s="488"/>
      <c r="OXX14" s="488"/>
      <c r="OXY14" s="488"/>
      <c r="OXZ14" s="488"/>
      <c r="OYA14" s="488"/>
      <c r="OYB14" s="488"/>
      <c r="OYC14" s="488"/>
      <c r="OYD14" s="488"/>
      <c r="OYE14" s="488"/>
      <c r="OYF14" s="488"/>
      <c r="OYG14" s="488"/>
      <c r="OYH14" s="488"/>
      <c r="OYI14" s="488"/>
      <c r="OYJ14" s="488"/>
      <c r="OYK14" s="488"/>
      <c r="OYL14" s="488"/>
      <c r="OYM14" s="488"/>
      <c r="OYN14" s="488"/>
      <c r="OYO14" s="488"/>
      <c r="OYP14" s="488"/>
      <c r="OYQ14" s="488"/>
      <c r="OYR14" s="488"/>
      <c r="OYS14" s="488"/>
      <c r="OYT14" s="488"/>
      <c r="OYU14" s="488"/>
      <c r="OYV14" s="488"/>
      <c r="OYW14" s="488"/>
      <c r="OYX14" s="488"/>
      <c r="OYY14" s="488"/>
      <c r="OYZ14" s="488"/>
      <c r="OZA14" s="488"/>
      <c r="OZB14" s="488"/>
      <c r="OZC14" s="488"/>
      <c r="OZD14" s="488"/>
      <c r="OZE14" s="488"/>
      <c r="OZF14" s="488"/>
      <c r="OZG14" s="488"/>
      <c r="OZH14" s="488"/>
      <c r="OZI14" s="488"/>
      <c r="OZJ14" s="488"/>
      <c r="OZK14" s="488"/>
      <c r="OZL14" s="488"/>
      <c r="OZM14" s="488"/>
      <c r="OZN14" s="488"/>
      <c r="OZO14" s="488"/>
      <c r="OZP14" s="488"/>
      <c r="OZQ14" s="488"/>
      <c r="OZR14" s="488"/>
      <c r="OZS14" s="488"/>
      <c r="OZT14" s="488"/>
      <c r="OZU14" s="488"/>
      <c r="OZV14" s="488"/>
      <c r="OZW14" s="488"/>
      <c r="OZX14" s="488"/>
      <c r="OZY14" s="488"/>
      <c r="OZZ14" s="488"/>
      <c r="PAA14" s="488"/>
      <c r="PAB14" s="488"/>
      <c r="PAC14" s="488"/>
      <c r="PAD14" s="488"/>
      <c r="PAE14" s="488"/>
      <c r="PAF14" s="488"/>
      <c r="PAG14" s="488"/>
      <c r="PAH14" s="488"/>
      <c r="PAI14" s="488"/>
      <c r="PAJ14" s="488"/>
      <c r="PAK14" s="488"/>
      <c r="PAL14" s="488"/>
      <c r="PAM14" s="488"/>
      <c r="PAN14" s="488"/>
      <c r="PAO14" s="488"/>
      <c r="PAP14" s="488"/>
      <c r="PAQ14" s="488"/>
      <c r="PAR14" s="488"/>
      <c r="PAS14" s="488"/>
      <c r="PAT14" s="488"/>
      <c r="PAU14" s="488"/>
      <c r="PAV14" s="488"/>
      <c r="PAW14" s="488"/>
      <c r="PAX14" s="488"/>
      <c r="PAY14" s="488"/>
      <c r="PAZ14" s="488"/>
      <c r="PBA14" s="488"/>
      <c r="PBB14" s="488"/>
      <c r="PBC14" s="488"/>
      <c r="PBD14" s="488"/>
      <c r="PBE14" s="488"/>
      <c r="PBF14" s="488"/>
      <c r="PBG14" s="488"/>
      <c r="PBH14" s="488"/>
      <c r="PBI14" s="488"/>
      <c r="PBJ14" s="488"/>
      <c r="PBK14" s="488"/>
      <c r="PBL14" s="488"/>
      <c r="PBM14" s="488"/>
      <c r="PBN14" s="488"/>
      <c r="PBO14" s="488"/>
      <c r="PBP14" s="488"/>
      <c r="PBQ14" s="488"/>
      <c r="PBR14" s="488"/>
      <c r="PBS14" s="488"/>
      <c r="PBT14" s="488"/>
      <c r="PBU14" s="488"/>
      <c r="PBV14" s="488"/>
      <c r="PBW14" s="488"/>
      <c r="PBX14" s="488"/>
      <c r="PBY14" s="488"/>
      <c r="PBZ14" s="488"/>
      <c r="PCA14" s="488"/>
      <c r="PCB14" s="488"/>
      <c r="PCC14" s="488"/>
      <c r="PCD14" s="488"/>
      <c r="PCE14" s="488"/>
      <c r="PCF14" s="488"/>
      <c r="PCG14" s="488"/>
      <c r="PCH14" s="488"/>
      <c r="PCI14" s="488"/>
      <c r="PCJ14" s="488"/>
      <c r="PCK14" s="488"/>
      <c r="PCL14" s="488"/>
      <c r="PCM14" s="488"/>
      <c r="PCN14" s="488"/>
      <c r="PCO14" s="488"/>
      <c r="PCP14" s="488"/>
      <c r="PCQ14" s="488"/>
      <c r="PCR14" s="488"/>
      <c r="PCS14" s="488"/>
      <c r="PCT14" s="488"/>
      <c r="PCU14" s="488"/>
      <c r="PCV14" s="488"/>
      <c r="PCW14" s="488"/>
      <c r="PCX14" s="488"/>
      <c r="PCY14" s="488"/>
      <c r="PCZ14" s="488"/>
      <c r="PDA14" s="488"/>
      <c r="PDB14" s="488"/>
      <c r="PDC14" s="488"/>
      <c r="PDD14" s="488"/>
      <c r="PDE14" s="488"/>
      <c r="PDF14" s="488"/>
      <c r="PDG14" s="488"/>
      <c r="PDH14" s="488"/>
      <c r="PDI14" s="488"/>
      <c r="PDJ14" s="488"/>
      <c r="PDK14" s="488"/>
      <c r="PDL14" s="488"/>
      <c r="PDM14" s="488"/>
      <c r="PDN14" s="488"/>
      <c r="PDO14" s="488"/>
      <c r="PDP14" s="488"/>
      <c r="PDQ14" s="488"/>
      <c r="PDR14" s="488"/>
      <c r="PDS14" s="488"/>
      <c r="PDT14" s="488"/>
      <c r="PDU14" s="488"/>
      <c r="PDV14" s="488"/>
      <c r="PDW14" s="488"/>
      <c r="PDX14" s="488"/>
      <c r="PDY14" s="488"/>
      <c r="PDZ14" s="488"/>
      <c r="PEA14" s="488"/>
      <c r="PEB14" s="488"/>
      <c r="PEC14" s="488"/>
      <c r="PED14" s="488"/>
      <c r="PEE14" s="488"/>
      <c r="PEF14" s="488"/>
      <c r="PEG14" s="488"/>
      <c r="PEH14" s="488"/>
      <c r="PEI14" s="488"/>
      <c r="PEJ14" s="488"/>
      <c r="PEK14" s="488"/>
      <c r="PEL14" s="488"/>
      <c r="PEM14" s="488"/>
      <c r="PEN14" s="488"/>
      <c r="PEO14" s="488"/>
      <c r="PEP14" s="488"/>
      <c r="PEQ14" s="488"/>
      <c r="PER14" s="488"/>
      <c r="PES14" s="488"/>
      <c r="PET14" s="488"/>
      <c r="PEU14" s="488"/>
      <c r="PEV14" s="488"/>
      <c r="PEW14" s="488"/>
      <c r="PEX14" s="488"/>
      <c r="PEY14" s="488"/>
      <c r="PEZ14" s="488"/>
      <c r="PFA14" s="488"/>
      <c r="PFB14" s="488"/>
      <c r="PFC14" s="488"/>
      <c r="PFD14" s="488"/>
      <c r="PFE14" s="488"/>
      <c r="PFF14" s="488"/>
      <c r="PFG14" s="488"/>
      <c r="PFH14" s="488"/>
      <c r="PFI14" s="488"/>
      <c r="PFJ14" s="488"/>
      <c r="PFK14" s="488"/>
      <c r="PFL14" s="488"/>
      <c r="PFM14" s="488"/>
      <c r="PFN14" s="488"/>
      <c r="PFO14" s="488"/>
      <c r="PFP14" s="488"/>
      <c r="PFQ14" s="488"/>
      <c r="PFR14" s="488"/>
      <c r="PFS14" s="488"/>
      <c r="PFT14" s="488"/>
      <c r="PFU14" s="488"/>
      <c r="PFV14" s="488"/>
      <c r="PFW14" s="488"/>
      <c r="PFX14" s="488"/>
      <c r="PFY14" s="488"/>
      <c r="PFZ14" s="488"/>
      <c r="PGA14" s="488"/>
      <c r="PGB14" s="488"/>
      <c r="PGC14" s="488"/>
      <c r="PGD14" s="488"/>
      <c r="PGE14" s="488"/>
      <c r="PGF14" s="488"/>
      <c r="PGG14" s="488"/>
      <c r="PGH14" s="488"/>
      <c r="PGI14" s="488"/>
      <c r="PGJ14" s="488"/>
      <c r="PGK14" s="488"/>
      <c r="PGL14" s="488"/>
      <c r="PGM14" s="488"/>
      <c r="PGN14" s="488"/>
      <c r="PGO14" s="488"/>
      <c r="PGP14" s="488"/>
      <c r="PGQ14" s="488"/>
      <c r="PGR14" s="488"/>
      <c r="PGS14" s="488"/>
      <c r="PGT14" s="488"/>
      <c r="PGU14" s="488"/>
      <c r="PGV14" s="488"/>
      <c r="PGW14" s="488"/>
      <c r="PGX14" s="488"/>
      <c r="PGY14" s="488"/>
      <c r="PGZ14" s="488"/>
      <c r="PHA14" s="488"/>
      <c r="PHB14" s="488"/>
      <c r="PHC14" s="488"/>
      <c r="PHD14" s="488"/>
      <c r="PHE14" s="488"/>
      <c r="PHF14" s="488"/>
      <c r="PHG14" s="488"/>
      <c r="PHH14" s="488"/>
      <c r="PHI14" s="488"/>
      <c r="PHJ14" s="488"/>
      <c r="PHK14" s="488"/>
      <c r="PHL14" s="488"/>
      <c r="PHM14" s="488"/>
      <c r="PHN14" s="488"/>
      <c r="PHO14" s="488"/>
      <c r="PHP14" s="488"/>
      <c r="PHQ14" s="488"/>
      <c r="PHR14" s="488"/>
      <c r="PHS14" s="488"/>
      <c r="PHT14" s="488"/>
      <c r="PHU14" s="488"/>
      <c r="PHV14" s="488"/>
      <c r="PHW14" s="488"/>
      <c r="PHX14" s="488"/>
      <c r="PHY14" s="488"/>
      <c r="PHZ14" s="488"/>
      <c r="PIA14" s="488"/>
      <c r="PIB14" s="488"/>
      <c r="PIC14" s="488"/>
      <c r="PID14" s="488"/>
      <c r="PIE14" s="488"/>
      <c r="PIF14" s="488"/>
      <c r="PIG14" s="488"/>
      <c r="PIH14" s="488"/>
      <c r="PII14" s="488"/>
      <c r="PIJ14" s="488"/>
      <c r="PIK14" s="488"/>
      <c r="PIL14" s="488"/>
      <c r="PIM14" s="488"/>
      <c r="PIN14" s="488"/>
      <c r="PIO14" s="488"/>
      <c r="PIP14" s="488"/>
      <c r="PIQ14" s="488"/>
      <c r="PIR14" s="488"/>
      <c r="PIS14" s="488"/>
      <c r="PIT14" s="488"/>
      <c r="PIU14" s="488"/>
      <c r="PIV14" s="488"/>
      <c r="PIW14" s="488"/>
      <c r="PIX14" s="488"/>
      <c r="PIY14" s="488"/>
      <c r="PIZ14" s="488"/>
      <c r="PJA14" s="488"/>
      <c r="PJB14" s="488"/>
      <c r="PJC14" s="488"/>
      <c r="PJD14" s="488"/>
      <c r="PJE14" s="488"/>
      <c r="PJF14" s="488"/>
      <c r="PJG14" s="488"/>
      <c r="PJH14" s="488"/>
      <c r="PJI14" s="488"/>
      <c r="PJJ14" s="488"/>
      <c r="PJK14" s="488"/>
      <c r="PJL14" s="488"/>
      <c r="PJM14" s="488"/>
      <c r="PJN14" s="488"/>
      <c r="PJO14" s="488"/>
      <c r="PJP14" s="488"/>
      <c r="PJQ14" s="488"/>
      <c r="PJR14" s="488"/>
      <c r="PJS14" s="488"/>
      <c r="PJT14" s="488"/>
      <c r="PJU14" s="488"/>
      <c r="PJV14" s="488"/>
      <c r="PJW14" s="488"/>
      <c r="PJX14" s="488"/>
      <c r="PJY14" s="488"/>
      <c r="PJZ14" s="488"/>
      <c r="PKA14" s="488"/>
      <c r="PKB14" s="488"/>
      <c r="PKC14" s="488"/>
      <c r="PKD14" s="488"/>
      <c r="PKE14" s="488"/>
      <c r="PKF14" s="488"/>
      <c r="PKG14" s="488"/>
      <c r="PKH14" s="488"/>
      <c r="PKI14" s="488"/>
      <c r="PKJ14" s="488"/>
      <c r="PKK14" s="488"/>
      <c r="PKL14" s="488"/>
      <c r="PKM14" s="488"/>
      <c r="PKN14" s="488"/>
      <c r="PKO14" s="488"/>
      <c r="PKP14" s="488"/>
      <c r="PKQ14" s="488"/>
      <c r="PKR14" s="488"/>
      <c r="PKS14" s="488"/>
      <c r="PKT14" s="488"/>
      <c r="PKU14" s="488"/>
      <c r="PKV14" s="488"/>
      <c r="PKW14" s="488"/>
      <c r="PKX14" s="488"/>
      <c r="PKY14" s="488"/>
      <c r="PKZ14" s="488"/>
      <c r="PLA14" s="488"/>
      <c r="PLB14" s="488"/>
      <c r="PLC14" s="488"/>
      <c r="PLD14" s="488"/>
      <c r="PLE14" s="488"/>
      <c r="PLF14" s="488"/>
      <c r="PLG14" s="488"/>
      <c r="PLH14" s="488"/>
      <c r="PLI14" s="488"/>
      <c r="PLJ14" s="488"/>
      <c r="PLK14" s="488"/>
      <c r="PLL14" s="488"/>
      <c r="PLM14" s="488"/>
      <c r="PLN14" s="488"/>
      <c r="PLO14" s="488"/>
      <c r="PLP14" s="488"/>
      <c r="PLQ14" s="488"/>
      <c r="PLR14" s="488"/>
      <c r="PLS14" s="488"/>
      <c r="PLT14" s="488"/>
      <c r="PLU14" s="488"/>
      <c r="PLV14" s="488"/>
      <c r="PLW14" s="488"/>
      <c r="PLX14" s="488"/>
      <c r="PLY14" s="488"/>
      <c r="PLZ14" s="488"/>
      <c r="PMA14" s="488"/>
      <c r="PMB14" s="488"/>
      <c r="PMC14" s="488"/>
      <c r="PMD14" s="488"/>
      <c r="PME14" s="488"/>
      <c r="PMF14" s="488"/>
      <c r="PMG14" s="488"/>
      <c r="PMH14" s="488"/>
      <c r="PMI14" s="488"/>
      <c r="PMJ14" s="488"/>
      <c r="PMK14" s="488"/>
      <c r="PML14" s="488"/>
      <c r="PMM14" s="488"/>
      <c r="PMN14" s="488"/>
      <c r="PMO14" s="488"/>
      <c r="PMP14" s="488"/>
      <c r="PMQ14" s="488"/>
      <c r="PMR14" s="488"/>
      <c r="PMS14" s="488"/>
      <c r="PMT14" s="488"/>
      <c r="PMU14" s="488"/>
      <c r="PMV14" s="488"/>
      <c r="PMW14" s="488"/>
      <c r="PMX14" s="488"/>
      <c r="PMY14" s="488"/>
      <c r="PMZ14" s="488"/>
      <c r="PNA14" s="488"/>
      <c r="PNB14" s="488"/>
      <c r="PNC14" s="488"/>
      <c r="PND14" s="488"/>
      <c r="PNE14" s="488"/>
      <c r="PNF14" s="488"/>
      <c r="PNG14" s="488"/>
      <c r="PNH14" s="488"/>
      <c r="PNI14" s="488"/>
      <c r="PNJ14" s="488"/>
      <c r="PNK14" s="488"/>
      <c r="PNL14" s="488"/>
      <c r="PNM14" s="488"/>
      <c r="PNN14" s="488"/>
      <c r="PNO14" s="488"/>
      <c r="PNP14" s="488"/>
      <c r="PNQ14" s="488"/>
      <c r="PNR14" s="488"/>
      <c r="PNS14" s="488"/>
      <c r="PNT14" s="488"/>
      <c r="PNU14" s="488"/>
      <c r="PNV14" s="488"/>
      <c r="PNW14" s="488"/>
      <c r="PNX14" s="488"/>
      <c r="PNY14" s="488"/>
      <c r="PNZ14" s="488"/>
      <c r="POA14" s="488"/>
      <c r="POB14" s="488"/>
      <c r="POC14" s="488"/>
      <c r="POD14" s="488"/>
      <c r="POE14" s="488"/>
      <c r="POF14" s="488"/>
      <c r="POG14" s="488"/>
      <c r="POH14" s="488"/>
      <c r="POI14" s="488"/>
      <c r="POJ14" s="488"/>
      <c r="POK14" s="488"/>
      <c r="POL14" s="488"/>
      <c r="POM14" s="488"/>
      <c r="PON14" s="488"/>
      <c r="POO14" s="488"/>
      <c r="POP14" s="488"/>
      <c r="POQ14" s="488"/>
      <c r="POR14" s="488"/>
      <c r="POS14" s="488"/>
      <c r="POT14" s="488"/>
      <c r="POU14" s="488"/>
      <c r="POV14" s="488"/>
      <c r="POW14" s="488"/>
      <c r="POX14" s="488"/>
      <c r="POY14" s="488"/>
      <c r="POZ14" s="488"/>
      <c r="PPA14" s="488"/>
      <c r="PPB14" s="488"/>
      <c r="PPC14" s="488"/>
      <c r="PPD14" s="488"/>
      <c r="PPE14" s="488"/>
      <c r="PPF14" s="488"/>
      <c r="PPG14" s="488"/>
      <c r="PPH14" s="488"/>
      <c r="PPI14" s="488"/>
      <c r="PPJ14" s="488"/>
      <c r="PPK14" s="488"/>
      <c r="PPL14" s="488"/>
      <c r="PPM14" s="488"/>
      <c r="PPN14" s="488"/>
      <c r="PPO14" s="488"/>
      <c r="PPP14" s="488"/>
      <c r="PPQ14" s="488"/>
      <c r="PPR14" s="488"/>
      <c r="PPS14" s="488"/>
      <c r="PPT14" s="488"/>
      <c r="PPU14" s="488"/>
      <c r="PPV14" s="488"/>
      <c r="PPW14" s="488"/>
      <c r="PPX14" s="488"/>
      <c r="PPY14" s="488"/>
      <c r="PPZ14" s="488"/>
      <c r="PQA14" s="488"/>
      <c r="PQB14" s="488"/>
      <c r="PQC14" s="488"/>
      <c r="PQD14" s="488"/>
      <c r="PQE14" s="488"/>
      <c r="PQF14" s="488"/>
      <c r="PQG14" s="488"/>
      <c r="PQH14" s="488"/>
      <c r="PQI14" s="488"/>
      <c r="PQJ14" s="488"/>
      <c r="PQK14" s="488"/>
      <c r="PQL14" s="488"/>
      <c r="PQM14" s="488"/>
      <c r="PQN14" s="488"/>
      <c r="PQO14" s="488"/>
      <c r="PQP14" s="488"/>
      <c r="PQQ14" s="488"/>
      <c r="PQR14" s="488"/>
      <c r="PQS14" s="488"/>
      <c r="PQT14" s="488"/>
      <c r="PQU14" s="488"/>
      <c r="PQV14" s="488"/>
      <c r="PQW14" s="488"/>
      <c r="PQX14" s="488"/>
      <c r="PQY14" s="488"/>
      <c r="PQZ14" s="488"/>
      <c r="PRA14" s="488"/>
      <c r="PRB14" s="488"/>
      <c r="PRC14" s="488"/>
      <c r="PRD14" s="488"/>
      <c r="PRE14" s="488"/>
      <c r="PRF14" s="488"/>
      <c r="PRG14" s="488"/>
      <c r="PRH14" s="488"/>
      <c r="PRI14" s="488"/>
      <c r="PRJ14" s="488"/>
      <c r="PRK14" s="488"/>
      <c r="PRL14" s="488"/>
      <c r="PRM14" s="488"/>
      <c r="PRN14" s="488"/>
      <c r="PRO14" s="488"/>
      <c r="PRP14" s="488"/>
      <c r="PRQ14" s="488"/>
      <c r="PRR14" s="488"/>
      <c r="PRS14" s="488"/>
      <c r="PRT14" s="488"/>
      <c r="PRU14" s="488"/>
      <c r="PRV14" s="488"/>
      <c r="PRW14" s="488"/>
      <c r="PRX14" s="488"/>
      <c r="PRY14" s="488"/>
      <c r="PRZ14" s="488"/>
      <c r="PSA14" s="488"/>
      <c r="PSB14" s="488"/>
      <c r="PSC14" s="488"/>
      <c r="PSD14" s="488"/>
      <c r="PSE14" s="488"/>
      <c r="PSF14" s="488"/>
      <c r="PSG14" s="488"/>
      <c r="PSH14" s="488"/>
      <c r="PSI14" s="488"/>
      <c r="PSJ14" s="488"/>
      <c r="PSK14" s="488"/>
      <c r="PSL14" s="488"/>
      <c r="PSM14" s="488"/>
      <c r="PSN14" s="488"/>
      <c r="PSO14" s="488"/>
      <c r="PSP14" s="488"/>
      <c r="PSQ14" s="488"/>
      <c r="PSR14" s="488"/>
      <c r="PSS14" s="488"/>
      <c r="PST14" s="488"/>
      <c r="PSU14" s="488"/>
      <c r="PSV14" s="488"/>
      <c r="PSW14" s="488"/>
      <c r="PSX14" s="488"/>
      <c r="PSY14" s="488"/>
      <c r="PSZ14" s="488"/>
      <c r="PTA14" s="488"/>
      <c r="PTB14" s="488"/>
      <c r="PTC14" s="488"/>
      <c r="PTD14" s="488"/>
      <c r="PTE14" s="488"/>
      <c r="PTF14" s="488"/>
      <c r="PTG14" s="488"/>
      <c r="PTH14" s="488"/>
      <c r="PTI14" s="488"/>
      <c r="PTJ14" s="488"/>
      <c r="PTK14" s="488"/>
      <c r="PTL14" s="488"/>
      <c r="PTM14" s="488"/>
      <c r="PTN14" s="488"/>
      <c r="PTO14" s="488"/>
      <c r="PTP14" s="488"/>
      <c r="PTQ14" s="488"/>
      <c r="PTR14" s="488"/>
      <c r="PTS14" s="488"/>
      <c r="PTT14" s="488"/>
      <c r="PTU14" s="488"/>
      <c r="PTV14" s="488"/>
      <c r="PTW14" s="488"/>
      <c r="PTX14" s="488"/>
      <c r="PTY14" s="488"/>
      <c r="PTZ14" s="488"/>
      <c r="PUA14" s="488"/>
      <c r="PUB14" s="488"/>
      <c r="PUC14" s="488"/>
      <c r="PUD14" s="488"/>
      <c r="PUE14" s="488"/>
      <c r="PUF14" s="488"/>
      <c r="PUG14" s="488"/>
      <c r="PUH14" s="488"/>
      <c r="PUI14" s="488"/>
      <c r="PUJ14" s="488"/>
      <c r="PUK14" s="488"/>
      <c r="PUL14" s="488"/>
      <c r="PUM14" s="488"/>
      <c r="PUN14" s="488"/>
      <c r="PUO14" s="488"/>
      <c r="PUP14" s="488"/>
      <c r="PUQ14" s="488"/>
      <c r="PUR14" s="488"/>
      <c r="PUS14" s="488"/>
      <c r="PUT14" s="488"/>
      <c r="PUU14" s="488"/>
      <c r="PUV14" s="488"/>
      <c r="PUW14" s="488"/>
      <c r="PUX14" s="488"/>
      <c r="PUY14" s="488"/>
      <c r="PUZ14" s="488"/>
      <c r="PVA14" s="488"/>
      <c r="PVB14" s="488"/>
      <c r="PVC14" s="488"/>
      <c r="PVD14" s="488"/>
      <c r="PVE14" s="488"/>
      <c r="PVF14" s="488"/>
      <c r="PVG14" s="488"/>
      <c r="PVH14" s="488"/>
      <c r="PVI14" s="488"/>
      <c r="PVJ14" s="488"/>
      <c r="PVK14" s="488"/>
      <c r="PVL14" s="488"/>
      <c r="PVM14" s="488"/>
      <c r="PVN14" s="488"/>
      <c r="PVO14" s="488"/>
      <c r="PVP14" s="488"/>
      <c r="PVQ14" s="488"/>
      <c r="PVR14" s="488"/>
      <c r="PVS14" s="488"/>
      <c r="PVT14" s="488"/>
      <c r="PVU14" s="488"/>
      <c r="PVV14" s="488"/>
      <c r="PVW14" s="488"/>
      <c r="PVX14" s="488"/>
      <c r="PVY14" s="488"/>
      <c r="PVZ14" s="488"/>
      <c r="PWA14" s="488"/>
      <c r="PWB14" s="488"/>
      <c r="PWC14" s="488"/>
      <c r="PWD14" s="488"/>
      <c r="PWE14" s="488"/>
      <c r="PWF14" s="488"/>
      <c r="PWG14" s="488"/>
      <c r="PWH14" s="488"/>
      <c r="PWI14" s="488"/>
      <c r="PWJ14" s="488"/>
      <c r="PWK14" s="488"/>
      <c r="PWL14" s="488"/>
      <c r="PWM14" s="488"/>
      <c r="PWN14" s="488"/>
      <c r="PWO14" s="488"/>
      <c r="PWP14" s="488"/>
      <c r="PWQ14" s="488"/>
      <c r="PWR14" s="488"/>
      <c r="PWS14" s="488"/>
      <c r="PWT14" s="488"/>
      <c r="PWU14" s="488"/>
      <c r="PWV14" s="488"/>
      <c r="PWW14" s="488"/>
      <c r="PWX14" s="488"/>
      <c r="PWY14" s="488"/>
      <c r="PWZ14" s="488"/>
      <c r="PXA14" s="488"/>
      <c r="PXB14" s="488"/>
      <c r="PXC14" s="488"/>
      <c r="PXD14" s="488"/>
      <c r="PXE14" s="488"/>
      <c r="PXF14" s="488"/>
      <c r="PXG14" s="488"/>
      <c r="PXH14" s="488"/>
      <c r="PXI14" s="488"/>
      <c r="PXJ14" s="488"/>
      <c r="PXK14" s="488"/>
      <c r="PXL14" s="488"/>
      <c r="PXM14" s="488"/>
      <c r="PXN14" s="488"/>
      <c r="PXO14" s="488"/>
      <c r="PXP14" s="488"/>
      <c r="PXQ14" s="488"/>
      <c r="PXR14" s="488"/>
      <c r="PXS14" s="488"/>
      <c r="PXT14" s="488"/>
      <c r="PXU14" s="488"/>
      <c r="PXV14" s="488"/>
      <c r="PXW14" s="488"/>
      <c r="PXX14" s="488"/>
      <c r="PXY14" s="488"/>
      <c r="PXZ14" s="488"/>
      <c r="PYA14" s="488"/>
      <c r="PYB14" s="488"/>
      <c r="PYC14" s="488"/>
      <c r="PYD14" s="488"/>
      <c r="PYE14" s="488"/>
      <c r="PYF14" s="488"/>
      <c r="PYG14" s="488"/>
      <c r="PYH14" s="488"/>
      <c r="PYI14" s="488"/>
      <c r="PYJ14" s="488"/>
      <c r="PYK14" s="488"/>
      <c r="PYL14" s="488"/>
      <c r="PYM14" s="488"/>
      <c r="PYN14" s="488"/>
      <c r="PYO14" s="488"/>
      <c r="PYP14" s="488"/>
      <c r="PYQ14" s="488"/>
      <c r="PYR14" s="488"/>
      <c r="PYS14" s="488"/>
      <c r="PYT14" s="488"/>
      <c r="PYU14" s="488"/>
      <c r="PYV14" s="488"/>
      <c r="PYW14" s="488"/>
      <c r="PYX14" s="488"/>
      <c r="PYY14" s="488"/>
      <c r="PYZ14" s="488"/>
      <c r="PZA14" s="488"/>
      <c r="PZB14" s="488"/>
      <c r="PZC14" s="488"/>
      <c r="PZD14" s="488"/>
      <c r="PZE14" s="488"/>
      <c r="PZF14" s="488"/>
      <c r="PZG14" s="488"/>
      <c r="PZH14" s="488"/>
      <c r="PZI14" s="488"/>
      <c r="PZJ14" s="488"/>
      <c r="PZK14" s="488"/>
      <c r="PZL14" s="488"/>
      <c r="PZM14" s="488"/>
      <c r="PZN14" s="488"/>
      <c r="PZO14" s="488"/>
      <c r="PZP14" s="488"/>
      <c r="PZQ14" s="488"/>
      <c r="PZR14" s="488"/>
      <c r="PZS14" s="488"/>
      <c r="PZT14" s="488"/>
      <c r="PZU14" s="488"/>
      <c r="PZV14" s="488"/>
      <c r="PZW14" s="488"/>
      <c r="PZX14" s="488"/>
      <c r="PZY14" s="488"/>
      <c r="PZZ14" s="488"/>
      <c r="QAA14" s="488"/>
      <c r="QAB14" s="488"/>
      <c r="QAC14" s="488"/>
      <c r="QAD14" s="488"/>
      <c r="QAE14" s="488"/>
      <c r="QAF14" s="488"/>
      <c r="QAG14" s="488"/>
      <c r="QAH14" s="488"/>
      <c r="QAI14" s="488"/>
      <c r="QAJ14" s="488"/>
      <c r="QAK14" s="488"/>
      <c r="QAL14" s="488"/>
      <c r="QAM14" s="488"/>
      <c r="QAN14" s="488"/>
      <c r="QAO14" s="488"/>
      <c r="QAP14" s="488"/>
      <c r="QAQ14" s="488"/>
      <c r="QAR14" s="488"/>
      <c r="QAS14" s="488"/>
      <c r="QAT14" s="488"/>
      <c r="QAU14" s="488"/>
      <c r="QAV14" s="488"/>
      <c r="QAW14" s="488"/>
      <c r="QAX14" s="488"/>
      <c r="QAY14" s="488"/>
      <c r="QAZ14" s="488"/>
      <c r="QBA14" s="488"/>
      <c r="QBB14" s="488"/>
      <c r="QBC14" s="488"/>
      <c r="QBD14" s="488"/>
      <c r="QBE14" s="488"/>
      <c r="QBF14" s="488"/>
      <c r="QBG14" s="488"/>
      <c r="QBH14" s="488"/>
      <c r="QBI14" s="488"/>
      <c r="QBJ14" s="488"/>
      <c r="QBK14" s="488"/>
      <c r="QBL14" s="488"/>
      <c r="QBM14" s="488"/>
      <c r="QBN14" s="488"/>
      <c r="QBO14" s="488"/>
      <c r="QBP14" s="488"/>
      <c r="QBQ14" s="488"/>
      <c r="QBR14" s="488"/>
      <c r="QBS14" s="488"/>
      <c r="QBT14" s="488"/>
      <c r="QBU14" s="488"/>
      <c r="QBV14" s="488"/>
      <c r="QBW14" s="488"/>
      <c r="QBX14" s="488"/>
      <c r="QBY14" s="488"/>
      <c r="QBZ14" s="488"/>
      <c r="QCA14" s="488"/>
      <c r="QCB14" s="488"/>
      <c r="QCC14" s="488"/>
      <c r="QCD14" s="488"/>
      <c r="QCE14" s="488"/>
      <c r="QCF14" s="488"/>
      <c r="QCG14" s="488"/>
      <c r="QCH14" s="488"/>
      <c r="QCI14" s="488"/>
      <c r="QCJ14" s="488"/>
      <c r="QCK14" s="488"/>
      <c r="QCL14" s="488"/>
      <c r="QCM14" s="488"/>
      <c r="QCN14" s="488"/>
      <c r="QCO14" s="488"/>
      <c r="QCP14" s="488"/>
      <c r="QCQ14" s="488"/>
      <c r="QCR14" s="488"/>
      <c r="QCS14" s="488"/>
      <c r="QCT14" s="488"/>
      <c r="QCU14" s="488"/>
      <c r="QCV14" s="488"/>
      <c r="QCW14" s="488"/>
      <c r="QCX14" s="488"/>
      <c r="QCY14" s="488"/>
      <c r="QCZ14" s="488"/>
      <c r="QDA14" s="488"/>
      <c r="QDB14" s="488"/>
      <c r="QDC14" s="488"/>
      <c r="QDD14" s="488"/>
      <c r="QDE14" s="488"/>
      <c r="QDF14" s="488"/>
      <c r="QDG14" s="488"/>
      <c r="QDH14" s="488"/>
      <c r="QDI14" s="488"/>
      <c r="QDJ14" s="488"/>
      <c r="QDK14" s="488"/>
      <c r="QDL14" s="488"/>
      <c r="QDM14" s="488"/>
      <c r="QDN14" s="488"/>
      <c r="QDO14" s="488"/>
      <c r="QDP14" s="488"/>
      <c r="QDQ14" s="488"/>
      <c r="QDR14" s="488"/>
      <c r="QDS14" s="488"/>
      <c r="QDT14" s="488"/>
      <c r="QDU14" s="488"/>
      <c r="QDV14" s="488"/>
      <c r="QDW14" s="488"/>
      <c r="QDX14" s="488"/>
      <c r="QDY14" s="488"/>
      <c r="QDZ14" s="488"/>
      <c r="QEA14" s="488"/>
      <c r="QEB14" s="488"/>
      <c r="QEC14" s="488"/>
      <c r="QED14" s="488"/>
      <c r="QEE14" s="488"/>
      <c r="QEF14" s="488"/>
      <c r="QEG14" s="488"/>
      <c r="QEH14" s="488"/>
      <c r="QEI14" s="488"/>
      <c r="QEJ14" s="488"/>
      <c r="QEK14" s="488"/>
      <c r="QEL14" s="488"/>
      <c r="QEM14" s="488"/>
      <c r="QEN14" s="488"/>
      <c r="QEO14" s="488"/>
      <c r="QEP14" s="488"/>
      <c r="QEQ14" s="488"/>
      <c r="QER14" s="488"/>
      <c r="QES14" s="488"/>
      <c r="QET14" s="488"/>
      <c r="QEU14" s="488"/>
      <c r="QEV14" s="488"/>
      <c r="QEW14" s="488"/>
      <c r="QEX14" s="488"/>
      <c r="QEY14" s="488"/>
      <c r="QEZ14" s="488"/>
      <c r="QFA14" s="488"/>
      <c r="QFB14" s="488"/>
      <c r="QFC14" s="488"/>
      <c r="QFD14" s="488"/>
      <c r="QFE14" s="488"/>
      <c r="QFF14" s="488"/>
      <c r="QFG14" s="488"/>
      <c r="QFH14" s="488"/>
      <c r="QFI14" s="488"/>
      <c r="QFJ14" s="488"/>
      <c r="QFK14" s="488"/>
      <c r="QFL14" s="488"/>
      <c r="QFM14" s="488"/>
      <c r="QFN14" s="488"/>
      <c r="QFO14" s="488"/>
      <c r="QFP14" s="488"/>
      <c r="QFQ14" s="488"/>
      <c r="QFR14" s="488"/>
      <c r="QFS14" s="488"/>
      <c r="QFT14" s="488"/>
      <c r="QFU14" s="488"/>
      <c r="QFV14" s="488"/>
      <c r="QFW14" s="488"/>
      <c r="QFX14" s="488"/>
      <c r="QFY14" s="488"/>
      <c r="QFZ14" s="488"/>
      <c r="QGA14" s="488"/>
      <c r="QGB14" s="488"/>
      <c r="QGC14" s="488"/>
      <c r="QGD14" s="488"/>
      <c r="QGE14" s="488"/>
      <c r="QGF14" s="488"/>
      <c r="QGG14" s="488"/>
      <c r="QGH14" s="488"/>
      <c r="QGI14" s="488"/>
      <c r="QGJ14" s="488"/>
      <c r="QGK14" s="488"/>
      <c r="QGL14" s="488"/>
      <c r="QGM14" s="488"/>
      <c r="QGN14" s="488"/>
      <c r="QGO14" s="488"/>
      <c r="QGP14" s="488"/>
      <c r="QGQ14" s="488"/>
      <c r="QGR14" s="488"/>
      <c r="QGS14" s="488"/>
      <c r="QGT14" s="488"/>
      <c r="QGU14" s="488"/>
      <c r="QGV14" s="488"/>
      <c r="QGW14" s="488"/>
      <c r="QGX14" s="488"/>
      <c r="QGY14" s="488"/>
      <c r="QGZ14" s="488"/>
      <c r="QHA14" s="488"/>
      <c r="QHB14" s="488"/>
      <c r="QHC14" s="488"/>
      <c r="QHD14" s="488"/>
      <c r="QHE14" s="488"/>
      <c r="QHF14" s="488"/>
      <c r="QHG14" s="488"/>
      <c r="QHH14" s="488"/>
      <c r="QHI14" s="488"/>
      <c r="QHJ14" s="488"/>
      <c r="QHK14" s="488"/>
      <c r="QHL14" s="488"/>
      <c r="QHM14" s="488"/>
      <c r="QHN14" s="488"/>
      <c r="QHO14" s="488"/>
      <c r="QHP14" s="488"/>
      <c r="QHQ14" s="488"/>
      <c r="QHR14" s="488"/>
      <c r="QHS14" s="488"/>
      <c r="QHT14" s="488"/>
      <c r="QHU14" s="488"/>
      <c r="QHV14" s="488"/>
      <c r="QHW14" s="488"/>
      <c r="QHX14" s="488"/>
      <c r="QHY14" s="488"/>
      <c r="QHZ14" s="488"/>
      <c r="QIA14" s="488"/>
      <c r="QIB14" s="488"/>
      <c r="QIC14" s="488"/>
      <c r="QID14" s="488"/>
      <c r="QIE14" s="488"/>
      <c r="QIF14" s="488"/>
      <c r="QIG14" s="488"/>
      <c r="QIH14" s="488"/>
      <c r="QII14" s="488"/>
      <c r="QIJ14" s="488"/>
      <c r="QIK14" s="488"/>
      <c r="QIL14" s="488"/>
      <c r="QIM14" s="488"/>
      <c r="QIN14" s="488"/>
      <c r="QIO14" s="488"/>
      <c r="QIP14" s="488"/>
      <c r="QIQ14" s="488"/>
      <c r="QIR14" s="488"/>
      <c r="QIS14" s="488"/>
      <c r="QIT14" s="488"/>
      <c r="QIU14" s="488"/>
      <c r="QIV14" s="488"/>
      <c r="QIW14" s="488"/>
      <c r="QIX14" s="488"/>
      <c r="QIY14" s="488"/>
      <c r="QIZ14" s="488"/>
      <c r="QJA14" s="488"/>
      <c r="QJB14" s="488"/>
      <c r="QJC14" s="488"/>
      <c r="QJD14" s="488"/>
      <c r="QJE14" s="488"/>
      <c r="QJF14" s="488"/>
      <c r="QJG14" s="488"/>
      <c r="QJH14" s="488"/>
      <c r="QJI14" s="488"/>
      <c r="QJJ14" s="488"/>
      <c r="QJK14" s="488"/>
      <c r="QJL14" s="488"/>
      <c r="QJM14" s="488"/>
      <c r="QJN14" s="488"/>
      <c r="QJO14" s="488"/>
      <c r="QJP14" s="488"/>
      <c r="QJQ14" s="488"/>
      <c r="QJR14" s="488"/>
      <c r="QJS14" s="488"/>
      <c r="QJT14" s="488"/>
      <c r="QJU14" s="488"/>
      <c r="QJV14" s="488"/>
      <c r="QJW14" s="488"/>
      <c r="QJX14" s="488"/>
      <c r="QJY14" s="488"/>
      <c r="QJZ14" s="488"/>
      <c r="QKA14" s="488"/>
      <c r="QKB14" s="488"/>
      <c r="QKC14" s="488"/>
      <c r="QKD14" s="488"/>
      <c r="QKE14" s="488"/>
      <c r="QKF14" s="488"/>
      <c r="QKG14" s="488"/>
      <c r="QKH14" s="488"/>
      <c r="QKI14" s="488"/>
      <c r="QKJ14" s="488"/>
      <c r="QKK14" s="488"/>
      <c r="QKL14" s="488"/>
      <c r="QKM14" s="488"/>
      <c r="QKN14" s="488"/>
      <c r="QKO14" s="488"/>
      <c r="QKP14" s="488"/>
      <c r="QKQ14" s="488"/>
      <c r="QKR14" s="488"/>
      <c r="QKS14" s="488"/>
      <c r="QKT14" s="488"/>
      <c r="QKU14" s="488"/>
      <c r="QKV14" s="488"/>
      <c r="QKW14" s="488"/>
      <c r="QKX14" s="488"/>
      <c r="QKY14" s="488"/>
      <c r="QKZ14" s="488"/>
      <c r="QLA14" s="488"/>
      <c r="QLB14" s="488"/>
      <c r="QLC14" s="488"/>
      <c r="QLD14" s="488"/>
      <c r="QLE14" s="488"/>
      <c r="QLF14" s="488"/>
      <c r="QLG14" s="488"/>
      <c r="QLH14" s="488"/>
      <c r="QLI14" s="488"/>
      <c r="QLJ14" s="488"/>
      <c r="QLK14" s="488"/>
      <c r="QLL14" s="488"/>
      <c r="QLM14" s="488"/>
      <c r="QLN14" s="488"/>
      <c r="QLO14" s="488"/>
      <c r="QLP14" s="488"/>
      <c r="QLQ14" s="488"/>
      <c r="QLR14" s="488"/>
      <c r="QLS14" s="488"/>
      <c r="QLT14" s="488"/>
      <c r="QLU14" s="488"/>
      <c r="QLV14" s="488"/>
      <c r="QLW14" s="488"/>
      <c r="QLX14" s="488"/>
      <c r="QLY14" s="488"/>
      <c r="QLZ14" s="488"/>
      <c r="QMA14" s="488"/>
      <c r="QMB14" s="488"/>
      <c r="QMC14" s="488"/>
      <c r="QMD14" s="488"/>
      <c r="QME14" s="488"/>
      <c r="QMF14" s="488"/>
      <c r="QMG14" s="488"/>
      <c r="QMH14" s="488"/>
      <c r="QMI14" s="488"/>
      <c r="QMJ14" s="488"/>
      <c r="QMK14" s="488"/>
      <c r="QML14" s="488"/>
      <c r="QMM14" s="488"/>
      <c r="QMN14" s="488"/>
      <c r="QMO14" s="488"/>
      <c r="QMP14" s="488"/>
      <c r="QMQ14" s="488"/>
      <c r="QMR14" s="488"/>
      <c r="QMS14" s="488"/>
      <c r="QMT14" s="488"/>
      <c r="QMU14" s="488"/>
      <c r="QMV14" s="488"/>
      <c r="QMW14" s="488"/>
      <c r="QMX14" s="488"/>
      <c r="QMY14" s="488"/>
      <c r="QMZ14" s="488"/>
      <c r="QNA14" s="488"/>
      <c r="QNB14" s="488"/>
      <c r="QNC14" s="488"/>
      <c r="QND14" s="488"/>
      <c r="QNE14" s="488"/>
      <c r="QNF14" s="488"/>
      <c r="QNG14" s="488"/>
      <c r="QNH14" s="488"/>
      <c r="QNI14" s="488"/>
      <c r="QNJ14" s="488"/>
      <c r="QNK14" s="488"/>
      <c r="QNL14" s="488"/>
      <c r="QNM14" s="488"/>
      <c r="QNN14" s="488"/>
      <c r="QNO14" s="488"/>
      <c r="QNP14" s="488"/>
      <c r="QNQ14" s="488"/>
      <c r="QNR14" s="488"/>
      <c r="QNS14" s="488"/>
      <c r="QNT14" s="488"/>
      <c r="QNU14" s="488"/>
      <c r="QNV14" s="488"/>
      <c r="QNW14" s="488"/>
      <c r="QNX14" s="488"/>
      <c r="QNY14" s="488"/>
      <c r="QNZ14" s="488"/>
      <c r="QOA14" s="488"/>
      <c r="QOB14" s="488"/>
      <c r="QOC14" s="488"/>
      <c r="QOD14" s="488"/>
      <c r="QOE14" s="488"/>
      <c r="QOF14" s="488"/>
      <c r="QOG14" s="488"/>
      <c r="QOH14" s="488"/>
      <c r="QOI14" s="488"/>
      <c r="QOJ14" s="488"/>
      <c r="QOK14" s="488"/>
      <c r="QOL14" s="488"/>
      <c r="QOM14" s="488"/>
      <c r="QON14" s="488"/>
      <c r="QOO14" s="488"/>
      <c r="QOP14" s="488"/>
      <c r="QOQ14" s="488"/>
      <c r="QOR14" s="488"/>
      <c r="QOS14" s="488"/>
      <c r="QOT14" s="488"/>
      <c r="QOU14" s="488"/>
      <c r="QOV14" s="488"/>
      <c r="QOW14" s="488"/>
      <c r="QOX14" s="488"/>
      <c r="QOY14" s="488"/>
      <c r="QOZ14" s="488"/>
      <c r="QPA14" s="488"/>
      <c r="QPB14" s="488"/>
      <c r="QPC14" s="488"/>
      <c r="QPD14" s="488"/>
      <c r="QPE14" s="488"/>
      <c r="QPF14" s="488"/>
      <c r="QPG14" s="488"/>
      <c r="QPH14" s="488"/>
      <c r="QPI14" s="488"/>
      <c r="QPJ14" s="488"/>
      <c r="QPK14" s="488"/>
      <c r="QPL14" s="488"/>
      <c r="QPM14" s="488"/>
      <c r="QPN14" s="488"/>
      <c r="QPO14" s="488"/>
      <c r="QPP14" s="488"/>
      <c r="QPQ14" s="488"/>
      <c r="QPR14" s="488"/>
      <c r="QPS14" s="488"/>
      <c r="QPT14" s="488"/>
      <c r="QPU14" s="488"/>
      <c r="QPV14" s="488"/>
      <c r="QPW14" s="488"/>
      <c r="QPX14" s="488"/>
      <c r="QPY14" s="488"/>
      <c r="QPZ14" s="488"/>
      <c r="QQA14" s="488"/>
      <c r="QQB14" s="488"/>
      <c r="QQC14" s="488"/>
      <c r="QQD14" s="488"/>
      <c r="QQE14" s="488"/>
      <c r="QQF14" s="488"/>
      <c r="QQG14" s="488"/>
      <c r="QQH14" s="488"/>
      <c r="QQI14" s="488"/>
      <c r="QQJ14" s="488"/>
      <c r="QQK14" s="488"/>
      <c r="QQL14" s="488"/>
      <c r="QQM14" s="488"/>
      <c r="QQN14" s="488"/>
      <c r="QQO14" s="488"/>
      <c r="QQP14" s="488"/>
      <c r="QQQ14" s="488"/>
      <c r="QQR14" s="488"/>
      <c r="QQS14" s="488"/>
      <c r="QQT14" s="488"/>
      <c r="QQU14" s="488"/>
      <c r="QQV14" s="488"/>
      <c r="QQW14" s="488"/>
      <c r="QQX14" s="488"/>
      <c r="QQY14" s="488"/>
      <c r="QQZ14" s="488"/>
      <c r="QRA14" s="488"/>
      <c r="QRB14" s="488"/>
      <c r="QRC14" s="488"/>
      <c r="QRD14" s="488"/>
      <c r="QRE14" s="488"/>
      <c r="QRF14" s="488"/>
      <c r="QRG14" s="488"/>
      <c r="QRH14" s="488"/>
      <c r="QRI14" s="488"/>
      <c r="QRJ14" s="488"/>
      <c r="QRK14" s="488"/>
      <c r="QRL14" s="488"/>
      <c r="QRM14" s="488"/>
      <c r="QRN14" s="488"/>
      <c r="QRO14" s="488"/>
      <c r="QRP14" s="488"/>
      <c r="QRQ14" s="488"/>
      <c r="QRR14" s="488"/>
      <c r="QRS14" s="488"/>
      <c r="QRT14" s="488"/>
      <c r="QRU14" s="488"/>
      <c r="QRV14" s="488"/>
      <c r="QRW14" s="488"/>
      <c r="QRX14" s="488"/>
      <c r="QRY14" s="488"/>
      <c r="QRZ14" s="488"/>
      <c r="QSA14" s="488"/>
      <c r="QSB14" s="488"/>
      <c r="QSC14" s="488"/>
      <c r="QSD14" s="488"/>
      <c r="QSE14" s="488"/>
      <c r="QSF14" s="488"/>
      <c r="QSG14" s="488"/>
      <c r="QSH14" s="488"/>
      <c r="QSI14" s="488"/>
      <c r="QSJ14" s="488"/>
      <c r="QSK14" s="488"/>
      <c r="QSL14" s="488"/>
      <c r="QSM14" s="488"/>
      <c r="QSN14" s="488"/>
      <c r="QSO14" s="488"/>
      <c r="QSP14" s="488"/>
      <c r="QSQ14" s="488"/>
      <c r="QSR14" s="488"/>
      <c r="QSS14" s="488"/>
      <c r="QST14" s="488"/>
      <c r="QSU14" s="488"/>
      <c r="QSV14" s="488"/>
      <c r="QSW14" s="488"/>
      <c r="QSX14" s="488"/>
      <c r="QSY14" s="488"/>
      <c r="QSZ14" s="488"/>
      <c r="QTA14" s="488"/>
      <c r="QTB14" s="488"/>
      <c r="QTC14" s="488"/>
      <c r="QTD14" s="488"/>
      <c r="QTE14" s="488"/>
      <c r="QTF14" s="488"/>
      <c r="QTG14" s="488"/>
      <c r="QTH14" s="488"/>
      <c r="QTI14" s="488"/>
      <c r="QTJ14" s="488"/>
      <c r="QTK14" s="488"/>
      <c r="QTL14" s="488"/>
      <c r="QTM14" s="488"/>
      <c r="QTN14" s="488"/>
      <c r="QTO14" s="488"/>
      <c r="QTP14" s="488"/>
      <c r="QTQ14" s="488"/>
      <c r="QTR14" s="488"/>
      <c r="QTS14" s="488"/>
      <c r="QTT14" s="488"/>
      <c r="QTU14" s="488"/>
      <c r="QTV14" s="488"/>
      <c r="QTW14" s="488"/>
      <c r="QTX14" s="488"/>
      <c r="QTY14" s="488"/>
      <c r="QTZ14" s="488"/>
      <c r="QUA14" s="488"/>
      <c r="QUB14" s="488"/>
      <c r="QUC14" s="488"/>
      <c r="QUD14" s="488"/>
      <c r="QUE14" s="488"/>
      <c r="QUF14" s="488"/>
      <c r="QUG14" s="488"/>
      <c r="QUH14" s="488"/>
      <c r="QUI14" s="488"/>
      <c r="QUJ14" s="488"/>
      <c r="QUK14" s="488"/>
      <c r="QUL14" s="488"/>
      <c r="QUM14" s="488"/>
      <c r="QUN14" s="488"/>
      <c r="QUO14" s="488"/>
      <c r="QUP14" s="488"/>
      <c r="QUQ14" s="488"/>
      <c r="QUR14" s="488"/>
      <c r="QUS14" s="488"/>
      <c r="QUT14" s="488"/>
      <c r="QUU14" s="488"/>
      <c r="QUV14" s="488"/>
      <c r="QUW14" s="488"/>
      <c r="QUX14" s="488"/>
      <c r="QUY14" s="488"/>
      <c r="QUZ14" s="488"/>
      <c r="QVA14" s="488"/>
      <c r="QVB14" s="488"/>
      <c r="QVC14" s="488"/>
      <c r="QVD14" s="488"/>
      <c r="QVE14" s="488"/>
      <c r="QVF14" s="488"/>
      <c r="QVG14" s="488"/>
      <c r="QVH14" s="488"/>
      <c r="QVI14" s="488"/>
      <c r="QVJ14" s="488"/>
      <c r="QVK14" s="488"/>
      <c r="QVL14" s="488"/>
      <c r="QVM14" s="488"/>
      <c r="QVN14" s="488"/>
      <c r="QVO14" s="488"/>
      <c r="QVP14" s="488"/>
      <c r="QVQ14" s="488"/>
      <c r="QVR14" s="488"/>
      <c r="QVS14" s="488"/>
      <c r="QVT14" s="488"/>
      <c r="QVU14" s="488"/>
      <c r="QVV14" s="488"/>
      <c r="QVW14" s="488"/>
      <c r="QVX14" s="488"/>
      <c r="QVY14" s="488"/>
      <c r="QVZ14" s="488"/>
      <c r="QWA14" s="488"/>
      <c r="QWB14" s="488"/>
      <c r="QWC14" s="488"/>
      <c r="QWD14" s="488"/>
      <c r="QWE14" s="488"/>
      <c r="QWF14" s="488"/>
      <c r="QWG14" s="488"/>
      <c r="QWH14" s="488"/>
      <c r="QWI14" s="488"/>
      <c r="QWJ14" s="488"/>
      <c r="QWK14" s="488"/>
      <c r="QWL14" s="488"/>
      <c r="QWM14" s="488"/>
      <c r="QWN14" s="488"/>
      <c r="QWO14" s="488"/>
      <c r="QWP14" s="488"/>
      <c r="QWQ14" s="488"/>
      <c r="QWR14" s="488"/>
      <c r="QWS14" s="488"/>
      <c r="QWT14" s="488"/>
      <c r="QWU14" s="488"/>
      <c r="QWV14" s="488"/>
      <c r="QWW14" s="488"/>
      <c r="QWX14" s="488"/>
      <c r="QWY14" s="488"/>
      <c r="QWZ14" s="488"/>
      <c r="QXA14" s="488"/>
      <c r="QXB14" s="488"/>
      <c r="QXC14" s="488"/>
      <c r="QXD14" s="488"/>
      <c r="QXE14" s="488"/>
      <c r="QXF14" s="488"/>
      <c r="QXG14" s="488"/>
      <c r="QXH14" s="488"/>
      <c r="QXI14" s="488"/>
      <c r="QXJ14" s="488"/>
      <c r="QXK14" s="488"/>
      <c r="QXL14" s="488"/>
      <c r="QXM14" s="488"/>
      <c r="QXN14" s="488"/>
      <c r="QXO14" s="488"/>
      <c r="QXP14" s="488"/>
      <c r="QXQ14" s="488"/>
      <c r="QXR14" s="488"/>
      <c r="QXS14" s="488"/>
      <c r="QXT14" s="488"/>
      <c r="QXU14" s="488"/>
      <c r="QXV14" s="488"/>
      <c r="QXW14" s="488"/>
      <c r="QXX14" s="488"/>
      <c r="QXY14" s="488"/>
      <c r="QXZ14" s="488"/>
      <c r="QYA14" s="488"/>
      <c r="QYB14" s="488"/>
      <c r="QYC14" s="488"/>
      <c r="QYD14" s="488"/>
      <c r="QYE14" s="488"/>
      <c r="QYF14" s="488"/>
      <c r="QYG14" s="488"/>
      <c r="QYH14" s="488"/>
      <c r="QYI14" s="488"/>
      <c r="QYJ14" s="488"/>
      <c r="QYK14" s="488"/>
      <c r="QYL14" s="488"/>
      <c r="QYM14" s="488"/>
      <c r="QYN14" s="488"/>
      <c r="QYO14" s="488"/>
      <c r="QYP14" s="488"/>
      <c r="QYQ14" s="488"/>
      <c r="QYR14" s="488"/>
      <c r="QYS14" s="488"/>
      <c r="QYT14" s="488"/>
      <c r="QYU14" s="488"/>
      <c r="QYV14" s="488"/>
      <c r="QYW14" s="488"/>
      <c r="QYX14" s="488"/>
      <c r="QYY14" s="488"/>
      <c r="QYZ14" s="488"/>
      <c r="QZA14" s="488"/>
      <c r="QZB14" s="488"/>
      <c r="QZC14" s="488"/>
      <c r="QZD14" s="488"/>
      <c r="QZE14" s="488"/>
      <c r="QZF14" s="488"/>
      <c r="QZG14" s="488"/>
      <c r="QZH14" s="488"/>
      <c r="QZI14" s="488"/>
      <c r="QZJ14" s="488"/>
      <c r="QZK14" s="488"/>
      <c r="QZL14" s="488"/>
      <c r="QZM14" s="488"/>
      <c r="QZN14" s="488"/>
      <c r="QZO14" s="488"/>
      <c r="QZP14" s="488"/>
      <c r="QZQ14" s="488"/>
      <c r="QZR14" s="488"/>
      <c r="QZS14" s="488"/>
      <c r="QZT14" s="488"/>
      <c r="QZU14" s="488"/>
      <c r="QZV14" s="488"/>
      <c r="QZW14" s="488"/>
      <c r="QZX14" s="488"/>
      <c r="QZY14" s="488"/>
      <c r="QZZ14" s="488"/>
      <c r="RAA14" s="488"/>
      <c r="RAB14" s="488"/>
      <c r="RAC14" s="488"/>
      <c r="RAD14" s="488"/>
      <c r="RAE14" s="488"/>
      <c r="RAF14" s="488"/>
      <c r="RAG14" s="488"/>
      <c r="RAH14" s="488"/>
      <c r="RAI14" s="488"/>
      <c r="RAJ14" s="488"/>
      <c r="RAK14" s="488"/>
      <c r="RAL14" s="488"/>
      <c r="RAM14" s="488"/>
      <c r="RAN14" s="488"/>
      <c r="RAO14" s="488"/>
      <c r="RAP14" s="488"/>
      <c r="RAQ14" s="488"/>
      <c r="RAR14" s="488"/>
      <c r="RAS14" s="488"/>
      <c r="RAT14" s="488"/>
      <c r="RAU14" s="488"/>
      <c r="RAV14" s="488"/>
      <c r="RAW14" s="488"/>
      <c r="RAX14" s="488"/>
      <c r="RAY14" s="488"/>
      <c r="RAZ14" s="488"/>
      <c r="RBA14" s="488"/>
      <c r="RBB14" s="488"/>
      <c r="RBC14" s="488"/>
      <c r="RBD14" s="488"/>
      <c r="RBE14" s="488"/>
      <c r="RBF14" s="488"/>
      <c r="RBG14" s="488"/>
      <c r="RBH14" s="488"/>
      <c r="RBI14" s="488"/>
      <c r="RBJ14" s="488"/>
      <c r="RBK14" s="488"/>
      <c r="RBL14" s="488"/>
      <c r="RBM14" s="488"/>
      <c r="RBN14" s="488"/>
      <c r="RBO14" s="488"/>
      <c r="RBP14" s="488"/>
      <c r="RBQ14" s="488"/>
      <c r="RBR14" s="488"/>
      <c r="RBS14" s="488"/>
      <c r="RBT14" s="488"/>
      <c r="RBU14" s="488"/>
      <c r="RBV14" s="488"/>
      <c r="RBW14" s="488"/>
      <c r="RBX14" s="488"/>
      <c r="RBY14" s="488"/>
      <c r="RBZ14" s="488"/>
      <c r="RCA14" s="488"/>
      <c r="RCB14" s="488"/>
      <c r="RCC14" s="488"/>
      <c r="RCD14" s="488"/>
      <c r="RCE14" s="488"/>
      <c r="RCF14" s="488"/>
      <c r="RCG14" s="488"/>
      <c r="RCH14" s="488"/>
      <c r="RCI14" s="488"/>
      <c r="RCJ14" s="488"/>
      <c r="RCK14" s="488"/>
      <c r="RCL14" s="488"/>
      <c r="RCM14" s="488"/>
      <c r="RCN14" s="488"/>
      <c r="RCO14" s="488"/>
      <c r="RCP14" s="488"/>
      <c r="RCQ14" s="488"/>
      <c r="RCR14" s="488"/>
      <c r="RCS14" s="488"/>
      <c r="RCT14" s="488"/>
      <c r="RCU14" s="488"/>
      <c r="RCV14" s="488"/>
      <c r="RCW14" s="488"/>
      <c r="RCX14" s="488"/>
      <c r="RCY14" s="488"/>
      <c r="RCZ14" s="488"/>
      <c r="RDA14" s="488"/>
      <c r="RDB14" s="488"/>
      <c r="RDC14" s="488"/>
      <c r="RDD14" s="488"/>
      <c r="RDE14" s="488"/>
      <c r="RDF14" s="488"/>
      <c r="RDG14" s="488"/>
      <c r="RDH14" s="488"/>
      <c r="RDI14" s="488"/>
      <c r="RDJ14" s="488"/>
      <c r="RDK14" s="488"/>
      <c r="RDL14" s="488"/>
      <c r="RDM14" s="488"/>
      <c r="RDN14" s="488"/>
      <c r="RDO14" s="488"/>
      <c r="RDP14" s="488"/>
      <c r="RDQ14" s="488"/>
      <c r="RDR14" s="488"/>
      <c r="RDS14" s="488"/>
      <c r="RDT14" s="488"/>
      <c r="RDU14" s="488"/>
      <c r="RDV14" s="488"/>
      <c r="RDW14" s="488"/>
      <c r="RDX14" s="488"/>
      <c r="RDY14" s="488"/>
      <c r="RDZ14" s="488"/>
      <c r="REA14" s="488"/>
      <c r="REB14" s="488"/>
      <c r="REC14" s="488"/>
      <c r="RED14" s="488"/>
      <c r="REE14" s="488"/>
      <c r="REF14" s="488"/>
      <c r="REG14" s="488"/>
      <c r="REH14" s="488"/>
      <c r="REI14" s="488"/>
      <c r="REJ14" s="488"/>
      <c r="REK14" s="488"/>
      <c r="REL14" s="488"/>
      <c r="REM14" s="488"/>
      <c r="REN14" s="488"/>
      <c r="REO14" s="488"/>
      <c r="REP14" s="488"/>
      <c r="REQ14" s="488"/>
      <c r="RER14" s="488"/>
      <c r="RES14" s="488"/>
      <c r="RET14" s="488"/>
      <c r="REU14" s="488"/>
      <c r="REV14" s="488"/>
      <c r="REW14" s="488"/>
      <c r="REX14" s="488"/>
      <c r="REY14" s="488"/>
      <c r="REZ14" s="488"/>
      <c r="RFA14" s="488"/>
      <c r="RFB14" s="488"/>
      <c r="RFC14" s="488"/>
      <c r="RFD14" s="488"/>
      <c r="RFE14" s="488"/>
      <c r="RFF14" s="488"/>
      <c r="RFG14" s="488"/>
      <c r="RFH14" s="488"/>
      <c r="RFI14" s="488"/>
      <c r="RFJ14" s="488"/>
      <c r="RFK14" s="488"/>
      <c r="RFL14" s="488"/>
      <c r="RFM14" s="488"/>
      <c r="RFN14" s="488"/>
      <c r="RFO14" s="488"/>
      <c r="RFP14" s="488"/>
      <c r="RFQ14" s="488"/>
      <c r="RFR14" s="488"/>
      <c r="RFS14" s="488"/>
      <c r="RFT14" s="488"/>
      <c r="RFU14" s="488"/>
      <c r="RFV14" s="488"/>
      <c r="RFW14" s="488"/>
      <c r="RFX14" s="488"/>
      <c r="RFY14" s="488"/>
      <c r="RFZ14" s="488"/>
      <c r="RGA14" s="488"/>
      <c r="RGB14" s="488"/>
      <c r="RGC14" s="488"/>
      <c r="RGD14" s="488"/>
      <c r="RGE14" s="488"/>
      <c r="RGF14" s="488"/>
      <c r="RGG14" s="488"/>
      <c r="RGH14" s="488"/>
      <c r="RGI14" s="488"/>
      <c r="RGJ14" s="488"/>
      <c r="RGK14" s="488"/>
      <c r="RGL14" s="488"/>
      <c r="RGM14" s="488"/>
      <c r="RGN14" s="488"/>
      <c r="RGO14" s="488"/>
      <c r="RGP14" s="488"/>
      <c r="RGQ14" s="488"/>
      <c r="RGR14" s="488"/>
      <c r="RGS14" s="488"/>
      <c r="RGT14" s="488"/>
      <c r="RGU14" s="488"/>
      <c r="RGV14" s="488"/>
      <c r="RGW14" s="488"/>
      <c r="RGX14" s="488"/>
      <c r="RGY14" s="488"/>
      <c r="RGZ14" s="488"/>
      <c r="RHA14" s="488"/>
      <c r="RHB14" s="488"/>
      <c r="RHC14" s="488"/>
      <c r="RHD14" s="488"/>
      <c r="RHE14" s="488"/>
      <c r="RHF14" s="488"/>
      <c r="RHG14" s="488"/>
      <c r="RHH14" s="488"/>
      <c r="RHI14" s="488"/>
      <c r="RHJ14" s="488"/>
      <c r="RHK14" s="488"/>
      <c r="RHL14" s="488"/>
      <c r="RHM14" s="488"/>
      <c r="RHN14" s="488"/>
      <c r="RHO14" s="488"/>
      <c r="RHP14" s="488"/>
      <c r="RHQ14" s="488"/>
      <c r="RHR14" s="488"/>
      <c r="RHS14" s="488"/>
      <c r="RHT14" s="488"/>
      <c r="RHU14" s="488"/>
      <c r="RHV14" s="488"/>
      <c r="RHW14" s="488"/>
      <c r="RHX14" s="488"/>
      <c r="RHY14" s="488"/>
      <c r="RHZ14" s="488"/>
      <c r="RIA14" s="488"/>
      <c r="RIB14" s="488"/>
      <c r="RIC14" s="488"/>
      <c r="RID14" s="488"/>
      <c r="RIE14" s="488"/>
      <c r="RIF14" s="488"/>
      <c r="RIG14" s="488"/>
      <c r="RIH14" s="488"/>
      <c r="RII14" s="488"/>
      <c r="RIJ14" s="488"/>
      <c r="RIK14" s="488"/>
      <c r="RIL14" s="488"/>
      <c r="RIM14" s="488"/>
      <c r="RIN14" s="488"/>
      <c r="RIO14" s="488"/>
      <c r="RIP14" s="488"/>
      <c r="RIQ14" s="488"/>
      <c r="RIR14" s="488"/>
      <c r="RIS14" s="488"/>
      <c r="RIT14" s="488"/>
      <c r="RIU14" s="488"/>
      <c r="RIV14" s="488"/>
      <c r="RIW14" s="488"/>
      <c r="RIX14" s="488"/>
      <c r="RIY14" s="488"/>
      <c r="RIZ14" s="488"/>
      <c r="RJA14" s="488"/>
      <c r="RJB14" s="488"/>
      <c r="RJC14" s="488"/>
      <c r="RJD14" s="488"/>
      <c r="RJE14" s="488"/>
      <c r="RJF14" s="488"/>
      <c r="RJG14" s="488"/>
      <c r="RJH14" s="488"/>
      <c r="RJI14" s="488"/>
      <c r="RJJ14" s="488"/>
      <c r="RJK14" s="488"/>
      <c r="RJL14" s="488"/>
      <c r="RJM14" s="488"/>
      <c r="RJN14" s="488"/>
      <c r="RJO14" s="488"/>
      <c r="RJP14" s="488"/>
      <c r="RJQ14" s="488"/>
      <c r="RJR14" s="488"/>
      <c r="RJS14" s="488"/>
      <c r="RJT14" s="488"/>
      <c r="RJU14" s="488"/>
      <c r="RJV14" s="488"/>
      <c r="RJW14" s="488"/>
      <c r="RJX14" s="488"/>
      <c r="RJY14" s="488"/>
      <c r="RJZ14" s="488"/>
      <c r="RKA14" s="488"/>
      <c r="RKB14" s="488"/>
      <c r="RKC14" s="488"/>
      <c r="RKD14" s="488"/>
      <c r="RKE14" s="488"/>
      <c r="RKF14" s="488"/>
      <c r="RKG14" s="488"/>
      <c r="RKH14" s="488"/>
      <c r="RKI14" s="488"/>
      <c r="RKJ14" s="488"/>
      <c r="RKK14" s="488"/>
      <c r="RKL14" s="488"/>
      <c r="RKM14" s="488"/>
      <c r="RKN14" s="488"/>
      <c r="RKO14" s="488"/>
      <c r="RKP14" s="488"/>
      <c r="RKQ14" s="488"/>
      <c r="RKR14" s="488"/>
      <c r="RKS14" s="488"/>
      <c r="RKT14" s="488"/>
      <c r="RKU14" s="488"/>
      <c r="RKV14" s="488"/>
      <c r="RKW14" s="488"/>
      <c r="RKX14" s="488"/>
      <c r="RKY14" s="488"/>
      <c r="RKZ14" s="488"/>
      <c r="RLA14" s="488"/>
      <c r="RLB14" s="488"/>
      <c r="RLC14" s="488"/>
      <c r="RLD14" s="488"/>
      <c r="RLE14" s="488"/>
      <c r="RLF14" s="488"/>
      <c r="RLG14" s="488"/>
      <c r="RLH14" s="488"/>
      <c r="RLI14" s="488"/>
      <c r="RLJ14" s="488"/>
      <c r="RLK14" s="488"/>
      <c r="RLL14" s="488"/>
      <c r="RLM14" s="488"/>
      <c r="RLN14" s="488"/>
      <c r="RLO14" s="488"/>
      <c r="RLP14" s="488"/>
      <c r="RLQ14" s="488"/>
      <c r="RLR14" s="488"/>
      <c r="RLS14" s="488"/>
      <c r="RLT14" s="488"/>
      <c r="RLU14" s="488"/>
      <c r="RLV14" s="488"/>
      <c r="RLW14" s="488"/>
      <c r="RLX14" s="488"/>
      <c r="RLY14" s="488"/>
      <c r="RLZ14" s="488"/>
      <c r="RMA14" s="488"/>
      <c r="RMB14" s="488"/>
      <c r="RMC14" s="488"/>
      <c r="RMD14" s="488"/>
      <c r="RME14" s="488"/>
      <c r="RMF14" s="488"/>
      <c r="RMG14" s="488"/>
      <c r="RMH14" s="488"/>
      <c r="RMI14" s="488"/>
      <c r="RMJ14" s="488"/>
      <c r="RMK14" s="488"/>
      <c r="RML14" s="488"/>
      <c r="RMM14" s="488"/>
      <c r="RMN14" s="488"/>
      <c r="RMO14" s="488"/>
      <c r="RMP14" s="488"/>
      <c r="RMQ14" s="488"/>
      <c r="RMR14" s="488"/>
      <c r="RMS14" s="488"/>
      <c r="RMT14" s="488"/>
      <c r="RMU14" s="488"/>
      <c r="RMV14" s="488"/>
      <c r="RMW14" s="488"/>
      <c r="RMX14" s="488"/>
      <c r="RMY14" s="488"/>
      <c r="RMZ14" s="488"/>
      <c r="RNA14" s="488"/>
      <c r="RNB14" s="488"/>
      <c r="RNC14" s="488"/>
      <c r="RND14" s="488"/>
      <c r="RNE14" s="488"/>
      <c r="RNF14" s="488"/>
      <c r="RNG14" s="488"/>
      <c r="RNH14" s="488"/>
      <c r="RNI14" s="488"/>
      <c r="RNJ14" s="488"/>
      <c r="RNK14" s="488"/>
      <c r="RNL14" s="488"/>
      <c r="RNM14" s="488"/>
      <c r="RNN14" s="488"/>
      <c r="RNO14" s="488"/>
      <c r="RNP14" s="488"/>
      <c r="RNQ14" s="488"/>
      <c r="RNR14" s="488"/>
      <c r="RNS14" s="488"/>
      <c r="RNT14" s="488"/>
      <c r="RNU14" s="488"/>
      <c r="RNV14" s="488"/>
      <c r="RNW14" s="488"/>
      <c r="RNX14" s="488"/>
      <c r="RNY14" s="488"/>
      <c r="RNZ14" s="488"/>
      <c r="ROA14" s="488"/>
      <c r="ROB14" s="488"/>
      <c r="ROC14" s="488"/>
      <c r="ROD14" s="488"/>
      <c r="ROE14" s="488"/>
      <c r="ROF14" s="488"/>
      <c r="ROG14" s="488"/>
      <c r="ROH14" s="488"/>
      <c r="ROI14" s="488"/>
      <c r="ROJ14" s="488"/>
      <c r="ROK14" s="488"/>
      <c r="ROL14" s="488"/>
      <c r="ROM14" s="488"/>
      <c r="RON14" s="488"/>
      <c r="ROO14" s="488"/>
      <c r="ROP14" s="488"/>
      <c r="ROQ14" s="488"/>
      <c r="ROR14" s="488"/>
      <c r="ROS14" s="488"/>
      <c r="ROT14" s="488"/>
      <c r="ROU14" s="488"/>
      <c r="ROV14" s="488"/>
      <c r="ROW14" s="488"/>
      <c r="ROX14" s="488"/>
      <c r="ROY14" s="488"/>
      <c r="ROZ14" s="488"/>
      <c r="RPA14" s="488"/>
      <c r="RPB14" s="488"/>
      <c r="RPC14" s="488"/>
      <c r="RPD14" s="488"/>
      <c r="RPE14" s="488"/>
      <c r="RPF14" s="488"/>
      <c r="RPG14" s="488"/>
      <c r="RPH14" s="488"/>
      <c r="RPI14" s="488"/>
      <c r="RPJ14" s="488"/>
      <c r="RPK14" s="488"/>
      <c r="RPL14" s="488"/>
      <c r="RPM14" s="488"/>
      <c r="RPN14" s="488"/>
      <c r="RPO14" s="488"/>
      <c r="RPP14" s="488"/>
      <c r="RPQ14" s="488"/>
      <c r="RPR14" s="488"/>
      <c r="RPS14" s="488"/>
      <c r="RPT14" s="488"/>
      <c r="RPU14" s="488"/>
      <c r="RPV14" s="488"/>
      <c r="RPW14" s="488"/>
      <c r="RPX14" s="488"/>
      <c r="RPY14" s="488"/>
      <c r="RPZ14" s="488"/>
      <c r="RQA14" s="488"/>
      <c r="RQB14" s="488"/>
      <c r="RQC14" s="488"/>
      <c r="RQD14" s="488"/>
      <c r="RQE14" s="488"/>
      <c r="RQF14" s="488"/>
      <c r="RQG14" s="488"/>
      <c r="RQH14" s="488"/>
      <c r="RQI14" s="488"/>
      <c r="RQJ14" s="488"/>
      <c r="RQK14" s="488"/>
      <c r="RQL14" s="488"/>
      <c r="RQM14" s="488"/>
      <c r="RQN14" s="488"/>
      <c r="RQO14" s="488"/>
      <c r="RQP14" s="488"/>
      <c r="RQQ14" s="488"/>
      <c r="RQR14" s="488"/>
      <c r="RQS14" s="488"/>
      <c r="RQT14" s="488"/>
      <c r="RQU14" s="488"/>
      <c r="RQV14" s="488"/>
      <c r="RQW14" s="488"/>
      <c r="RQX14" s="488"/>
      <c r="RQY14" s="488"/>
      <c r="RQZ14" s="488"/>
      <c r="RRA14" s="488"/>
      <c r="RRB14" s="488"/>
      <c r="RRC14" s="488"/>
      <c r="RRD14" s="488"/>
      <c r="RRE14" s="488"/>
      <c r="RRF14" s="488"/>
      <c r="RRG14" s="488"/>
      <c r="RRH14" s="488"/>
      <c r="RRI14" s="488"/>
      <c r="RRJ14" s="488"/>
      <c r="RRK14" s="488"/>
      <c r="RRL14" s="488"/>
      <c r="RRM14" s="488"/>
      <c r="RRN14" s="488"/>
      <c r="RRO14" s="488"/>
      <c r="RRP14" s="488"/>
      <c r="RRQ14" s="488"/>
      <c r="RRR14" s="488"/>
      <c r="RRS14" s="488"/>
      <c r="RRT14" s="488"/>
      <c r="RRU14" s="488"/>
      <c r="RRV14" s="488"/>
      <c r="RRW14" s="488"/>
      <c r="RRX14" s="488"/>
      <c r="RRY14" s="488"/>
      <c r="RRZ14" s="488"/>
      <c r="RSA14" s="488"/>
      <c r="RSB14" s="488"/>
      <c r="RSC14" s="488"/>
      <c r="RSD14" s="488"/>
      <c r="RSE14" s="488"/>
      <c r="RSF14" s="488"/>
      <c r="RSG14" s="488"/>
      <c r="RSH14" s="488"/>
      <c r="RSI14" s="488"/>
      <c r="RSJ14" s="488"/>
      <c r="RSK14" s="488"/>
      <c r="RSL14" s="488"/>
      <c r="RSM14" s="488"/>
      <c r="RSN14" s="488"/>
      <c r="RSO14" s="488"/>
      <c r="RSP14" s="488"/>
      <c r="RSQ14" s="488"/>
      <c r="RSR14" s="488"/>
      <c r="RSS14" s="488"/>
      <c r="RST14" s="488"/>
      <c r="RSU14" s="488"/>
      <c r="RSV14" s="488"/>
      <c r="RSW14" s="488"/>
      <c r="RSX14" s="488"/>
      <c r="RSY14" s="488"/>
      <c r="RSZ14" s="488"/>
      <c r="RTA14" s="488"/>
      <c r="RTB14" s="488"/>
      <c r="RTC14" s="488"/>
      <c r="RTD14" s="488"/>
      <c r="RTE14" s="488"/>
      <c r="RTF14" s="488"/>
      <c r="RTG14" s="488"/>
      <c r="RTH14" s="488"/>
      <c r="RTI14" s="488"/>
      <c r="RTJ14" s="488"/>
      <c r="RTK14" s="488"/>
      <c r="RTL14" s="488"/>
      <c r="RTM14" s="488"/>
      <c r="RTN14" s="488"/>
      <c r="RTO14" s="488"/>
      <c r="RTP14" s="488"/>
      <c r="RTQ14" s="488"/>
      <c r="RTR14" s="488"/>
      <c r="RTS14" s="488"/>
      <c r="RTT14" s="488"/>
      <c r="RTU14" s="488"/>
      <c r="RTV14" s="488"/>
      <c r="RTW14" s="488"/>
      <c r="RTX14" s="488"/>
      <c r="RTY14" s="488"/>
      <c r="RTZ14" s="488"/>
      <c r="RUA14" s="488"/>
      <c r="RUB14" s="488"/>
      <c r="RUC14" s="488"/>
      <c r="RUD14" s="488"/>
      <c r="RUE14" s="488"/>
      <c r="RUF14" s="488"/>
      <c r="RUG14" s="488"/>
      <c r="RUH14" s="488"/>
      <c r="RUI14" s="488"/>
      <c r="RUJ14" s="488"/>
      <c r="RUK14" s="488"/>
      <c r="RUL14" s="488"/>
      <c r="RUM14" s="488"/>
      <c r="RUN14" s="488"/>
      <c r="RUO14" s="488"/>
      <c r="RUP14" s="488"/>
      <c r="RUQ14" s="488"/>
      <c r="RUR14" s="488"/>
      <c r="RUS14" s="488"/>
      <c r="RUT14" s="488"/>
      <c r="RUU14" s="488"/>
      <c r="RUV14" s="488"/>
      <c r="RUW14" s="488"/>
      <c r="RUX14" s="488"/>
      <c r="RUY14" s="488"/>
      <c r="RUZ14" s="488"/>
      <c r="RVA14" s="488"/>
      <c r="RVB14" s="488"/>
      <c r="RVC14" s="488"/>
      <c r="RVD14" s="488"/>
      <c r="RVE14" s="488"/>
      <c r="RVF14" s="488"/>
      <c r="RVG14" s="488"/>
      <c r="RVH14" s="488"/>
      <c r="RVI14" s="488"/>
      <c r="RVJ14" s="488"/>
      <c r="RVK14" s="488"/>
      <c r="RVL14" s="488"/>
      <c r="RVM14" s="488"/>
      <c r="RVN14" s="488"/>
      <c r="RVO14" s="488"/>
      <c r="RVP14" s="488"/>
      <c r="RVQ14" s="488"/>
      <c r="RVR14" s="488"/>
      <c r="RVS14" s="488"/>
      <c r="RVT14" s="488"/>
      <c r="RVU14" s="488"/>
      <c r="RVV14" s="488"/>
      <c r="RVW14" s="488"/>
      <c r="RVX14" s="488"/>
      <c r="RVY14" s="488"/>
      <c r="RVZ14" s="488"/>
      <c r="RWA14" s="488"/>
      <c r="RWB14" s="488"/>
      <c r="RWC14" s="488"/>
      <c r="RWD14" s="488"/>
      <c r="RWE14" s="488"/>
      <c r="RWF14" s="488"/>
      <c r="RWG14" s="488"/>
      <c r="RWH14" s="488"/>
      <c r="RWI14" s="488"/>
      <c r="RWJ14" s="488"/>
      <c r="RWK14" s="488"/>
      <c r="RWL14" s="488"/>
      <c r="RWM14" s="488"/>
      <c r="RWN14" s="488"/>
      <c r="RWO14" s="488"/>
      <c r="RWP14" s="488"/>
      <c r="RWQ14" s="488"/>
      <c r="RWR14" s="488"/>
      <c r="RWS14" s="488"/>
      <c r="RWT14" s="488"/>
      <c r="RWU14" s="488"/>
      <c r="RWV14" s="488"/>
      <c r="RWW14" s="488"/>
      <c r="RWX14" s="488"/>
      <c r="RWY14" s="488"/>
      <c r="RWZ14" s="488"/>
      <c r="RXA14" s="488"/>
      <c r="RXB14" s="488"/>
      <c r="RXC14" s="488"/>
      <c r="RXD14" s="488"/>
      <c r="RXE14" s="488"/>
      <c r="RXF14" s="488"/>
      <c r="RXG14" s="488"/>
      <c r="RXH14" s="488"/>
      <c r="RXI14" s="488"/>
      <c r="RXJ14" s="488"/>
      <c r="RXK14" s="488"/>
      <c r="RXL14" s="488"/>
      <c r="RXM14" s="488"/>
      <c r="RXN14" s="488"/>
      <c r="RXO14" s="488"/>
      <c r="RXP14" s="488"/>
      <c r="RXQ14" s="488"/>
      <c r="RXR14" s="488"/>
      <c r="RXS14" s="488"/>
      <c r="RXT14" s="488"/>
      <c r="RXU14" s="488"/>
      <c r="RXV14" s="488"/>
      <c r="RXW14" s="488"/>
      <c r="RXX14" s="488"/>
      <c r="RXY14" s="488"/>
      <c r="RXZ14" s="488"/>
      <c r="RYA14" s="488"/>
      <c r="RYB14" s="488"/>
      <c r="RYC14" s="488"/>
      <c r="RYD14" s="488"/>
      <c r="RYE14" s="488"/>
      <c r="RYF14" s="488"/>
      <c r="RYG14" s="488"/>
      <c r="RYH14" s="488"/>
      <c r="RYI14" s="488"/>
      <c r="RYJ14" s="488"/>
      <c r="RYK14" s="488"/>
      <c r="RYL14" s="488"/>
      <c r="RYM14" s="488"/>
      <c r="RYN14" s="488"/>
      <c r="RYO14" s="488"/>
      <c r="RYP14" s="488"/>
      <c r="RYQ14" s="488"/>
      <c r="RYR14" s="488"/>
      <c r="RYS14" s="488"/>
      <c r="RYT14" s="488"/>
      <c r="RYU14" s="488"/>
      <c r="RYV14" s="488"/>
      <c r="RYW14" s="488"/>
      <c r="RYX14" s="488"/>
      <c r="RYY14" s="488"/>
      <c r="RYZ14" s="488"/>
      <c r="RZA14" s="488"/>
      <c r="RZB14" s="488"/>
      <c r="RZC14" s="488"/>
      <c r="RZD14" s="488"/>
      <c r="RZE14" s="488"/>
      <c r="RZF14" s="488"/>
      <c r="RZG14" s="488"/>
      <c r="RZH14" s="488"/>
      <c r="RZI14" s="488"/>
      <c r="RZJ14" s="488"/>
      <c r="RZK14" s="488"/>
      <c r="RZL14" s="488"/>
      <c r="RZM14" s="488"/>
      <c r="RZN14" s="488"/>
      <c r="RZO14" s="488"/>
      <c r="RZP14" s="488"/>
      <c r="RZQ14" s="488"/>
      <c r="RZR14" s="488"/>
      <c r="RZS14" s="488"/>
      <c r="RZT14" s="488"/>
      <c r="RZU14" s="488"/>
      <c r="RZV14" s="488"/>
      <c r="RZW14" s="488"/>
      <c r="RZX14" s="488"/>
      <c r="RZY14" s="488"/>
      <c r="RZZ14" s="488"/>
      <c r="SAA14" s="488"/>
      <c r="SAB14" s="488"/>
      <c r="SAC14" s="488"/>
      <c r="SAD14" s="488"/>
      <c r="SAE14" s="488"/>
      <c r="SAF14" s="488"/>
      <c r="SAG14" s="488"/>
      <c r="SAH14" s="488"/>
      <c r="SAI14" s="488"/>
      <c r="SAJ14" s="488"/>
      <c r="SAK14" s="488"/>
      <c r="SAL14" s="488"/>
      <c r="SAM14" s="488"/>
      <c r="SAN14" s="488"/>
      <c r="SAO14" s="488"/>
      <c r="SAP14" s="488"/>
      <c r="SAQ14" s="488"/>
      <c r="SAR14" s="488"/>
      <c r="SAS14" s="488"/>
      <c r="SAT14" s="488"/>
      <c r="SAU14" s="488"/>
      <c r="SAV14" s="488"/>
      <c r="SAW14" s="488"/>
      <c r="SAX14" s="488"/>
      <c r="SAY14" s="488"/>
      <c r="SAZ14" s="488"/>
      <c r="SBA14" s="488"/>
      <c r="SBB14" s="488"/>
      <c r="SBC14" s="488"/>
      <c r="SBD14" s="488"/>
      <c r="SBE14" s="488"/>
      <c r="SBF14" s="488"/>
      <c r="SBG14" s="488"/>
      <c r="SBH14" s="488"/>
      <c r="SBI14" s="488"/>
      <c r="SBJ14" s="488"/>
      <c r="SBK14" s="488"/>
      <c r="SBL14" s="488"/>
      <c r="SBM14" s="488"/>
      <c r="SBN14" s="488"/>
      <c r="SBO14" s="488"/>
      <c r="SBP14" s="488"/>
      <c r="SBQ14" s="488"/>
      <c r="SBR14" s="488"/>
      <c r="SBS14" s="488"/>
      <c r="SBT14" s="488"/>
      <c r="SBU14" s="488"/>
      <c r="SBV14" s="488"/>
      <c r="SBW14" s="488"/>
      <c r="SBX14" s="488"/>
      <c r="SBY14" s="488"/>
      <c r="SBZ14" s="488"/>
      <c r="SCA14" s="488"/>
      <c r="SCB14" s="488"/>
      <c r="SCC14" s="488"/>
      <c r="SCD14" s="488"/>
      <c r="SCE14" s="488"/>
      <c r="SCF14" s="488"/>
      <c r="SCG14" s="488"/>
      <c r="SCH14" s="488"/>
      <c r="SCI14" s="488"/>
      <c r="SCJ14" s="488"/>
      <c r="SCK14" s="488"/>
      <c r="SCL14" s="488"/>
      <c r="SCM14" s="488"/>
      <c r="SCN14" s="488"/>
      <c r="SCO14" s="488"/>
      <c r="SCP14" s="488"/>
      <c r="SCQ14" s="488"/>
      <c r="SCR14" s="488"/>
      <c r="SCS14" s="488"/>
      <c r="SCT14" s="488"/>
      <c r="SCU14" s="488"/>
      <c r="SCV14" s="488"/>
      <c r="SCW14" s="488"/>
      <c r="SCX14" s="488"/>
      <c r="SCY14" s="488"/>
      <c r="SCZ14" s="488"/>
      <c r="SDA14" s="488"/>
      <c r="SDB14" s="488"/>
      <c r="SDC14" s="488"/>
      <c r="SDD14" s="488"/>
      <c r="SDE14" s="488"/>
      <c r="SDF14" s="488"/>
      <c r="SDG14" s="488"/>
      <c r="SDH14" s="488"/>
      <c r="SDI14" s="488"/>
      <c r="SDJ14" s="488"/>
      <c r="SDK14" s="488"/>
      <c r="SDL14" s="488"/>
      <c r="SDM14" s="488"/>
      <c r="SDN14" s="488"/>
      <c r="SDO14" s="488"/>
      <c r="SDP14" s="488"/>
      <c r="SDQ14" s="488"/>
      <c r="SDR14" s="488"/>
      <c r="SDS14" s="488"/>
      <c r="SDT14" s="488"/>
      <c r="SDU14" s="488"/>
      <c r="SDV14" s="488"/>
      <c r="SDW14" s="488"/>
      <c r="SDX14" s="488"/>
      <c r="SDY14" s="488"/>
      <c r="SDZ14" s="488"/>
      <c r="SEA14" s="488"/>
      <c r="SEB14" s="488"/>
      <c r="SEC14" s="488"/>
      <c r="SED14" s="488"/>
      <c r="SEE14" s="488"/>
      <c r="SEF14" s="488"/>
      <c r="SEG14" s="488"/>
      <c r="SEH14" s="488"/>
      <c r="SEI14" s="488"/>
      <c r="SEJ14" s="488"/>
      <c r="SEK14" s="488"/>
      <c r="SEL14" s="488"/>
      <c r="SEM14" s="488"/>
      <c r="SEN14" s="488"/>
      <c r="SEO14" s="488"/>
      <c r="SEP14" s="488"/>
      <c r="SEQ14" s="488"/>
      <c r="SER14" s="488"/>
      <c r="SES14" s="488"/>
      <c r="SET14" s="488"/>
      <c r="SEU14" s="488"/>
      <c r="SEV14" s="488"/>
      <c r="SEW14" s="488"/>
      <c r="SEX14" s="488"/>
      <c r="SEY14" s="488"/>
      <c r="SEZ14" s="488"/>
      <c r="SFA14" s="488"/>
      <c r="SFB14" s="488"/>
      <c r="SFC14" s="488"/>
      <c r="SFD14" s="488"/>
      <c r="SFE14" s="488"/>
      <c r="SFF14" s="488"/>
      <c r="SFG14" s="488"/>
      <c r="SFH14" s="488"/>
      <c r="SFI14" s="488"/>
      <c r="SFJ14" s="488"/>
      <c r="SFK14" s="488"/>
      <c r="SFL14" s="488"/>
      <c r="SFM14" s="488"/>
      <c r="SFN14" s="488"/>
      <c r="SFO14" s="488"/>
      <c r="SFP14" s="488"/>
      <c r="SFQ14" s="488"/>
      <c r="SFR14" s="488"/>
      <c r="SFS14" s="488"/>
      <c r="SFT14" s="488"/>
      <c r="SFU14" s="488"/>
      <c r="SFV14" s="488"/>
      <c r="SFW14" s="488"/>
      <c r="SFX14" s="488"/>
      <c r="SFY14" s="488"/>
      <c r="SFZ14" s="488"/>
      <c r="SGA14" s="488"/>
      <c r="SGB14" s="488"/>
      <c r="SGC14" s="488"/>
      <c r="SGD14" s="488"/>
      <c r="SGE14" s="488"/>
      <c r="SGF14" s="488"/>
      <c r="SGG14" s="488"/>
      <c r="SGH14" s="488"/>
      <c r="SGI14" s="488"/>
      <c r="SGJ14" s="488"/>
      <c r="SGK14" s="488"/>
      <c r="SGL14" s="488"/>
      <c r="SGM14" s="488"/>
      <c r="SGN14" s="488"/>
      <c r="SGO14" s="488"/>
      <c r="SGP14" s="488"/>
      <c r="SGQ14" s="488"/>
      <c r="SGR14" s="488"/>
      <c r="SGS14" s="488"/>
      <c r="SGT14" s="488"/>
      <c r="SGU14" s="488"/>
      <c r="SGV14" s="488"/>
      <c r="SGW14" s="488"/>
      <c r="SGX14" s="488"/>
      <c r="SGY14" s="488"/>
      <c r="SGZ14" s="488"/>
      <c r="SHA14" s="488"/>
      <c r="SHB14" s="488"/>
      <c r="SHC14" s="488"/>
      <c r="SHD14" s="488"/>
      <c r="SHE14" s="488"/>
      <c r="SHF14" s="488"/>
      <c r="SHG14" s="488"/>
      <c r="SHH14" s="488"/>
      <c r="SHI14" s="488"/>
      <c r="SHJ14" s="488"/>
      <c r="SHK14" s="488"/>
      <c r="SHL14" s="488"/>
      <c r="SHM14" s="488"/>
      <c r="SHN14" s="488"/>
      <c r="SHO14" s="488"/>
      <c r="SHP14" s="488"/>
      <c r="SHQ14" s="488"/>
      <c r="SHR14" s="488"/>
      <c r="SHS14" s="488"/>
      <c r="SHT14" s="488"/>
      <c r="SHU14" s="488"/>
      <c r="SHV14" s="488"/>
      <c r="SHW14" s="488"/>
      <c r="SHX14" s="488"/>
      <c r="SHY14" s="488"/>
      <c r="SHZ14" s="488"/>
      <c r="SIA14" s="488"/>
      <c r="SIB14" s="488"/>
      <c r="SIC14" s="488"/>
      <c r="SID14" s="488"/>
      <c r="SIE14" s="488"/>
      <c r="SIF14" s="488"/>
      <c r="SIG14" s="488"/>
      <c r="SIH14" s="488"/>
      <c r="SII14" s="488"/>
      <c r="SIJ14" s="488"/>
      <c r="SIK14" s="488"/>
      <c r="SIL14" s="488"/>
      <c r="SIM14" s="488"/>
      <c r="SIN14" s="488"/>
      <c r="SIO14" s="488"/>
      <c r="SIP14" s="488"/>
      <c r="SIQ14" s="488"/>
      <c r="SIR14" s="488"/>
      <c r="SIS14" s="488"/>
      <c r="SIT14" s="488"/>
      <c r="SIU14" s="488"/>
      <c r="SIV14" s="488"/>
      <c r="SIW14" s="488"/>
      <c r="SIX14" s="488"/>
      <c r="SIY14" s="488"/>
      <c r="SIZ14" s="488"/>
      <c r="SJA14" s="488"/>
      <c r="SJB14" s="488"/>
      <c r="SJC14" s="488"/>
      <c r="SJD14" s="488"/>
      <c r="SJE14" s="488"/>
      <c r="SJF14" s="488"/>
      <c r="SJG14" s="488"/>
      <c r="SJH14" s="488"/>
      <c r="SJI14" s="488"/>
      <c r="SJJ14" s="488"/>
      <c r="SJK14" s="488"/>
      <c r="SJL14" s="488"/>
      <c r="SJM14" s="488"/>
      <c r="SJN14" s="488"/>
      <c r="SJO14" s="488"/>
      <c r="SJP14" s="488"/>
      <c r="SJQ14" s="488"/>
      <c r="SJR14" s="488"/>
      <c r="SJS14" s="488"/>
      <c r="SJT14" s="488"/>
      <c r="SJU14" s="488"/>
      <c r="SJV14" s="488"/>
      <c r="SJW14" s="488"/>
      <c r="SJX14" s="488"/>
      <c r="SJY14" s="488"/>
      <c r="SJZ14" s="488"/>
      <c r="SKA14" s="488"/>
      <c r="SKB14" s="488"/>
      <c r="SKC14" s="488"/>
      <c r="SKD14" s="488"/>
      <c r="SKE14" s="488"/>
      <c r="SKF14" s="488"/>
      <c r="SKG14" s="488"/>
      <c r="SKH14" s="488"/>
      <c r="SKI14" s="488"/>
      <c r="SKJ14" s="488"/>
      <c r="SKK14" s="488"/>
      <c r="SKL14" s="488"/>
      <c r="SKM14" s="488"/>
      <c r="SKN14" s="488"/>
      <c r="SKO14" s="488"/>
      <c r="SKP14" s="488"/>
      <c r="SKQ14" s="488"/>
      <c r="SKR14" s="488"/>
      <c r="SKS14" s="488"/>
      <c r="SKT14" s="488"/>
      <c r="SKU14" s="488"/>
      <c r="SKV14" s="488"/>
      <c r="SKW14" s="488"/>
      <c r="SKX14" s="488"/>
      <c r="SKY14" s="488"/>
      <c r="SKZ14" s="488"/>
      <c r="SLA14" s="488"/>
      <c r="SLB14" s="488"/>
      <c r="SLC14" s="488"/>
      <c r="SLD14" s="488"/>
      <c r="SLE14" s="488"/>
      <c r="SLF14" s="488"/>
      <c r="SLG14" s="488"/>
      <c r="SLH14" s="488"/>
      <c r="SLI14" s="488"/>
      <c r="SLJ14" s="488"/>
      <c r="SLK14" s="488"/>
      <c r="SLL14" s="488"/>
      <c r="SLM14" s="488"/>
      <c r="SLN14" s="488"/>
      <c r="SLO14" s="488"/>
      <c r="SLP14" s="488"/>
      <c r="SLQ14" s="488"/>
      <c r="SLR14" s="488"/>
      <c r="SLS14" s="488"/>
      <c r="SLT14" s="488"/>
      <c r="SLU14" s="488"/>
      <c r="SLV14" s="488"/>
      <c r="SLW14" s="488"/>
      <c r="SLX14" s="488"/>
      <c r="SLY14" s="488"/>
      <c r="SLZ14" s="488"/>
      <c r="SMA14" s="488"/>
      <c r="SMB14" s="488"/>
      <c r="SMC14" s="488"/>
      <c r="SMD14" s="488"/>
      <c r="SME14" s="488"/>
      <c r="SMF14" s="488"/>
      <c r="SMG14" s="488"/>
      <c r="SMH14" s="488"/>
      <c r="SMI14" s="488"/>
      <c r="SMJ14" s="488"/>
      <c r="SMK14" s="488"/>
      <c r="SML14" s="488"/>
      <c r="SMM14" s="488"/>
      <c r="SMN14" s="488"/>
      <c r="SMO14" s="488"/>
      <c r="SMP14" s="488"/>
      <c r="SMQ14" s="488"/>
      <c r="SMR14" s="488"/>
      <c r="SMS14" s="488"/>
      <c r="SMT14" s="488"/>
      <c r="SMU14" s="488"/>
      <c r="SMV14" s="488"/>
      <c r="SMW14" s="488"/>
      <c r="SMX14" s="488"/>
      <c r="SMY14" s="488"/>
      <c r="SMZ14" s="488"/>
      <c r="SNA14" s="488"/>
      <c r="SNB14" s="488"/>
      <c r="SNC14" s="488"/>
      <c r="SND14" s="488"/>
      <c r="SNE14" s="488"/>
      <c r="SNF14" s="488"/>
      <c r="SNG14" s="488"/>
      <c r="SNH14" s="488"/>
      <c r="SNI14" s="488"/>
      <c r="SNJ14" s="488"/>
      <c r="SNK14" s="488"/>
      <c r="SNL14" s="488"/>
      <c r="SNM14" s="488"/>
      <c r="SNN14" s="488"/>
      <c r="SNO14" s="488"/>
      <c r="SNP14" s="488"/>
      <c r="SNQ14" s="488"/>
      <c r="SNR14" s="488"/>
      <c r="SNS14" s="488"/>
      <c r="SNT14" s="488"/>
      <c r="SNU14" s="488"/>
      <c r="SNV14" s="488"/>
      <c r="SNW14" s="488"/>
      <c r="SNX14" s="488"/>
      <c r="SNY14" s="488"/>
      <c r="SNZ14" s="488"/>
      <c r="SOA14" s="488"/>
      <c r="SOB14" s="488"/>
      <c r="SOC14" s="488"/>
      <c r="SOD14" s="488"/>
      <c r="SOE14" s="488"/>
      <c r="SOF14" s="488"/>
      <c r="SOG14" s="488"/>
      <c r="SOH14" s="488"/>
      <c r="SOI14" s="488"/>
      <c r="SOJ14" s="488"/>
      <c r="SOK14" s="488"/>
      <c r="SOL14" s="488"/>
      <c r="SOM14" s="488"/>
      <c r="SON14" s="488"/>
      <c r="SOO14" s="488"/>
      <c r="SOP14" s="488"/>
      <c r="SOQ14" s="488"/>
      <c r="SOR14" s="488"/>
      <c r="SOS14" s="488"/>
      <c r="SOT14" s="488"/>
      <c r="SOU14" s="488"/>
      <c r="SOV14" s="488"/>
      <c r="SOW14" s="488"/>
      <c r="SOX14" s="488"/>
      <c r="SOY14" s="488"/>
      <c r="SOZ14" s="488"/>
      <c r="SPA14" s="488"/>
      <c r="SPB14" s="488"/>
      <c r="SPC14" s="488"/>
      <c r="SPD14" s="488"/>
      <c r="SPE14" s="488"/>
      <c r="SPF14" s="488"/>
      <c r="SPG14" s="488"/>
      <c r="SPH14" s="488"/>
      <c r="SPI14" s="488"/>
      <c r="SPJ14" s="488"/>
      <c r="SPK14" s="488"/>
      <c r="SPL14" s="488"/>
      <c r="SPM14" s="488"/>
      <c r="SPN14" s="488"/>
      <c r="SPO14" s="488"/>
      <c r="SPP14" s="488"/>
      <c r="SPQ14" s="488"/>
      <c r="SPR14" s="488"/>
      <c r="SPS14" s="488"/>
      <c r="SPT14" s="488"/>
      <c r="SPU14" s="488"/>
      <c r="SPV14" s="488"/>
      <c r="SPW14" s="488"/>
      <c r="SPX14" s="488"/>
      <c r="SPY14" s="488"/>
      <c r="SPZ14" s="488"/>
      <c r="SQA14" s="488"/>
      <c r="SQB14" s="488"/>
      <c r="SQC14" s="488"/>
      <c r="SQD14" s="488"/>
      <c r="SQE14" s="488"/>
      <c r="SQF14" s="488"/>
      <c r="SQG14" s="488"/>
      <c r="SQH14" s="488"/>
      <c r="SQI14" s="488"/>
      <c r="SQJ14" s="488"/>
      <c r="SQK14" s="488"/>
      <c r="SQL14" s="488"/>
      <c r="SQM14" s="488"/>
      <c r="SQN14" s="488"/>
      <c r="SQO14" s="488"/>
      <c r="SQP14" s="488"/>
      <c r="SQQ14" s="488"/>
      <c r="SQR14" s="488"/>
      <c r="SQS14" s="488"/>
      <c r="SQT14" s="488"/>
      <c r="SQU14" s="488"/>
      <c r="SQV14" s="488"/>
      <c r="SQW14" s="488"/>
      <c r="SQX14" s="488"/>
      <c r="SQY14" s="488"/>
      <c r="SQZ14" s="488"/>
      <c r="SRA14" s="488"/>
      <c r="SRB14" s="488"/>
      <c r="SRC14" s="488"/>
      <c r="SRD14" s="488"/>
      <c r="SRE14" s="488"/>
      <c r="SRF14" s="488"/>
      <c r="SRG14" s="488"/>
      <c r="SRH14" s="488"/>
      <c r="SRI14" s="488"/>
      <c r="SRJ14" s="488"/>
      <c r="SRK14" s="488"/>
      <c r="SRL14" s="488"/>
      <c r="SRM14" s="488"/>
      <c r="SRN14" s="488"/>
      <c r="SRO14" s="488"/>
      <c r="SRP14" s="488"/>
      <c r="SRQ14" s="488"/>
      <c r="SRR14" s="488"/>
      <c r="SRS14" s="488"/>
      <c r="SRT14" s="488"/>
      <c r="SRU14" s="488"/>
      <c r="SRV14" s="488"/>
      <c r="SRW14" s="488"/>
      <c r="SRX14" s="488"/>
      <c r="SRY14" s="488"/>
      <c r="SRZ14" s="488"/>
      <c r="SSA14" s="488"/>
      <c r="SSB14" s="488"/>
      <c r="SSC14" s="488"/>
      <c r="SSD14" s="488"/>
      <c r="SSE14" s="488"/>
      <c r="SSF14" s="488"/>
      <c r="SSG14" s="488"/>
      <c r="SSH14" s="488"/>
      <c r="SSI14" s="488"/>
      <c r="SSJ14" s="488"/>
      <c r="SSK14" s="488"/>
      <c r="SSL14" s="488"/>
      <c r="SSM14" s="488"/>
      <c r="SSN14" s="488"/>
      <c r="SSO14" s="488"/>
      <c r="SSP14" s="488"/>
      <c r="SSQ14" s="488"/>
      <c r="SSR14" s="488"/>
      <c r="SSS14" s="488"/>
      <c r="SST14" s="488"/>
      <c r="SSU14" s="488"/>
      <c r="SSV14" s="488"/>
      <c r="SSW14" s="488"/>
      <c r="SSX14" s="488"/>
      <c r="SSY14" s="488"/>
      <c r="SSZ14" s="488"/>
      <c r="STA14" s="488"/>
      <c r="STB14" s="488"/>
      <c r="STC14" s="488"/>
      <c r="STD14" s="488"/>
      <c r="STE14" s="488"/>
      <c r="STF14" s="488"/>
      <c r="STG14" s="488"/>
      <c r="STH14" s="488"/>
      <c r="STI14" s="488"/>
      <c r="STJ14" s="488"/>
      <c r="STK14" s="488"/>
      <c r="STL14" s="488"/>
      <c r="STM14" s="488"/>
      <c r="STN14" s="488"/>
      <c r="STO14" s="488"/>
      <c r="STP14" s="488"/>
      <c r="STQ14" s="488"/>
      <c r="STR14" s="488"/>
      <c r="STS14" s="488"/>
      <c r="STT14" s="488"/>
      <c r="STU14" s="488"/>
      <c r="STV14" s="488"/>
      <c r="STW14" s="488"/>
      <c r="STX14" s="488"/>
      <c r="STY14" s="488"/>
      <c r="STZ14" s="488"/>
      <c r="SUA14" s="488"/>
      <c r="SUB14" s="488"/>
      <c r="SUC14" s="488"/>
      <c r="SUD14" s="488"/>
      <c r="SUE14" s="488"/>
      <c r="SUF14" s="488"/>
      <c r="SUG14" s="488"/>
      <c r="SUH14" s="488"/>
      <c r="SUI14" s="488"/>
      <c r="SUJ14" s="488"/>
      <c r="SUK14" s="488"/>
      <c r="SUL14" s="488"/>
      <c r="SUM14" s="488"/>
      <c r="SUN14" s="488"/>
      <c r="SUO14" s="488"/>
      <c r="SUP14" s="488"/>
      <c r="SUQ14" s="488"/>
      <c r="SUR14" s="488"/>
      <c r="SUS14" s="488"/>
      <c r="SUT14" s="488"/>
      <c r="SUU14" s="488"/>
      <c r="SUV14" s="488"/>
      <c r="SUW14" s="488"/>
      <c r="SUX14" s="488"/>
      <c r="SUY14" s="488"/>
      <c r="SUZ14" s="488"/>
      <c r="SVA14" s="488"/>
      <c r="SVB14" s="488"/>
      <c r="SVC14" s="488"/>
      <c r="SVD14" s="488"/>
      <c r="SVE14" s="488"/>
      <c r="SVF14" s="488"/>
      <c r="SVG14" s="488"/>
      <c r="SVH14" s="488"/>
      <c r="SVI14" s="488"/>
      <c r="SVJ14" s="488"/>
      <c r="SVK14" s="488"/>
      <c r="SVL14" s="488"/>
      <c r="SVM14" s="488"/>
      <c r="SVN14" s="488"/>
      <c r="SVO14" s="488"/>
      <c r="SVP14" s="488"/>
      <c r="SVQ14" s="488"/>
      <c r="SVR14" s="488"/>
      <c r="SVS14" s="488"/>
      <c r="SVT14" s="488"/>
      <c r="SVU14" s="488"/>
      <c r="SVV14" s="488"/>
      <c r="SVW14" s="488"/>
      <c r="SVX14" s="488"/>
      <c r="SVY14" s="488"/>
      <c r="SVZ14" s="488"/>
      <c r="SWA14" s="488"/>
      <c r="SWB14" s="488"/>
      <c r="SWC14" s="488"/>
      <c r="SWD14" s="488"/>
      <c r="SWE14" s="488"/>
      <c r="SWF14" s="488"/>
      <c r="SWG14" s="488"/>
      <c r="SWH14" s="488"/>
      <c r="SWI14" s="488"/>
      <c r="SWJ14" s="488"/>
      <c r="SWK14" s="488"/>
      <c r="SWL14" s="488"/>
      <c r="SWM14" s="488"/>
      <c r="SWN14" s="488"/>
      <c r="SWO14" s="488"/>
      <c r="SWP14" s="488"/>
      <c r="SWQ14" s="488"/>
      <c r="SWR14" s="488"/>
      <c r="SWS14" s="488"/>
      <c r="SWT14" s="488"/>
      <c r="SWU14" s="488"/>
      <c r="SWV14" s="488"/>
      <c r="SWW14" s="488"/>
      <c r="SWX14" s="488"/>
      <c r="SWY14" s="488"/>
      <c r="SWZ14" s="488"/>
      <c r="SXA14" s="488"/>
      <c r="SXB14" s="488"/>
      <c r="SXC14" s="488"/>
      <c r="SXD14" s="488"/>
      <c r="SXE14" s="488"/>
      <c r="SXF14" s="488"/>
      <c r="SXG14" s="488"/>
      <c r="SXH14" s="488"/>
      <c r="SXI14" s="488"/>
      <c r="SXJ14" s="488"/>
      <c r="SXK14" s="488"/>
      <c r="SXL14" s="488"/>
      <c r="SXM14" s="488"/>
      <c r="SXN14" s="488"/>
      <c r="SXO14" s="488"/>
      <c r="SXP14" s="488"/>
      <c r="SXQ14" s="488"/>
      <c r="SXR14" s="488"/>
      <c r="SXS14" s="488"/>
      <c r="SXT14" s="488"/>
      <c r="SXU14" s="488"/>
      <c r="SXV14" s="488"/>
      <c r="SXW14" s="488"/>
      <c r="SXX14" s="488"/>
      <c r="SXY14" s="488"/>
      <c r="SXZ14" s="488"/>
      <c r="SYA14" s="488"/>
      <c r="SYB14" s="488"/>
      <c r="SYC14" s="488"/>
      <c r="SYD14" s="488"/>
      <c r="SYE14" s="488"/>
      <c r="SYF14" s="488"/>
      <c r="SYG14" s="488"/>
      <c r="SYH14" s="488"/>
      <c r="SYI14" s="488"/>
      <c r="SYJ14" s="488"/>
      <c r="SYK14" s="488"/>
      <c r="SYL14" s="488"/>
      <c r="SYM14" s="488"/>
      <c r="SYN14" s="488"/>
      <c r="SYO14" s="488"/>
      <c r="SYP14" s="488"/>
      <c r="SYQ14" s="488"/>
      <c r="SYR14" s="488"/>
      <c r="SYS14" s="488"/>
      <c r="SYT14" s="488"/>
      <c r="SYU14" s="488"/>
      <c r="SYV14" s="488"/>
      <c r="SYW14" s="488"/>
      <c r="SYX14" s="488"/>
      <c r="SYY14" s="488"/>
      <c r="SYZ14" s="488"/>
      <c r="SZA14" s="488"/>
      <c r="SZB14" s="488"/>
      <c r="SZC14" s="488"/>
      <c r="SZD14" s="488"/>
      <c r="SZE14" s="488"/>
      <c r="SZF14" s="488"/>
      <c r="SZG14" s="488"/>
      <c r="SZH14" s="488"/>
      <c r="SZI14" s="488"/>
      <c r="SZJ14" s="488"/>
      <c r="SZK14" s="488"/>
      <c r="SZL14" s="488"/>
      <c r="SZM14" s="488"/>
      <c r="SZN14" s="488"/>
      <c r="SZO14" s="488"/>
      <c r="SZP14" s="488"/>
      <c r="SZQ14" s="488"/>
      <c r="SZR14" s="488"/>
      <c r="SZS14" s="488"/>
      <c r="SZT14" s="488"/>
      <c r="SZU14" s="488"/>
      <c r="SZV14" s="488"/>
      <c r="SZW14" s="488"/>
      <c r="SZX14" s="488"/>
      <c r="SZY14" s="488"/>
      <c r="SZZ14" s="488"/>
      <c r="TAA14" s="488"/>
      <c r="TAB14" s="488"/>
      <c r="TAC14" s="488"/>
      <c r="TAD14" s="488"/>
      <c r="TAE14" s="488"/>
      <c r="TAF14" s="488"/>
      <c r="TAG14" s="488"/>
      <c r="TAH14" s="488"/>
      <c r="TAI14" s="488"/>
      <c r="TAJ14" s="488"/>
      <c r="TAK14" s="488"/>
      <c r="TAL14" s="488"/>
      <c r="TAM14" s="488"/>
      <c r="TAN14" s="488"/>
      <c r="TAO14" s="488"/>
      <c r="TAP14" s="488"/>
      <c r="TAQ14" s="488"/>
      <c r="TAR14" s="488"/>
      <c r="TAS14" s="488"/>
      <c r="TAT14" s="488"/>
      <c r="TAU14" s="488"/>
      <c r="TAV14" s="488"/>
      <c r="TAW14" s="488"/>
      <c r="TAX14" s="488"/>
      <c r="TAY14" s="488"/>
      <c r="TAZ14" s="488"/>
      <c r="TBA14" s="488"/>
      <c r="TBB14" s="488"/>
      <c r="TBC14" s="488"/>
      <c r="TBD14" s="488"/>
      <c r="TBE14" s="488"/>
      <c r="TBF14" s="488"/>
      <c r="TBG14" s="488"/>
      <c r="TBH14" s="488"/>
      <c r="TBI14" s="488"/>
      <c r="TBJ14" s="488"/>
      <c r="TBK14" s="488"/>
      <c r="TBL14" s="488"/>
      <c r="TBM14" s="488"/>
      <c r="TBN14" s="488"/>
      <c r="TBO14" s="488"/>
      <c r="TBP14" s="488"/>
      <c r="TBQ14" s="488"/>
      <c r="TBR14" s="488"/>
      <c r="TBS14" s="488"/>
      <c r="TBT14" s="488"/>
      <c r="TBU14" s="488"/>
      <c r="TBV14" s="488"/>
      <c r="TBW14" s="488"/>
      <c r="TBX14" s="488"/>
      <c r="TBY14" s="488"/>
      <c r="TBZ14" s="488"/>
      <c r="TCA14" s="488"/>
      <c r="TCB14" s="488"/>
      <c r="TCC14" s="488"/>
      <c r="TCD14" s="488"/>
      <c r="TCE14" s="488"/>
      <c r="TCF14" s="488"/>
      <c r="TCG14" s="488"/>
      <c r="TCH14" s="488"/>
      <c r="TCI14" s="488"/>
      <c r="TCJ14" s="488"/>
      <c r="TCK14" s="488"/>
      <c r="TCL14" s="488"/>
      <c r="TCM14" s="488"/>
      <c r="TCN14" s="488"/>
      <c r="TCO14" s="488"/>
      <c r="TCP14" s="488"/>
      <c r="TCQ14" s="488"/>
      <c r="TCR14" s="488"/>
      <c r="TCS14" s="488"/>
      <c r="TCT14" s="488"/>
      <c r="TCU14" s="488"/>
      <c r="TCV14" s="488"/>
      <c r="TCW14" s="488"/>
      <c r="TCX14" s="488"/>
      <c r="TCY14" s="488"/>
      <c r="TCZ14" s="488"/>
      <c r="TDA14" s="488"/>
      <c r="TDB14" s="488"/>
      <c r="TDC14" s="488"/>
      <c r="TDD14" s="488"/>
      <c r="TDE14" s="488"/>
      <c r="TDF14" s="488"/>
      <c r="TDG14" s="488"/>
      <c r="TDH14" s="488"/>
      <c r="TDI14" s="488"/>
      <c r="TDJ14" s="488"/>
      <c r="TDK14" s="488"/>
      <c r="TDL14" s="488"/>
      <c r="TDM14" s="488"/>
      <c r="TDN14" s="488"/>
      <c r="TDO14" s="488"/>
      <c r="TDP14" s="488"/>
      <c r="TDQ14" s="488"/>
      <c r="TDR14" s="488"/>
      <c r="TDS14" s="488"/>
      <c r="TDT14" s="488"/>
      <c r="TDU14" s="488"/>
      <c r="TDV14" s="488"/>
      <c r="TDW14" s="488"/>
      <c r="TDX14" s="488"/>
      <c r="TDY14" s="488"/>
      <c r="TDZ14" s="488"/>
      <c r="TEA14" s="488"/>
      <c r="TEB14" s="488"/>
      <c r="TEC14" s="488"/>
      <c r="TED14" s="488"/>
      <c r="TEE14" s="488"/>
      <c r="TEF14" s="488"/>
      <c r="TEG14" s="488"/>
      <c r="TEH14" s="488"/>
      <c r="TEI14" s="488"/>
      <c r="TEJ14" s="488"/>
      <c r="TEK14" s="488"/>
      <c r="TEL14" s="488"/>
      <c r="TEM14" s="488"/>
      <c r="TEN14" s="488"/>
      <c r="TEO14" s="488"/>
      <c r="TEP14" s="488"/>
      <c r="TEQ14" s="488"/>
      <c r="TER14" s="488"/>
      <c r="TES14" s="488"/>
      <c r="TET14" s="488"/>
      <c r="TEU14" s="488"/>
      <c r="TEV14" s="488"/>
      <c r="TEW14" s="488"/>
      <c r="TEX14" s="488"/>
      <c r="TEY14" s="488"/>
      <c r="TEZ14" s="488"/>
      <c r="TFA14" s="488"/>
      <c r="TFB14" s="488"/>
      <c r="TFC14" s="488"/>
      <c r="TFD14" s="488"/>
      <c r="TFE14" s="488"/>
      <c r="TFF14" s="488"/>
      <c r="TFG14" s="488"/>
      <c r="TFH14" s="488"/>
      <c r="TFI14" s="488"/>
      <c r="TFJ14" s="488"/>
      <c r="TFK14" s="488"/>
      <c r="TFL14" s="488"/>
      <c r="TFM14" s="488"/>
      <c r="TFN14" s="488"/>
      <c r="TFO14" s="488"/>
      <c r="TFP14" s="488"/>
      <c r="TFQ14" s="488"/>
      <c r="TFR14" s="488"/>
      <c r="TFS14" s="488"/>
      <c r="TFT14" s="488"/>
      <c r="TFU14" s="488"/>
      <c r="TFV14" s="488"/>
      <c r="TFW14" s="488"/>
      <c r="TFX14" s="488"/>
      <c r="TFY14" s="488"/>
      <c r="TFZ14" s="488"/>
      <c r="TGA14" s="488"/>
      <c r="TGB14" s="488"/>
      <c r="TGC14" s="488"/>
      <c r="TGD14" s="488"/>
      <c r="TGE14" s="488"/>
      <c r="TGF14" s="488"/>
      <c r="TGG14" s="488"/>
      <c r="TGH14" s="488"/>
      <c r="TGI14" s="488"/>
      <c r="TGJ14" s="488"/>
      <c r="TGK14" s="488"/>
      <c r="TGL14" s="488"/>
      <c r="TGM14" s="488"/>
      <c r="TGN14" s="488"/>
      <c r="TGO14" s="488"/>
      <c r="TGP14" s="488"/>
      <c r="TGQ14" s="488"/>
      <c r="TGR14" s="488"/>
      <c r="TGS14" s="488"/>
      <c r="TGT14" s="488"/>
      <c r="TGU14" s="488"/>
      <c r="TGV14" s="488"/>
      <c r="TGW14" s="488"/>
      <c r="TGX14" s="488"/>
      <c r="TGY14" s="488"/>
      <c r="TGZ14" s="488"/>
      <c r="THA14" s="488"/>
      <c r="THB14" s="488"/>
      <c r="THC14" s="488"/>
      <c r="THD14" s="488"/>
      <c r="THE14" s="488"/>
      <c r="THF14" s="488"/>
      <c r="THG14" s="488"/>
      <c r="THH14" s="488"/>
      <c r="THI14" s="488"/>
      <c r="THJ14" s="488"/>
      <c r="THK14" s="488"/>
      <c r="THL14" s="488"/>
      <c r="THM14" s="488"/>
      <c r="THN14" s="488"/>
      <c r="THO14" s="488"/>
      <c r="THP14" s="488"/>
      <c r="THQ14" s="488"/>
      <c r="THR14" s="488"/>
      <c r="THS14" s="488"/>
      <c r="THT14" s="488"/>
      <c r="THU14" s="488"/>
      <c r="THV14" s="488"/>
      <c r="THW14" s="488"/>
      <c r="THX14" s="488"/>
      <c r="THY14" s="488"/>
      <c r="THZ14" s="488"/>
      <c r="TIA14" s="488"/>
      <c r="TIB14" s="488"/>
      <c r="TIC14" s="488"/>
      <c r="TID14" s="488"/>
      <c r="TIE14" s="488"/>
      <c r="TIF14" s="488"/>
      <c r="TIG14" s="488"/>
      <c r="TIH14" s="488"/>
      <c r="TII14" s="488"/>
      <c r="TIJ14" s="488"/>
      <c r="TIK14" s="488"/>
      <c r="TIL14" s="488"/>
      <c r="TIM14" s="488"/>
      <c r="TIN14" s="488"/>
      <c r="TIO14" s="488"/>
      <c r="TIP14" s="488"/>
      <c r="TIQ14" s="488"/>
      <c r="TIR14" s="488"/>
      <c r="TIS14" s="488"/>
      <c r="TIT14" s="488"/>
      <c r="TIU14" s="488"/>
      <c r="TIV14" s="488"/>
      <c r="TIW14" s="488"/>
      <c r="TIX14" s="488"/>
      <c r="TIY14" s="488"/>
      <c r="TIZ14" s="488"/>
      <c r="TJA14" s="488"/>
      <c r="TJB14" s="488"/>
      <c r="TJC14" s="488"/>
      <c r="TJD14" s="488"/>
      <c r="TJE14" s="488"/>
      <c r="TJF14" s="488"/>
      <c r="TJG14" s="488"/>
      <c r="TJH14" s="488"/>
      <c r="TJI14" s="488"/>
      <c r="TJJ14" s="488"/>
      <c r="TJK14" s="488"/>
      <c r="TJL14" s="488"/>
      <c r="TJM14" s="488"/>
      <c r="TJN14" s="488"/>
      <c r="TJO14" s="488"/>
      <c r="TJP14" s="488"/>
      <c r="TJQ14" s="488"/>
      <c r="TJR14" s="488"/>
      <c r="TJS14" s="488"/>
      <c r="TJT14" s="488"/>
      <c r="TJU14" s="488"/>
      <c r="TJV14" s="488"/>
      <c r="TJW14" s="488"/>
      <c r="TJX14" s="488"/>
      <c r="TJY14" s="488"/>
      <c r="TJZ14" s="488"/>
      <c r="TKA14" s="488"/>
      <c r="TKB14" s="488"/>
      <c r="TKC14" s="488"/>
      <c r="TKD14" s="488"/>
      <c r="TKE14" s="488"/>
      <c r="TKF14" s="488"/>
      <c r="TKG14" s="488"/>
      <c r="TKH14" s="488"/>
      <c r="TKI14" s="488"/>
      <c r="TKJ14" s="488"/>
      <c r="TKK14" s="488"/>
      <c r="TKL14" s="488"/>
      <c r="TKM14" s="488"/>
      <c r="TKN14" s="488"/>
      <c r="TKO14" s="488"/>
      <c r="TKP14" s="488"/>
      <c r="TKQ14" s="488"/>
      <c r="TKR14" s="488"/>
      <c r="TKS14" s="488"/>
      <c r="TKT14" s="488"/>
      <c r="TKU14" s="488"/>
      <c r="TKV14" s="488"/>
      <c r="TKW14" s="488"/>
      <c r="TKX14" s="488"/>
      <c r="TKY14" s="488"/>
      <c r="TKZ14" s="488"/>
      <c r="TLA14" s="488"/>
      <c r="TLB14" s="488"/>
      <c r="TLC14" s="488"/>
      <c r="TLD14" s="488"/>
      <c r="TLE14" s="488"/>
      <c r="TLF14" s="488"/>
      <c r="TLG14" s="488"/>
      <c r="TLH14" s="488"/>
      <c r="TLI14" s="488"/>
      <c r="TLJ14" s="488"/>
      <c r="TLK14" s="488"/>
      <c r="TLL14" s="488"/>
      <c r="TLM14" s="488"/>
      <c r="TLN14" s="488"/>
      <c r="TLO14" s="488"/>
      <c r="TLP14" s="488"/>
      <c r="TLQ14" s="488"/>
      <c r="TLR14" s="488"/>
      <c r="TLS14" s="488"/>
      <c r="TLT14" s="488"/>
      <c r="TLU14" s="488"/>
      <c r="TLV14" s="488"/>
      <c r="TLW14" s="488"/>
      <c r="TLX14" s="488"/>
      <c r="TLY14" s="488"/>
      <c r="TLZ14" s="488"/>
      <c r="TMA14" s="488"/>
      <c r="TMB14" s="488"/>
      <c r="TMC14" s="488"/>
      <c r="TMD14" s="488"/>
      <c r="TME14" s="488"/>
      <c r="TMF14" s="488"/>
      <c r="TMG14" s="488"/>
      <c r="TMH14" s="488"/>
      <c r="TMI14" s="488"/>
      <c r="TMJ14" s="488"/>
      <c r="TMK14" s="488"/>
      <c r="TML14" s="488"/>
      <c r="TMM14" s="488"/>
      <c r="TMN14" s="488"/>
      <c r="TMO14" s="488"/>
      <c r="TMP14" s="488"/>
      <c r="TMQ14" s="488"/>
      <c r="TMR14" s="488"/>
      <c r="TMS14" s="488"/>
      <c r="TMT14" s="488"/>
      <c r="TMU14" s="488"/>
      <c r="TMV14" s="488"/>
      <c r="TMW14" s="488"/>
      <c r="TMX14" s="488"/>
      <c r="TMY14" s="488"/>
      <c r="TMZ14" s="488"/>
      <c r="TNA14" s="488"/>
      <c r="TNB14" s="488"/>
      <c r="TNC14" s="488"/>
      <c r="TND14" s="488"/>
      <c r="TNE14" s="488"/>
      <c r="TNF14" s="488"/>
      <c r="TNG14" s="488"/>
      <c r="TNH14" s="488"/>
      <c r="TNI14" s="488"/>
      <c r="TNJ14" s="488"/>
      <c r="TNK14" s="488"/>
      <c r="TNL14" s="488"/>
      <c r="TNM14" s="488"/>
      <c r="TNN14" s="488"/>
      <c r="TNO14" s="488"/>
      <c r="TNP14" s="488"/>
      <c r="TNQ14" s="488"/>
      <c r="TNR14" s="488"/>
      <c r="TNS14" s="488"/>
      <c r="TNT14" s="488"/>
      <c r="TNU14" s="488"/>
      <c r="TNV14" s="488"/>
      <c r="TNW14" s="488"/>
      <c r="TNX14" s="488"/>
      <c r="TNY14" s="488"/>
      <c r="TNZ14" s="488"/>
      <c r="TOA14" s="488"/>
      <c r="TOB14" s="488"/>
      <c r="TOC14" s="488"/>
      <c r="TOD14" s="488"/>
      <c r="TOE14" s="488"/>
      <c r="TOF14" s="488"/>
      <c r="TOG14" s="488"/>
      <c r="TOH14" s="488"/>
      <c r="TOI14" s="488"/>
      <c r="TOJ14" s="488"/>
      <c r="TOK14" s="488"/>
      <c r="TOL14" s="488"/>
      <c r="TOM14" s="488"/>
      <c r="TON14" s="488"/>
      <c r="TOO14" s="488"/>
      <c r="TOP14" s="488"/>
      <c r="TOQ14" s="488"/>
      <c r="TOR14" s="488"/>
      <c r="TOS14" s="488"/>
      <c r="TOT14" s="488"/>
      <c r="TOU14" s="488"/>
      <c r="TOV14" s="488"/>
      <c r="TOW14" s="488"/>
      <c r="TOX14" s="488"/>
      <c r="TOY14" s="488"/>
      <c r="TOZ14" s="488"/>
      <c r="TPA14" s="488"/>
      <c r="TPB14" s="488"/>
      <c r="TPC14" s="488"/>
      <c r="TPD14" s="488"/>
      <c r="TPE14" s="488"/>
      <c r="TPF14" s="488"/>
      <c r="TPG14" s="488"/>
      <c r="TPH14" s="488"/>
      <c r="TPI14" s="488"/>
      <c r="TPJ14" s="488"/>
      <c r="TPK14" s="488"/>
      <c r="TPL14" s="488"/>
      <c r="TPM14" s="488"/>
      <c r="TPN14" s="488"/>
      <c r="TPO14" s="488"/>
      <c r="TPP14" s="488"/>
      <c r="TPQ14" s="488"/>
      <c r="TPR14" s="488"/>
      <c r="TPS14" s="488"/>
      <c r="TPT14" s="488"/>
      <c r="TPU14" s="488"/>
      <c r="TPV14" s="488"/>
      <c r="TPW14" s="488"/>
      <c r="TPX14" s="488"/>
      <c r="TPY14" s="488"/>
      <c r="TPZ14" s="488"/>
      <c r="TQA14" s="488"/>
      <c r="TQB14" s="488"/>
      <c r="TQC14" s="488"/>
      <c r="TQD14" s="488"/>
      <c r="TQE14" s="488"/>
      <c r="TQF14" s="488"/>
      <c r="TQG14" s="488"/>
      <c r="TQH14" s="488"/>
      <c r="TQI14" s="488"/>
      <c r="TQJ14" s="488"/>
      <c r="TQK14" s="488"/>
      <c r="TQL14" s="488"/>
      <c r="TQM14" s="488"/>
      <c r="TQN14" s="488"/>
      <c r="TQO14" s="488"/>
      <c r="TQP14" s="488"/>
      <c r="TQQ14" s="488"/>
      <c r="TQR14" s="488"/>
      <c r="TQS14" s="488"/>
      <c r="TQT14" s="488"/>
      <c r="TQU14" s="488"/>
      <c r="TQV14" s="488"/>
      <c r="TQW14" s="488"/>
      <c r="TQX14" s="488"/>
      <c r="TQY14" s="488"/>
      <c r="TQZ14" s="488"/>
      <c r="TRA14" s="488"/>
      <c r="TRB14" s="488"/>
      <c r="TRC14" s="488"/>
      <c r="TRD14" s="488"/>
      <c r="TRE14" s="488"/>
      <c r="TRF14" s="488"/>
      <c r="TRG14" s="488"/>
      <c r="TRH14" s="488"/>
      <c r="TRI14" s="488"/>
      <c r="TRJ14" s="488"/>
      <c r="TRK14" s="488"/>
      <c r="TRL14" s="488"/>
      <c r="TRM14" s="488"/>
      <c r="TRN14" s="488"/>
      <c r="TRO14" s="488"/>
      <c r="TRP14" s="488"/>
      <c r="TRQ14" s="488"/>
      <c r="TRR14" s="488"/>
      <c r="TRS14" s="488"/>
      <c r="TRT14" s="488"/>
      <c r="TRU14" s="488"/>
      <c r="TRV14" s="488"/>
      <c r="TRW14" s="488"/>
      <c r="TRX14" s="488"/>
      <c r="TRY14" s="488"/>
      <c r="TRZ14" s="488"/>
      <c r="TSA14" s="488"/>
      <c r="TSB14" s="488"/>
      <c r="TSC14" s="488"/>
      <c r="TSD14" s="488"/>
      <c r="TSE14" s="488"/>
      <c r="TSF14" s="488"/>
      <c r="TSG14" s="488"/>
      <c r="TSH14" s="488"/>
      <c r="TSI14" s="488"/>
      <c r="TSJ14" s="488"/>
      <c r="TSK14" s="488"/>
      <c r="TSL14" s="488"/>
      <c r="TSM14" s="488"/>
      <c r="TSN14" s="488"/>
      <c r="TSO14" s="488"/>
      <c r="TSP14" s="488"/>
      <c r="TSQ14" s="488"/>
      <c r="TSR14" s="488"/>
      <c r="TSS14" s="488"/>
      <c r="TST14" s="488"/>
      <c r="TSU14" s="488"/>
      <c r="TSV14" s="488"/>
      <c r="TSW14" s="488"/>
      <c r="TSX14" s="488"/>
      <c r="TSY14" s="488"/>
      <c r="TSZ14" s="488"/>
      <c r="TTA14" s="488"/>
      <c r="TTB14" s="488"/>
      <c r="TTC14" s="488"/>
      <c r="TTD14" s="488"/>
      <c r="TTE14" s="488"/>
      <c r="TTF14" s="488"/>
      <c r="TTG14" s="488"/>
      <c r="TTH14" s="488"/>
      <c r="TTI14" s="488"/>
      <c r="TTJ14" s="488"/>
      <c r="TTK14" s="488"/>
      <c r="TTL14" s="488"/>
      <c r="TTM14" s="488"/>
      <c r="TTN14" s="488"/>
      <c r="TTO14" s="488"/>
      <c r="TTP14" s="488"/>
      <c r="TTQ14" s="488"/>
      <c r="TTR14" s="488"/>
      <c r="TTS14" s="488"/>
      <c r="TTT14" s="488"/>
      <c r="TTU14" s="488"/>
      <c r="TTV14" s="488"/>
      <c r="TTW14" s="488"/>
      <c r="TTX14" s="488"/>
      <c r="TTY14" s="488"/>
      <c r="TTZ14" s="488"/>
      <c r="TUA14" s="488"/>
      <c r="TUB14" s="488"/>
      <c r="TUC14" s="488"/>
      <c r="TUD14" s="488"/>
      <c r="TUE14" s="488"/>
      <c r="TUF14" s="488"/>
      <c r="TUG14" s="488"/>
      <c r="TUH14" s="488"/>
      <c r="TUI14" s="488"/>
      <c r="TUJ14" s="488"/>
      <c r="TUK14" s="488"/>
      <c r="TUL14" s="488"/>
      <c r="TUM14" s="488"/>
      <c r="TUN14" s="488"/>
      <c r="TUO14" s="488"/>
      <c r="TUP14" s="488"/>
      <c r="TUQ14" s="488"/>
      <c r="TUR14" s="488"/>
      <c r="TUS14" s="488"/>
      <c r="TUT14" s="488"/>
      <c r="TUU14" s="488"/>
      <c r="TUV14" s="488"/>
      <c r="TUW14" s="488"/>
      <c r="TUX14" s="488"/>
      <c r="TUY14" s="488"/>
      <c r="TUZ14" s="488"/>
      <c r="TVA14" s="488"/>
      <c r="TVB14" s="488"/>
      <c r="TVC14" s="488"/>
      <c r="TVD14" s="488"/>
      <c r="TVE14" s="488"/>
      <c r="TVF14" s="488"/>
      <c r="TVG14" s="488"/>
      <c r="TVH14" s="488"/>
      <c r="TVI14" s="488"/>
      <c r="TVJ14" s="488"/>
      <c r="TVK14" s="488"/>
      <c r="TVL14" s="488"/>
      <c r="TVM14" s="488"/>
      <c r="TVN14" s="488"/>
      <c r="TVO14" s="488"/>
      <c r="TVP14" s="488"/>
      <c r="TVQ14" s="488"/>
      <c r="TVR14" s="488"/>
      <c r="TVS14" s="488"/>
      <c r="TVT14" s="488"/>
      <c r="TVU14" s="488"/>
      <c r="TVV14" s="488"/>
      <c r="TVW14" s="488"/>
      <c r="TVX14" s="488"/>
      <c r="TVY14" s="488"/>
      <c r="TVZ14" s="488"/>
      <c r="TWA14" s="488"/>
      <c r="TWB14" s="488"/>
      <c r="TWC14" s="488"/>
      <c r="TWD14" s="488"/>
      <c r="TWE14" s="488"/>
      <c r="TWF14" s="488"/>
      <c r="TWG14" s="488"/>
      <c r="TWH14" s="488"/>
      <c r="TWI14" s="488"/>
      <c r="TWJ14" s="488"/>
      <c r="TWK14" s="488"/>
      <c r="TWL14" s="488"/>
      <c r="TWM14" s="488"/>
      <c r="TWN14" s="488"/>
      <c r="TWO14" s="488"/>
      <c r="TWP14" s="488"/>
      <c r="TWQ14" s="488"/>
      <c r="TWR14" s="488"/>
      <c r="TWS14" s="488"/>
      <c r="TWT14" s="488"/>
      <c r="TWU14" s="488"/>
      <c r="TWV14" s="488"/>
      <c r="TWW14" s="488"/>
      <c r="TWX14" s="488"/>
      <c r="TWY14" s="488"/>
      <c r="TWZ14" s="488"/>
      <c r="TXA14" s="488"/>
      <c r="TXB14" s="488"/>
      <c r="TXC14" s="488"/>
      <c r="TXD14" s="488"/>
      <c r="TXE14" s="488"/>
      <c r="TXF14" s="488"/>
      <c r="TXG14" s="488"/>
      <c r="TXH14" s="488"/>
      <c r="TXI14" s="488"/>
      <c r="TXJ14" s="488"/>
      <c r="TXK14" s="488"/>
      <c r="TXL14" s="488"/>
      <c r="TXM14" s="488"/>
      <c r="TXN14" s="488"/>
      <c r="TXO14" s="488"/>
      <c r="TXP14" s="488"/>
      <c r="TXQ14" s="488"/>
      <c r="TXR14" s="488"/>
      <c r="TXS14" s="488"/>
      <c r="TXT14" s="488"/>
      <c r="TXU14" s="488"/>
      <c r="TXV14" s="488"/>
      <c r="TXW14" s="488"/>
      <c r="TXX14" s="488"/>
      <c r="TXY14" s="488"/>
      <c r="TXZ14" s="488"/>
      <c r="TYA14" s="488"/>
      <c r="TYB14" s="488"/>
      <c r="TYC14" s="488"/>
      <c r="TYD14" s="488"/>
      <c r="TYE14" s="488"/>
      <c r="TYF14" s="488"/>
      <c r="TYG14" s="488"/>
      <c r="TYH14" s="488"/>
      <c r="TYI14" s="488"/>
      <c r="TYJ14" s="488"/>
      <c r="TYK14" s="488"/>
      <c r="TYL14" s="488"/>
      <c r="TYM14" s="488"/>
      <c r="TYN14" s="488"/>
      <c r="TYO14" s="488"/>
      <c r="TYP14" s="488"/>
      <c r="TYQ14" s="488"/>
      <c r="TYR14" s="488"/>
      <c r="TYS14" s="488"/>
      <c r="TYT14" s="488"/>
      <c r="TYU14" s="488"/>
      <c r="TYV14" s="488"/>
      <c r="TYW14" s="488"/>
      <c r="TYX14" s="488"/>
      <c r="TYY14" s="488"/>
      <c r="TYZ14" s="488"/>
      <c r="TZA14" s="488"/>
      <c r="TZB14" s="488"/>
      <c r="TZC14" s="488"/>
      <c r="TZD14" s="488"/>
      <c r="TZE14" s="488"/>
      <c r="TZF14" s="488"/>
      <c r="TZG14" s="488"/>
      <c r="TZH14" s="488"/>
      <c r="TZI14" s="488"/>
      <c r="TZJ14" s="488"/>
      <c r="TZK14" s="488"/>
      <c r="TZL14" s="488"/>
      <c r="TZM14" s="488"/>
      <c r="TZN14" s="488"/>
      <c r="TZO14" s="488"/>
      <c r="TZP14" s="488"/>
      <c r="TZQ14" s="488"/>
      <c r="TZR14" s="488"/>
      <c r="TZS14" s="488"/>
      <c r="TZT14" s="488"/>
      <c r="TZU14" s="488"/>
      <c r="TZV14" s="488"/>
      <c r="TZW14" s="488"/>
      <c r="TZX14" s="488"/>
      <c r="TZY14" s="488"/>
      <c r="TZZ14" s="488"/>
      <c r="UAA14" s="488"/>
      <c r="UAB14" s="488"/>
      <c r="UAC14" s="488"/>
      <c r="UAD14" s="488"/>
      <c r="UAE14" s="488"/>
      <c r="UAF14" s="488"/>
      <c r="UAG14" s="488"/>
      <c r="UAH14" s="488"/>
      <c r="UAI14" s="488"/>
      <c r="UAJ14" s="488"/>
      <c r="UAK14" s="488"/>
      <c r="UAL14" s="488"/>
      <c r="UAM14" s="488"/>
      <c r="UAN14" s="488"/>
      <c r="UAO14" s="488"/>
      <c r="UAP14" s="488"/>
      <c r="UAQ14" s="488"/>
      <c r="UAR14" s="488"/>
      <c r="UAS14" s="488"/>
      <c r="UAT14" s="488"/>
      <c r="UAU14" s="488"/>
      <c r="UAV14" s="488"/>
      <c r="UAW14" s="488"/>
      <c r="UAX14" s="488"/>
      <c r="UAY14" s="488"/>
      <c r="UAZ14" s="488"/>
      <c r="UBA14" s="488"/>
      <c r="UBB14" s="488"/>
      <c r="UBC14" s="488"/>
      <c r="UBD14" s="488"/>
      <c r="UBE14" s="488"/>
      <c r="UBF14" s="488"/>
      <c r="UBG14" s="488"/>
      <c r="UBH14" s="488"/>
      <c r="UBI14" s="488"/>
      <c r="UBJ14" s="488"/>
      <c r="UBK14" s="488"/>
      <c r="UBL14" s="488"/>
      <c r="UBM14" s="488"/>
      <c r="UBN14" s="488"/>
      <c r="UBO14" s="488"/>
      <c r="UBP14" s="488"/>
      <c r="UBQ14" s="488"/>
      <c r="UBR14" s="488"/>
      <c r="UBS14" s="488"/>
      <c r="UBT14" s="488"/>
      <c r="UBU14" s="488"/>
      <c r="UBV14" s="488"/>
      <c r="UBW14" s="488"/>
      <c r="UBX14" s="488"/>
      <c r="UBY14" s="488"/>
      <c r="UBZ14" s="488"/>
      <c r="UCA14" s="488"/>
      <c r="UCB14" s="488"/>
      <c r="UCC14" s="488"/>
      <c r="UCD14" s="488"/>
      <c r="UCE14" s="488"/>
      <c r="UCF14" s="488"/>
      <c r="UCG14" s="488"/>
      <c r="UCH14" s="488"/>
      <c r="UCI14" s="488"/>
      <c r="UCJ14" s="488"/>
      <c r="UCK14" s="488"/>
      <c r="UCL14" s="488"/>
      <c r="UCM14" s="488"/>
      <c r="UCN14" s="488"/>
      <c r="UCO14" s="488"/>
      <c r="UCP14" s="488"/>
      <c r="UCQ14" s="488"/>
      <c r="UCR14" s="488"/>
      <c r="UCS14" s="488"/>
      <c r="UCT14" s="488"/>
      <c r="UCU14" s="488"/>
      <c r="UCV14" s="488"/>
      <c r="UCW14" s="488"/>
      <c r="UCX14" s="488"/>
      <c r="UCY14" s="488"/>
      <c r="UCZ14" s="488"/>
      <c r="UDA14" s="488"/>
      <c r="UDB14" s="488"/>
      <c r="UDC14" s="488"/>
      <c r="UDD14" s="488"/>
      <c r="UDE14" s="488"/>
      <c r="UDF14" s="488"/>
      <c r="UDG14" s="488"/>
      <c r="UDH14" s="488"/>
      <c r="UDI14" s="488"/>
      <c r="UDJ14" s="488"/>
      <c r="UDK14" s="488"/>
      <c r="UDL14" s="488"/>
      <c r="UDM14" s="488"/>
      <c r="UDN14" s="488"/>
      <c r="UDO14" s="488"/>
      <c r="UDP14" s="488"/>
      <c r="UDQ14" s="488"/>
      <c r="UDR14" s="488"/>
      <c r="UDS14" s="488"/>
      <c r="UDT14" s="488"/>
      <c r="UDU14" s="488"/>
      <c r="UDV14" s="488"/>
      <c r="UDW14" s="488"/>
      <c r="UDX14" s="488"/>
      <c r="UDY14" s="488"/>
      <c r="UDZ14" s="488"/>
      <c r="UEA14" s="488"/>
      <c r="UEB14" s="488"/>
      <c r="UEC14" s="488"/>
      <c r="UED14" s="488"/>
      <c r="UEE14" s="488"/>
      <c r="UEF14" s="488"/>
      <c r="UEG14" s="488"/>
      <c r="UEH14" s="488"/>
      <c r="UEI14" s="488"/>
      <c r="UEJ14" s="488"/>
      <c r="UEK14" s="488"/>
      <c r="UEL14" s="488"/>
      <c r="UEM14" s="488"/>
      <c r="UEN14" s="488"/>
      <c r="UEO14" s="488"/>
      <c r="UEP14" s="488"/>
      <c r="UEQ14" s="488"/>
      <c r="UER14" s="488"/>
      <c r="UES14" s="488"/>
      <c r="UET14" s="488"/>
      <c r="UEU14" s="488"/>
      <c r="UEV14" s="488"/>
      <c r="UEW14" s="488"/>
      <c r="UEX14" s="488"/>
      <c r="UEY14" s="488"/>
      <c r="UEZ14" s="488"/>
      <c r="UFA14" s="488"/>
      <c r="UFB14" s="488"/>
      <c r="UFC14" s="488"/>
      <c r="UFD14" s="488"/>
      <c r="UFE14" s="488"/>
      <c r="UFF14" s="488"/>
      <c r="UFG14" s="488"/>
      <c r="UFH14" s="488"/>
      <c r="UFI14" s="488"/>
      <c r="UFJ14" s="488"/>
      <c r="UFK14" s="488"/>
      <c r="UFL14" s="488"/>
      <c r="UFM14" s="488"/>
      <c r="UFN14" s="488"/>
      <c r="UFO14" s="488"/>
      <c r="UFP14" s="488"/>
      <c r="UFQ14" s="488"/>
      <c r="UFR14" s="488"/>
      <c r="UFS14" s="488"/>
      <c r="UFT14" s="488"/>
      <c r="UFU14" s="488"/>
      <c r="UFV14" s="488"/>
      <c r="UFW14" s="488"/>
      <c r="UFX14" s="488"/>
      <c r="UFY14" s="488"/>
      <c r="UFZ14" s="488"/>
      <c r="UGA14" s="488"/>
      <c r="UGB14" s="488"/>
      <c r="UGC14" s="488"/>
      <c r="UGD14" s="488"/>
      <c r="UGE14" s="488"/>
      <c r="UGF14" s="488"/>
      <c r="UGG14" s="488"/>
      <c r="UGH14" s="488"/>
      <c r="UGI14" s="488"/>
      <c r="UGJ14" s="488"/>
      <c r="UGK14" s="488"/>
      <c r="UGL14" s="488"/>
      <c r="UGM14" s="488"/>
      <c r="UGN14" s="488"/>
      <c r="UGO14" s="488"/>
      <c r="UGP14" s="488"/>
      <c r="UGQ14" s="488"/>
      <c r="UGR14" s="488"/>
      <c r="UGS14" s="488"/>
      <c r="UGT14" s="488"/>
      <c r="UGU14" s="488"/>
      <c r="UGV14" s="488"/>
      <c r="UGW14" s="488"/>
      <c r="UGX14" s="488"/>
      <c r="UGY14" s="488"/>
      <c r="UGZ14" s="488"/>
      <c r="UHA14" s="488"/>
      <c r="UHB14" s="488"/>
      <c r="UHC14" s="488"/>
      <c r="UHD14" s="488"/>
      <c r="UHE14" s="488"/>
      <c r="UHF14" s="488"/>
      <c r="UHG14" s="488"/>
      <c r="UHH14" s="488"/>
      <c r="UHI14" s="488"/>
      <c r="UHJ14" s="488"/>
      <c r="UHK14" s="488"/>
      <c r="UHL14" s="488"/>
      <c r="UHM14" s="488"/>
      <c r="UHN14" s="488"/>
      <c r="UHO14" s="488"/>
      <c r="UHP14" s="488"/>
      <c r="UHQ14" s="488"/>
      <c r="UHR14" s="488"/>
      <c r="UHS14" s="488"/>
      <c r="UHT14" s="488"/>
      <c r="UHU14" s="488"/>
      <c r="UHV14" s="488"/>
      <c r="UHW14" s="488"/>
      <c r="UHX14" s="488"/>
      <c r="UHY14" s="488"/>
      <c r="UHZ14" s="488"/>
      <c r="UIA14" s="488"/>
      <c r="UIB14" s="488"/>
      <c r="UIC14" s="488"/>
      <c r="UID14" s="488"/>
      <c r="UIE14" s="488"/>
      <c r="UIF14" s="488"/>
      <c r="UIG14" s="488"/>
      <c r="UIH14" s="488"/>
      <c r="UII14" s="488"/>
      <c r="UIJ14" s="488"/>
      <c r="UIK14" s="488"/>
      <c r="UIL14" s="488"/>
      <c r="UIM14" s="488"/>
      <c r="UIN14" s="488"/>
      <c r="UIO14" s="488"/>
      <c r="UIP14" s="488"/>
      <c r="UIQ14" s="488"/>
      <c r="UIR14" s="488"/>
      <c r="UIS14" s="488"/>
      <c r="UIT14" s="488"/>
      <c r="UIU14" s="488"/>
      <c r="UIV14" s="488"/>
      <c r="UIW14" s="488"/>
      <c r="UIX14" s="488"/>
      <c r="UIY14" s="488"/>
      <c r="UIZ14" s="488"/>
      <c r="UJA14" s="488"/>
      <c r="UJB14" s="488"/>
      <c r="UJC14" s="488"/>
      <c r="UJD14" s="488"/>
      <c r="UJE14" s="488"/>
      <c r="UJF14" s="488"/>
      <c r="UJG14" s="488"/>
      <c r="UJH14" s="488"/>
      <c r="UJI14" s="488"/>
      <c r="UJJ14" s="488"/>
      <c r="UJK14" s="488"/>
      <c r="UJL14" s="488"/>
      <c r="UJM14" s="488"/>
      <c r="UJN14" s="488"/>
      <c r="UJO14" s="488"/>
      <c r="UJP14" s="488"/>
      <c r="UJQ14" s="488"/>
      <c r="UJR14" s="488"/>
      <c r="UJS14" s="488"/>
      <c r="UJT14" s="488"/>
      <c r="UJU14" s="488"/>
      <c r="UJV14" s="488"/>
      <c r="UJW14" s="488"/>
      <c r="UJX14" s="488"/>
      <c r="UJY14" s="488"/>
      <c r="UJZ14" s="488"/>
      <c r="UKA14" s="488"/>
      <c r="UKB14" s="488"/>
      <c r="UKC14" s="488"/>
      <c r="UKD14" s="488"/>
      <c r="UKE14" s="488"/>
      <c r="UKF14" s="488"/>
      <c r="UKG14" s="488"/>
      <c r="UKH14" s="488"/>
      <c r="UKI14" s="488"/>
      <c r="UKJ14" s="488"/>
      <c r="UKK14" s="488"/>
      <c r="UKL14" s="488"/>
      <c r="UKM14" s="488"/>
      <c r="UKN14" s="488"/>
      <c r="UKO14" s="488"/>
      <c r="UKP14" s="488"/>
      <c r="UKQ14" s="488"/>
      <c r="UKR14" s="488"/>
      <c r="UKS14" s="488"/>
      <c r="UKT14" s="488"/>
      <c r="UKU14" s="488"/>
      <c r="UKV14" s="488"/>
      <c r="UKW14" s="488"/>
      <c r="UKX14" s="488"/>
      <c r="UKY14" s="488"/>
      <c r="UKZ14" s="488"/>
      <c r="ULA14" s="488"/>
      <c r="ULB14" s="488"/>
      <c r="ULC14" s="488"/>
      <c r="ULD14" s="488"/>
      <c r="ULE14" s="488"/>
      <c r="ULF14" s="488"/>
      <c r="ULG14" s="488"/>
      <c r="ULH14" s="488"/>
      <c r="ULI14" s="488"/>
      <c r="ULJ14" s="488"/>
      <c r="ULK14" s="488"/>
      <c r="ULL14" s="488"/>
      <c r="ULM14" s="488"/>
      <c r="ULN14" s="488"/>
      <c r="ULO14" s="488"/>
      <c r="ULP14" s="488"/>
      <c r="ULQ14" s="488"/>
      <c r="ULR14" s="488"/>
      <c r="ULS14" s="488"/>
      <c r="ULT14" s="488"/>
      <c r="ULU14" s="488"/>
      <c r="ULV14" s="488"/>
      <c r="ULW14" s="488"/>
      <c r="ULX14" s="488"/>
      <c r="ULY14" s="488"/>
      <c r="ULZ14" s="488"/>
      <c r="UMA14" s="488"/>
      <c r="UMB14" s="488"/>
      <c r="UMC14" s="488"/>
      <c r="UMD14" s="488"/>
      <c r="UME14" s="488"/>
      <c r="UMF14" s="488"/>
      <c r="UMG14" s="488"/>
      <c r="UMH14" s="488"/>
      <c r="UMI14" s="488"/>
      <c r="UMJ14" s="488"/>
      <c r="UMK14" s="488"/>
      <c r="UML14" s="488"/>
      <c r="UMM14" s="488"/>
      <c r="UMN14" s="488"/>
      <c r="UMO14" s="488"/>
      <c r="UMP14" s="488"/>
      <c r="UMQ14" s="488"/>
      <c r="UMR14" s="488"/>
      <c r="UMS14" s="488"/>
      <c r="UMT14" s="488"/>
      <c r="UMU14" s="488"/>
      <c r="UMV14" s="488"/>
      <c r="UMW14" s="488"/>
      <c r="UMX14" s="488"/>
      <c r="UMY14" s="488"/>
      <c r="UMZ14" s="488"/>
      <c r="UNA14" s="488"/>
      <c r="UNB14" s="488"/>
      <c r="UNC14" s="488"/>
      <c r="UND14" s="488"/>
      <c r="UNE14" s="488"/>
      <c r="UNF14" s="488"/>
      <c r="UNG14" s="488"/>
      <c r="UNH14" s="488"/>
      <c r="UNI14" s="488"/>
      <c r="UNJ14" s="488"/>
      <c r="UNK14" s="488"/>
      <c r="UNL14" s="488"/>
      <c r="UNM14" s="488"/>
      <c r="UNN14" s="488"/>
      <c r="UNO14" s="488"/>
      <c r="UNP14" s="488"/>
      <c r="UNQ14" s="488"/>
      <c r="UNR14" s="488"/>
      <c r="UNS14" s="488"/>
      <c r="UNT14" s="488"/>
      <c r="UNU14" s="488"/>
      <c r="UNV14" s="488"/>
      <c r="UNW14" s="488"/>
      <c r="UNX14" s="488"/>
      <c r="UNY14" s="488"/>
      <c r="UNZ14" s="488"/>
      <c r="UOA14" s="488"/>
      <c r="UOB14" s="488"/>
      <c r="UOC14" s="488"/>
      <c r="UOD14" s="488"/>
      <c r="UOE14" s="488"/>
      <c r="UOF14" s="488"/>
      <c r="UOG14" s="488"/>
      <c r="UOH14" s="488"/>
      <c r="UOI14" s="488"/>
      <c r="UOJ14" s="488"/>
      <c r="UOK14" s="488"/>
      <c r="UOL14" s="488"/>
      <c r="UOM14" s="488"/>
      <c r="UON14" s="488"/>
      <c r="UOO14" s="488"/>
      <c r="UOP14" s="488"/>
      <c r="UOQ14" s="488"/>
      <c r="UOR14" s="488"/>
      <c r="UOS14" s="488"/>
      <c r="UOT14" s="488"/>
      <c r="UOU14" s="488"/>
      <c r="UOV14" s="488"/>
      <c r="UOW14" s="488"/>
      <c r="UOX14" s="488"/>
      <c r="UOY14" s="488"/>
      <c r="UOZ14" s="488"/>
      <c r="UPA14" s="488"/>
      <c r="UPB14" s="488"/>
      <c r="UPC14" s="488"/>
      <c r="UPD14" s="488"/>
      <c r="UPE14" s="488"/>
      <c r="UPF14" s="488"/>
      <c r="UPG14" s="488"/>
      <c r="UPH14" s="488"/>
      <c r="UPI14" s="488"/>
      <c r="UPJ14" s="488"/>
      <c r="UPK14" s="488"/>
      <c r="UPL14" s="488"/>
      <c r="UPM14" s="488"/>
      <c r="UPN14" s="488"/>
      <c r="UPO14" s="488"/>
      <c r="UPP14" s="488"/>
      <c r="UPQ14" s="488"/>
      <c r="UPR14" s="488"/>
      <c r="UPS14" s="488"/>
      <c r="UPT14" s="488"/>
      <c r="UPU14" s="488"/>
      <c r="UPV14" s="488"/>
      <c r="UPW14" s="488"/>
      <c r="UPX14" s="488"/>
      <c r="UPY14" s="488"/>
      <c r="UPZ14" s="488"/>
      <c r="UQA14" s="488"/>
      <c r="UQB14" s="488"/>
      <c r="UQC14" s="488"/>
      <c r="UQD14" s="488"/>
      <c r="UQE14" s="488"/>
      <c r="UQF14" s="488"/>
      <c r="UQG14" s="488"/>
      <c r="UQH14" s="488"/>
      <c r="UQI14" s="488"/>
      <c r="UQJ14" s="488"/>
      <c r="UQK14" s="488"/>
      <c r="UQL14" s="488"/>
      <c r="UQM14" s="488"/>
      <c r="UQN14" s="488"/>
      <c r="UQO14" s="488"/>
      <c r="UQP14" s="488"/>
      <c r="UQQ14" s="488"/>
      <c r="UQR14" s="488"/>
      <c r="UQS14" s="488"/>
      <c r="UQT14" s="488"/>
      <c r="UQU14" s="488"/>
      <c r="UQV14" s="488"/>
      <c r="UQW14" s="488"/>
      <c r="UQX14" s="488"/>
      <c r="UQY14" s="488"/>
      <c r="UQZ14" s="488"/>
      <c r="URA14" s="488"/>
      <c r="URB14" s="488"/>
      <c r="URC14" s="488"/>
      <c r="URD14" s="488"/>
      <c r="URE14" s="488"/>
      <c r="URF14" s="488"/>
      <c r="URG14" s="488"/>
      <c r="URH14" s="488"/>
      <c r="URI14" s="488"/>
      <c r="URJ14" s="488"/>
      <c r="URK14" s="488"/>
      <c r="URL14" s="488"/>
      <c r="URM14" s="488"/>
      <c r="URN14" s="488"/>
      <c r="URO14" s="488"/>
      <c r="URP14" s="488"/>
      <c r="URQ14" s="488"/>
      <c r="URR14" s="488"/>
      <c r="URS14" s="488"/>
      <c r="URT14" s="488"/>
      <c r="URU14" s="488"/>
      <c r="URV14" s="488"/>
      <c r="URW14" s="488"/>
      <c r="URX14" s="488"/>
      <c r="URY14" s="488"/>
      <c r="URZ14" s="488"/>
      <c r="USA14" s="488"/>
      <c r="USB14" s="488"/>
      <c r="USC14" s="488"/>
      <c r="USD14" s="488"/>
      <c r="USE14" s="488"/>
      <c r="USF14" s="488"/>
      <c r="USG14" s="488"/>
      <c r="USH14" s="488"/>
      <c r="USI14" s="488"/>
      <c r="USJ14" s="488"/>
      <c r="USK14" s="488"/>
      <c r="USL14" s="488"/>
      <c r="USM14" s="488"/>
      <c r="USN14" s="488"/>
      <c r="USO14" s="488"/>
      <c r="USP14" s="488"/>
      <c r="USQ14" s="488"/>
      <c r="USR14" s="488"/>
      <c r="USS14" s="488"/>
      <c r="UST14" s="488"/>
      <c r="USU14" s="488"/>
      <c r="USV14" s="488"/>
      <c r="USW14" s="488"/>
      <c r="USX14" s="488"/>
      <c r="USY14" s="488"/>
      <c r="USZ14" s="488"/>
      <c r="UTA14" s="488"/>
      <c r="UTB14" s="488"/>
      <c r="UTC14" s="488"/>
      <c r="UTD14" s="488"/>
      <c r="UTE14" s="488"/>
      <c r="UTF14" s="488"/>
      <c r="UTG14" s="488"/>
      <c r="UTH14" s="488"/>
      <c r="UTI14" s="488"/>
      <c r="UTJ14" s="488"/>
      <c r="UTK14" s="488"/>
      <c r="UTL14" s="488"/>
      <c r="UTM14" s="488"/>
      <c r="UTN14" s="488"/>
      <c r="UTO14" s="488"/>
      <c r="UTP14" s="488"/>
      <c r="UTQ14" s="488"/>
      <c r="UTR14" s="488"/>
      <c r="UTS14" s="488"/>
      <c r="UTT14" s="488"/>
      <c r="UTU14" s="488"/>
      <c r="UTV14" s="488"/>
      <c r="UTW14" s="488"/>
      <c r="UTX14" s="488"/>
      <c r="UTY14" s="488"/>
      <c r="UTZ14" s="488"/>
      <c r="UUA14" s="488"/>
      <c r="UUB14" s="488"/>
      <c r="UUC14" s="488"/>
      <c r="UUD14" s="488"/>
      <c r="UUE14" s="488"/>
      <c r="UUF14" s="488"/>
      <c r="UUG14" s="488"/>
      <c r="UUH14" s="488"/>
      <c r="UUI14" s="488"/>
      <c r="UUJ14" s="488"/>
      <c r="UUK14" s="488"/>
      <c r="UUL14" s="488"/>
      <c r="UUM14" s="488"/>
      <c r="UUN14" s="488"/>
      <c r="UUO14" s="488"/>
      <c r="UUP14" s="488"/>
      <c r="UUQ14" s="488"/>
      <c r="UUR14" s="488"/>
      <c r="UUS14" s="488"/>
      <c r="UUT14" s="488"/>
      <c r="UUU14" s="488"/>
      <c r="UUV14" s="488"/>
      <c r="UUW14" s="488"/>
      <c r="UUX14" s="488"/>
      <c r="UUY14" s="488"/>
      <c r="UUZ14" s="488"/>
      <c r="UVA14" s="488"/>
      <c r="UVB14" s="488"/>
      <c r="UVC14" s="488"/>
      <c r="UVD14" s="488"/>
      <c r="UVE14" s="488"/>
      <c r="UVF14" s="488"/>
      <c r="UVG14" s="488"/>
      <c r="UVH14" s="488"/>
      <c r="UVI14" s="488"/>
      <c r="UVJ14" s="488"/>
      <c r="UVK14" s="488"/>
      <c r="UVL14" s="488"/>
      <c r="UVM14" s="488"/>
      <c r="UVN14" s="488"/>
      <c r="UVO14" s="488"/>
      <c r="UVP14" s="488"/>
      <c r="UVQ14" s="488"/>
      <c r="UVR14" s="488"/>
      <c r="UVS14" s="488"/>
      <c r="UVT14" s="488"/>
      <c r="UVU14" s="488"/>
      <c r="UVV14" s="488"/>
      <c r="UVW14" s="488"/>
      <c r="UVX14" s="488"/>
      <c r="UVY14" s="488"/>
      <c r="UVZ14" s="488"/>
      <c r="UWA14" s="488"/>
      <c r="UWB14" s="488"/>
      <c r="UWC14" s="488"/>
      <c r="UWD14" s="488"/>
      <c r="UWE14" s="488"/>
      <c r="UWF14" s="488"/>
      <c r="UWG14" s="488"/>
      <c r="UWH14" s="488"/>
      <c r="UWI14" s="488"/>
      <c r="UWJ14" s="488"/>
      <c r="UWK14" s="488"/>
      <c r="UWL14" s="488"/>
      <c r="UWM14" s="488"/>
      <c r="UWN14" s="488"/>
      <c r="UWO14" s="488"/>
      <c r="UWP14" s="488"/>
      <c r="UWQ14" s="488"/>
      <c r="UWR14" s="488"/>
      <c r="UWS14" s="488"/>
      <c r="UWT14" s="488"/>
      <c r="UWU14" s="488"/>
      <c r="UWV14" s="488"/>
      <c r="UWW14" s="488"/>
      <c r="UWX14" s="488"/>
      <c r="UWY14" s="488"/>
      <c r="UWZ14" s="488"/>
      <c r="UXA14" s="488"/>
      <c r="UXB14" s="488"/>
      <c r="UXC14" s="488"/>
      <c r="UXD14" s="488"/>
      <c r="UXE14" s="488"/>
      <c r="UXF14" s="488"/>
      <c r="UXG14" s="488"/>
      <c r="UXH14" s="488"/>
      <c r="UXI14" s="488"/>
      <c r="UXJ14" s="488"/>
      <c r="UXK14" s="488"/>
      <c r="UXL14" s="488"/>
      <c r="UXM14" s="488"/>
      <c r="UXN14" s="488"/>
      <c r="UXO14" s="488"/>
      <c r="UXP14" s="488"/>
      <c r="UXQ14" s="488"/>
      <c r="UXR14" s="488"/>
      <c r="UXS14" s="488"/>
      <c r="UXT14" s="488"/>
      <c r="UXU14" s="488"/>
      <c r="UXV14" s="488"/>
      <c r="UXW14" s="488"/>
      <c r="UXX14" s="488"/>
      <c r="UXY14" s="488"/>
      <c r="UXZ14" s="488"/>
      <c r="UYA14" s="488"/>
      <c r="UYB14" s="488"/>
      <c r="UYC14" s="488"/>
      <c r="UYD14" s="488"/>
      <c r="UYE14" s="488"/>
      <c r="UYF14" s="488"/>
      <c r="UYG14" s="488"/>
      <c r="UYH14" s="488"/>
      <c r="UYI14" s="488"/>
      <c r="UYJ14" s="488"/>
      <c r="UYK14" s="488"/>
      <c r="UYL14" s="488"/>
      <c r="UYM14" s="488"/>
      <c r="UYN14" s="488"/>
      <c r="UYO14" s="488"/>
      <c r="UYP14" s="488"/>
      <c r="UYQ14" s="488"/>
      <c r="UYR14" s="488"/>
      <c r="UYS14" s="488"/>
      <c r="UYT14" s="488"/>
      <c r="UYU14" s="488"/>
      <c r="UYV14" s="488"/>
      <c r="UYW14" s="488"/>
      <c r="UYX14" s="488"/>
      <c r="UYY14" s="488"/>
      <c r="UYZ14" s="488"/>
      <c r="UZA14" s="488"/>
      <c r="UZB14" s="488"/>
      <c r="UZC14" s="488"/>
      <c r="UZD14" s="488"/>
      <c r="UZE14" s="488"/>
      <c r="UZF14" s="488"/>
      <c r="UZG14" s="488"/>
      <c r="UZH14" s="488"/>
      <c r="UZI14" s="488"/>
      <c r="UZJ14" s="488"/>
      <c r="UZK14" s="488"/>
      <c r="UZL14" s="488"/>
      <c r="UZM14" s="488"/>
      <c r="UZN14" s="488"/>
      <c r="UZO14" s="488"/>
      <c r="UZP14" s="488"/>
      <c r="UZQ14" s="488"/>
      <c r="UZR14" s="488"/>
      <c r="UZS14" s="488"/>
      <c r="UZT14" s="488"/>
      <c r="UZU14" s="488"/>
      <c r="UZV14" s="488"/>
      <c r="UZW14" s="488"/>
      <c r="UZX14" s="488"/>
      <c r="UZY14" s="488"/>
      <c r="UZZ14" s="488"/>
      <c r="VAA14" s="488"/>
      <c r="VAB14" s="488"/>
      <c r="VAC14" s="488"/>
      <c r="VAD14" s="488"/>
      <c r="VAE14" s="488"/>
      <c r="VAF14" s="488"/>
      <c r="VAG14" s="488"/>
      <c r="VAH14" s="488"/>
      <c r="VAI14" s="488"/>
      <c r="VAJ14" s="488"/>
      <c r="VAK14" s="488"/>
      <c r="VAL14" s="488"/>
      <c r="VAM14" s="488"/>
      <c r="VAN14" s="488"/>
      <c r="VAO14" s="488"/>
      <c r="VAP14" s="488"/>
      <c r="VAQ14" s="488"/>
      <c r="VAR14" s="488"/>
      <c r="VAS14" s="488"/>
      <c r="VAT14" s="488"/>
      <c r="VAU14" s="488"/>
      <c r="VAV14" s="488"/>
      <c r="VAW14" s="488"/>
      <c r="VAX14" s="488"/>
      <c r="VAY14" s="488"/>
      <c r="VAZ14" s="488"/>
      <c r="VBA14" s="488"/>
      <c r="VBB14" s="488"/>
      <c r="VBC14" s="488"/>
      <c r="VBD14" s="488"/>
      <c r="VBE14" s="488"/>
      <c r="VBF14" s="488"/>
      <c r="VBG14" s="488"/>
      <c r="VBH14" s="488"/>
      <c r="VBI14" s="488"/>
      <c r="VBJ14" s="488"/>
      <c r="VBK14" s="488"/>
      <c r="VBL14" s="488"/>
      <c r="VBM14" s="488"/>
      <c r="VBN14" s="488"/>
      <c r="VBO14" s="488"/>
      <c r="VBP14" s="488"/>
      <c r="VBQ14" s="488"/>
      <c r="VBR14" s="488"/>
      <c r="VBS14" s="488"/>
      <c r="VBT14" s="488"/>
      <c r="VBU14" s="488"/>
      <c r="VBV14" s="488"/>
      <c r="VBW14" s="488"/>
      <c r="VBX14" s="488"/>
      <c r="VBY14" s="488"/>
      <c r="VBZ14" s="488"/>
      <c r="VCA14" s="488"/>
      <c r="VCB14" s="488"/>
      <c r="VCC14" s="488"/>
      <c r="VCD14" s="488"/>
      <c r="VCE14" s="488"/>
      <c r="VCF14" s="488"/>
      <c r="VCG14" s="488"/>
      <c r="VCH14" s="488"/>
      <c r="VCI14" s="488"/>
      <c r="VCJ14" s="488"/>
      <c r="VCK14" s="488"/>
      <c r="VCL14" s="488"/>
      <c r="VCM14" s="488"/>
      <c r="VCN14" s="488"/>
      <c r="VCO14" s="488"/>
      <c r="VCP14" s="488"/>
      <c r="VCQ14" s="488"/>
      <c r="VCR14" s="488"/>
      <c r="VCS14" s="488"/>
      <c r="VCT14" s="488"/>
      <c r="VCU14" s="488"/>
      <c r="VCV14" s="488"/>
      <c r="VCW14" s="488"/>
      <c r="VCX14" s="488"/>
      <c r="VCY14" s="488"/>
      <c r="VCZ14" s="488"/>
      <c r="VDA14" s="488"/>
      <c r="VDB14" s="488"/>
      <c r="VDC14" s="488"/>
      <c r="VDD14" s="488"/>
      <c r="VDE14" s="488"/>
      <c r="VDF14" s="488"/>
      <c r="VDG14" s="488"/>
      <c r="VDH14" s="488"/>
      <c r="VDI14" s="488"/>
      <c r="VDJ14" s="488"/>
      <c r="VDK14" s="488"/>
      <c r="VDL14" s="488"/>
      <c r="VDM14" s="488"/>
      <c r="VDN14" s="488"/>
      <c r="VDO14" s="488"/>
      <c r="VDP14" s="488"/>
      <c r="VDQ14" s="488"/>
      <c r="VDR14" s="488"/>
      <c r="VDS14" s="488"/>
      <c r="VDT14" s="488"/>
      <c r="VDU14" s="488"/>
      <c r="VDV14" s="488"/>
      <c r="VDW14" s="488"/>
      <c r="VDX14" s="488"/>
      <c r="VDY14" s="488"/>
      <c r="VDZ14" s="488"/>
      <c r="VEA14" s="488"/>
      <c r="VEB14" s="488"/>
      <c r="VEC14" s="488"/>
      <c r="VED14" s="488"/>
      <c r="VEE14" s="488"/>
      <c r="VEF14" s="488"/>
      <c r="VEG14" s="488"/>
      <c r="VEH14" s="488"/>
      <c r="VEI14" s="488"/>
      <c r="VEJ14" s="488"/>
      <c r="VEK14" s="488"/>
      <c r="VEL14" s="488"/>
      <c r="VEM14" s="488"/>
      <c r="VEN14" s="488"/>
      <c r="VEO14" s="488"/>
      <c r="VEP14" s="488"/>
      <c r="VEQ14" s="488"/>
      <c r="VER14" s="488"/>
      <c r="VES14" s="488"/>
      <c r="VET14" s="488"/>
      <c r="VEU14" s="488"/>
      <c r="VEV14" s="488"/>
      <c r="VEW14" s="488"/>
      <c r="VEX14" s="488"/>
      <c r="VEY14" s="488"/>
      <c r="VEZ14" s="488"/>
      <c r="VFA14" s="488"/>
      <c r="VFB14" s="488"/>
      <c r="VFC14" s="488"/>
      <c r="VFD14" s="488"/>
      <c r="VFE14" s="488"/>
      <c r="VFF14" s="488"/>
      <c r="VFG14" s="488"/>
      <c r="VFH14" s="488"/>
      <c r="VFI14" s="488"/>
      <c r="VFJ14" s="488"/>
      <c r="VFK14" s="488"/>
      <c r="VFL14" s="488"/>
      <c r="VFM14" s="488"/>
      <c r="VFN14" s="488"/>
      <c r="VFO14" s="488"/>
      <c r="VFP14" s="488"/>
      <c r="VFQ14" s="488"/>
      <c r="VFR14" s="488"/>
      <c r="VFS14" s="488"/>
      <c r="VFT14" s="488"/>
      <c r="VFU14" s="488"/>
      <c r="VFV14" s="488"/>
      <c r="VFW14" s="488"/>
      <c r="VFX14" s="488"/>
      <c r="VFY14" s="488"/>
      <c r="VFZ14" s="488"/>
      <c r="VGA14" s="488"/>
      <c r="VGB14" s="488"/>
      <c r="VGC14" s="488"/>
      <c r="VGD14" s="488"/>
      <c r="VGE14" s="488"/>
      <c r="VGF14" s="488"/>
      <c r="VGG14" s="488"/>
      <c r="VGH14" s="488"/>
      <c r="VGI14" s="488"/>
      <c r="VGJ14" s="488"/>
      <c r="VGK14" s="488"/>
      <c r="VGL14" s="488"/>
      <c r="VGM14" s="488"/>
      <c r="VGN14" s="488"/>
      <c r="VGO14" s="488"/>
      <c r="VGP14" s="488"/>
      <c r="VGQ14" s="488"/>
      <c r="VGR14" s="488"/>
      <c r="VGS14" s="488"/>
      <c r="VGT14" s="488"/>
      <c r="VGU14" s="488"/>
      <c r="VGV14" s="488"/>
      <c r="VGW14" s="488"/>
      <c r="VGX14" s="488"/>
      <c r="VGY14" s="488"/>
      <c r="VGZ14" s="488"/>
      <c r="VHA14" s="488"/>
      <c r="VHB14" s="488"/>
      <c r="VHC14" s="488"/>
      <c r="VHD14" s="488"/>
      <c r="VHE14" s="488"/>
      <c r="VHF14" s="488"/>
      <c r="VHG14" s="488"/>
      <c r="VHH14" s="488"/>
      <c r="VHI14" s="488"/>
      <c r="VHJ14" s="488"/>
      <c r="VHK14" s="488"/>
      <c r="VHL14" s="488"/>
      <c r="VHM14" s="488"/>
      <c r="VHN14" s="488"/>
      <c r="VHO14" s="488"/>
      <c r="VHP14" s="488"/>
      <c r="VHQ14" s="488"/>
      <c r="VHR14" s="488"/>
      <c r="VHS14" s="488"/>
      <c r="VHT14" s="488"/>
      <c r="VHU14" s="488"/>
      <c r="VHV14" s="488"/>
      <c r="VHW14" s="488"/>
      <c r="VHX14" s="488"/>
      <c r="VHY14" s="488"/>
      <c r="VHZ14" s="488"/>
      <c r="VIA14" s="488"/>
      <c r="VIB14" s="488"/>
      <c r="VIC14" s="488"/>
      <c r="VID14" s="488"/>
      <c r="VIE14" s="488"/>
      <c r="VIF14" s="488"/>
      <c r="VIG14" s="488"/>
      <c r="VIH14" s="488"/>
      <c r="VII14" s="488"/>
      <c r="VIJ14" s="488"/>
      <c r="VIK14" s="488"/>
      <c r="VIL14" s="488"/>
      <c r="VIM14" s="488"/>
      <c r="VIN14" s="488"/>
      <c r="VIO14" s="488"/>
      <c r="VIP14" s="488"/>
      <c r="VIQ14" s="488"/>
      <c r="VIR14" s="488"/>
      <c r="VIS14" s="488"/>
      <c r="VIT14" s="488"/>
      <c r="VIU14" s="488"/>
      <c r="VIV14" s="488"/>
      <c r="VIW14" s="488"/>
      <c r="VIX14" s="488"/>
      <c r="VIY14" s="488"/>
      <c r="VIZ14" s="488"/>
      <c r="VJA14" s="488"/>
      <c r="VJB14" s="488"/>
      <c r="VJC14" s="488"/>
      <c r="VJD14" s="488"/>
      <c r="VJE14" s="488"/>
      <c r="VJF14" s="488"/>
      <c r="VJG14" s="488"/>
      <c r="VJH14" s="488"/>
      <c r="VJI14" s="488"/>
      <c r="VJJ14" s="488"/>
      <c r="VJK14" s="488"/>
      <c r="VJL14" s="488"/>
      <c r="VJM14" s="488"/>
      <c r="VJN14" s="488"/>
      <c r="VJO14" s="488"/>
      <c r="VJP14" s="488"/>
      <c r="VJQ14" s="488"/>
      <c r="VJR14" s="488"/>
      <c r="VJS14" s="488"/>
      <c r="VJT14" s="488"/>
      <c r="VJU14" s="488"/>
      <c r="VJV14" s="488"/>
      <c r="VJW14" s="488"/>
      <c r="VJX14" s="488"/>
      <c r="VJY14" s="488"/>
      <c r="VJZ14" s="488"/>
      <c r="VKA14" s="488"/>
      <c r="VKB14" s="488"/>
      <c r="VKC14" s="488"/>
      <c r="VKD14" s="488"/>
      <c r="VKE14" s="488"/>
      <c r="VKF14" s="488"/>
      <c r="VKG14" s="488"/>
      <c r="VKH14" s="488"/>
      <c r="VKI14" s="488"/>
      <c r="VKJ14" s="488"/>
      <c r="VKK14" s="488"/>
      <c r="VKL14" s="488"/>
      <c r="VKM14" s="488"/>
      <c r="VKN14" s="488"/>
      <c r="VKO14" s="488"/>
      <c r="VKP14" s="488"/>
      <c r="VKQ14" s="488"/>
      <c r="VKR14" s="488"/>
      <c r="VKS14" s="488"/>
      <c r="VKT14" s="488"/>
      <c r="VKU14" s="488"/>
      <c r="VKV14" s="488"/>
      <c r="VKW14" s="488"/>
      <c r="VKX14" s="488"/>
      <c r="VKY14" s="488"/>
      <c r="VKZ14" s="488"/>
      <c r="VLA14" s="488"/>
      <c r="VLB14" s="488"/>
      <c r="VLC14" s="488"/>
      <c r="VLD14" s="488"/>
      <c r="VLE14" s="488"/>
      <c r="VLF14" s="488"/>
      <c r="VLG14" s="488"/>
      <c r="VLH14" s="488"/>
      <c r="VLI14" s="488"/>
      <c r="VLJ14" s="488"/>
      <c r="VLK14" s="488"/>
      <c r="VLL14" s="488"/>
      <c r="VLM14" s="488"/>
      <c r="VLN14" s="488"/>
      <c r="VLO14" s="488"/>
      <c r="VLP14" s="488"/>
      <c r="VLQ14" s="488"/>
      <c r="VLR14" s="488"/>
      <c r="VLS14" s="488"/>
      <c r="VLT14" s="488"/>
      <c r="VLU14" s="488"/>
      <c r="VLV14" s="488"/>
      <c r="VLW14" s="488"/>
      <c r="VLX14" s="488"/>
      <c r="VLY14" s="488"/>
      <c r="VLZ14" s="488"/>
      <c r="VMA14" s="488"/>
      <c r="VMB14" s="488"/>
      <c r="VMC14" s="488"/>
      <c r="VMD14" s="488"/>
      <c r="VME14" s="488"/>
      <c r="VMF14" s="488"/>
      <c r="VMG14" s="488"/>
      <c r="VMH14" s="488"/>
      <c r="VMI14" s="488"/>
      <c r="VMJ14" s="488"/>
      <c r="VMK14" s="488"/>
      <c r="VML14" s="488"/>
      <c r="VMM14" s="488"/>
      <c r="VMN14" s="488"/>
      <c r="VMO14" s="488"/>
      <c r="VMP14" s="488"/>
      <c r="VMQ14" s="488"/>
      <c r="VMR14" s="488"/>
      <c r="VMS14" s="488"/>
      <c r="VMT14" s="488"/>
      <c r="VMU14" s="488"/>
      <c r="VMV14" s="488"/>
      <c r="VMW14" s="488"/>
      <c r="VMX14" s="488"/>
      <c r="VMY14" s="488"/>
      <c r="VMZ14" s="488"/>
      <c r="VNA14" s="488"/>
      <c r="VNB14" s="488"/>
      <c r="VNC14" s="488"/>
      <c r="VND14" s="488"/>
      <c r="VNE14" s="488"/>
      <c r="VNF14" s="488"/>
      <c r="VNG14" s="488"/>
      <c r="VNH14" s="488"/>
      <c r="VNI14" s="488"/>
      <c r="VNJ14" s="488"/>
      <c r="VNK14" s="488"/>
      <c r="VNL14" s="488"/>
      <c r="VNM14" s="488"/>
      <c r="VNN14" s="488"/>
      <c r="VNO14" s="488"/>
      <c r="VNP14" s="488"/>
      <c r="VNQ14" s="488"/>
      <c r="VNR14" s="488"/>
      <c r="VNS14" s="488"/>
      <c r="VNT14" s="488"/>
      <c r="VNU14" s="488"/>
      <c r="VNV14" s="488"/>
      <c r="VNW14" s="488"/>
      <c r="VNX14" s="488"/>
      <c r="VNY14" s="488"/>
      <c r="VNZ14" s="488"/>
      <c r="VOA14" s="488"/>
      <c r="VOB14" s="488"/>
      <c r="VOC14" s="488"/>
      <c r="VOD14" s="488"/>
      <c r="VOE14" s="488"/>
      <c r="VOF14" s="488"/>
      <c r="VOG14" s="488"/>
      <c r="VOH14" s="488"/>
      <c r="VOI14" s="488"/>
      <c r="VOJ14" s="488"/>
      <c r="VOK14" s="488"/>
      <c r="VOL14" s="488"/>
      <c r="VOM14" s="488"/>
      <c r="VON14" s="488"/>
      <c r="VOO14" s="488"/>
      <c r="VOP14" s="488"/>
      <c r="VOQ14" s="488"/>
      <c r="VOR14" s="488"/>
      <c r="VOS14" s="488"/>
      <c r="VOT14" s="488"/>
      <c r="VOU14" s="488"/>
      <c r="VOV14" s="488"/>
      <c r="VOW14" s="488"/>
      <c r="VOX14" s="488"/>
      <c r="VOY14" s="488"/>
      <c r="VOZ14" s="488"/>
      <c r="VPA14" s="488"/>
      <c r="VPB14" s="488"/>
      <c r="VPC14" s="488"/>
      <c r="VPD14" s="488"/>
      <c r="VPE14" s="488"/>
      <c r="VPF14" s="488"/>
      <c r="VPG14" s="488"/>
      <c r="VPH14" s="488"/>
      <c r="VPI14" s="488"/>
      <c r="VPJ14" s="488"/>
      <c r="VPK14" s="488"/>
      <c r="VPL14" s="488"/>
      <c r="VPM14" s="488"/>
      <c r="VPN14" s="488"/>
      <c r="VPO14" s="488"/>
      <c r="VPP14" s="488"/>
      <c r="VPQ14" s="488"/>
      <c r="VPR14" s="488"/>
      <c r="VPS14" s="488"/>
      <c r="VPT14" s="488"/>
      <c r="VPU14" s="488"/>
      <c r="VPV14" s="488"/>
      <c r="VPW14" s="488"/>
      <c r="VPX14" s="488"/>
      <c r="VPY14" s="488"/>
      <c r="VPZ14" s="488"/>
      <c r="VQA14" s="488"/>
      <c r="VQB14" s="488"/>
      <c r="VQC14" s="488"/>
      <c r="VQD14" s="488"/>
      <c r="VQE14" s="488"/>
      <c r="VQF14" s="488"/>
      <c r="VQG14" s="488"/>
      <c r="VQH14" s="488"/>
      <c r="VQI14" s="488"/>
      <c r="VQJ14" s="488"/>
      <c r="VQK14" s="488"/>
      <c r="VQL14" s="488"/>
      <c r="VQM14" s="488"/>
      <c r="VQN14" s="488"/>
      <c r="VQO14" s="488"/>
      <c r="VQP14" s="488"/>
      <c r="VQQ14" s="488"/>
      <c r="VQR14" s="488"/>
      <c r="VQS14" s="488"/>
      <c r="VQT14" s="488"/>
      <c r="VQU14" s="488"/>
      <c r="VQV14" s="488"/>
      <c r="VQW14" s="488"/>
      <c r="VQX14" s="488"/>
      <c r="VQY14" s="488"/>
      <c r="VQZ14" s="488"/>
      <c r="VRA14" s="488"/>
      <c r="VRB14" s="488"/>
      <c r="VRC14" s="488"/>
      <c r="VRD14" s="488"/>
      <c r="VRE14" s="488"/>
      <c r="VRF14" s="488"/>
      <c r="VRG14" s="488"/>
      <c r="VRH14" s="488"/>
      <c r="VRI14" s="488"/>
      <c r="VRJ14" s="488"/>
      <c r="VRK14" s="488"/>
      <c r="VRL14" s="488"/>
      <c r="VRM14" s="488"/>
      <c r="VRN14" s="488"/>
      <c r="VRO14" s="488"/>
      <c r="VRP14" s="488"/>
      <c r="VRQ14" s="488"/>
      <c r="VRR14" s="488"/>
      <c r="VRS14" s="488"/>
      <c r="VRT14" s="488"/>
      <c r="VRU14" s="488"/>
      <c r="VRV14" s="488"/>
      <c r="VRW14" s="488"/>
      <c r="VRX14" s="488"/>
      <c r="VRY14" s="488"/>
      <c r="VRZ14" s="488"/>
      <c r="VSA14" s="488"/>
      <c r="VSB14" s="488"/>
      <c r="VSC14" s="488"/>
      <c r="VSD14" s="488"/>
      <c r="VSE14" s="488"/>
      <c r="VSF14" s="488"/>
      <c r="VSG14" s="488"/>
      <c r="VSH14" s="488"/>
      <c r="VSI14" s="488"/>
      <c r="VSJ14" s="488"/>
      <c r="VSK14" s="488"/>
      <c r="VSL14" s="488"/>
      <c r="VSM14" s="488"/>
      <c r="VSN14" s="488"/>
      <c r="VSO14" s="488"/>
      <c r="VSP14" s="488"/>
      <c r="VSQ14" s="488"/>
      <c r="VSR14" s="488"/>
      <c r="VSS14" s="488"/>
      <c r="VST14" s="488"/>
      <c r="VSU14" s="488"/>
      <c r="VSV14" s="488"/>
      <c r="VSW14" s="488"/>
      <c r="VSX14" s="488"/>
      <c r="VSY14" s="488"/>
      <c r="VSZ14" s="488"/>
      <c r="VTA14" s="488"/>
      <c r="VTB14" s="488"/>
      <c r="VTC14" s="488"/>
      <c r="VTD14" s="488"/>
      <c r="VTE14" s="488"/>
      <c r="VTF14" s="488"/>
      <c r="VTG14" s="488"/>
      <c r="VTH14" s="488"/>
      <c r="VTI14" s="488"/>
      <c r="VTJ14" s="488"/>
      <c r="VTK14" s="488"/>
      <c r="VTL14" s="488"/>
      <c r="VTM14" s="488"/>
      <c r="VTN14" s="488"/>
      <c r="VTO14" s="488"/>
      <c r="VTP14" s="488"/>
      <c r="VTQ14" s="488"/>
      <c r="VTR14" s="488"/>
      <c r="VTS14" s="488"/>
      <c r="VTT14" s="488"/>
      <c r="VTU14" s="488"/>
      <c r="VTV14" s="488"/>
      <c r="VTW14" s="488"/>
      <c r="VTX14" s="488"/>
      <c r="VTY14" s="488"/>
      <c r="VTZ14" s="488"/>
      <c r="VUA14" s="488"/>
      <c r="VUB14" s="488"/>
      <c r="VUC14" s="488"/>
      <c r="VUD14" s="488"/>
      <c r="VUE14" s="488"/>
      <c r="VUF14" s="488"/>
      <c r="VUG14" s="488"/>
      <c r="VUH14" s="488"/>
      <c r="VUI14" s="488"/>
      <c r="VUJ14" s="488"/>
      <c r="VUK14" s="488"/>
      <c r="VUL14" s="488"/>
      <c r="VUM14" s="488"/>
      <c r="VUN14" s="488"/>
      <c r="VUO14" s="488"/>
      <c r="VUP14" s="488"/>
      <c r="VUQ14" s="488"/>
      <c r="VUR14" s="488"/>
      <c r="VUS14" s="488"/>
      <c r="VUT14" s="488"/>
      <c r="VUU14" s="488"/>
      <c r="VUV14" s="488"/>
      <c r="VUW14" s="488"/>
      <c r="VUX14" s="488"/>
      <c r="VUY14" s="488"/>
      <c r="VUZ14" s="488"/>
      <c r="VVA14" s="488"/>
      <c r="VVB14" s="488"/>
      <c r="VVC14" s="488"/>
      <c r="VVD14" s="488"/>
      <c r="VVE14" s="488"/>
      <c r="VVF14" s="488"/>
      <c r="VVG14" s="488"/>
      <c r="VVH14" s="488"/>
      <c r="VVI14" s="488"/>
      <c r="VVJ14" s="488"/>
      <c r="VVK14" s="488"/>
      <c r="VVL14" s="488"/>
      <c r="VVM14" s="488"/>
      <c r="VVN14" s="488"/>
      <c r="VVO14" s="488"/>
      <c r="VVP14" s="488"/>
      <c r="VVQ14" s="488"/>
      <c r="VVR14" s="488"/>
      <c r="VVS14" s="488"/>
      <c r="VVT14" s="488"/>
      <c r="VVU14" s="488"/>
      <c r="VVV14" s="488"/>
      <c r="VVW14" s="488"/>
      <c r="VVX14" s="488"/>
      <c r="VVY14" s="488"/>
      <c r="VVZ14" s="488"/>
      <c r="VWA14" s="488"/>
      <c r="VWB14" s="488"/>
      <c r="VWC14" s="488"/>
      <c r="VWD14" s="488"/>
      <c r="VWE14" s="488"/>
      <c r="VWF14" s="488"/>
      <c r="VWG14" s="488"/>
      <c r="VWH14" s="488"/>
      <c r="VWI14" s="488"/>
      <c r="VWJ14" s="488"/>
      <c r="VWK14" s="488"/>
      <c r="VWL14" s="488"/>
      <c r="VWM14" s="488"/>
      <c r="VWN14" s="488"/>
      <c r="VWO14" s="488"/>
      <c r="VWP14" s="488"/>
      <c r="VWQ14" s="488"/>
      <c r="VWR14" s="488"/>
      <c r="VWS14" s="488"/>
      <c r="VWT14" s="488"/>
      <c r="VWU14" s="488"/>
      <c r="VWV14" s="488"/>
      <c r="VWW14" s="488"/>
      <c r="VWX14" s="488"/>
      <c r="VWY14" s="488"/>
      <c r="VWZ14" s="488"/>
      <c r="VXA14" s="488"/>
      <c r="VXB14" s="488"/>
      <c r="VXC14" s="488"/>
      <c r="VXD14" s="488"/>
      <c r="VXE14" s="488"/>
      <c r="VXF14" s="488"/>
      <c r="VXG14" s="488"/>
      <c r="VXH14" s="488"/>
      <c r="VXI14" s="488"/>
      <c r="VXJ14" s="488"/>
      <c r="VXK14" s="488"/>
      <c r="VXL14" s="488"/>
      <c r="VXM14" s="488"/>
      <c r="VXN14" s="488"/>
      <c r="VXO14" s="488"/>
      <c r="VXP14" s="488"/>
      <c r="VXQ14" s="488"/>
      <c r="VXR14" s="488"/>
      <c r="VXS14" s="488"/>
      <c r="VXT14" s="488"/>
      <c r="VXU14" s="488"/>
      <c r="VXV14" s="488"/>
      <c r="VXW14" s="488"/>
      <c r="VXX14" s="488"/>
      <c r="VXY14" s="488"/>
      <c r="VXZ14" s="488"/>
      <c r="VYA14" s="488"/>
      <c r="VYB14" s="488"/>
      <c r="VYC14" s="488"/>
      <c r="VYD14" s="488"/>
      <c r="VYE14" s="488"/>
      <c r="VYF14" s="488"/>
      <c r="VYG14" s="488"/>
      <c r="VYH14" s="488"/>
      <c r="VYI14" s="488"/>
      <c r="VYJ14" s="488"/>
      <c r="VYK14" s="488"/>
      <c r="VYL14" s="488"/>
      <c r="VYM14" s="488"/>
      <c r="VYN14" s="488"/>
      <c r="VYO14" s="488"/>
      <c r="VYP14" s="488"/>
      <c r="VYQ14" s="488"/>
      <c r="VYR14" s="488"/>
      <c r="VYS14" s="488"/>
      <c r="VYT14" s="488"/>
      <c r="VYU14" s="488"/>
      <c r="VYV14" s="488"/>
      <c r="VYW14" s="488"/>
      <c r="VYX14" s="488"/>
      <c r="VYY14" s="488"/>
      <c r="VYZ14" s="488"/>
      <c r="VZA14" s="488"/>
      <c r="VZB14" s="488"/>
      <c r="VZC14" s="488"/>
      <c r="VZD14" s="488"/>
      <c r="VZE14" s="488"/>
      <c r="VZF14" s="488"/>
      <c r="VZG14" s="488"/>
      <c r="VZH14" s="488"/>
      <c r="VZI14" s="488"/>
      <c r="VZJ14" s="488"/>
      <c r="VZK14" s="488"/>
      <c r="VZL14" s="488"/>
      <c r="VZM14" s="488"/>
      <c r="VZN14" s="488"/>
      <c r="VZO14" s="488"/>
      <c r="VZP14" s="488"/>
      <c r="VZQ14" s="488"/>
      <c r="VZR14" s="488"/>
      <c r="VZS14" s="488"/>
      <c r="VZT14" s="488"/>
      <c r="VZU14" s="488"/>
      <c r="VZV14" s="488"/>
      <c r="VZW14" s="488"/>
      <c r="VZX14" s="488"/>
      <c r="VZY14" s="488"/>
      <c r="VZZ14" s="488"/>
      <c r="WAA14" s="488"/>
      <c r="WAB14" s="488"/>
      <c r="WAC14" s="488"/>
      <c r="WAD14" s="488"/>
      <c r="WAE14" s="488"/>
      <c r="WAF14" s="488"/>
      <c r="WAG14" s="488"/>
      <c r="WAH14" s="488"/>
      <c r="WAI14" s="488"/>
      <c r="WAJ14" s="488"/>
      <c r="WAK14" s="488"/>
      <c r="WAL14" s="488"/>
      <c r="WAM14" s="488"/>
      <c r="WAN14" s="488"/>
      <c r="WAO14" s="488"/>
      <c r="WAP14" s="488"/>
      <c r="WAQ14" s="488"/>
      <c r="WAR14" s="488"/>
      <c r="WAS14" s="488"/>
      <c r="WAT14" s="488"/>
      <c r="WAU14" s="488"/>
      <c r="WAV14" s="488"/>
      <c r="WAW14" s="488"/>
      <c r="WAX14" s="488"/>
      <c r="WAY14" s="488"/>
      <c r="WAZ14" s="488"/>
      <c r="WBA14" s="488"/>
      <c r="WBB14" s="488"/>
      <c r="WBC14" s="488"/>
      <c r="WBD14" s="488"/>
      <c r="WBE14" s="488"/>
      <c r="WBF14" s="488"/>
      <c r="WBG14" s="488"/>
      <c r="WBH14" s="488"/>
      <c r="WBI14" s="488"/>
      <c r="WBJ14" s="488"/>
      <c r="WBK14" s="488"/>
      <c r="WBL14" s="488"/>
      <c r="WBM14" s="488"/>
      <c r="WBN14" s="488"/>
      <c r="WBO14" s="488"/>
      <c r="WBP14" s="488"/>
      <c r="WBQ14" s="488"/>
      <c r="WBR14" s="488"/>
      <c r="WBS14" s="488"/>
      <c r="WBT14" s="488"/>
      <c r="WBU14" s="488"/>
      <c r="WBV14" s="488"/>
      <c r="WBW14" s="488"/>
      <c r="WBX14" s="488"/>
      <c r="WBY14" s="488"/>
      <c r="WBZ14" s="488"/>
      <c r="WCA14" s="488"/>
      <c r="WCB14" s="488"/>
      <c r="WCC14" s="488"/>
      <c r="WCD14" s="488"/>
      <c r="WCE14" s="488"/>
      <c r="WCF14" s="488"/>
      <c r="WCG14" s="488"/>
      <c r="WCH14" s="488"/>
      <c r="WCI14" s="488"/>
      <c r="WCJ14" s="488"/>
      <c r="WCK14" s="488"/>
      <c r="WCL14" s="488"/>
      <c r="WCM14" s="488"/>
      <c r="WCN14" s="488"/>
      <c r="WCO14" s="488"/>
      <c r="WCP14" s="488"/>
      <c r="WCQ14" s="488"/>
      <c r="WCR14" s="488"/>
      <c r="WCS14" s="488"/>
      <c r="WCT14" s="488"/>
      <c r="WCU14" s="488"/>
      <c r="WCV14" s="488"/>
      <c r="WCW14" s="488"/>
      <c r="WCX14" s="488"/>
      <c r="WCY14" s="488"/>
      <c r="WCZ14" s="488"/>
      <c r="WDA14" s="488"/>
      <c r="WDB14" s="488"/>
      <c r="WDC14" s="488"/>
      <c r="WDD14" s="488"/>
      <c r="WDE14" s="488"/>
      <c r="WDF14" s="488"/>
      <c r="WDG14" s="488"/>
      <c r="WDH14" s="488"/>
      <c r="WDI14" s="488"/>
      <c r="WDJ14" s="488"/>
      <c r="WDK14" s="488"/>
      <c r="WDL14" s="488"/>
      <c r="WDM14" s="488"/>
      <c r="WDN14" s="488"/>
      <c r="WDO14" s="488"/>
      <c r="WDP14" s="488"/>
      <c r="WDQ14" s="488"/>
      <c r="WDR14" s="488"/>
      <c r="WDS14" s="488"/>
      <c r="WDT14" s="488"/>
      <c r="WDU14" s="488"/>
      <c r="WDV14" s="488"/>
      <c r="WDW14" s="488"/>
      <c r="WDX14" s="488"/>
      <c r="WDY14" s="488"/>
      <c r="WDZ14" s="488"/>
      <c r="WEA14" s="488"/>
      <c r="WEB14" s="488"/>
      <c r="WEC14" s="488"/>
      <c r="WED14" s="488"/>
      <c r="WEE14" s="488"/>
      <c r="WEF14" s="488"/>
      <c r="WEG14" s="488"/>
      <c r="WEH14" s="488"/>
      <c r="WEI14" s="488"/>
      <c r="WEJ14" s="488"/>
      <c r="WEK14" s="488"/>
      <c r="WEL14" s="488"/>
      <c r="WEM14" s="488"/>
      <c r="WEN14" s="488"/>
      <c r="WEO14" s="488"/>
      <c r="WEP14" s="488"/>
      <c r="WEQ14" s="488"/>
      <c r="WER14" s="488"/>
      <c r="WES14" s="488"/>
      <c r="WET14" s="488"/>
      <c r="WEU14" s="488"/>
      <c r="WEV14" s="488"/>
      <c r="WEW14" s="488"/>
      <c r="WEX14" s="488"/>
      <c r="WEY14" s="488"/>
      <c r="WEZ14" s="488"/>
      <c r="WFA14" s="488"/>
      <c r="WFB14" s="488"/>
      <c r="WFC14" s="488"/>
      <c r="WFD14" s="488"/>
      <c r="WFE14" s="488"/>
      <c r="WFF14" s="488"/>
      <c r="WFG14" s="488"/>
      <c r="WFH14" s="488"/>
      <c r="WFI14" s="488"/>
      <c r="WFJ14" s="488"/>
      <c r="WFK14" s="488"/>
      <c r="WFL14" s="488"/>
      <c r="WFM14" s="488"/>
      <c r="WFN14" s="488"/>
      <c r="WFO14" s="488"/>
      <c r="WFP14" s="488"/>
      <c r="WFQ14" s="488"/>
      <c r="WFR14" s="488"/>
      <c r="WFS14" s="488"/>
      <c r="WFT14" s="488"/>
      <c r="WFU14" s="488"/>
      <c r="WFV14" s="488"/>
      <c r="WFW14" s="488"/>
      <c r="WFX14" s="488"/>
      <c r="WFY14" s="488"/>
      <c r="WFZ14" s="488"/>
      <c r="WGA14" s="488"/>
      <c r="WGB14" s="488"/>
      <c r="WGC14" s="488"/>
      <c r="WGD14" s="488"/>
      <c r="WGE14" s="488"/>
      <c r="WGF14" s="488"/>
      <c r="WGG14" s="488"/>
      <c r="WGH14" s="488"/>
      <c r="WGI14" s="488"/>
      <c r="WGJ14" s="488"/>
      <c r="WGK14" s="488"/>
      <c r="WGL14" s="488"/>
      <c r="WGM14" s="488"/>
      <c r="WGN14" s="488"/>
      <c r="WGO14" s="488"/>
      <c r="WGP14" s="488"/>
      <c r="WGQ14" s="488"/>
      <c r="WGR14" s="488"/>
      <c r="WGS14" s="488"/>
      <c r="WGT14" s="488"/>
      <c r="WGU14" s="488"/>
      <c r="WGV14" s="488"/>
      <c r="WGW14" s="488"/>
      <c r="WGX14" s="488"/>
      <c r="WGY14" s="488"/>
      <c r="WGZ14" s="488"/>
      <c r="WHA14" s="488"/>
      <c r="WHB14" s="488"/>
      <c r="WHC14" s="488"/>
      <c r="WHD14" s="488"/>
      <c r="WHE14" s="488"/>
      <c r="WHF14" s="488"/>
      <c r="WHG14" s="488"/>
      <c r="WHH14" s="488"/>
      <c r="WHI14" s="488"/>
      <c r="WHJ14" s="488"/>
      <c r="WHK14" s="488"/>
      <c r="WHL14" s="488"/>
      <c r="WHM14" s="488"/>
      <c r="WHN14" s="488"/>
      <c r="WHO14" s="488"/>
      <c r="WHP14" s="488"/>
      <c r="WHQ14" s="488"/>
      <c r="WHR14" s="488"/>
      <c r="WHS14" s="488"/>
      <c r="WHT14" s="488"/>
      <c r="WHU14" s="488"/>
      <c r="WHV14" s="488"/>
      <c r="WHW14" s="488"/>
      <c r="WHX14" s="488"/>
      <c r="WHY14" s="488"/>
      <c r="WHZ14" s="488"/>
      <c r="WIA14" s="488"/>
      <c r="WIB14" s="488"/>
      <c r="WIC14" s="488"/>
      <c r="WID14" s="488"/>
      <c r="WIE14" s="488"/>
      <c r="WIF14" s="488"/>
      <c r="WIG14" s="488"/>
      <c r="WIH14" s="488"/>
      <c r="WII14" s="488"/>
      <c r="WIJ14" s="488"/>
      <c r="WIK14" s="488"/>
      <c r="WIL14" s="488"/>
      <c r="WIM14" s="488"/>
      <c r="WIN14" s="488"/>
      <c r="WIO14" s="488"/>
      <c r="WIP14" s="488"/>
      <c r="WIQ14" s="488"/>
      <c r="WIR14" s="488"/>
      <c r="WIS14" s="488"/>
      <c r="WIT14" s="488"/>
      <c r="WIU14" s="488"/>
      <c r="WIV14" s="488"/>
      <c r="WIW14" s="488"/>
      <c r="WIX14" s="488"/>
      <c r="WIY14" s="488"/>
      <c r="WIZ14" s="488"/>
      <c r="WJA14" s="488"/>
      <c r="WJB14" s="488"/>
      <c r="WJC14" s="488"/>
      <c r="WJD14" s="488"/>
      <c r="WJE14" s="488"/>
      <c r="WJF14" s="488"/>
      <c r="WJG14" s="488"/>
      <c r="WJH14" s="488"/>
      <c r="WJI14" s="488"/>
      <c r="WJJ14" s="488"/>
      <c r="WJK14" s="488"/>
      <c r="WJL14" s="488"/>
      <c r="WJM14" s="488"/>
      <c r="WJN14" s="488"/>
      <c r="WJO14" s="488"/>
      <c r="WJP14" s="488"/>
      <c r="WJQ14" s="488"/>
      <c r="WJR14" s="488"/>
      <c r="WJS14" s="488"/>
      <c r="WJT14" s="488"/>
      <c r="WJU14" s="488"/>
      <c r="WJV14" s="488"/>
      <c r="WJW14" s="488"/>
      <c r="WJX14" s="488"/>
      <c r="WJY14" s="488"/>
      <c r="WJZ14" s="488"/>
      <c r="WKA14" s="488"/>
      <c r="WKB14" s="488"/>
      <c r="WKC14" s="488"/>
      <c r="WKD14" s="488"/>
      <c r="WKE14" s="488"/>
      <c r="WKF14" s="488"/>
      <c r="WKG14" s="488"/>
      <c r="WKH14" s="488"/>
      <c r="WKI14" s="488"/>
      <c r="WKJ14" s="488"/>
      <c r="WKK14" s="488"/>
      <c r="WKL14" s="488"/>
      <c r="WKM14" s="488"/>
      <c r="WKN14" s="488"/>
      <c r="WKO14" s="488"/>
      <c r="WKP14" s="488"/>
      <c r="WKQ14" s="488"/>
      <c r="WKR14" s="488"/>
      <c r="WKS14" s="488"/>
      <c r="WKT14" s="488"/>
      <c r="WKU14" s="488"/>
      <c r="WKV14" s="488"/>
      <c r="WKW14" s="488"/>
      <c r="WKX14" s="488"/>
      <c r="WKY14" s="488"/>
      <c r="WKZ14" s="488"/>
      <c r="WLA14" s="488"/>
      <c r="WLB14" s="488"/>
      <c r="WLC14" s="488"/>
      <c r="WLD14" s="488"/>
      <c r="WLE14" s="488"/>
      <c r="WLF14" s="488"/>
      <c r="WLG14" s="488"/>
      <c r="WLH14" s="488"/>
      <c r="WLI14" s="488"/>
      <c r="WLJ14" s="488"/>
      <c r="WLK14" s="488"/>
      <c r="WLL14" s="488"/>
      <c r="WLM14" s="488"/>
      <c r="WLN14" s="488"/>
      <c r="WLO14" s="488"/>
      <c r="WLP14" s="488"/>
      <c r="WLQ14" s="488"/>
      <c r="WLR14" s="488"/>
      <c r="WLS14" s="488"/>
      <c r="WLT14" s="488"/>
      <c r="WLU14" s="488"/>
      <c r="WLV14" s="488"/>
      <c r="WLW14" s="488"/>
      <c r="WLX14" s="488"/>
      <c r="WLY14" s="488"/>
      <c r="WLZ14" s="488"/>
      <c r="WMA14" s="488"/>
      <c r="WMB14" s="488"/>
      <c r="WMC14" s="488"/>
      <c r="WMD14" s="488"/>
      <c r="WME14" s="488"/>
      <c r="WMF14" s="488"/>
      <c r="WMG14" s="488"/>
      <c r="WMH14" s="488"/>
      <c r="WMI14" s="488"/>
      <c r="WMJ14" s="488"/>
      <c r="WMK14" s="488"/>
      <c r="WML14" s="488"/>
      <c r="WMM14" s="488"/>
      <c r="WMN14" s="488"/>
      <c r="WMO14" s="488"/>
      <c r="WMP14" s="488"/>
      <c r="WMQ14" s="488"/>
      <c r="WMR14" s="488"/>
      <c r="WMS14" s="488"/>
      <c r="WMT14" s="488"/>
      <c r="WMU14" s="488"/>
      <c r="WMV14" s="488"/>
      <c r="WMW14" s="488"/>
      <c r="WMX14" s="488"/>
      <c r="WMY14" s="488"/>
      <c r="WMZ14" s="488"/>
      <c r="WNA14" s="488"/>
      <c r="WNB14" s="488"/>
      <c r="WNC14" s="488"/>
      <c r="WND14" s="488"/>
      <c r="WNE14" s="488"/>
      <c r="WNF14" s="488"/>
      <c r="WNG14" s="488"/>
      <c r="WNH14" s="488"/>
      <c r="WNI14" s="488"/>
      <c r="WNJ14" s="488"/>
      <c r="WNK14" s="488"/>
      <c r="WNL14" s="488"/>
      <c r="WNM14" s="488"/>
      <c r="WNN14" s="488"/>
      <c r="WNO14" s="488"/>
      <c r="WNP14" s="488"/>
      <c r="WNQ14" s="488"/>
      <c r="WNR14" s="488"/>
      <c r="WNS14" s="488"/>
      <c r="WNT14" s="488"/>
      <c r="WNU14" s="488"/>
      <c r="WNV14" s="488"/>
      <c r="WNW14" s="488"/>
      <c r="WNX14" s="488"/>
      <c r="WNY14" s="488"/>
      <c r="WNZ14" s="488"/>
      <c r="WOA14" s="488"/>
      <c r="WOB14" s="488"/>
      <c r="WOC14" s="488"/>
      <c r="WOD14" s="488"/>
      <c r="WOE14" s="488"/>
      <c r="WOF14" s="488"/>
      <c r="WOG14" s="488"/>
      <c r="WOH14" s="488"/>
      <c r="WOI14" s="488"/>
      <c r="WOJ14" s="488"/>
      <c r="WOK14" s="488"/>
      <c r="WOL14" s="488"/>
      <c r="WOM14" s="488"/>
      <c r="WON14" s="488"/>
      <c r="WOO14" s="488"/>
      <c r="WOP14" s="488"/>
      <c r="WOQ14" s="488"/>
      <c r="WOR14" s="488"/>
      <c r="WOS14" s="488"/>
      <c r="WOT14" s="488"/>
      <c r="WOU14" s="488"/>
      <c r="WOV14" s="488"/>
      <c r="WOW14" s="488"/>
      <c r="WOX14" s="488"/>
      <c r="WOY14" s="488"/>
      <c r="WOZ14" s="488"/>
      <c r="WPA14" s="488"/>
      <c r="WPB14" s="488"/>
      <c r="WPC14" s="488"/>
      <c r="WPD14" s="488"/>
      <c r="WPE14" s="488"/>
      <c r="WPF14" s="488"/>
      <c r="WPG14" s="488"/>
      <c r="WPH14" s="488"/>
      <c r="WPI14" s="488"/>
      <c r="WPJ14" s="488"/>
      <c r="WPK14" s="488"/>
      <c r="WPL14" s="488"/>
      <c r="WPM14" s="488"/>
      <c r="WPN14" s="488"/>
      <c r="WPO14" s="488"/>
      <c r="WPP14" s="488"/>
      <c r="WPQ14" s="488"/>
      <c r="WPR14" s="488"/>
      <c r="WPS14" s="488"/>
      <c r="WPT14" s="488"/>
      <c r="WPU14" s="488"/>
      <c r="WPV14" s="488"/>
      <c r="WPW14" s="488"/>
      <c r="WPX14" s="488"/>
      <c r="WPY14" s="488"/>
      <c r="WPZ14" s="488"/>
      <c r="WQA14" s="488"/>
      <c r="WQB14" s="488"/>
      <c r="WQC14" s="488"/>
      <c r="WQD14" s="488"/>
      <c r="WQE14" s="488"/>
      <c r="WQF14" s="488"/>
      <c r="WQG14" s="488"/>
      <c r="WQH14" s="488"/>
      <c r="WQI14" s="488"/>
      <c r="WQJ14" s="488"/>
      <c r="WQK14" s="488"/>
      <c r="WQL14" s="488"/>
      <c r="WQM14" s="488"/>
      <c r="WQN14" s="488"/>
      <c r="WQO14" s="488"/>
      <c r="WQP14" s="488"/>
      <c r="WQQ14" s="488"/>
      <c r="WQR14" s="488"/>
      <c r="WQS14" s="488"/>
      <c r="WQT14" s="488"/>
      <c r="WQU14" s="488"/>
      <c r="WQV14" s="488"/>
      <c r="WQW14" s="488"/>
      <c r="WQX14" s="488"/>
      <c r="WQY14" s="488"/>
      <c r="WQZ14" s="488"/>
      <c r="WRA14" s="488"/>
      <c r="WRB14" s="488"/>
      <c r="WRC14" s="488"/>
      <c r="WRD14" s="488"/>
      <c r="WRE14" s="488"/>
      <c r="WRF14" s="488"/>
      <c r="WRG14" s="488"/>
      <c r="WRH14" s="488"/>
      <c r="WRI14" s="488"/>
      <c r="WRJ14" s="488"/>
      <c r="WRK14" s="488"/>
      <c r="WRL14" s="488"/>
      <c r="WRM14" s="488"/>
      <c r="WRN14" s="488"/>
      <c r="WRO14" s="488"/>
      <c r="WRP14" s="488"/>
      <c r="WRQ14" s="488"/>
      <c r="WRR14" s="488"/>
      <c r="WRS14" s="488"/>
      <c r="WRT14" s="488"/>
      <c r="WRU14" s="488"/>
      <c r="WRV14" s="488"/>
      <c r="WRW14" s="488"/>
      <c r="WRX14" s="488"/>
      <c r="WRY14" s="488"/>
      <c r="WRZ14" s="488"/>
      <c r="WSA14" s="488"/>
      <c r="WSB14" s="488"/>
      <c r="WSC14" s="488"/>
      <c r="WSD14" s="488"/>
      <c r="WSE14" s="488"/>
      <c r="WSF14" s="488"/>
      <c r="WSG14" s="488"/>
      <c r="WSH14" s="488"/>
      <c r="WSI14" s="488"/>
      <c r="WSJ14" s="488"/>
      <c r="WSK14" s="488"/>
      <c r="WSL14" s="488"/>
      <c r="WSM14" s="488"/>
      <c r="WSN14" s="488"/>
      <c r="WSO14" s="488"/>
      <c r="WSP14" s="488"/>
      <c r="WSQ14" s="488"/>
      <c r="WSR14" s="488"/>
      <c r="WSS14" s="488"/>
      <c r="WST14" s="488"/>
      <c r="WSU14" s="488"/>
      <c r="WSV14" s="488"/>
      <c r="WSW14" s="488"/>
      <c r="WSX14" s="488"/>
      <c r="WSY14" s="488"/>
      <c r="WSZ14" s="488"/>
      <c r="WTA14" s="488"/>
      <c r="WTB14" s="488"/>
      <c r="WTC14" s="488"/>
      <c r="WTD14" s="488"/>
      <c r="WTE14" s="488"/>
      <c r="WTF14" s="488"/>
      <c r="WTG14" s="488"/>
      <c r="WTH14" s="488"/>
      <c r="WTI14" s="488"/>
      <c r="WTJ14" s="488"/>
      <c r="WTK14" s="488"/>
      <c r="WTL14" s="488"/>
      <c r="WTM14" s="488"/>
      <c r="WTN14" s="488"/>
      <c r="WTO14" s="488"/>
      <c r="WTP14" s="488"/>
      <c r="WTQ14" s="488"/>
      <c r="WTR14" s="488"/>
      <c r="WTS14" s="488"/>
      <c r="WTT14" s="488"/>
      <c r="WTU14" s="488"/>
      <c r="WTV14" s="488"/>
      <c r="WTW14" s="488"/>
      <c r="WTX14" s="488"/>
      <c r="WTY14" s="488"/>
      <c r="WTZ14" s="488"/>
      <c r="WUA14" s="488"/>
      <c r="WUB14" s="488"/>
      <c r="WUC14" s="488"/>
      <c r="WUD14" s="488"/>
      <c r="WUE14" s="488"/>
      <c r="WUF14" s="488"/>
      <c r="WUG14" s="488"/>
      <c r="WUH14" s="488"/>
      <c r="WUI14" s="488"/>
      <c r="WUJ14" s="488"/>
      <c r="WUK14" s="488"/>
      <c r="WUL14" s="488"/>
      <c r="WUM14" s="488"/>
      <c r="WUN14" s="488"/>
      <c r="WUO14" s="488"/>
      <c r="WUP14" s="488"/>
      <c r="WUQ14" s="488"/>
      <c r="WUR14" s="488"/>
      <c r="WUS14" s="488"/>
      <c r="WUT14" s="488"/>
      <c r="WUU14" s="488"/>
      <c r="WUV14" s="488"/>
      <c r="WUW14" s="488"/>
      <c r="WUX14" s="488"/>
      <c r="WUY14" s="488"/>
      <c r="WUZ14" s="488"/>
      <c r="WVA14" s="488"/>
      <c r="WVB14" s="488"/>
      <c r="WVC14" s="488"/>
      <c r="WVD14" s="488"/>
      <c r="WVE14" s="488"/>
      <c r="WVF14" s="488"/>
      <c r="WVG14" s="488"/>
      <c r="WVH14" s="488"/>
      <c r="WVI14" s="488"/>
      <c r="WVJ14" s="488"/>
      <c r="WVK14" s="488"/>
      <c r="WVL14" s="488"/>
      <c r="WVM14" s="488"/>
      <c r="WVN14" s="488"/>
      <c r="WVO14" s="488"/>
      <c r="WVP14" s="488"/>
      <c r="WVQ14" s="488"/>
      <c r="WVR14" s="488"/>
      <c r="WVS14" s="488"/>
      <c r="WVT14" s="488"/>
      <c r="WVU14" s="488"/>
      <c r="WVV14" s="488"/>
      <c r="WVW14" s="488"/>
      <c r="WVX14" s="488"/>
      <c r="WVY14" s="488"/>
      <c r="WVZ14" s="488"/>
      <c r="WWA14" s="488"/>
      <c r="WWB14" s="488"/>
      <c r="WWC14" s="488"/>
      <c r="WWD14" s="488"/>
      <c r="WWE14" s="488"/>
      <c r="WWF14" s="488"/>
      <c r="WWG14" s="488"/>
      <c r="WWH14" s="488"/>
      <c r="WWI14" s="488"/>
      <c r="WWJ14" s="488"/>
      <c r="WWK14" s="488"/>
      <c r="WWL14" s="488"/>
      <c r="WWM14" s="488"/>
      <c r="WWN14" s="488"/>
      <c r="WWO14" s="488"/>
      <c r="WWP14" s="488"/>
      <c r="WWQ14" s="488"/>
      <c r="WWR14" s="488"/>
      <c r="WWS14" s="488"/>
      <c r="WWT14" s="488"/>
      <c r="WWU14" s="488"/>
      <c r="WWV14" s="488"/>
      <c r="WWW14" s="488"/>
      <c r="WWX14" s="488"/>
      <c r="WWY14" s="488"/>
      <c r="WWZ14" s="488"/>
      <c r="WXA14" s="488"/>
      <c r="WXB14" s="488"/>
      <c r="WXC14" s="488"/>
      <c r="WXD14" s="488"/>
      <c r="WXE14" s="488"/>
      <c r="WXF14" s="488"/>
      <c r="WXG14" s="488"/>
      <c r="WXH14" s="488"/>
      <c r="WXI14" s="488"/>
      <c r="WXJ14" s="488"/>
      <c r="WXK14" s="488"/>
      <c r="WXL14" s="488"/>
      <c r="WXM14" s="488"/>
      <c r="WXN14" s="488"/>
      <c r="WXO14" s="488"/>
      <c r="WXP14" s="488"/>
      <c r="WXQ14" s="488"/>
      <c r="WXR14" s="488"/>
      <c r="WXS14" s="488"/>
      <c r="WXT14" s="488"/>
      <c r="WXU14" s="488"/>
      <c r="WXV14" s="488"/>
      <c r="WXW14" s="488"/>
      <c r="WXX14" s="488"/>
      <c r="WXY14" s="488"/>
      <c r="WXZ14" s="488"/>
      <c r="WYA14" s="488"/>
      <c r="WYB14" s="488"/>
      <c r="WYC14" s="488"/>
      <c r="WYD14" s="488"/>
      <c r="WYE14" s="488"/>
      <c r="WYF14" s="488"/>
      <c r="WYG14" s="488"/>
      <c r="WYH14" s="488"/>
      <c r="WYI14" s="488"/>
      <c r="WYJ14" s="488"/>
      <c r="WYK14" s="488"/>
      <c r="WYL14" s="488"/>
      <c r="WYM14" s="488"/>
      <c r="WYN14" s="488"/>
      <c r="WYO14" s="488"/>
      <c r="WYP14" s="488"/>
      <c r="WYQ14" s="488"/>
      <c r="WYR14" s="488"/>
      <c r="WYS14" s="488"/>
      <c r="WYT14" s="488"/>
      <c r="WYU14" s="488"/>
      <c r="WYV14" s="488"/>
      <c r="WYW14" s="488"/>
      <c r="WYX14" s="488"/>
      <c r="WYY14" s="488"/>
      <c r="WYZ14" s="488"/>
      <c r="WZA14" s="488"/>
      <c r="WZB14" s="488"/>
      <c r="WZC14" s="488"/>
      <c r="WZD14" s="488"/>
      <c r="WZE14" s="488"/>
      <c r="WZF14" s="488"/>
      <c r="WZG14" s="488"/>
      <c r="WZH14" s="488"/>
      <c r="WZI14" s="488"/>
      <c r="WZJ14" s="488"/>
      <c r="WZK14" s="488"/>
      <c r="WZL14" s="488"/>
      <c r="WZM14" s="488"/>
      <c r="WZN14" s="488"/>
      <c r="WZO14" s="488"/>
      <c r="WZP14" s="488"/>
      <c r="WZQ14" s="488"/>
      <c r="WZR14" s="488"/>
      <c r="WZS14" s="488"/>
      <c r="WZT14" s="488"/>
      <c r="WZU14" s="488"/>
      <c r="WZV14" s="488"/>
      <c r="WZW14" s="488"/>
      <c r="WZX14" s="488"/>
      <c r="WZY14" s="488"/>
      <c r="WZZ14" s="488"/>
      <c r="XAA14" s="488"/>
      <c r="XAB14" s="488"/>
      <c r="XAC14" s="488"/>
      <c r="XAD14" s="488"/>
      <c r="XAE14" s="488"/>
      <c r="XAF14" s="488"/>
      <c r="XAG14" s="488"/>
      <c r="XAH14" s="488"/>
      <c r="XAI14" s="488"/>
      <c r="XAJ14" s="488"/>
      <c r="XAK14" s="488"/>
      <c r="XAL14" s="488"/>
      <c r="XAM14" s="488"/>
      <c r="XAN14" s="488"/>
      <c r="XAO14" s="488"/>
      <c r="XAP14" s="488"/>
      <c r="XAQ14" s="488"/>
      <c r="XAR14" s="488"/>
      <c r="XAS14" s="488"/>
      <c r="XAT14" s="488"/>
      <c r="XAU14" s="488"/>
      <c r="XAV14" s="488"/>
      <c r="XAW14" s="488"/>
      <c r="XAX14" s="488"/>
      <c r="XAY14" s="488"/>
      <c r="XAZ14" s="488"/>
      <c r="XBA14" s="488"/>
      <c r="XBB14" s="488"/>
      <c r="XBC14" s="488"/>
      <c r="XBD14" s="488"/>
      <c r="XBE14" s="488"/>
      <c r="XBF14" s="488"/>
      <c r="XBG14" s="488"/>
      <c r="XBH14" s="488"/>
      <c r="XBI14" s="488"/>
      <c r="XBJ14" s="488"/>
      <c r="XBK14" s="488"/>
      <c r="XBL14" s="488"/>
      <c r="XBM14" s="488"/>
      <c r="XBN14" s="488"/>
      <c r="XBO14" s="488"/>
      <c r="XBP14" s="488"/>
      <c r="XBQ14" s="488"/>
      <c r="XBR14" s="488"/>
      <c r="XBS14" s="488"/>
      <c r="XBT14" s="488"/>
      <c r="XBU14" s="488"/>
      <c r="XBV14" s="488"/>
      <c r="XBW14" s="488"/>
      <c r="XBX14" s="488"/>
      <c r="XBY14" s="488"/>
      <c r="XBZ14" s="488"/>
      <c r="XCA14" s="488"/>
      <c r="XCB14" s="488"/>
      <c r="XCC14" s="488"/>
      <c r="XCD14" s="488"/>
      <c r="XCE14" s="488"/>
      <c r="XCF14" s="488"/>
      <c r="XCG14" s="488"/>
      <c r="XCH14" s="488"/>
      <c r="XCI14" s="488"/>
      <c r="XCJ14" s="488"/>
      <c r="XCK14" s="488"/>
      <c r="XCL14" s="488"/>
      <c r="XCM14" s="488"/>
      <c r="XCN14" s="488"/>
      <c r="XCO14" s="488"/>
      <c r="XCP14" s="488"/>
      <c r="XCQ14" s="488"/>
      <c r="XCR14" s="488"/>
      <c r="XCS14" s="488"/>
      <c r="XCT14" s="488"/>
      <c r="XCU14" s="488"/>
      <c r="XCV14" s="488"/>
      <c r="XCW14" s="488"/>
      <c r="XCX14" s="488"/>
      <c r="XCY14" s="488"/>
      <c r="XCZ14" s="488"/>
      <c r="XDA14" s="488"/>
      <c r="XDB14" s="488"/>
      <c r="XDC14" s="488"/>
      <c r="XDD14" s="488"/>
      <c r="XDE14" s="488"/>
      <c r="XDF14" s="488"/>
      <c r="XDG14" s="488"/>
      <c r="XDH14" s="488"/>
      <c r="XDI14" s="488"/>
      <c r="XDJ14" s="488"/>
      <c r="XDK14" s="488"/>
      <c r="XDL14" s="488"/>
      <c r="XDM14" s="488"/>
      <c r="XDN14" s="488"/>
      <c r="XDO14" s="488"/>
      <c r="XDP14" s="488"/>
      <c r="XDQ14" s="488"/>
      <c r="XDR14" s="488"/>
      <c r="XDS14" s="488"/>
      <c r="XDT14" s="488"/>
      <c r="XDU14" s="488"/>
      <c r="XDV14" s="488"/>
      <c r="XDW14" s="488"/>
      <c r="XDX14" s="488"/>
      <c r="XDY14" s="488"/>
      <c r="XDZ14" s="488"/>
      <c r="XEA14" s="488"/>
      <c r="XEB14" s="488"/>
      <c r="XEC14" s="488"/>
      <c r="XED14" s="488"/>
      <c r="XEE14" s="488"/>
      <c r="XEF14" s="488"/>
      <c r="XEG14" s="488"/>
      <c r="XEH14" s="488"/>
      <c r="XEI14" s="488"/>
      <c r="XEJ14" s="488"/>
      <c r="XEK14" s="488"/>
      <c r="XEL14" s="488"/>
      <c r="XEM14" s="488"/>
      <c r="XEN14" s="488"/>
      <c r="XEO14" s="488"/>
      <c r="XEP14" s="488"/>
      <c r="XEQ14" s="488"/>
      <c r="XER14" s="488"/>
      <c r="XES14" s="488"/>
      <c r="XET14" s="488"/>
      <c r="XEU14" s="488"/>
      <c r="XEV14" s="488"/>
      <c r="XEW14" s="488"/>
      <c r="XEX14" s="488"/>
      <c r="XEY14" s="488"/>
      <c r="XEZ14" s="488"/>
      <c r="XFA14" s="488"/>
      <c r="XFB14" s="488"/>
      <c r="XFC14" s="488"/>
      <c r="XFD14" s="488"/>
    </row>
    <row r="15" spans="1:16384" ht="15" customHeight="1" x14ac:dyDescent="0.2">
      <c r="A15" s="34">
        <v>8</v>
      </c>
      <c r="B15" s="529" t="s">
        <v>526</v>
      </c>
      <c r="C15" s="201">
        <v>156775177.46000001</v>
      </c>
      <c r="D15" s="531">
        <v>172772590.44</v>
      </c>
      <c r="E15" s="181">
        <v>162161921.38</v>
      </c>
      <c r="F15" s="79">
        <f t="shared" si="0"/>
        <v>0.93858592365271709</v>
      </c>
      <c r="G15" s="181">
        <v>160094140.28</v>
      </c>
      <c r="H15" s="79">
        <f t="shared" si="1"/>
        <v>0.92661769944114525</v>
      </c>
      <c r="I15" s="181">
        <v>107191393.54000001</v>
      </c>
      <c r="J15" s="396">
        <f t="shared" si="2"/>
        <v>0.6204189754116417</v>
      </c>
      <c r="K15" s="586">
        <v>219129756.15000001</v>
      </c>
      <c r="L15" s="394">
        <v>0.98683779392413096</v>
      </c>
      <c r="M15" s="635">
        <f t="shared" si="4"/>
        <v>-0.26940939882937942</v>
      </c>
      <c r="N15" s="586">
        <v>147481615.13</v>
      </c>
      <c r="O15" s="394">
        <v>0.66417466197347808</v>
      </c>
      <c r="P15" s="635">
        <f t="shared" si="3"/>
        <v>-0.2731880957127133</v>
      </c>
    </row>
    <row r="16" spans="1:16384" ht="15" customHeight="1" x14ac:dyDescent="0.2">
      <c r="A16" s="532"/>
      <c r="B16" s="2" t="s">
        <v>24</v>
      </c>
      <c r="C16" s="202">
        <f>SUM(C5:C15)</f>
        <v>2155092513.2000003</v>
      </c>
      <c r="D16" s="208">
        <f>SUM(D5:D15)</f>
        <v>2401429574.0099998</v>
      </c>
      <c r="E16" s="204">
        <f>SUM(E5:E15)</f>
        <v>1812406857.27</v>
      </c>
      <c r="F16" s="91">
        <f t="shared" ref="F16:F28" si="5">+E16/D16</f>
        <v>0.75471997050639006</v>
      </c>
      <c r="G16" s="204">
        <f>SUM(G5:G15)</f>
        <v>1774164324.5699999</v>
      </c>
      <c r="H16" s="91">
        <f t="shared" ref="H16:H28" si="6">+G16/D16</f>
        <v>0.73879506764274239</v>
      </c>
      <c r="I16" s="204">
        <f>SUM(I5:I15)</f>
        <v>1270475669.02</v>
      </c>
      <c r="J16" s="171">
        <f>+I16/D16</f>
        <v>0.52904973053134796</v>
      </c>
      <c r="K16" s="574">
        <f>SUM(K5:K15)</f>
        <v>1850705972.8800001</v>
      </c>
      <c r="L16" s="91">
        <v>0.80974631643155603</v>
      </c>
      <c r="M16" s="636">
        <f t="shared" si="4"/>
        <v>-4.1358081419540116E-2</v>
      </c>
      <c r="N16" s="574">
        <f>SUM(N5:N15)</f>
        <v>1311837068.3200002</v>
      </c>
      <c r="O16" s="91">
        <v>0.57397298619912562</v>
      </c>
      <c r="P16" s="636">
        <f t="shared" ref="P16:P28" si="7">+I16/N16-1</f>
        <v>-3.1529372281703827E-2</v>
      </c>
    </row>
    <row r="17" spans="1:18" ht="15" customHeight="1" x14ac:dyDescent="0.2">
      <c r="A17" s="30">
        <v>1</v>
      </c>
      <c r="B17" s="21" t="s">
        <v>25</v>
      </c>
      <c r="C17" s="199">
        <v>45622302.869999997</v>
      </c>
      <c r="D17" s="205">
        <v>48972215.100000001</v>
      </c>
      <c r="E17" s="31">
        <v>46126869.600000001</v>
      </c>
      <c r="F17" s="49">
        <f t="shared" si="5"/>
        <v>0.94189877884449624</v>
      </c>
      <c r="G17" s="31">
        <v>45412929.880000003</v>
      </c>
      <c r="H17" s="49">
        <f t="shared" si="6"/>
        <v>0.927320313922251</v>
      </c>
      <c r="I17" s="31">
        <v>27486856.859999999</v>
      </c>
      <c r="J17" s="154">
        <f t="shared" ref="J17:J28" si="8">+I17/D17</f>
        <v>0.5612745268694207</v>
      </c>
      <c r="K17" s="584">
        <v>43443700.030000001</v>
      </c>
      <c r="L17" s="49">
        <v>0.92522115823046802</v>
      </c>
      <c r="M17" s="632">
        <f t="shared" si="4"/>
        <v>4.532831799870074E-2</v>
      </c>
      <c r="N17" s="584">
        <v>23584907.469999999</v>
      </c>
      <c r="O17" s="49">
        <v>0.50228814283965617</v>
      </c>
      <c r="P17" s="632">
        <f t="shared" si="7"/>
        <v>0.165442641441917</v>
      </c>
    </row>
    <row r="18" spans="1:18" ht="15" customHeight="1" x14ac:dyDescent="0.2">
      <c r="A18" s="32">
        <v>2</v>
      </c>
      <c r="B18" s="23" t="s">
        <v>26</v>
      </c>
      <c r="C18" s="200">
        <v>39625688.659999996</v>
      </c>
      <c r="D18" s="205">
        <v>44038502.340000004</v>
      </c>
      <c r="E18" s="31">
        <v>39213665.259999998</v>
      </c>
      <c r="F18" s="281">
        <f t="shared" si="5"/>
        <v>0.89044048222281114</v>
      </c>
      <c r="G18" s="31">
        <v>38647759.409999996</v>
      </c>
      <c r="H18" s="281">
        <f t="shared" si="6"/>
        <v>0.87759023028574668</v>
      </c>
      <c r="I18" s="31">
        <v>21698329.460000001</v>
      </c>
      <c r="J18" s="179">
        <f t="shared" si="8"/>
        <v>0.49271270154642594</v>
      </c>
      <c r="K18" s="585">
        <v>37450195.740000002</v>
      </c>
      <c r="L18" s="281">
        <v>0.89941936195931282</v>
      </c>
      <c r="M18" s="633">
        <f t="shared" si="4"/>
        <v>3.197750095391072E-2</v>
      </c>
      <c r="N18" s="585">
        <v>21856812.239999998</v>
      </c>
      <c r="O18" s="281">
        <v>0.52492222619729612</v>
      </c>
      <c r="P18" s="633">
        <f>+I18/N18-1</f>
        <v>-7.2509558237390248E-3</v>
      </c>
    </row>
    <row r="19" spans="1:18" ht="15" customHeight="1" x14ac:dyDescent="0.2">
      <c r="A19" s="36">
        <v>3</v>
      </c>
      <c r="B19" s="23" t="s">
        <v>27</v>
      </c>
      <c r="C19" s="200">
        <v>33400198.32</v>
      </c>
      <c r="D19" s="205">
        <v>38500254.140000001</v>
      </c>
      <c r="E19" s="31">
        <v>34225685.810000002</v>
      </c>
      <c r="F19" s="281">
        <f t="shared" si="5"/>
        <v>0.88897298406248915</v>
      </c>
      <c r="G19" s="31">
        <v>33286706.489999998</v>
      </c>
      <c r="H19" s="281">
        <f t="shared" si="6"/>
        <v>0.86458407180789576</v>
      </c>
      <c r="I19" s="31">
        <v>17897883.940000001</v>
      </c>
      <c r="J19" s="179">
        <f t="shared" si="8"/>
        <v>0.46487703366625105</v>
      </c>
      <c r="K19" s="585">
        <v>32094926.48</v>
      </c>
      <c r="L19" s="281">
        <v>0.85756945633526727</v>
      </c>
      <c r="M19" s="633">
        <f t="shared" si="4"/>
        <v>3.7132972114538365E-2</v>
      </c>
      <c r="N19" s="585">
        <v>16885481.91</v>
      </c>
      <c r="O19" s="281">
        <v>0.45117640479847237</v>
      </c>
      <c r="P19" s="633">
        <f t="shared" si="7"/>
        <v>5.9956952096252181E-2</v>
      </c>
    </row>
    <row r="20" spans="1:18" ht="15" customHeight="1" x14ac:dyDescent="0.2">
      <c r="A20" s="36">
        <v>4</v>
      </c>
      <c r="B20" s="23" t="s">
        <v>28</v>
      </c>
      <c r="C20" s="200">
        <v>15427939.359999999</v>
      </c>
      <c r="D20" s="205">
        <v>17782043.859999999</v>
      </c>
      <c r="E20" s="31">
        <v>15058556.99</v>
      </c>
      <c r="F20" s="281">
        <f t="shared" si="5"/>
        <v>0.84684061677935829</v>
      </c>
      <c r="G20" s="31">
        <v>14648610.380000001</v>
      </c>
      <c r="H20" s="281">
        <f t="shared" si="6"/>
        <v>0.82378665216046776</v>
      </c>
      <c r="I20" s="31">
        <v>8866560.4299999997</v>
      </c>
      <c r="J20" s="179">
        <f t="shared" si="8"/>
        <v>0.49862437073080079</v>
      </c>
      <c r="K20" s="585">
        <v>13415074.92</v>
      </c>
      <c r="L20" s="281">
        <v>0.79847582500268244</v>
      </c>
      <c r="M20" s="633">
        <f t="shared" si="4"/>
        <v>9.1951440253305705E-2</v>
      </c>
      <c r="N20" s="585">
        <v>8063755.0499999998</v>
      </c>
      <c r="O20" s="281">
        <v>0.47996105162029884</v>
      </c>
      <c r="P20" s="633">
        <f t="shared" si="7"/>
        <v>9.9557262717200112E-2</v>
      </c>
      <c r="R20" s="345"/>
    </row>
    <row r="21" spans="1:18" ht="15" customHeight="1" x14ac:dyDescent="0.2">
      <c r="A21" s="36">
        <v>5</v>
      </c>
      <c r="B21" s="23" t="s">
        <v>29</v>
      </c>
      <c r="C21" s="200">
        <v>21287084.260000002</v>
      </c>
      <c r="D21" s="205">
        <v>23131935.989999998</v>
      </c>
      <c r="E21" s="31">
        <v>20054685.739999998</v>
      </c>
      <c r="F21" s="281">
        <f t="shared" si="5"/>
        <v>0.86696961934659067</v>
      </c>
      <c r="G21" s="31">
        <v>19739126.66</v>
      </c>
      <c r="H21" s="281">
        <f t="shared" si="6"/>
        <v>0.85332791291369992</v>
      </c>
      <c r="I21" s="31">
        <v>12481654.210000001</v>
      </c>
      <c r="J21" s="179">
        <f t="shared" si="8"/>
        <v>0.53958536870393625</v>
      </c>
      <c r="K21" s="585">
        <v>20717890.18</v>
      </c>
      <c r="L21" s="281">
        <v>0.8559912033088275</v>
      </c>
      <c r="M21" s="633">
        <f t="shared" si="4"/>
        <v>-4.7242432095950027E-2</v>
      </c>
      <c r="N21" s="585">
        <v>11023320.640000001</v>
      </c>
      <c r="O21" s="281">
        <v>0.45544528989740185</v>
      </c>
      <c r="P21" s="633">
        <f t="shared" si="7"/>
        <v>0.13229530534639333</v>
      </c>
    </row>
    <row r="22" spans="1:18" ht="15" customHeight="1" x14ac:dyDescent="0.2">
      <c r="A22" s="36">
        <v>6</v>
      </c>
      <c r="B22" s="23" t="s">
        <v>30</v>
      </c>
      <c r="C22" s="200">
        <v>21955704.969999999</v>
      </c>
      <c r="D22" s="205">
        <v>27756518.399999999</v>
      </c>
      <c r="E22" s="31">
        <v>24184641.149999999</v>
      </c>
      <c r="F22" s="281">
        <f t="shared" si="5"/>
        <v>0.87131393071257812</v>
      </c>
      <c r="G22" s="31">
        <v>23465198.16</v>
      </c>
      <c r="H22" s="281">
        <f t="shared" si="6"/>
        <v>0.84539414568651383</v>
      </c>
      <c r="I22" s="31">
        <v>13034296.359999999</v>
      </c>
      <c r="J22" s="179">
        <f t="shared" si="8"/>
        <v>0.4695940669561785</v>
      </c>
      <c r="K22" s="585">
        <v>20587233.41</v>
      </c>
      <c r="L22" s="281">
        <v>0.85983920490843857</v>
      </c>
      <c r="M22" s="633">
        <f t="shared" si="4"/>
        <v>0.13979366205670285</v>
      </c>
      <c r="N22" s="585">
        <v>13412263.1</v>
      </c>
      <c r="O22" s="281">
        <v>0.56017189926671107</v>
      </c>
      <c r="P22" s="633">
        <f t="shared" si="7"/>
        <v>-2.8180683392648342E-2</v>
      </c>
    </row>
    <row r="23" spans="1:18" ht="15" customHeight="1" x14ac:dyDescent="0.2">
      <c r="A23" s="36">
        <v>7</v>
      </c>
      <c r="B23" s="23" t="s">
        <v>31</v>
      </c>
      <c r="C23" s="200">
        <v>26815233.59</v>
      </c>
      <c r="D23" s="205">
        <v>32678645.239999998</v>
      </c>
      <c r="E23" s="31">
        <v>29282136.239999998</v>
      </c>
      <c r="F23" s="281">
        <f t="shared" si="5"/>
        <v>0.89606334733110249</v>
      </c>
      <c r="G23" s="31">
        <v>28715770.140000001</v>
      </c>
      <c r="H23" s="281">
        <f t="shared" si="6"/>
        <v>0.87873196483833194</v>
      </c>
      <c r="I23" s="31">
        <v>16143386.859999999</v>
      </c>
      <c r="J23" s="179">
        <f t="shared" si="8"/>
        <v>0.49400416514941181</v>
      </c>
      <c r="K23" s="585">
        <v>24958843.43</v>
      </c>
      <c r="L23" s="281">
        <v>0.85872855101727685</v>
      </c>
      <c r="M23" s="633">
        <f t="shared" si="4"/>
        <v>0.15052487189707886</v>
      </c>
      <c r="N23" s="585">
        <v>16625389.380000001</v>
      </c>
      <c r="O23" s="281">
        <v>0.57200953932124665</v>
      </c>
      <c r="P23" s="633">
        <f t="shared" si="7"/>
        <v>-2.8991953751160926E-2</v>
      </c>
    </row>
    <row r="24" spans="1:18" ht="15" customHeight="1" x14ac:dyDescent="0.2">
      <c r="A24" s="36">
        <v>8</v>
      </c>
      <c r="B24" s="23" t="s">
        <v>32</v>
      </c>
      <c r="C24" s="200">
        <v>30187458.059999999</v>
      </c>
      <c r="D24" s="205">
        <v>38307729.649999999</v>
      </c>
      <c r="E24" s="31">
        <v>32342556.739999998</v>
      </c>
      <c r="F24" s="281">
        <f t="shared" si="5"/>
        <v>0.84428278667253254</v>
      </c>
      <c r="G24" s="31">
        <v>31027019.800000001</v>
      </c>
      <c r="H24" s="281">
        <f t="shared" si="6"/>
        <v>0.80994149440542484</v>
      </c>
      <c r="I24" s="31">
        <v>14445350.5</v>
      </c>
      <c r="J24" s="179">
        <f t="shared" si="8"/>
        <v>0.37708709526720807</v>
      </c>
      <c r="K24" s="585">
        <v>25936315.41</v>
      </c>
      <c r="L24" s="281">
        <v>0.85922340222737292</v>
      </c>
      <c r="M24" s="633">
        <f t="shared" si="4"/>
        <v>0.19627708521917619</v>
      </c>
      <c r="N24" s="585">
        <v>13216137.07</v>
      </c>
      <c r="O24" s="281">
        <v>0.43782681071230484</v>
      </c>
      <c r="P24" s="633">
        <f t="shared" si="7"/>
        <v>9.3008526129034763E-2</v>
      </c>
    </row>
    <row r="25" spans="1:18" ht="15" customHeight="1" x14ac:dyDescent="0.2">
      <c r="A25" s="36">
        <v>9</v>
      </c>
      <c r="B25" s="23" t="s">
        <v>33</v>
      </c>
      <c r="C25" s="200">
        <v>29149212.989999998</v>
      </c>
      <c r="D25" s="205">
        <v>31229818.690000001</v>
      </c>
      <c r="E25" s="31">
        <v>26589602.829999998</v>
      </c>
      <c r="F25" s="281">
        <f t="shared" si="5"/>
        <v>0.85141713738204217</v>
      </c>
      <c r="G25" s="31">
        <v>25570928.620000001</v>
      </c>
      <c r="H25" s="281">
        <f t="shared" si="6"/>
        <v>0.81879849748176681</v>
      </c>
      <c r="I25" s="31">
        <v>15173179.359999999</v>
      </c>
      <c r="J25" s="179">
        <f t="shared" si="8"/>
        <v>0.48585550593857768</v>
      </c>
      <c r="K25" s="585">
        <v>23020561.559999999</v>
      </c>
      <c r="L25" s="281">
        <v>0.84076413103070124</v>
      </c>
      <c r="M25" s="633">
        <f t="shared" si="4"/>
        <v>0.11078648335110386</v>
      </c>
      <c r="N25" s="585">
        <v>15780299.210000001</v>
      </c>
      <c r="O25" s="281">
        <v>0.57633301073564736</v>
      </c>
      <c r="P25" s="633">
        <f t="shared" si="7"/>
        <v>-3.8473278733223815E-2</v>
      </c>
    </row>
    <row r="26" spans="1:18" ht="15" customHeight="1" x14ac:dyDescent="0.2">
      <c r="A26" s="37">
        <v>10</v>
      </c>
      <c r="B26" s="25" t="s">
        <v>34</v>
      </c>
      <c r="C26" s="201">
        <v>37370895.700000003</v>
      </c>
      <c r="D26" s="207">
        <v>45214120.390000001</v>
      </c>
      <c r="E26" s="181">
        <v>41815117.899999999</v>
      </c>
      <c r="F26" s="394">
        <f t="shared" si="5"/>
        <v>0.9248243146016889</v>
      </c>
      <c r="G26" s="181">
        <v>40700384.850000001</v>
      </c>
      <c r="H26" s="394">
        <f t="shared" si="6"/>
        <v>0.90016978100942335</v>
      </c>
      <c r="I26" s="181">
        <v>25671365.649999999</v>
      </c>
      <c r="J26" s="396">
        <f t="shared" si="8"/>
        <v>0.56777319626188572</v>
      </c>
      <c r="K26" s="586">
        <v>35343740.939999998</v>
      </c>
      <c r="L26" s="394">
        <v>0.84840578558329638</v>
      </c>
      <c r="M26" s="635">
        <f t="shared" si="4"/>
        <v>0.15155848723239318</v>
      </c>
      <c r="N26" s="586">
        <v>17969098.27</v>
      </c>
      <c r="O26" s="394">
        <v>0.43133767191942313</v>
      </c>
      <c r="P26" s="635">
        <f t="shared" si="7"/>
        <v>0.42863961587094157</v>
      </c>
    </row>
    <row r="27" spans="1:18" ht="15" customHeight="1" thickBot="1" x14ac:dyDescent="0.25">
      <c r="A27" s="10">
        <v>6</v>
      </c>
      <c r="B27" s="2" t="s">
        <v>35</v>
      </c>
      <c r="C27" s="533">
        <f>SUM(C17:C26)</f>
        <v>300841718.78000003</v>
      </c>
      <c r="D27" s="208">
        <f>SUM(D17:D26)</f>
        <v>347611783.80000001</v>
      </c>
      <c r="E27" s="534">
        <f>SUM(E17:E26)</f>
        <v>308893518.25999999</v>
      </c>
      <c r="F27" s="91">
        <f t="shared" si="5"/>
        <v>0.88861636070923089</v>
      </c>
      <c r="G27" s="534">
        <f>SUM(G17:G26)</f>
        <v>301214434.39000005</v>
      </c>
      <c r="H27" s="91">
        <f t="shared" si="6"/>
        <v>0.86652538385552869</v>
      </c>
      <c r="I27" s="534">
        <f>SUM(I17:I26)</f>
        <v>172898863.63000003</v>
      </c>
      <c r="J27" s="171">
        <f t="shared" si="8"/>
        <v>0.49739068606914133</v>
      </c>
      <c r="K27" s="574">
        <f>SUM(K17:K26)</f>
        <v>276968482.10000002</v>
      </c>
      <c r="L27" s="91">
        <v>0.86754321862065009</v>
      </c>
      <c r="M27" s="636">
        <f t="shared" si="4"/>
        <v>8.7540474302942428E-2</v>
      </c>
      <c r="N27" s="574">
        <f>SUM(N17:N26)</f>
        <v>158417464.34</v>
      </c>
      <c r="O27" s="91">
        <v>0.49620807341401696</v>
      </c>
      <c r="P27" s="636">
        <f t="shared" si="7"/>
        <v>9.1412896616749562E-2</v>
      </c>
      <c r="R27" s="345"/>
    </row>
    <row r="28" spans="1:18" s="6" customFormat="1" ht="19.5" customHeight="1" thickBot="1" x14ac:dyDescent="0.25">
      <c r="A28" s="5"/>
      <c r="B28" s="4" t="s">
        <v>11</v>
      </c>
      <c r="C28" s="203">
        <f>+C16+C27</f>
        <v>2455934231.9800005</v>
      </c>
      <c r="D28" s="209">
        <f>+D16+D27</f>
        <v>2749041357.8099999</v>
      </c>
      <c r="E28" s="210">
        <f>+E16+E27</f>
        <v>2121300375.53</v>
      </c>
      <c r="F28" s="182">
        <f t="shared" si="5"/>
        <v>0.77165095006788675</v>
      </c>
      <c r="G28" s="210">
        <f>+G16+G27</f>
        <v>2075378758.96</v>
      </c>
      <c r="H28" s="182">
        <f t="shared" si="6"/>
        <v>0.7549463572324473</v>
      </c>
      <c r="I28" s="210">
        <f>+I16+I27</f>
        <v>1443374532.6500001</v>
      </c>
      <c r="J28" s="174">
        <f t="shared" si="8"/>
        <v>0.52504649613560272</v>
      </c>
      <c r="K28" s="582">
        <f>K16+K27</f>
        <v>2127674454.98</v>
      </c>
      <c r="L28" s="182">
        <v>0.8168301833071071</v>
      </c>
      <c r="M28" s="637">
        <f t="shared" si="4"/>
        <v>-2.4578805229154121E-2</v>
      </c>
      <c r="N28" s="582">
        <f>N16+N27</f>
        <v>1470254532.6600001</v>
      </c>
      <c r="O28" s="182">
        <v>0.5644417437121797</v>
      </c>
      <c r="P28" s="637">
        <f t="shared" si="7"/>
        <v>-1.8282548642355456E-2</v>
      </c>
    </row>
    <row r="29" spans="1:18" x14ac:dyDescent="0.2">
      <c r="C29" s="353"/>
      <c r="D29" s="353"/>
      <c r="E29" s="353"/>
      <c r="F29" s="444"/>
      <c r="G29" s="353"/>
      <c r="H29" s="444"/>
      <c r="I29" s="353"/>
      <c r="J29" s="444"/>
      <c r="K29" s="444"/>
      <c r="L29" s="444"/>
      <c r="M29" s="444"/>
      <c r="N29" s="353"/>
    </row>
    <row r="31" spans="1:18" ht="15.75" thickBot="1" x14ac:dyDescent="0.3">
      <c r="A31" s="7" t="s">
        <v>19</v>
      </c>
    </row>
    <row r="32" spans="1:18" ht="26.25" customHeight="1" x14ac:dyDescent="0.2">
      <c r="A32" s="759" t="s">
        <v>467</v>
      </c>
      <c r="B32" s="760"/>
      <c r="C32" s="165" t="s">
        <v>510</v>
      </c>
      <c r="D32" s="744" t="s">
        <v>772</v>
      </c>
      <c r="E32" s="742"/>
      <c r="F32" s="742"/>
      <c r="G32" s="742"/>
      <c r="H32" s="742"/>
      <c r="I32" s="742"/>
      <c r="J32" s="743"/>
      <c r="K32" s="753" t="s">
        <v>773</v>
      </c>
      <c r="L32" s="751"/>
      <c r="M32" s="751"/>
      <c r="N32" s="751"/>
      <c r="O32" s="751"/>
      <c r="P32" s="754"/>
    </row>
    <row r="33" spans="1:16" x14ac:dyDescent="0.2">
      <c r="C33" s="158">
        <v>1</v>
      </c>
      <c r="D33" s="149">
        <v>2</v>
      </c>
      <c r="E33" s="88">
        <v>3</v>
      </c>
      <c r="F33" s="89" t="s">
        <v>36</v>
      </c>
      <c r="G33" s="88">
        <v>4</v>
      </c>
      <c r="H33" s="89" t="s">
        <v>37</v>
      </c>
      <c r="I33" s="88">
        <v>5</v>
      </c>
      <c r="J33" s="150" t="s">
        <v>38</v>
      </c>
      <c r="K33" s="88" t="s">
        <v>555</v>
      </c>
      <c r="L33" s="89" t="s">
        <v>556</v>
      </c>
      <c r="M33" s="89" t="s">
        <v>557</v>
      </c>
      <c r="N33" s="88" t="s">
        <v>39</v>
      </c>
      <c r="O33" s="89" t="s">
        <v>40</v>
      </c>
      <c r="P33" s="618" t="s">
        <v>362</v>
      </c>
    </row>
    <row r="34" spans="1:16" ht="25.5" x14ac:dyDescent="0.2">
      <c r="A34" s="1"/>
      <c r="B34" s="2" t="s">
        <v>22</v>
      </c>
      <c r="C34" s="159" t="s">
        <v>13</v>
      </c>
      <c r="D34" s="113" t="s">
        <v>14</v>
      </c>
      <c r="E34" s="90" t="s">
        <v>15</v>
      </c>
      <c r="F34" s="90" t="s">
        <v>18</v>
      </c>
      <c r="G34" s="90" t="s">
        <v>16</v>
      </c>
      <c r="H34" s="90" t="s">
        <v>18</v>
      </c>
      <c r="I34" s="90" t="s">
        <v>17</v>
      </c>
      <c r="J34" s="114" t="s">
        <v>18</v>
      </c>
      <c r="K34" s="90" t="s">
        <v>16</v>
      </c>
      <c r="L34" s="90" t="s">
        <v>18</v>
      </c>
      <c r="M34" s="90" t="s">
        <v>512</v>
      </c>
      <c r="N34" s="570" t="s">
        <v>17</v>
      </c>
      <c r="O34" s="90" t="s">
        <v>18</v>
      </c>
      <c r="P34" s="593" t="s">
        <v>512</v>
      </c>
    </row>
    <row r="35" spans="1:16" ht="15" customHeight="1" x14ac:dyDescent="0.2">
      <c r="A35" s="30">
        <v>1</v>
      </c>
      <c r="B35" s="21" t="s">
        <v>517</v>
      </c>
      <c r="C35" s="199">
        <v>146177634.63</v>
      </c>
      <c r="D35" s="205">
        <v>152453560.13</v>
      </c>
      <c r="E35" s="31">
        <v>117143637.56</v>
      </c>
      <c r="F35" s="49">
        <f t="shared" ref="F35:F45" si="9">+E35/D35</f>
        <v>0.76838899308162723</v>
      </c>
      <c r="G35" s="31">
        <v>110345032.76000001</v>
      </c>
      <c r="H35" s="49">
        <f t="shared" ref="H35:H45" si="10">+G35/D35</f>
        <v>0.72379439788684985</v>
      </c>
      <c r="I35" s="31">
        <v>75645306.25</v>
      </c>
      <c r="J35" s="154">
        <f t="shared" ref="J35:J45" si="11">+I35/D35</f>
        <v>0.49618589546545083</v>
      </c>
      <c r="K35" s="584">
        <v>148325278.63999999</v>
      </c>
      <c r="L35" s="49">
        <v>0.77787292790944851</v>
      </c>
      <c r="M35" s="211">
        <f t="shared" ref="M35:M58" si="12">+G35/K35-1</f>
        <v>-0.25606050585741202</v>
      </c>
      <c r="N35" s="584">
        <v>102570906.63000001</v>
      </c>
      <c r="O35" s="49">
        <v>0.53791998363445492</v>
      </c>
      <c r="P35" s="211">
        <f t="shared" ref="P35:P41" si="13">+I35/N35-1</f>
        <v>-0.26250718907192339</v>
      </c>
    </row>
    <row r="36" spans="1:16" ht="15" customHeight="1" x14ac:dyDescent="0.2">
      <c r="A36" s="32">
        <v>2</v>
      </c>
      <c r="B36" s="23" t="s">
        <v>518</v>
      </c>
      <c r="C36" s="200">
        <v>283148653.05000001</v>
      </c>
      <c r="D36" s="205">
        <v>325925133.13999999</v>
      </c>
      <c r="E36" s="31">
        <v>290240514.52999997</v>
      </c>
      <c r="F36" s="49">
        <f t="shared" si="9"/>
        <v>0.89051283567422268</v>
      </c>
      <c r="G36" s="31">
        <v>284728907.10000002</v>
      </c>
      <c r="H36" s="281">
        <f t="shared" si="10"/>
        <v>0.87360218083487207</v>
      </c>
      <c r="I36" s="31">
        <v>198948092.72999999</v>
      </c>
      <c r="J36" s="179">
        <f t="shared" si="11"/>
        <v>0.61041040564534355</v>
      </c>
      <c r="K36" s="585">
        <v>186941179.94999999</v>
      </c>
      <c r="L36" s="281">
        <v>0.85510375449539677</v>
      </c>
      <c r="M36" s="212">
        <f t="shared" si="12"/>
        <v>0.52309355903367427</v>
      </c>
      <c r="N36" s="585">
        <v>117725757.27</v>
      </c>
      <c r="O36" s="281">
        <v>0.53849952733429696</v>
      </c>
      <c r="P36" s="212">
        <f t="shared" si="13"/>
        <v>0.6899283329621686</v>
      </c>
    </row>
    <row r="37" spans="1:16" ht="15" customHeight="1" x14ac:dyDescent="0.2">
      <c r="A37" s="32">
        <v>4</v>
      </c>
      <c r="B37" s="23" t="s">
        <v>519</v>
      </c>
      <c r="C37" s="200">
        <v>230885204.09999999</v>
      </c>
      <c r="D37" s="205">
        <v>255204697.19999999</v>
      </c>
      <c r="E37" s="31">
        <v>163142383.5</v>
      </c>
      <c r="F37" s="49">
        <f t="shared" si="9"/>
        <v>0.63926089640955086</v>
      </c>
      <c r="G37" s="31">
        <v>161741626.31999999</v>
      </c>
      <c r="H37" s="281">
        <f t="shared" si="10"/>
        <v>0.63377213701221802</v>
      </c>
      <c r="I37" s="31">
        <v>152396983</v>
      </c>
      <c r="J37" s="179">
        <f t="shared" si="11"/>
        <v>0.59715587006052961</v>
      </c>
      <c r="K37" s="585">
        <v>151271312.44999999</v>
      </c>
      <c r="L37" s="281">
        <v>0.61967485348142148</v>
      </c>
      <c r="M37" s="212">
        <f t="shared" si="12"/>
        <v>6.9215462604390154E-2</v>
      </c>
      <c r="N37" s="585">
        <v>133390444.86</v>
      </c>
      <c r="O37" s="281">
        <v>0.546426834246999</v>
      </c>
      <c r="P37" s="212">
        <f t="shared" si="13"/>
        <v>0.1424880032445226</v>
      </c>
    </row>
    <row r="38" spans="1:16" ht="15" customHeight="1" x14ac:dyDescent="0.2">
      <c r="A38" s="132" t="s">
        <v>420</v>
      </c>
      <c r="B38" s="23" t="s">
        <v>520</v>
      </c>
      <c r="C38" s="200">
        <v>40309274.07</v>
      </c>
      <c r="D38" s="205">
        <v>48245836.93</v>
      </c>
      <c r="E38" s="31">
        <v>40894134.880000003</v>
      </c>
      <c r="F38" s="49">
        <f t="shared" si="9"/>
        <v>0.84761997059629002</v>
      </c>
      <c r="G38" s="31">
        <v>39624587.189999998</v>
      </c>
      <c r="H38" s="281">
        <f t="shared" si="10"/>
        <v>0.82130583095680165</v>
      </c>
      <c r="I38" s="31">
        <v>28736345.02</v>
      </c>
      <c r="J38" s="179">
        <f t="shared" si="11"/>
        <v>0.59562330863269364</v>
      </c>
      <c r="K38" s="585">
        <v>48682146.420000002</v>
      </c>
      <c r="L38" s="281">
        <v>0.89947986727061346</v>
      </c>
      <c r="M38" s="212">
        <f t="shared" si="12"/>
        <v>-0.18605505089806196</v>
      </c>
      <c r="N38" s="585">
        <v>33925680.57</v>
      </c>
      <c r="O38" s="281">
        <v>0.62683075624685713</v>
      </c>
      <c r="P38" s="212">
        <f t="shared" si="13"/>
        <v>-0.15296187026499497</v>
      </c>
    </row>
    <row r="39" spans="1:16" ht="15" customHeight="1" x14ac:dyDescent="0.2">
      <c r="A39" s="132" t="s">
        <v>419</v>
      </c>
      <c r="B39" s="23" t="s">
        <v>521</v>
      </c>
      <c r="C39" s="200">
        <v>333910473.76999998</v>
      </c>
      <c r="D39" s="205">
        <v>289442073.98000002</v>
      </c>
      <c r="E39" s="31">
        <v>274802166.62</v>
      </c>
      <c r="F39" s="49">
        <f t="shared" si="9"/>
        <v>0.9494202513176726</v>
      </c>
      <c r="G39" s="31">
        <v>273517912.38</v>
      </c>
      <c r="H39" s="281">
        <f t="shared" si="10"/>
        <v>0.94498325215462509</v>
      </c>
      <c r="I39" s="31">
        <v>119174065.66</v>
      </c>
      <c r="J39" s="179">
        <f t="shared" si="11"/>
        <v>0.41173718810567511</v>
      </c>
      <c r="K39" s="585">
        <v>305016364.98000002</v>
      </c>
      <c r="L39" s="281">
        <v>0.98536376915260049</v>
      </c>
      <c r="M39" s="212">
        <f t="shared" si="12"/>
        <v>-0.10326807416403827</v>
      </c>
      <c r="N39" s="585">
        <v>131159509.59</v>
      </c>
      <c r="O39" s="281">
        <v>0.42371440869503291</v>
      </c>
      <c r="P39" s="212">
        <f t="shared" si="13"/>
        <v>-9.1380670509260686E-2</v>
      </c>
    </row>
    <row r="40" spans="1:16" ht="15" customHeight="1" x14ac:dyDescent="0.2">
      <c r="A40" s="132" t="s">
        <v>443</v>
      </c>
      <c r="B40" s="23" t="s">
        <v>522</v>
      </c>
      <c r="C40" s="200">
        <v>6604592.1299999999</v>
      </c>
      <c r="D40" s="205">
        <v>4991555.4000000004</v>
      </c>
      <c r="E40" s="31">
        <v>3793646.67</v>
      </c>
      <c r="F40" s="49">
        <f t="shared" si="9"/>
        <v>0.76001293504625822</v>
      </c>
      <c r="G40" s="31">
        <v>3577298.93</v>
      </c>
      <c r="H40" s="281">
        <f t="shared" si="10"/>
        <v>0.71667018460818843</v>
      </c>
      <c r="I40" s="31">
        <v>1373278.35</v>
      </c>
      <c r="J40" s="179">
        <f t="shared" si="11"/>
        <v>0.27512032622136179</v>
      </c>
      <c r="K40" s="572">
        <v>4506122</v>
      </c>
      <c r="L40" s="281">
        <v>0.75774804863677814</v>
      </c>
      <c r="M40" s="212">
        <f t="shared" si="12"/>
        <v>-0.20612470545626593</v>
      </c>
      <c r="N40" s="572">
        <v>2239747.2799999998</v>
      </c>
      <c r="O40" s="281">
        <v>0.37663519337903661</v>
      </c>
      <c r="P40" s="212">
        <f t="shared" si="13"/>
        <v>-0.38686013271997355</v>
      </c>
    </row>
    <row r="41" spans="1:16" ht="15" customHeight="1" x14ac:dyDescent="0.2">
      <c r="A41" s="132" t="s">
        <v>447</v>
      </c>
      <c r="B41" s="23" t="s">
        <v>523</v>
      </c>
      <c r="C41" s="200">
        <v>33452856.16</v>
      </c>
      <c r="D41" s="205">
        <v>37145792.329999998</v>
      </c>
      <c r="E41" s="31">
        <v>32048576.690000001</v>
      </c>
      <c r="F41" s="49">
        <f t="shared" si="9"/>
        <v>0.86277811508994684</v>
      </c>
      <c r="G41" s="31">
        <v>30539372.25</v>
      </c>
      <c r="H41" s="281">
        <f t="shared" si="10"/>
        <v>0.82214889855332374</v>
      </c>
      <c r="I41" s="31">
        <v>12943391.189999999</v>
      </c>
      <c r="J41" s="179">
        <f t="shared" si="11"/>
        <v>0.34844838077519075</v>
      </c>
      <c r="K41" s="572">
        <v>39224972.770000003</v>
      </c>
      <c r="L41" s="281">
        <v>0.91620573377245529</v>
      </c>
      <c r="M41" s="212">
        <f t="shared" si="12"/>
        <v>-0.22143037729889548</v>
      </c>
      <c r="N41" s="572">
        <v>21750789.170000002</v>
      </c>
      <c r="O41" s="281">
        <v>0.508048733863527</v>
      </c>
      <c r="P41" s="212">
        <f t="shared" si="13"/>
        <v>-0.40492314605980806</v>
      </c>
    </row>
    <row r="42" spans="1:16" ht="15" customHeight="1" x14ac:dyDescent="0.2">
      <c r="A42" s="32" t="s">
        <v>515</v>
      </c>
      <c r="B42" s="23" t="s">
        <v>524</v>
      </c>
      <c r="C42" s="200">
        <v>74950405.719999999</v>
      </c>
      <c r="D42" s="205">
        <v>89109026.170000002</v>
      </c>
      <c r="E42" s="31">
        <v>69608998.730000004</v>
      </c>
      <c r="F42" s="49">
        <f t="shared" si="9"/>
        <v>0.78116664183044349</v>
      </c>
      <c r="G42" s="31">
        <v>62232116.600000001</v>
      </c>
      <c r="H42" s="281">
        <f t="shared" si="10"/>
        <v>0.69838173835807726</v>
      </c>
      <c r="I42" s="31">
        <v>41621474.460000001</v>
      </c>
      <c r="J42" s="179">
        <f t="shared" si="11"/>
        <v>0.46708483134576712</v>
      </c>
      <c r="K42" s="572">
        <v>47595631.07</v>
      </c>
      <c r="L42" s="281">
        <v>0.93625619999999998</v>
      </c>
      <c r="M42" s="212">
        <f t="shared" si="12"/>
        <v>0.30751741706027147</v>
      </c>
      <c r="N42" s="572">
        <v>27703854.940000001</v>
      </c>
      <c r="O42" s="281">
        <v>0.54496401000000005</v>
      </c>
      <c r="P42" s="212">
        <f t="shared" ref="P42:P43" si="14">+I42/N42-1</f>
        <v>0.50237122415426572</v>
      </c>
    </row>
    <row r="43" spans="1:16" ht="15" customHeight="1" x14ac:dyDescent="0.2">
      <c r="A43" s="34" t="s">
        <v>516</v>
      </c>
      <c r="B43" s="25" t="s">
        <v>525</v>
      </c>
      <c r="C43" s="200">
        <v>72239049.430000007</v>
      </c>
      <c r="D43" s="205">
        <v>61481394.170000002</v>
      </c>
      <c r="E43" s="31">
        <v>33162418.41</v>
      </c>
      <c r="F43" s="49">
        <f t="shared" si="9"/>
        <v>0.53938949917602363</v>
      </c>
      <c r="G43" s="31">
        <v>31009944.210000001</v>
      </c>
      <c r="H43" s="394">
        <f t="shared" si="10"/>
        <v>0.50437932692702958</v>
      </c>
      <c r="I43" s="31">
        <v>29941257.219999999</v>
      </c>
      <c r="J43" s="396">
        <f t="shared" si="11"/>
        <v>0.48699704397090443</v>
      </c>
      <c r="K43" s="585">
        <v>41716382.049999997</v>
      </c>
      <c r="L43" s="281">
        <v>0.62945642000000002</v>
      </c>
      <c r="M43" s="212">
        <f t="shared" si="12"/>
        <v>-0.25664828333309397</v>
      </c>
      <c r="N43" s="585">
        <v>39053913.93</v>
      </c>
      <c r="O43" s="281">
        <v>0.58928256999999995</v>
      </c>
      <c r="P43" s="212">
        <f t="shared" si="14"/>
        <v>-0.23333529966634003</v>
      </c>
    </row>
    <row r="44" spans="1:16" ht="15" customHeight="1" x14ac:dyDescent="0.2">
      <c r="A44" s="34" t="s">
        <v>421</v>
      </c>
      <c r="B44" s="25" t="s">
        <v>23</v>
      </c>
      <c r="C44" s="200">
        <v>333023861.01999998</v>
      </c>
      <c r="D44" s="205">
        <v>408802165.43000001</v>
      </c>
      <c r="E44" s="31">
        <v>219171375.31999999</v>
      </c>
      <c r="F44" s="49">
        <f>+E44/D44</f>
        <v>0.5361306613663942</v>
      </c>
      <c r="G44" s="31">
        <v>219171375.31999999</v>
      </c>
      <c r="H44" s="394">
        <f t="shared" si="10"/>
        <v>0.5361306613663942</v>
      </c>
      <c r="I44" s="31">
        <v>184560896.83000001</v>
      </c>
      <c r="J44" s="396">
        <f t="shared" si="11"/>
        <v>0.45146751274144786</v>
      </c>
      <c r="K44" s="586">
        <v>215092225.25999999</v>
      </c>
      <c r="L44" s="394">
        <v>0.66361382616133735</v>
      </c>
      <c r="M44" s="212">
        <f t="shared" si="12"/>
        <v>1.8964655998463975E-2</v>
      </c>
      <c r="N44" s="586">
        <v>161650688.84999999</v>
      </c>
      <c r="O44" s="394">
        <v>0.49873319223739349</v>
      </c>
      <c r="P44" s="212">
        <f>+I44/N44-1</f>
        <v>0.14172663378662742</v>
      </c>
    </row>
    <row r="45" spans="1:16" ht="15" customHeight="1" x14ac:dyDescent="0.2">
      <c r="A45" s="32">
        <v>8</v>
      </c>
      <c r="B45" s="529" t="s">
        <v>526</v>
      </c>
      <c r="C45" s="201">
        <v>151534404.46000001</v>
      </c>
      <c r="D45" s="521">
        <v>167236246.38</v>
      </c>
      <c r="E45" s="181">
        <v>157577627.74000001</v>
      </c>
      <c r="F45" s="79">
        <f t="shared" si="9"/>
        <v>0.94224566235447949</v>
      </c>
      <c r="G45" s="181">
        <v>155625139.81</v>
      </c>
      <c r="H45" s="394">
        <f t="shared" si="10"/>
        <v>0.93057063393053663</v>
      </c>
      <c r="I45" s="181">
        <v>104191393.54000001</v>
      </c>
      <c r="J45" s="396">
        <f t="shared" si="11"/>
        <v>0.6230192066333079</v>
      </c>
      <c r="K45" s="586">
        <v>214091604.47999999</v>
      </c>
      <c r="L45" s="394">
        <v>0.98653400538158842</v>
      </c>
      <c r="M45" s="525">
        <f t="shared" si="12"/>
        <v>-0.27309088000908421</v>
      </c>
      <c r="N45" s="586">
        <v>145481615.13</v>
      </c>
      <c r="O45" s="394">
        <v>0.67037920908752491</v>
      </c>
      <c r="P45" s="525">
        <f>+I45/N45-1</f>
        <v>-0.28381745386249468</v>
      </c>
    </row>
    <row r="46" spans="1:16" ht="15" customHeight="1" x14ac:dyDescent="0.2">
      <c r="A46" s="9"/>
      <c r="B46" s="2" t="s">
        <v>24</v>
      </c>
      <c r="C46" s="530">
        <f>SUM(C35:C45)</f>
        <v>1706236408.5400002</v>
      </c>
      <c r="D46" s="208">
        <f>SUM(D35:D45)</f>
        <v>1840037481.2600002</v>
      </c>
      <c r="E46" s="204">
        <f>SUM(E35:E45)</f>
        <v>1401585480.6499999</v>
      </c>
      <c r="F46" s="91">
        <f t="shared" ref="F46:F58" si="15">+E46/D46</f>
        <v>0.76171572314398606</v>
      </c>
      <c r="G46" s="204">
        <f>SUM(G35:G45)</f>
        <v>1372113312.8700001</v>
      </c>
      <c r="H46" s="91">
        <f t="shared" ref="H46:H58" si="16">+G46/D46</f>
        <v>0.74569856692833225</v>
      </c>
      <c r="I46" s="204">
        <f>SUM(I35:I45)</f>
        <v>949532484.25000012</v>
      </c>
      <c r="J46" s="171">
        <f t="shared" ref="J46:J58" si="17">+I46/D46</f>
        <v>0.51603975132060353</v>
      </c>
      <c r="K46" s="626">
        <f>SUM(K35:K45)</f>
        <v>1402463220.0700002</v>
      </c>
      <c r="L46" s="91">
        <v>0.8134523837613884</v>
      </c>
      <c r="M46" s="214">
        <f t="shared" si="12"/>
        <v>-2.1640430041712788E-2</v>
      </c>
      <c r="N46" s="626">
        <f>SUM(N35:N45)</f>
        <v>916652908.21999991</v>
      </c>
      <c r="O46" s="91">
        <v>0.53167418767399177</v>
      </c>
      <c r="P46" s="214">
        <f t="shared" ref="P46:P58" si="18">+I46/N46-1</f>
        <v>3.5869166764383342E-2</v>
      </c>
    </row>
    <row r="47" spans="1:16" ht="15" customHeight="1" x14ac:dyDescent="0.2">
      <c r="A47" s="30">
        <v>1</v>
      </c>
      <c r="B47" s="21" t="s">
        <v>25</v>
      </c>
      <c r="C47" s="200">
        <v>45393979.670000002</v>
      </c>
      <c r="D47" s="205">
        <v>47966324.490000002</v>
      </c>
      <c r="E47" s="31">
        <v>45190013.520000003</v>
      </c>
      <c r="F47" s="49">
        <f t="shared" si="15"/>
        <v>0.9421195807784104</v>
      </c>
      <c r="G47" s="31">
        <v>44829584.399999999</v>
      </c>
      <c r="H47" s="49">
        <f t="shared" si="16"/>
        <v>0.93460536900937763</v>
      </c>
      <c r="I47" s="31">
        <v>27343932.140000001</v>
      </c>
      <c r="J47" s="154">
        <f t="shared" si="17"/>
        <v>0.57006519533721312</v>
      </c>
      <c r="K47" s="584">
        <v>42876716.399999999</v>
      </c>
      <c r="L47" s="49">
        <v>0.93935345530062631</v>
      </c>
      <c r="M47" s="211">
        <f t="shared" si="12"/>
        <v>4.554611835900757E-2</v>
      </c>
      <c r="N47" s="584">
        <v>23488750.280000001</v>
      </c>
      <c r="O47" s="49">
        <v>0.5145972123978122</v>
      </c>
      <c r="P47" s="211">
        <f>+I47/N47-1</f>
        <v>0.16412886228700629</v>
      </c>
    </row>
    <row r="48" spans="1:16" ht="15" customHeight="1" x14ac:dyDescent="0.2">
      <c r="A48" s="32">
        <v>2</v>
      </c>
      <c r="B48" s="23" t="s">
        <v>26</v>
      </c>
      <c r="C48" s="200">
        <v>39046520.659999996</v>
      </c>
      <c r="D48" s="205">
        <v>42341220.329999998</v>
      </c>
      <c r="E48" s="31">
        <v>38482043.079999998</v>
      </c>
      <c r="F48" s="281">
        <f t="shared" si="15"/>
        <v>0.9088553135709776</v>
      </c>
      <c r="G48" s="31">
        <v>38050978.920000002</v>
      </c>
      <c r="H48" s="281">
        <f t="shared" si="16"/>
        <v>0.8986745923579289</v>
      </c>
      <c r="I48" s="31">
        <v>21665486.379999999</v>
      </c>
      <c r="J48" s="179">
        <f t="shared" si="17"/>
        <v>0.51168781180946188</v>
      </c>
      <c r="K48" s="585">
        <v>36433986.469999999</v>
      </c>
      <c r="L48" s="281">
        <v>0.91286767350220643</v>
      </c>
      <c r="M48" s="212">
        <f t="shared" si="12"/>
        <v>4.4381430819585121E-2</v>
      </c>
      <c r="N48" s="585">
        <v>21289201.289999999</v>
      </c>
      <c r="O48" s="281">
        <v>0.53340920210103138</v>
      </c>
      <c r="P48" s="212">
        <f>+I48/N48-1</f>
        <v>1.7674927531299511E-2</v>
      </c>
    </row>
    <row r="49" spans="1:16" ht="15" customHeight="1" x14ac:dyDescent="0.2">
      <c r="A49" s="36">
        <v>3</v>
      </c>
      <c r="B49" s="23" t="s">
        <v>27</v>
      </c>
      <c r="C49" s="200">
        <v>32258498.32</v>
      </c>
      <c r="D49" s="205">
        <v>36388186.409999996</v>
      </c>
      <c r="E49" s="31">
        <v>33118335.940000001</v>
      </c>
      <c r="F49" s="281">
        <f t="shared" si="15"/>
        <v>0.91013977907122645</v>
      </c>
      <c r="G49" s="31">
        <v>32207904.530000001</v>
      </c>
      <c r="H49" s="281">
        <f t="shared" si="16"/>
        <v>0.88511980693681414</v>
      </c>
      <c r="I49" s="31">
        <v>17885846.899999999</v>
      </c>
      <c r="J49" s="179">
        <f t="shared" si="17"/>
        <v>0.49152894564387278</v>
      </c>
      <c r="K49" s="585">
        <v>29635817.920000002</v>
      </c>
      <c r="L49" s="281">
        <v>0.89754673079976488</v>
      </c>
      <c r="M49" s="212">
        <f t="shared" si="12"/>
        <v>8.6789796621884463E-2</v>
      </c>
      <c r="N49" s="585">
        <v>15185914.52</v>
      </c>
      <c r="O49" s="281">
        <v>0.45991873645681647</v>
      </c>
      <c r="P49" s="212">
        <f t="shared" si="18"/>
        <v>0.17779188579286154</v>
      </c>
    </row>
    <row r="50" spans="1:16" ht="15" customHeight="1" x14ac:dyDescent="0.2">
      <c r="A50" s="36">
        <v>4</v>
      </c>
      <c r="B50" s="23" t="s">
        <v>28</v>
      </c>
      <c r="C50" s="200">
        <v>15077939.359999999</v>
      </c>
      <c r="D50" s="205">
        <v>16113047.59</v>
      </c>
      <c r="E50" s="31">
        <v>14103595.5</v>
      </c>
      <c r="F50" s="281">
        <f t="shared" si="15"/>
        <v>0.87529037702047774</v>
      </c>
      <c r="G50" s="31">
        <v>13720716.75</v>
      </c>
      <c r="H50" s="281">
        <f t="shared" si="16"/>
        <v>0.8515283451725969</v>
      </c>
      <c r="I50" s="31">
        <v>8658792.5800000001</v>
      </c>
      <c r="J50" s="179">
        <f t="shared" si="17"/>
        <v>0.53737770782566152</v>
      </c>
      <c r="K50" s="585">
        <v>13052710.27</v>
      </c>
      <c r="L50" s="281">
        <v>0.8478704490933564</v>
      </c>
      <c r="M50" s="212">
        <f t="shared" si="12"/>
        <v>5.1177607269451864E-2</v>
      </c>
      <c r="N50" s="585">
        <v>7957282.3899999997</v>
      </c>
      <c r="O50" s="281">
        <v>0.51688457446868286</v>
      </c>
      <c r="P50" s="212">
        <f t="shared" si="18"/>
        <v>8.8159519245112561E-2</v>
      </c>
    </row>
    <row r="51" spans="1:16" ht="15" customHeight="1" x14ac:dyDescent="0.2">
      <c r="A51" s="36">
        <v>5</v>
      </c>
      <c r="B51" s="23" t="s">
        <v>29</v>
      </c>
      <c r="C51" s="200">
        <v>21002284.260000002</v>
      </c>
      <c r="D51" s="205">
        <v>21926154.760000002</v>
      </c>
      <c r="E51" s="31">
        <v>19476357.030000001</v>
      </c>
      <c r="F51" s="281">
        <f t="shared" si="15"/>
        <v>0.88827052637295167</v>
      </c>
      <c r="G51" s="31">
        <v>19215595.239999998</v>
      </c>
      <c r="H51" s="281">
        <f t="shared" si="16"/>
        <v>0.8763777985848713</v>
      </c>
      <c r="I51" s="31">
        <v>12405660.76</v>
      </c>
      <c r="J51" s="179">
        <f t="shared" si="17"/>
        <v>0.56579281209086929</v>
      </c>
      <c r="K51" s="585">
        <v>18932221.210000001</v>
      </c>
      <c r="L51" s="281">
        <v>0.87374484808141351</v>
      </c>
      <c r="M51" s="212">
        <f t="shared" si="12"/>
        <v>1.4967817397480987E-2</v>
      </c>
      <c r="N51" s="585">
        <v>10627907.279999999</v>
      </c>
      <c r="O51" s="281">
        <v>0.49049074214715177</v>
      </c>
      <c r="P51" s="212">
        <f t="shared" si="18"/>
        <v>0.16727220450496816</v>
      </c>
    </row>
    <row r="52" spans="1:16" ht="15" customHeight="1" x14ac:dyDescent="0.2">
      <c r="A52" s="36">
        <v>6</v>
      </c>
      <c r="B52" s="23" t="s">
        <v>30</v>
      </c>
      <c r="C52" s="200">
        <v>21373612.420000002</v>
      </c>
      <c r="D52" s="205">
        <v>25150449.609999999</v>
      </c>
      <c r="E52" s="31">
        <v>22817018.489999998</v>
      </c>
      <c r="F52" s="281">
        <f t="shared" si="15"/>
        <v>0.90722109718976107</v>
      </c>
      <c r="G52" s="31">
        <v>22528022.949999999</v>
      </c>
      <c r="H52" s="281">
        <f t="shared" si="16"/>
        <v>0.89573042626811317</v>
      </c>
      <c r="I52" s="31">
        <v>13015968.9</v>
      </c>
      <c r="J52" s="179">
        <f t="shared" si="17"/>
        <v>0.51752430281901429</v>
      </c>
      <c r="K52" s="585">
        <v>19345978.440000001</v>
      </c>
      <c r="L52" s="281">
        <v>0.88739380057789374</v>
      </c>
      <c r="M52" s="212">
        <f t="shared" si="12"/>
        <v>0.16448092919512214</v>
      </c>
      <c r="N52" s="585">
        <v>12634735.02</v>
      </c>
      <c r="O52" s="281">
        <v>0.57955122629054312</v>
      </c>
      <c r="P52" s="212">
        <f t="shared" si="18"/>
        <v>3.0173476483403183E-2</v>
      </c>
    </row>
    <row r="53" spans="1:16" ht="15" customHeight="1" x14ac:dyDescent="0.2">
      <c r="A53" s="36">
        <v>7</v>
      </c>
      <c r="B53" s="23" t="s">
        <v>31</v>
      </c>
      <c r="C53" s="200">
        <v>25695480.390000001</v>
      </c>
      <c r="D53" s="205">
        <v>31218645.399999999</v>
      </c>
      <c r="E53" s="31">
        <v>28510918.25</v>
      </c>
      <c r="F53" s="281">
        <f t="shared" si="15"/>
        <v>0.91326570658956274</v>
      </c>
      <c r="G53" s="31">
        <v>28085811.789999999</v>
      </c>
      <c r="H53" s="281">
        <f t="shared" si="16"/>
        <v>0.89964863722113964</v>
      </c>
      <c r="I53" s="31">
        <v>15980959.5</v>
      </c>
      <c r="J53" s="179">
        <f t="shared" si="17"/>
        <v>0.51190432176791378</v>
      </c>
      <c r="K53" s="585">
        <v>23381666.140000001</v>
      </c>
      <c r="L53" s="281">
        <v>0.89291697090510669</v>
      </c>
      <c r="M53" s="212">
        <f t="shared" si="12"/>
        <v>0.20118949701161015</v>
      </c>
      <c r="N53" s="585">
        <v>15931713.77</v>
      </c>
      <c r="O53" s="281">
        <v>0.60841248504951828</v>
      </c>
      <c r="P53" s="212">
        <f t="shared" si="18"/>
        <v>3.091050386100358E-3</v>
      </c>
    </row>
    <row r="54" spans="1:16" ht="15" customHeight="1" x14ac:dyDescent="0.2">
      <c r="A54" s="36">
        <v>8</v>
      </c>
      <c r="B54" s="23" t="s">
        <v>32</v>
      </c>
      <c r="C54" s="200">
        <v>27125622.420000002</v>
      </c>
      <c r="D54" s="205">
        <v>33474812.030000001</v>
      </c>
      <c r="E54" s="31">
        <v>30175781.030000001</v>
      </c>
      <c r="F54" s="281">
        <f t="shared" si="15"/>
        <v>0.90144736295924766</v>
      </c>
      <c r="G54" s="31">
        <v>29754883.640000001</v>
      </c>
      <c r="H54" s="281">
        <f t="shared" si="16"/>
        <v>0.8888738079644416</v>
      </c>
      <c r="I54" s="31">
        <v>14259114.640000001</v>
      </c>
      <c r="J54" s="179">
        <f t="shared" si="17"/>
        <v>0.42596548793824551</v>
      </c>
      <c r="K54" s="585">
        <v>25250410.420000002</v>
      </c>
      <c r="L54" s="281">
        <v>0.89631598524926692</v>
      </c>
      <c r="M54" s="212">
        <f t="shared" si="12"/>
        <v>0.17839207937912005</v>
      </c>
      <c r="N54" s="585">
        <v>12948244.619999999</v>
      </c>
      <c r="O54" s="281">
        <v>0.45962495027927625</v>
      </c>
      <c r="P54" s="212">
        <f t="shared" si="18"/>
        <v>0.10123920720305346</v>
      </c>
    </row>
    <row r="55" spans="1:16" ht="15" customHeight="1" x14ac:dyDescent="0.2">
      <c r="A55" s="36">
        <v>9</v>
      </c>
      <c r="B55" s="23" t="s">
        <v>33</v>
      </c>
      <c r="C55" s="200">
        <v>23806812.989999998</v>
      </c>
      <c r="D55" s="205">
        <v>29317031.640000001</v>
      </c>
      <c r="E55" s="31">
        <v>24780287.82</v>
      </c>
      <c r="F55" s="281">
        <f t="shared" si="15"/>
        <v>0.84525227943574988</v>
      </c>
      <c r="G55" s="31">
        <v>24135830.629999999</v>
      </c>
      <c r="H55" s="281">
        <f t="shared" si="16"/>
        <v>0.82326993149842642</v>
      </c>
      <c r="I55" s="31">
        <v>14385067.119999999</v>
      </c>
      <c r="J55" s="179">
        <f t="shared" si="17"/>
        <v>0.49067270167874333</v>
      </c>
      <c r="K55" s="585">
        <v>20414342.91</v>
      </c>
      <c r="L55" s="281">
        <v>0.8318624793069993</v>
      </c>
      <c r="M55" s="212">
        <f t="shared" si="12"/>
        <v>0.18229769806487495</v>
      </c>
      <c r="N55" s="585">
        <v>13756331.789999999</v>
      </c>
      <c r="O55" s="281">
        <v>0.56055569946331874</v>
      </c>
      <c r="P55" s="212">
        <f t="shared" si="18"/>
        <v>4.570515887506077E-2</v>
      </c>
    </row>
    <row r="56" spans="1:16" ht="15" customHeight="1" x14ac:dyDescent="0.2">
      <c r="A56" s="37">
        <v>10</v>
      </c>
      <c r="B56" s="25" t="s">
        <v>34</v>
      </c>
      <c r="C56" s="201">
        <v>37014895.700000003</v>
      </c>
      <c r="D56" s="521">
        <v>43638357.689999998</v>
      </c>
      <c r="E56" s="35">
        <v>40692938.039999999</v>
      </c>
      <c r="F56" s="394">
        <f t="shared" si="15"/>
        <v>0.93250388406172857</v>
      </c>
      <c r="G56" s="181">
        <v>40060603.659999996</v>
      </c>
      <c r="H56" s="394">
        <f t="shared" si="16"/>
        <v>0.91801355001909557</v>
      </c>
      <c r="I56" s="181">
        <v>25331123.309999999</v>
      </c>
      <c r="J56" s="396">
        <f t="shared" si="17"/>
        <v>0.58047838303055077</v>
      </c>
      <c r="K56" s="586">
        <v>34362640.189999998</v>
      </c>
      <c r="L56" s="394">
        <v>0.91707050657435829</v>
      </c>
      <c r="M56" s="525">
        <f t="shared" si="12"/>
        <v>0.16581855871651507</v>
      </c>
      <c r="N56" s="586">
        <v>17538308.649999999</v>
      </c>
      <c r="O56" s="394">
        <v>0.46806256763685972</v>
      </c>
      <c r="P56" s="525">
        <f t="shared" si="18"/>
        <v>0.44433102504442479</v>
      </c>
    </row>
    <row r="57" spans="1:16" ht="15" customHeight="1" thickBot="1" x14ac:dyDescent="0.25">
      <c r="A57" s="10">
        <v>6</v>
      </c>
      <c r="B57" s="2" t="s">
        <v>35</v>
      </c>
      <c r="C57" s="533">
        <f>SUM(C47:C56)</f>
        <v>287795646.19</v>
      </c>
      <c r="D57" s="563">
        <f>SUM(D47:D56)</f>
        <v>327534229.94999999</v>
      </c>
      <c r="E57" s="204">
        <f>SUM(E47:E56)</f>
        <v>297347288.69999999</v>
      </c>
      <c r="F57" s="91">
        <f t="shared" si="15"/>
        <v>0.9078357664949761</v>
      </c>
      <c r="G57" s="534">
        <f>SUM(G47:G56)</f>
        <v>292589932.50999999</v>
      </c>
      <c r="H57" s="91">
        <f t="shared" si="16"/>
        <v>0.89331100616465509</v>
      </c>
      <c r="I57" s="534">
        <f>SUM(I47:I56)</f>
        <v>170931952.23000002</v>
      </c>
      <c r="J57" s="171">
        <f t="shared" si="17"/>
        <v>0.52187507930421129</v>
      </c>
      <c r="K57" s="626">
        <f>SUM(K47:K56)</f>
        <v>263686490.37000003</v>
      </c>
      <c r="L57" s="91">
        <v>0.89748424418967676</v>
      </c>
      <c r="M57" s="214">
        <f t="shared" si="12"/>
        <v>0.10961290470150065</v>
      </c>
      <c r="N57" s="626">
        <f>SUM(N47:N56)</f>
        <v>151358389.61000001</v>
      </c>
      <c r="O57" s="91">
        <v>0.51516393467972821</v>
      </c>
      <c r="P57" s="214">
        <f t="shared" si="18"/>
        <v>0.12931931074606795</v>
      </c>
    </row>
    <row r="58" spans="1:16" s="6" customFormat="1" ht="23.25" customHeight="1" thickBot="1" x14ac:dyDescent="0.25">
      <c r="A58" s="5"/>
      <c r="B58" s="4" t="s">
        <v>130</v>
      </c>
      <c r="C58" s="203">
        <f>+C46+C57</f>
        <v>1994032054.7300003</v>
      </c>
      <c r="D58" s="209">
        <f>+D46+D57</f>
        <v>2167571711.21</v>
      </c>
      <c r="E58" s="210">
        <f>+E46+E57</f>
        <v>1698932769.3499999</v>
      </c>
      <c r="F58" s="182">
        <f t="shared" si="15"/>
        <v>0.78379541519371809</v>
      </c>
      <c r="G58" s="210">
        <f>+G46+G57</f>
        <v>1664703245.3800001</v>
      </c>
      <c r="H58" s="182">
        <f t="shared" si="16"/>
        <v>0.76800376973489637</v>
      </c>
      <c r="I58" s="210">
        <f>+I46+I57</f>
        <v>1120464436.48</v>
      </c>
      <c r="J58" s="174">
        <f t="shared" si="17"/>
        <v>0.51692150745708199</v>
      </c>
      <c r="K58" s="627">
        <f>K46+K57</f>
        <v>1666149710.4400003</v>
      </c>
      <c r="L58" s="182">
        <v>0.82568746035984419</v>
      </c>
      <c r="M58" s="614">
        <f t="shared" si="12"/>
        <v>-8.6814831280568328E-4</v>
      </c>
      <c r="N58" s="627">
        <f>+N57+N46</f>
        <v>1068011297.8299999</v>
      </c>
      <c r="O58" s="182">
        <v>0.52927028742692916</v>
      </c>
      <c r="P58" s="614">
        <f t="shared" si="18"/>
        <v>4.9112906161737246E-2</v>
      </c>
    </row>
    <row r="63" spans="1:16" x14ac:dyDescent="0.2">
      <c r="C63" s="345"/>
      <c r="D63" s="345"/>
      <c r="E63" s="345"/>
      <c r="F63" s="445"/>
      <c r="G63" s="345"/>
      <c r="H63" s="445"/>
      <c r="I63" s="345"/>
      <c r="J63" s="445"/>
      <c r="K63" s="445"/>
      <c r="L63" s="445"/>
      <c r="M63" s="445"/>
      <c r="N63" s="345"/>
    </row>
    <row r="64" spans="1:16" x14ac:dyDescent="0.2">
      <c r="C64" s="354"/>
      <c r="D64" s="354"/>
      <c r="E64" s="354"/>
      <c r="F64" s="429"/>
      <c r="G64" s="354"/>
      <c r="H64" s="429"/>
      <c r="I64" s="354"/>
      <c r="J64" s="429"/>
      <c r="K64" s="429"/>
      <c r="L64" s="429"/>
      <c r="M64" s="429"/>
      <c r="N64" s="354"/>
    </row>
    <row r="136" spans="12:15" x14ac:dyDescent="0.2">
      <c r="L136" s="724"/>
      <c r="O136" s="724"/>
    </row>
    <row r="137" spans="12:15" x14ac:dyDescent="0.2">
      <c r="L137" s="724"/>
      <c r="N137" s="47"/>
      <c r="O137" s="724"/>
    </row>
  </sheetData>
  <mergeCells count="5">
    <mergeCell ref="D2:J2"/>
    <mergeCell ref="A32:B32"/>
    <mergeCell ref="D32:J32"/>
    <mergeCell ref="K2:P2"/>
    <mergeCell ref="K32:P3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4" zoomScale="110" zoomScaleNormal="110" workbookViewId="0">
      <selection activeCell="H18" sqref="H18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8" customWidth="1"/>
    <col min="7" max="7" width="12.7109375" customWidth="1"/>
    <col min="8" max="8" width="6.28515625" style="98" customWidth="1"/>
    <col min="9" max="9" width="12.7109375" customWidth="1"/>
    <col min="10" max="10" width="6.28515625" style="98" customWidth="1"/>
    <col min="11" max="11" width="12.7109375" customWidth="1"/>
    <col min="12" max="12" width="6.28515625" style="98" customWidth="1"/>
    <col min="13" max="13" width="8.140625" style="98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62" t="s">
        <v>508</v>
      </c>
      <c r="C18" s="763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zoomScaleNormal="100" workbookViewId="0">
      <selection activeCell="A25" sqref="A25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98" customWidth="1"/>
    <col min="7" max="7" width="10" style="47" customWidth="1"/>
    <col min="8" max="8" width="7.42578125" style="98" bestFit="1" customWidth="1"/>
    <col min="9" max="9" width="11.5703125" style="47" bestFit="1" customWidth="1"/>
    <col min="10" max="10" width="7.42578125" style="98" bestFit="1" customWidth="1"/>
    <col min="11" max="11" width="11.7109375" style="98" customWidth="1"/>
    <col min="12" max="12" width="6.28515625" style="98" customWidth="1"/>
    <col min="13" max="13" width="8" style="98" customWidth="1"/>
    <col min="14" max="14" width="11.7109375" style="47" customWidth="1"/>
    <col min="15" max="15" width="6.28515625" style="98" customWidth="1"/>
    <col min="16" max="16" width="8" style="98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555</v>
      </c>
      <c r="L3" s="89" t="s">
        <v>556</v>
      </c>
      <c r="M3" s="89" t="s">
        <v>557</v>
      </c>
      <c r="N3" s="641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45397130.340000004</v>
      </c>
      <c r="D5" s="205">
        <v>45355787.870000005</v>
      </c>
      <c r="E5" s="31">
        <v>28770589.5</v>
      </c>
      <c r="F5" s="49">
        <f>+E5/D5</f>
        <v>0.63433115928805051</v>
      </c>
      <c r="G5" s="31">
        <v>28476977.449999999</v>
      </c>
      <c r="H5" s="49">
        <f>G5/D5</f>
        <v>0.62785762936411749</v>
      </c>
      <c r="I5" s="31">
        <v>28429781.370000001</v>
      </c>
      <c r="J5" s="154">
        <f>I5/D5</f>
        <v>0.62681705478220806</v>
      </c>
      <c r="K5" s="584">
        <v>33940036.740000002</v>
      </c>
      <c r="L5" s="49">
        <v>0.57212866779447702</v>
      </c>
      <c r="M5" s="211">
        <f>+G5/K5-1</f>
        <v>-0.16096209122724725</v>
      </c>
      <c r="N5" s="584">
        <v>33877108.630000003</v>
      </c>
      <c r="O5" s="49">
        <v>0.5710678859215248</v>
      </c>
      <c r="P5" s="211">
        <f>+I5/N5-1</f>
        <v>-0.16079669960901266</v>
      </c>
    </row>
    <row r="6" spans="1:16" ht="15" customHeight="1" x14ac:dyDescent="0.2">
      <c r="A6" s="23">
        <v>2</v>
      </c>
      <c r="B6" s="23" t="s">
        <v>1</v>
      </c>
      <c r="C6" s="161">
        <v>57222450.909999996</v>
      </c>
      <c r="D6" s="206">
        <v>57045055</v>
      </c>
      <c r="E6" s="33">
        <v>43815167.149999999</v>
      </c>
      <c r="F6" s="49">
        <f>+E6/D6</f>
        <v>0.76808002288717225</v>
      </c>
      <c r="G6" s="33">
        <v>37310174.399999999</v>
      </c>
      <c r="H6" s="49">
        <f>G6/D6</f>
        <v>0.65404747878672387</v>
      </c>
      <c r="I6" s="33">
        <v>18867917.09</v>
      </c>
      <c r="J6" s="154">
        <f>I6/D6</f>
        <v>0.33075464805845134</v>
      </c>
      <c r="K6" s="585">
        <v>56246831.82</v>
      </c>
      <c r="L6" s="49">
        <v>0.83222510097873781</v>
      </c>
      <c r="M6" s="212">
        <f>+G6/K6-1</f>
        <v>-0.33667064983501149</v>
      </c>
      <c r="N6" s="585">
        <v>32838491.82</v>
      </c>
      <c r="O6" s="49">
        <v>0.48587656027181647</v>
      </c>
      <c r="P6" s="212">
        <f>+I6/N6-1</f>
        <v>-0.42543289766710124</v>
      </c>
    </row>
    <row r="7" spans="1:16" ht="15" customHeight="1" x14ac:dyDescent="0.2">
      <c r="A7" s="23">
        <v>3</v>
      </c>
      <c r="B7" s="23" t="s">
        <v>2</v>
      </c>
      <c r="C7" s="161"/>
      <c r="F7" s="49"/>
      <c r="G7" s="33"/>
      <c r="H7" s="49" t="s">
        <v>129</v>
      </c>
      <c r="I7" s="33"/>
      <c r="J7" s="154" t="s">
        <v>129</v>
      </c>
      <c r="K7" s="585"/>
      <c r="L7" s="49" t="s">
        <v>129</v>
      </c>
      <c r="M7" s="213" t="s">
        <v>129</v>
      </c>
      <c r="N7" s="585"/>
      <c r="O7" s="49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43558053.380000003</v>
      </c>
      <c r="D8" s="206">
        <v>50052717.259999998</v>
      </c>
      <c r="E8" s="33">
        <v>44557880.909999996</v>
      </c>
      <c r="F8" s="49">
        <f t="shared" ref="F8" si="0">+E8/D8</f>
        <v>0.89021902004926234</v>
      </c>
      <c r="G8" s="35">
        <v>44557880.909999996</v>
      </c>
      <c r="H8" s="49">
        <f>G8/D8</f>
        <v>0.89021902004926234</v>
      </c>
      <c r="I8" s="35">
        <v>28347607.789999999</v>
      </c>
      <c r="J8" s="154">
        <f>I8/D8</f>
        <v>0.56635502210095201</v>
      </c>
      <c r="K8" s="586">
        <v>58138410.079999998</v>
      </c>
      <c r="L8" s="79">
        <v>0.91165846433212183</v>
      </c>
      <c r="M8" s="525">
        <f>+G8/K8-1</f>
        <v>-0.23358962089456581</v>
      </c>
      <c r="N8" s="586">
        <v>35855306.18</v>
      </c>
      <c r="O8" s="79">
        <v>0.56224092343147269</v>
      </c>
      <c r="P8" s="525">
        <f>+I8/N8-1</f>
        <v>-0.20938876807549833</v>
      </c>
    </row>
    <row r="9" spans="1:16" ht="15" customHeight="1" x14ac:dyDescent="0.2">
      <c r="A9" s="9"/>
      <c r="B9" s="2" t="s">
        <v>4</v>
      </c>
      <c r="C9" s="163">
        <f>SUM(C5:C8)</f>
        <v>146177634.63</v>
      </c>
      <c r="D9" s="153">
        <f>SUM(D5:D8)</f>
        <v>152453560.13</v>
      </c>
      <c r="E9" s="85">
        <f>SUM(E5:E8)</f>
        <v>117143637.56</v>
      </c>
      <c r="F9" s="91">
        <f>+E9/D9</f>
        <v>0.76838899308162723</v>
      </c>
      <c r="G9" s="85">
        <f t="shared" ref="G9" si="1">SUM(G5:G8)</f>
        <v>110345032.75999999</v>
      </c>
      <c r="H9" s="91">
        <f>G9/D9</f>
        <v>0.72379439788684974</v>
      </c>
      <c r="I9" s="85">
        <f>SUM(I5:I8)</f>
        <v>75645306.25</v>
      </c>
      <c r="J9" s="171">
        <f>I9/D9</f>
        <v>0.49618589546545083</v>
      </c>
      <c r="K9" s="574">
        <f>SUM(K5:K8)</f>
        <v>148325278.63999999</v>
      </c>
      <c r="L9" s="91">
        <v>0.77787292790944851</v>
      </c>
      <c r="M9" s="214">
        <f t="shared" ref="M9:M12" si="2">+G9/K9-1</f>
        <v>-0.25606050585741214</v>
      </c>
      <c r="N9" s="574">
        <f>SUM(N5:N8)</f>
        <v>102570906.63</v>
      </c>
      <c r="O9" s="91">
        <v>0.53791998363445492</v>
      </c>
      <c r="P9" s="214">
        <f>+I9/N9-1</f>
        <v>-0.26250718907192327</v>
      </c>
    </row>
    <row r="10" spans="1:16" ht="15" customHeight="1" x14ac:dyDescent="0.2">
      <c r="A10" s="82">
        <v>6</v>
      </c>
      <c r="B10" s="82" t="s">
        <v>5</v>
      </c>
      <c r="C10" s="160">
        <v>541790.61</v>
      </c>
      <c r="D10" s="205">
        <v>7494288.3099999996</v>
      </c>
      <c r="E10" s="31">
        <v>2717949.04</v>
      </c>
      <c r="F10" s="243">
        <f>+E10/D10</f>
        <v>0.36266939935754888</v>
      </c>
      <c r="G10" s="83">
        <v>2025702.45</v>
      </c>
      <c r="H10" s="357">
        <f t="shared" ref="H10" si="3">G10/D10</f>
        <v>0.27029950893362414</v>
      </c>
      <c r="I10" s="83">
        <v>470375.95</v>
      </c>
      <c r="J10" s="435">
        <f t="shared" ref="J10" si="4">I10/D10</f>
        <v>6.2764592252523052E-2</v>
      </c>
      <c r="K10" s="584">
        <v>9406178.1999999993</v>
      </c>
      <c r="L10" s="49">
        <v>0.86433028325292471</v>
      </c>
      <c r="M10" s="49">
        <f t="shared" si="2"/>
        <v>-0.78464128502264607</v>
      </c>
      <c r="N10" s="584">
        <v>8412069.1199999992</v>
      </c>
      <c r="O10" s="49">
        <v>0.77298196256081786</v>
      </c>
      <c r="P10" s="246">
        <f>+I10/N10-1</f>
        <v>-0.94408320434723203</v>
      </c>
    </row>
    <row r="11" spans="1:16" ht="15" customHeight="1" x14ac:dyDescent="0.2">
      <c r="A11" s="56">
        <v>7</v>
      </c>
      <c r="B11" s="56" t="s">
        <v>6</v>
      </c>
      <c r="C11" s="162"/>
      <c r="D11" s="207"/>
      <c r="E11" s="35"/>
      <c r="F11" s="528" t="s">
        <v>129</v>
      </c>
      <c r="G11" s="57"/>
      <c r="H11" s="518" t="s">
        <v>129</v>
      </c>
      <c r="I11" s="57"/>
      <c r="J11" s="517" t="s">
        <v>129</v>
      </c>
      <c r="K11" s="586">
        <v>1475000</v>
      </c>
      <c r="L11" s="394">
        <v>0.70748046822697785</v>
      </c>
      <c r="M11" s="246">
        <f t="shared" si="2"/>
        <v>-1</v>
      </c>
      <c r="N11" s="586">
        <v>125000</v>
      </c>
      <c r="O11" s="394">
        <v>5.9955971883642191E-2</v>
      </c>
      <c r="P11" s="246">
        <f>+I11/N11-1</f>
        <v>-1</v>
      </c>
    </row>
    <row r="12" spans="1:16" ht="15" customHeight="1" x14ac:dyDescent="0.2">
      <c r="A12" s="9"/>
      <c r="B12" s="2" t="s">
        <v>7</v>
      </c>
      <c r="C12" s="163">
        <f>SUM(C10:C11)</f>
        <v>541790.61</v>
      </c>
      <c r="D12" s="153">
        <f t="shared" ref="D12:I12" si="5">SUM(D10:D11)</f>
        <v>7494288.3099999996</v>
      </c>
      <c r="E12" s="85">
        <f t="shared" si="5"/>
        <v>2717949.04</v>
      </c>
      <c r="F12" s="91">
        <f>+E12/D12</f>
        <v>0.36266939935754888</v>
      </c>
      <c r="G12" s="85">
        <f t="shared" si="5"/>
        <v>2025702.45</v>
      </c>
      <c r="H12" s="91">
        <f>G12/D12</f>
        <v>0.27029950893362414</v>
      </c>
      <c r="I12" s="85">
        <f t="shared" si="5"/>
        <v>470375.95</v>
      </c>
      <c r="J12" s="171">
        <f>I12/D12</f>
        <v>6.2764592252523052E-2</v>
      </c>
      <c r="K12" s="574">
        <f>SUM(K10:K11)</f>
        <v>10881178.199999999</v>
      </c>
      <c r="L12" s="91">
        <v>0.83911255992885048</v>
      </c>
      <c r="M12" s="214">
        <f t="shared" si="2"/>
        <v>-0.81383427302017719</v>
      </c>
      <c r="N12" s="574">
        <f>SUM(N10:N11)</f>
        <v>8537069.1199999992</v>
      </c>
      <c r="O12" s="91">
        <v>0.65834432557797262</v>
      </c>
      <c r="P12" s="214">
        <f>+I12/N12-1</f>
        <v>-0.94490193960149171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639"/>
      <c r="L13" s="28" t="s">
        <v>129</v>
      </c>
      <c r="M13" s="215" t="s">
        <v>129</v>
      </c>
      <c r="N13" s="639"/>
      <c r="O13" s="28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640"/>
      <c r="L14" s="29" t="s">
        <v>129</v>
      </c>
      <c r="M14" s="216" t="s">
        <v>129</v>
      </c>
      <c r="N14" s="640"/>
      <c r="O14" s="29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6">SUM(D13:D14)</f>
        <v>0</v>
      </c>
      <c r="E15" s="85">
        <f t="shared" si="6"/>
        <v>0</v>
      </c>
      <c r="F15" s="59" t="s">
        <v>129</v>
      </c>
      <c r="G15" s="85">
        <f t="shared" si="6"/>
        <v>0</v>
      </c>
      <c r="H15" s="59" t="s">
        <v>129</v>
      </c>
      <c r="I15" s="85">
        <f t="shared" si="6"/>
        <v>0</v>
      </c>
      <c r="J15" s="224" t="s">
        <v>129</v>
      </c>
      <c r="K15" s="574">
        <v>0</v>
      </c>
      <c r="L15" s="59" t="s">
        <v>129</v>
      </c>
      <c r="M15" s="217" t="s">
        <v>129</v>
      </c>
      <c r="N15" s="574">
        <f>SUM(N13:N14)</f>
        <v>0</v>
      </c>
      <c r="O15" s="59" t="s">
        <v>129</v>
      </c>
      <c r="P15" s="217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146719425.24000001</v>
      </c>
      <c r="D16" s="155">
        <f>+D9+D12+D15</f>
        <v>159947848.44</v>
      </c>
      <c r="E16" s="156">
        <f t="shared" ref="E16:I16" si="7">+E9+E12+E15</f>
        <v>119861586.60000001</v>
      </c>
      <c r="F16" s="182">
        <f>+E16/D16</f>
        <v>0.74937917433108059</v>
      </c>
      <c r="G16" s="156">
        <f t="shared" si="7"/>
        <v>112370735.20999999</v>
      </c>
      <c r="H16" s="182">
        <f>G16/D16</f>
        <v>0.70254608802789087</v>
      </c>
      <c r="I16" s="156">
        <f t="shared" si="7"/>
        <v>76115682.200000003</v>
      </c>
      <c r="J16" s="174">
        <f>I16/D16</f>
        <v>0.47587812491615161</v>
      </c>
      <c r="K16" s="582">
        <f>K9+K12</f>
        <v>159206456.83999997</v>
      </c>
      <c r="L16" s="182">
        <v>0.78177241907484585</v>
      </c>
      <c r="M16" s="614">
        <f>+G16/K16-1</f>
        <v>-0.29418229988667577</v>
      </c>
      <c r="N16" s="582">
        <f>N9+N12+N15</f>
        <v>111107975.75</v>
      </c>
      <c r="O16" s="182">
        <v>0.54558811686815523</v>
      </c>
      <c r="P16" s="614">
        <f>+I16/N16-1</f>
        <v>-0.31493952899236399</v>
      </c>
    </row>
    <row r="17" spans="4:13" x14ac:dyDescent="0.2">
      <c r="F17" s="446"/>
      <c r="H17" s="446"/>
      <c r="J17" s="446"/>
      <c r="K17" s="446"/>
      <c r="L17" s="446"/>
      <c r="M17" s="446"/>
    </row>
    <row r="18" spans="4:13" x14ac:dyDescent="0.2">
      <c r="F18" s="446"/>
      <c r="H18" s="446"/>
    </row>
    <row r="22" spans="4:13" x14ac:dyDescent="0.2">
      <c r="D22" s="181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98" customWidth="1"/>
    <col min="7" max="7" width="10" style="47" customWidth="1"/>
    <col min="8" max="8" width="7.42578125" style="98" bestFit="1" customWidth="1"/>
    <col min="9" max="9" width="11.5703125" style="47" bestFit="1" customWidth="1"/>
    <col min="10" max="10" width="7.42578125" style="98" bestFit="1" customWidth="1"/>
    <col min="11" max="11" width="11.7109375" style="47" customWidth="1"/>
    <col min="12" max="12" width="6.28515625" style="98" customWidth="1"/>
    <col min="13" max="13" width="8" style="98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6"/>
      <c r="H17" s="446"/>
      <c r="J17" s="446"/>
    </row>
    <row r="18" spans="4:10" x14ac:dyDescent="0.2">
      <c r="F18" s="446"/>
      <c r="H18" s="446"/>
    </row>
    <row r="22" spans="4:10" x14ac:dyDescent="0.2">
      <c r="D22" s="18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topLeftCell="C1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8" style="98" bestFit="1" customWidth="1"/>
    <col min="9" max="9" width="11.5703125" style="47" bestFit="1" customWidth="1"/>
    <col min="10" max="10" width="7.140625" style="98" bestFit="1" customWidth="1"/>
    <col min="11" max="11" width="11.7109375" style="98" customWidth="1"/>
    <col min="12" max="12" width="6.28515625" style="98" customWidth="1"/>
    <col min="13" max="13" width="8" style="98" customWidth="1"/>
    <col min="14" max="14" width="11.5703125" style="47" bestFit="1" customWidth="1"/>
    <col min="15" max="15" width="6.28515625" style="98" customWidth="1"/>
    <col min="16" max="16" width="8" style="98" customWidth="1"/>
    <col min="17" max="17" width="4.7109375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5" t="s">
        <v>510</v>
      </c>
      <c r="D2" s="744" t="s">
        <v>775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12207030.92</v>
      </c>
      <c r="D5" s="205">
        <v>14737208.42</v>
      </c>
      <c r="E5" s="31">
        <v>8793658.0099999998</v>
      </c>
      <c r="F5" s="49">
        <f>E5/D5</f>
        <v>0.59669767566468335</v>
      </c>
      <c r="G5" s="31">
        <v>8793658.0099999998</v>
      </c>
      <c r="H5" s="49">
        <f>G5/D5</f>
        <v>0.59669767566468335</v>
      </c>
      <c r="I5" s="31">
        <v>8793658.0099999998</v>
      </c>
      <c r="J5" s="154">
        <f>I5/D5</f>
        <v>0.59669767566468335</v>
      </c>
      <c r="K5" s="584">
        <v>8046126.0300000003</v>
      </c>
      <c r="L5" s="49">
        <v>0.60606923638257537</v>
      </c>
      <c r="M5" s="211">
        <f>+G5/K5-1</f>
        <v>9.2905825388867269E-2</v>
      </c>
      <c r="N5" s="584">
        <v>8046126.0300000003</v>
      </c>
      <c r="O5" s="49">
        <v>0.60606923638257537</v>
      </c>
      <c r="P5" s="211">
        <f>+I5/N5-1</f>
        <v>9.2905825388867269E-2</v>
      </c>
    </row>
    <row r="6" spans="1:16" ht="15" customHeight="1" x14ac:dyDescent="0.2">
      <c r="A6" s="23">
        <v>2</v>
      </c>
      <c r="B6" s="23" t="s">
        <v>1</v>
      </c>
      <c r="C6" s="161">
        <v>74266155.819999993</v>
      </c>
      <c r="D6" s="206">
        <v>76766000.909999996</v>
      </c>
      <c r="E6" s="33">
        <v>66760191.960000001</v>
      </c>
      <c r="F6" s="49">
        <f>E6/D6</f>
        <v>0.86965832749669025</v>
      </c>
      <c r="G6" s="33">
        <v>64027476.530000001</v>
      </c>
      <c r="H6" s="49">
        <f>G6/D6</f>
        <v>0.83406033622964726</v>
      </c>
      <c r="I6" s="33">
        <v>30704896.559999999</v>
      </c>
      <c r="J6" s="154">
        <f>I6/D6</f>
        <v>0.39998041054656785</v>
      </c>
      <c r="K6" s="584">
        <v>62504743.969999999</v>
      </c>
      <c r="L6" s="49">
        <v>0.84222754737987215</v>
      </c>
      <c r="M6" s="211">
        <f t="shared" ref="M6:M17" si="0">+G6/K6-1</f>
        <v>2.436187180817595E-2</v>
      </c>
      <c r="N6" s="584">
        <v>30015807</v>
      </c>
      <c r="O6" s="49">
        <v>0.404451532900785</v>
      </c>
      <c r="P6" s="211">
        <f>+I6/N6-1</f>
        <v>2.2957555663920548E-2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421" t="s">
        <v>129</v>
      </c>
      <c r="G7" s="33"/>
      <c r="H7" s="49" t="s">
        <v>129</v>
      </c>
      <c r="I7" s="33"/>
      <c r="J7" s="154" t="s">
        <v>129</v>
      </c>
      <c r="K7" s="639"/>
      <c r="L7" s="49" t="s">
        <v>129</v>
      </c>
      <c r="M7" s="213" t="s">
        <v>129</v>
      </c>
      <c r="N7" s="639"/>
      <c r="O7" s="49" t="s">
        <v>129</v>
      </c>
      <c r="P7" s="213" t="s">
        <v>129</v>
      </c>
    </row>
    <row r="8" spans="1:16" ht="15" customHeight="1" x14ac:dyDescent="0.2">
      <c r="A8" s="25">
        <v>4</v>
      </c>
      <c r="B8" s="452" t="s">
        <v>3</v>
      </c>
      <c r="C8" s="161">
        <v>193825229.41999999</v>
      </c>
      <c r="D8" s="401">
        <v>225820225.21000001</v>
      </c>
      <c r="E8" s="402">
        <v>214686664.56</v>
      </c>
      <c r="F8" s="49">
        <f t="shared" ref="F8:F9" si="1">E8/D8</f>
        <v>0.95069723874534962</v>
      </c>
      <c r="G8" s="402">
        <v>211907772.56</v>
      </c>
      <c r="H8" s="416">
        <f>G8/D8</f>
        <v>0.93839146765059589</v>
      </c>
      <c r="I8" s="402">
        <v>159449538.16</v>
      </c>
      <c r="J8" s="154">
        <f t="shared" ref="J8:J9" si="2">I8/D8</f>
        <v>0.70609059933281426</v>
      </c>
      <c r="K8" s="642">
        <v>116390309.95</v>
      </c>
      <c r="L8" s="416">
        <v>0.89259856136449967</v>
      </c>
      <c r="M8" s="448">
        <f t="shared" si="0"/>
        <v>0.82066507642288489</v>
      </c>
      <c r="N8" s="642">
        <v>79663824.239999995</v>
      </c>
      <c r="O8" s="416">
        <v>0.61094274033607687</v>
      </c>
      <c r="P8" s="448">
        <f>+I8/N8-1</f>
        <v>1.0015300505739315</v>
      </c>
    </row>
    <row r="9" spans="1:16" ht="15" customHeight="1" x14ac:dyDescent="0.2">
      <c r="A9" s="56">
        <v>5</v>
      </c>
      <c r="B9" s="56" t="s">
        <v>455</v>
      </c>
      <c r="C9" s="162">
        <v>2850236.89</v>
      </c>
      <c r="D9" s="35">
        <v>8601698.5999999996</v>
      </c>
      <c r="E9" s="35">
        <v>0</v>
      </c>
      <c r="F9" s="394">
        <f t="shared" si="1"/>
        <v>0</v>
      </c>
      <c r="G9" s="181">
        <v>0</v>
      </c>
      <c r="H9" s="244">
        <f>G9/D9</f>
        <v>0</v>
      </c>
      <c r="I9" s="181">
        <v>0</v>
      </c>
      <c r="J9" s="173">
        <f t="shared" si="2"/>
        <v>0</v>
      </c>
      <c r="K9" s="573">
        <v>0</v>
      </c>
      <c r="L9" s="269" t="s">
        <v>129</v>
      </c>
      <c r="M9" s="644" t="s">
        <v>129</v>
      </c>
      <c r="N9" s="573">
        <v>0</v>
      </c>
      <c r="O9" s="269" t="s">
        <v>129</v>
      </c>
      <c r="P9" s="644" t="s">
        <v>129</v>
      </c>
    </row>
    <row r="10" spans="1:16" ht="15" customHeight="1" x14ac:dyDescent="0.2">
      <c r="A10" s="9"/>
      <c r="B10" s="2" t="s">
        <v>4</v>
      </c>
      <c r="C10" s="163">
        <f>SUM(C5:C9)</f>
        <v>283148653.04999995</v>
      </c>
      <c r="D10" s="153">
        <f>SUM(D5:D9)</f>
        <v>325925133.14000005</v>
      </c>
      <c r="E10" s="85">
        <f>SUM(E5:E9)</f>
        <v>290240514.52999997</v>
      </c>
      <c r="F10" s="91">
        <f>E10/D10</f>
        <v>0.89051283567422257</v>
      </c>
      <c r="G10" s="85">
        <f>SUM(G5:G9)</f>
        <v>284728907.10000002</v>
      </c>
      <c r="H10" s="91">
        <f>G10/D10</f>
        <v>0.87360218083487196</v>
      </c>
      <c r="I10" s="85">
        <f>SUM(I5:I9)</f>
        <v>198948092.72999999</v>
      </c>
      <c r="J10" s="171">
        <f>I10/D10</f>
        <v>0.61041040564534343</v>
      </c>
      <c r="K10" s="574">
        <f>SUM(K5:K9)</f>
        <v>186941179.94999999</v>
      </c>
      <c r="L10" s="643">
        <v>0.85510375449539666</v>
      </c>
      <c r="M10" s="214">
        <f t="shared" si="0"/>
        <v>0.52309355903367427</v>
      </c>
      <c r="N10" s="574">
        <f>SUM(N5:N9)</f>
        <v>117725757.27</v>
      </c>
      <c r="O10" s="643">
        <v>0.53849952733429696</v>
      </c>
      <c r="P10" s="214">
        <f>+I10/N10-1</f>
        <v>0.6899283329621686</v>
      </c>
    </row>
    <row r="11" spans="1:16" ht="15" customHeight="1" x14ac:dyDescent="0.2">
      <c r="A11" s="21">
        <v>6</v>
      </c>
      <c r="B11" s="21" t="s">
        <v>5</v>
      </c>
      <c r="C11" s="160">
        <v>60520</v>
      </c>
      <c r="D11" s="401">
        <v>1769809.38</v>
      </c>
      <c r="E11" s="402">
        <v>714677.37</v>
      </c>
      <c r="F11" s="49">
        <f>E11/D11</f>
        <v>0.40381601435517311</v>
      </c>
      <c r="G11" s="31">
        <v>605581.42000000004</v>
      </c>
      <c r="H11" s="49">
        <f>G11/D9</f>
        <v>7.0402538865986311E-2</v>
      </c>
      <c r="I11" s="31">
        <v>128183.62</v>
      </c>
      <c r="J11" s="154">
        <f>I11/D11</f>
        <v>7.2427924412967012E-2</v>
      </c>
      <c r="K11" s="571">
        <v>776993.59</v>
      </c>
      <c r="L11" s="416">
        <v>0.53972813551447441</v>
      </c>
      <c r="M11" s="211">
        <f t="shared" si="0"/>
        <v>-0.22060950335510476</v>
      </c>
      <c r="N11" s="571">
        <v>339758.45</v>
      </c>
      <c r="O11" s="416">
        <v>0.23600863263722394</v>
      </c>
      <c r="P11" s="211">
        <f>+I11/N11-1</f>
        <v>-0.62272131863092739</v>
      </c>
    </row>
    <row r="12" spans="1:16" ht="15" customHeight="1" x14ac:dyDescent="0.2">
      <c r="A12" s="25">
        <v>7</v>
      </c>
      <c r="B12" s="25" t="s">
        <v>6</v>
      </c>
      <c r="C12" s="162">
        <v>0</v>
      </c>
      <c r="D12" s="569">
        <v>100000</v>
      </c>
      <c r="E12" s="402">
        <v>100000</v>
      </c>
      <c r="F12" s="49">
        <f>E12/D12</f>
        <v>1</v>
      </c>
      <c r="G12" s="138">
        <v>0</v>
      </c>
      <c r="H12" s="394">
        <f>G12/D10</f>
        <v>0</v>
      </c>
      <c r="I12" s="138">
        <v>0</v>
      </c>
      <c r="J12" s="396">
        <f>I12/D12</f>
        <v>0</v>
      </c>
      <c r="K12" s="575">
        <v>0</v>
      </c>
      <c r="L12" s="394">
        <v>0</v>
      </c>
      <c r="M12" s="500" t="s">
        <v>129</v>
      </c>
      <c r="N12" s="575">
        <v>0</v>
      </c>
      <c r="O12" s="394">
        <v>0</v>
      </c>
      <c r="P12" s="500" t="s">
        <v>129</v>
      </c>
    </row>
    <row r="13" spans="1:16" ht="15" customHeight="1" x14ac:dyDescent="0.2">
      <c r="A13" s="9"/>
      <c r="B13" s="2" t="s">
        <v>7</v>
      </c>
      <c r="C13" s="163">
        <f>SUM(C11:C12)</f>
        <v>60520</v>
      </c>
      <c r="D13" s="153">
        <f>SUM(D11:D12)</f>
        <v>1869809.38</v>
      </c>
      <c r="E13" s="85">
        <f>SUM(E11:E12)</f>
        <v>814677.37</v>
      </c>
      <c r="F13" s="91">
        <f>E13/D13</f>
        <v>0.43570076111180917</v>
      </c>
      <c r="G13" s="85">
        <f>SUM(G11:G12)</f>
        <v>605581.42000000004</v>
      </c>
      <c r="H13" s="91">
        <f>G13/D13</f>
        <v>0.32387334584876243</v>
      </c>
      <c r="I13" s="85">
        <f>SUM(I11:I12)</f>
        <v>128183.62</v>
      </c>
      <c r="J13" s="171">
        <f>I13/D13</f>
        <v>6.8554378521729312E-2</v>
      </c>
      <c r="K13" s="574">
        <f>SUM(K11:K12)</f>
        <v>776993.59</v>
      </c>
      <c r="L13" s="91">
        <v>0.40317819639988994</v>
      </c>
      <c r="M13" s="226">
        <f t="shared" si="0"/>
        <v>-0.22060950335510476</v>
      </c>
      <c r="N13" s="574">
        <f>SUM(N11:N12)</f>
        <v>339758.45</v>
      </c>
      <c r="O13" s="91">
        <v>0.17629900792697942</v>
      </c>
      <c r="P13" s="226">
        <f>+I13/N13-1</f>
        <v>-0.62272131863092739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87" t="s">
        <v>129</v>
      </c>
      <c r="G14" s="31"/>
      <c r="H14" s="87" t="s">
        <v>129</v>
      </c>
      <c r="I14" s="31"/>
      <c r="J14" s="222" t="s">
        <v>129</v>
      </c>
      <c r="K14" s="639"/>
      <c r="L14" s="87" t="s">
        <v>129</v>
      </c>
      <c r="M14" s="215" t="s">
        <v>129</v>
      </c>
      <c r="N14" s="639"/>
      <c r="O14" s="87" t="s">
        <v>129</v>
      </c>
      <c r="P14" s="215" t="s">
        <v>129</v>
      </c>
    </row>
    <row r="15" spans="1:16" ht="15" customHeight="1" x14ac:dyDescent="0.2">
      <c r="A15" s="25">
        <v>9</v>
      </c>
      <c r="B15" s="25" t="s">
        <v>9</v>
      </c>
      <c r="C15" s="162"/>
      <c r="D15" s="207"/>
      <c r="E15" s="35"/>
      <c r="F15" s="50" t="s">
        <v>129</v>
      </c>
      <c r="G15" s="35"/>
      <c r="H15" s="50" t="s">
        <v>129</v>
      </c>
      <c r="I15" s="35"/>
      <c r="J15" s="223" t="s">
        <v>129</v>
      </c>
      <c r="K15" s="640"/>
      <c r="L15" s="50" t="s">
        <v>129</v>
      </c>
      <c r="M15" s="216" t="s">
        <v>129</v>
      </c>
      <c r="N15" s="640"/>
      <c r="O15" s="50" t="s">
        <v>129</v>
      </c>
      <c r="P15" s="216" t="s">
        <v>129</v>
      </c>
    </row>
    <row r="16" spans="1:16" ht="15" customHeight="1" thickBot="1" x14ac:dyDescent="0.25">
      <c r="A16" s="9"/>
      <c r="B16" s="2" t="s">
        <v>10</v>
      </c>
      <c r="C16" s="163">
        <f>SUM(C14:C15)</f>
        <v>0</v>
      </c>
      <c r="D16" s="153">
        <f t="shared" ref="D16:I16" si="3">SUM(D14:D15)</f>
        <v>0</v>
      </c>
      <c r="E16" s="85">
        <f t="shared" si="3"/>
        <v>0</v>
      </c>
      <c r="F16" s="59" t="s">
        <v>129</v>
      </c>
      <c r="G16" s="85">
        <f t="shared" si="3"/>
        <v>0</v>
      </c>
      <c r="H16" s="59" t="s">
        <v>129</v>
      </c>
      <c r="I16" s="85">
        <f t="shared" si="3"/>
        <v>0</v>
      </c>
      <c r="J16" s="224" t="s">
        <v>129</v>
      </c>
      <c r="K16" s="574">
        <v>0</v>
      </c>
      <c r="L16" s="59" t="s">
        <v>129</v>
      </c>
      <c r="M16" s="217" t="s">
        <v>129</v>
      </c>
      <c r="N16" s="574">
        <f>SUM(N14:N15)</f>
        <v>0</v>
      </c>
      <c r="O16" s="59" t="s">
        <v>129</v>
      </c>
      <c r="P16" s="217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283209173.04999995</v>
      </c>
      <c r="D17" s="155">
        <f t="shared" ref="D17:I17" si="4">+D10+D13+D16</f>
        <v>327794942.52000004</v>
      </c>
      <c r="E17" s="156">
        <f>+E10+E13+E16</f>
        <v>291055191.89999998</v>
      </c>
      <c r="F17" s="182">
        <f>E17/D17</f>
        <v>0.88791849460045158</v>
      </c>
      <c r="G17" s="156">
        <f t="shared" si="4"/>
        <v>285334488.52000004</v>
      </c>
      <c r="H17" s="182">
        <f>G17/D17</f>
        <v>0.8704664151509619</v>
      </c>
      <c r="I17" s="156">
        <f t="shared" si="4"/>
        <v>199076276.34999999</v>
      </c>
      <c r="J17" s="174">
        <f>I17/D17</f>
        <v>0.60731954806732136</v>
      </c>
      <c r="K17" s="582">
        <f>K10+K13</f>
        <v>187718173.53999999</v>
      </c>
      <c r="L17" s="182">
        <v>0.85115473298113709</v>
      </c>
      <c r="M17" s="614">
        <f t="shared" si="0"/>
        <v>0.52001526085165883</v>
      </c>
      <c r="N17" s="582">
        <f>N10+N13+N16</f>
        <v>118065515.72</v>
      </c>
      <c r="O17" s="182">
        <v>0.53533454226542143</v>
      </c>
      <c r="P17" s="614">
        <f>+I17/N17-1</f>
        <v>0.68615090643505305</v>
      </c>
    </row>
    <row r="22" spans="1:16" x14ac:dyDescent="0.2">
      <c r="E22" s="181"/>
    </row>
    <row r="26" spans="1:16" x14ac:dyDescent="0.2">
      <c r="J26" s="527"/>
      <c r="K26" s="527"/>
      <c r="L26" s="527"/>
      <c r="M26" s="527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137"/>
  <sheetViews>
    <sheetView zoomScaleNormal="100" workbookViewId="0">
      <selection activeCell="I10" sqref="I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1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8" customWidth="1"/>
    <col min="12" max="12" width="10.85546875" customWidth="1"/>
    <col min="13" max="13" width="6.28515625" style="98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7" t="s">
        <v>510</v>
      </c>
      <c r="D2" s="257"/>
      <c r="E2" s="734" t="s">
        <v>772</v>
      </c>
      <c r="F2" s="735"/>
      <c r="G2" s="736"/>
      <c r="H2" s="736"/>
      <c r="I2" s="736"/>
      <c r="J2" s="736"/>
      <c r="K2" s="737"/>
      <c r="L2" s="732" t="s">
        <v>773</v>
      </c>
      <c r="M2" s="733"/>
      <c r="N2" s="139"/>
    </row>
    <row r="3" spans="1:14" x14ac:dyDescent="0.2">
      <c r="C3" s="158">
        <v>1</v>
      </c>
      <c r="D3" s="258"/>
      <c r="E3" s="149">
        <v>2</v>
      </c>
      <c r="F3" s="88"/>
      <c r="G3" s="88">
        <v>3</v>
      </c>
      <c r="H3" s="88"/>
      <c r="I3" s="89" t="s">
        <v>36</v>
      </c>
      <c r="J3" s="88">
        <v>4</v>
      </c>
      <c r="K3" s="150" t="s">
        <v>46</v>
      </c>
      <c r="L3" s="88" t="s">
        <v>47</v>
      </c>
      <c r="M3" s="16" t="s">
        <v>48</v>
      </c>
      <c r="N3" s="140" t="s">
        <v>360</v>
      </c>
    </row>
    <row r="4" spans="1:14" ht="30" customHeight="1" x14ac:dyDescent="0.2">
      <c r="A4" s="1"/>
      <c r="B4" s="2" t="s">
        <v>12</v>
      </c>
      <c r="C4" s="159" t="s">
        <v>44</v>
      </c>
      <c r="D4" s="259" t="s">
        <v>437</v>
      </c>
      <c r="E4" s="113" t="s">
        <v>45</v>
      </c>
      <c r="F4" s="90" t="s">
        <v>438</v>
      </c>
      <c r="G4" s="90" t="s">
        <v>133</v>
      </c>
      <c r="H4" s="90" t="s">
        <v>439</v>
      </c>
      <c r="I4" s="90" t="s">
        <v>18</v>
      </c>
      <c r="J4" s="90" t="s">
        <v>412</v>
      </c>
      <c r="K4" s="114" t="s">
        <v>18</v>
      </c>
      <c r="L4" s="90" t="s">
        <v>133</v>
      </c>
      <c r="M4" s="12" t="s">
        <v>18</v>
      </c>
      <c r="N4" s="141" t="s">
        <v>512</v>
      </c>
    </row>
    <row r="5" spans="1:14" ht="15" customHeight="1" x14ac:dyDescent="0.2">
      <c r="A5" s="21">
        <v>1</v>
      </c>
      <c r="B5" s="21" t="s">
        <v>49</v>
      </c>
      <c r="C5" s="199">
        <v>943767320</v>
      </c>
      <c r="D5" s="261">
        <f>C5/$C$18</f>
        <v>0.3736260556475649</v>
      </c>
      <c r="E5" s="205">
        <v>943767320</v>
      </c>
      <c r="F5" s="263">
        <f>E5/$E$18</f>
        <v>0.33477910442085074</v>
      </c>
      <c r="G5" s="31">
        <v>572269283.80999994</v>
      </c>
      <c r="H5" s="263">
        <f>G5/$G$18</f>
        <v>0.44626271490504221</v>
      </c>
      <c r="I5" s="135">
        <f>G5/E5</f>
        <v>0.60636692083171506</v>
      </c>
      <c r="J5" s="31">
        <v>520781193.32999998</v>
      </c>
      <c r="K5" s="154">
        <f>J5/G5</f>
        <v>0.91002821235274511</v>
      </c>
      <c r="L5" s="137">
        <v>549929691.12</v>
      </c>
      <c r="M5" s="49">
        <v>0.58269626365108718</v>
      </c>
      <c r="N5" s="142">
        <f>+G5/L5-1</f>
        <v>4.0622634221663123E-2</v>
      </c>
    </row>
    <row r="6" spans="1:14" ht="15" customHeight="1" x14ac:dyDescent="0.2">
      <c r="A6" s="23">
        <v>2</v>
      </c>
      <c r="B6" s="23" t="s">
        <v>50</v>
      </c>
      <c r="C6" s="199">
        <v>55749790</v>
      </c>
      <c r="D6" s="261">
        <f t="shared" ref="D6:D16" si="0">C6/$C$18</f>
        <v>2.2070666889461753E-2</v>
      </c>
      <c r="E6" s="205">
        <v>55749790</v>
      </c>
      <c r="F6" s="263">
        <f t="shared" ref="F6:F9" si="1">E6/$E$18</f>
        <v>1.977591761478931E-2</v>
      </c>
      <c r="G6" s="31">
        <v>31590810.260000002</v>
      </c>
      <c r="H6" s="263">
        <f t="shared" ref="H6:H9" si="2">G6/$G$18</f>
        <v>2.4634907291928489E-2</v>
      </c>
      <c r="I6" s="135">
        <f t="shared" ref="I6:I9" si="3">G6/E6</f>
        <v>0.56665343959143166</v>
      </c>
      <c r="J6" s="31">
        <v>30730684.309999999</v>
      </c>
      <c r="K6" s="154">
        <f t="shared" ref="K6:K9" si="4">J6/G6</f>
        <v>0.97277290633190605</v>
      </c>
      <c r="L6" s="134">
        <v>34170594.520000003</v>
      </c>
      <c r="M6" s="49">
        <v>0.61292777102837526</v>
      </c>
      <c r="N6" s="143">
        <f t="shared" ref="N6:N18" si="5">+G6/L6-1</f>
        <v>-7.5497201504353573E-2</v>
      </c>
    </row>
    <row r="7" spans="1:14" ht="15" customHeight="1" x14ac:dyDescent="0.2">
      <c r="A7" s="23">
        <v>3</v>
      </c>
      <c r="B7" s="23" t="s">
        <v>51</v>
      </c>
      <c r="C7" s="199">
        <v>260080061.91999999</v>
      </c>
      <c r="D7" s="261">
        <f t="shared" si="0"/>
        <v>0.10296254768362188</v>
      </c>
      <c r="E7" s="205">
        <v>260131626.78</v>
      </c>
      <c r="F7" s="263">
        <f t="shared" si="1"/>
        <v>9.2275533597568724E-2</v>
      </c>
      <c r="G7" s="31">
        <v>127535230.27</v>
      </c>
      <c r="H7" s="263">
        <f t="shared" si="2"/>
        <v>9.9453560965935217E-2</v>
      </c>
      <c r="I7" s="135">
        <f t="shared" si="3"/>
        <v>0.49027191291068895</v>
      </c>
      <c r="J7" s="31">
        <v>77624873.040000007</v>
      </c>
      <c r="K7" s="154">
        <f t="shared" si="4"/>
        <v>0.60865435280638402</v>
      </c>
      <c r="L7" s="134">
        <v>123028632.90000001</v>
      </c>
      <c r="M7" s="49">
        <v>0.47295321092464676</v>
      </c>
      <c r="N7" s="143">
        <f t="shared" si="5"/>
        <v>3.6630475880058189E-2</v>
      </c>
    </row>
    <row r="8" spans="1:14" ht="15" customHeight="1" x14ac:dyDescent="0.2">
      <c r="A8" s="23">
        <v>4</v>
      </c>
      <c r="B8" s="23" t="s">
        <v>3</v>
      </c>
      <c r="C8" s="199">
        <v>1051425996.13</v>
      </c>
      <c r="D8" s="261">
        <f t="shared" si="0"/>
        <v>0.41624682208678693</v>
      </c>
      <c r="E8" s="205">
        <v>1053338926.83</v>
      </c>
      <c r="F8" s="263">
        <f t="shared" si="1"/>
        <v>0.37364703683082334</v>
      </c>
      <c r="G8" s="31">
        <v>515618784.30000001</v>
      </c>
      <c r="H8" s="263">
        <f t="shared" si="2"/>
        <v>0.40208594982733986</v>
      </c>
      <c r="I8" s="135">
        <f t="shared" si="3"/>
        <v>0.48950890465212676</v>
      </c>
      <c r="J8" s="31">
        <v>504911265.93000001</v>
      </c>
      <c r="K8" s="154">
        <f t="shared" si="4"/>
        <v>0.9792336534353836</v>
      </c>
      <c r="L8" s="134">
        <v>626902586.80999994</v>
      </c>
      <c r="M8" s="418">
        <v>0.59068880292543968</v>
      </c>
      <c r="N8" s="143">
        <f>+G8/L8-1</f>
        <v>-0.17751370763401797</v>
      </c>
    </row>
    <row r="9" spans="1:14" ht="15" customHeight="1" x14ac:dyDescent="0.2">
      <c r="A9" s="25">
        <v>5</v>
      </c>
      <c r="B9" s="25" t="s">
        <v>42</v>
      </c>
      <c r="C9" s="535">
        <v>42135629</v>
      </c>
      <c r="D9" s="258">
        <f t="shared" si="0"/>
        <v>1.6680985378365452E-2</v>
      </c>
      <c r="E9" s="207">
        <v>42135629</v>
      </c>
      <c r="F9" s="265">
        <f t="shared" si="1"/>
        <v>1.4946616440193359E-2</v>
      </c>
      <c r="G9" s="35">
        <v>13004097.41</v>
      </c>
      <c r="H9" s="265">
        <f t="shared" si="2"/>
        <v>1.0140757121262814E-2</v>
      </c>
      <c r="I9" s="136">
        <f t="shared" si="3"/>
        <v>0.3086247367993486</v>
      </c>
      <c r="J9" s="35">
        <v>7805844.6699999999</v>
      </c>
      <c r="K9" s="396">
        <f t="shared" si="4"/>
        <v>0.60026039669599796</v>
      </c>
      <c r="L9" s="138">
        <v>22511252.039999999</v>
      </c>
      <c r="M9" s="79">
        <v>0.53425693585824952</v>
      </c>
      <c r="N9" s="144">
        <f t="shared" si="5"/>
        <v>-0.42232900298512221</v>
      </c>
    </row>
    <row r="10" spans="1:14" ht="15" customHeight="1" x14ac:dyDescent="0.2">
      <c r="A10" s="9"/>
      <c r="B10" s="2" t="s">
        <v>4</v>
      </c>
      <c r="C10" s="163">
        <f>SUM(C5:C9)</f>
        <v>2353158797.0500002</v>
      </c>
      <c r="D10" s="553">
        <f t="shared" si="0"/>
        <v>0.93158707768580096</v>
      </c>
      <c r="E10" s="153">
        <f>SUM(E5:E9)</f>
        <v>2355123292.6100001</v>
      </c>
      <c r="F10" s="264">
        <f>E10/E18</f>
        <v>0.83542420890422542</v>
      </c>
      <c r="G10" s="85">
        <f>SUM(G5:G9)</f>
        <v>1260018206.05</v>
      </c>
      <c r="H10" s="264">
        <f>G10/G18</f>
        <v>0.98257789011150853</v>
      </c>
      <c r="I10" s="86">
        <f t="shared" ref="I10:I18" si="6">+G10/E10</f>
        <v>0.53501156818572315</v>
      </c>
      <c r="J10" s="85">
        <f>SUM(J5:J9)</f>
        <v>1141853861.28</v>
      </c>
      <c r="K10" s="171">
        <f t="shared" ref="K10:K18" si="7">+J10/G10</f>
        <v>0.90622012904049187</v>
      </c>
      <c r="L10" s="85">
        <f>SUM(L5:L9)</f>
        <v>1356542757.3899999</v>
      </c>
      <c r="M10" s="44">
        <v>0.57405487147197631</v>
      </c>
      <c r="N10" s="145">
        <f t="shared" si="5"/>
        <v>-7.115481676796831E-2</v>
      </c>
    </row>
    <row r="11" spans="1:14" ht="15" customHeight="1" x14ac:dyDescent="0.2">
      <c r="A11" s="21">
        <v>6</v>
      </c>
      <c r="B11" s="21" t="s">
        <v>43</v>
      </c>
      <c r="C11" s="199">
        <v>100080</v>
      </c>
      <c r="D11" s="261">
        <f t="shared" si="0"/>
        <v>3.9620460315587422E-5</v>
      </c>
      <c r="E11" s="205">
        <v>100080</v>
      </c>
      <c r="F11" s="263">
        <f>E11/E18</f>
        <v>3.5501009687895042E-5</v>
      </c>
      <c r="G11" s="31">
        <v>689578.96</v>
      </c>
      <c r="H11" s="263">
        <f>G11/G18</f>
        <v>5.3774226144411854E-4</v>
      </c>
      <c r="I11" s="135">
        <f t="shared" si="6"/>
        <v>6.8902773780975215</v>
      </c>
      <c r="J11" s="31">
        <v>201028.23</v>
      </c>
      <c r="K11" s="154">
        <f>+J11/G11</f>
        <v>0.29152314914016519</v>
      </c>
      <c r="L11" s="137">
        <v>2620064.6</v>
      </c>
      <c r="M11" s="53">
        <v>5.2392909134538472</v>
      </c>
      <c r="N11" s="142">
        <f t="shared" si="5"/>
        <v>-0.73680841304447231</v>
      </c>
    </row>
    <row r="12" spans="1:14" ht="15" customHeight="1" x14ac:dyDescent="0.2">
      <c r="A12" s="25">
        <v>7</v>
      </c>
      <c r="B12" s="25" t="s">
        <v>6</v>
      </c>
      <c r="C12" s="535">
        <v>10000010</v>
      </c>
      <c r="D12" s="258">
        <f t="shared" si="0"/>
        <v>3.9588828872949375E-3</v>
      </c>
      <c r="E12" s="521">
        <v>19008338.98</v>
      </c>
      <c r="F12" s="265">
        <f>E12/E18</f>
        <v>6.742758056352648E-3</v>
      </c>
      <c r="G12" s="181">
        <v>19261106.949999999</v>
      </c>
      <c r="H12" s="265">
        <f>G12/G18</f>
        <v>1.5020051089160304E-2</v>
      </c>
      <c r="I12" s="136">
        <f t="shared" si="6"/>
        <v>1.0132977410738495</v>
      </c>
      <c r="J12" s="181">
        <v>19261106.949999999</v>
      </c>
      <c r="K12" s="154">
        <f>+J12/G12</f>
        <v>1</v>
      </c>
      <c r="L12" s="138">
        <v>6276344.54</v>
      </c>
      <c r="M12" s="332">
        <v>0.13407027561514023</v>
      </c>
      <c r="N12" s="144">
        <f t="shared" si="5"/>
        <v>2.0688415569359422</v>
      </c>
    </row>
    <row r="13" spans="1:14" ht="15" customHeight="1" x14ac:dyDescent="0.2">
      <c r="A13" s="9"/>
      <c r="B13" s="2" t="s">
        <v>7</v>
      </c>
      <c r="C13" s="163">
        <f>SUM(C11:C12)</f>
        <v>10100090</v>
      </c>
      <c r="D13" s="553">
        <f t="shared" si="0"/>
        <v>3.998503347610525E-3</v>
      </c>
      <c r="E13" s="153">
        <f>SUM(E11:E12)</f>
        <v>19108418.98</v>
      </c>
      <c r="F13" s="264">
        <f>E13/E18</f>
        <v>6.7782590660405428E-3</v>
      </c>
      <c r="G13" s="85">
        <f>SUM(G11:G12)</f>
        <v>19950685.91</v>
      </c>
      <c r="H13" s="264">
        <f>G13/G18</f>
        <v>1.5557793350604423E-2</v>
      </c>
      <c r="I13" s="86">
        <f t="shared" si="6"/>
        <v>1.0440783159968161</v>
      </c>
      <c r="J13" s="85">
        <f>SUM(J11:J12)</f>
        <v>19462135.18</v>
      </c>
      <c r="K13" s="171">
        <f t="shared" si="7"/>
        <v>0.97551208353417462</v>
      </c>
      <c r="L13" s="85">
        <f>SUM(L11:L12)</f>
        <v>8896409.1400000006</v>
      </c>
      <c r="M13" s="44">
        <v>0.18802942110263046</v>
      </c>
      <c r="N13" s="145">
        <f t="shared" si="5"/>
        <v>1.2425549000773586</v>
      </c>
    </row>
    <row r="14" spans="1:14" ht="15" customHeight="1" x14ac:dyDescent="0.2">
      <c r="A14" s="21">
        <v>8</v>
      </c>
      <c r="B14" s="21" t="s">
        <v>445</v>
      </c>
      <c r="C14" s="199">
        <v>5000000</v>
      </c>
      <c r="D14" s="554">
        <f t="shared" si="0"/>
        <v>1.9794394642080044E-3</v>
      </c>
      <c r="E14" s="205">
        <f>164824254.59-E17</f>
        <v>161508864.67000002</v>
      </c>
      <c r="F14" s="263">
        <f>E14/$E$18</f>
        <v>5.7291444537675859E-2</v>
      </c>
      <c r="G14" s="31">
        <v>49492.98</v>
      </c>
      <c r="H14" s="267">
        <f>G14/G18</f>
        <v>3.8595242219699592E-5</v>
      </c>
      <c r="I14" s="135">
        <f t="shared" si="6"/>
        <v>3.0644126005792692E-4</v>
      </c>
      <c r="J14" s="31">
        <v>49492.98</v>
      </c>
      <c r="K14" s="154">
        <f>+J14/G14</f>
        <v>1</v>
      </c>
      <c r="L14" s="137">
        <v>5241101</v>
      </c>
      <c r="M14" s="58">
        <v>0.15958927417254459</v>
      </c>
      <c r="N14" s="146">
        <f t="shared" si="5"/>
        <v>-0.99055675897106354</v>
      </c>
    </row>
    <row r="15" spans="1:14" ht="15" customHeight="1" x14ac:dyDescent="0.2">
      <c r="A15" s="25">
        <v>9</v>
      </c>
      <c r="B15" s="25" t="s">
        <v>9</v>
      </c>
      <c r="C15" s="535">
        <v>157708736.81999999</v>
      </c>
      <c r="D15" s="258">
        <f t="shared" si="0"/>
        <v>6.2434979502380396E-2</v>
      </c>
      <c r="E15" s="521">
        <v>280018783.51999998</v>
      </c>
      <c r="F15" s="265">
        <f>E15/$E$18</f>
        <v>9.9330031440208869E-2</v>
      </c>
      <c r="G15" s="181">
        <v>2341231.2599999998</v>
      </c>
      <c r="H15" s="265">
        <f>G15/G18</f>
        <v>1.8257212956672331E-3</v>
      </c>
      <c r="I15" s="136">
        <f t="shared" si="6"/>
        <v>8.3609793263485846E-3</v>
      </c>
      <c r="J15" s="35">
        <v>2341231.2599999998</v>
      </c>
      <c r="K15" s="396">
        <f t="shared" si="7"/>
        <v>1</v>
      </c>
      <c r="L15" s="138">
        <v>991890.15</v>
      </c>
      <c r="M15" s="265">
        <v>6.139833797585887E-3</v>
      </c>
      <c r="N15" s="144">
        <f t="shared" si="5"/>
        <v>1.360373535315377</v>
      </c>
    </row>
    <row r="16" spans="1:14" ht="15" customHeight="1" x14ac:dyDescent="0.2">
      <c r="A16" s="9"/>
      <c r="B16" s="2" t="s">
        <v>10</v>
      </c>
      <c r="C16" s="163">
        <f>SUM(C14:C15)</f>
        <v>162708736.81999999</v>
      </c>
      <c r="D16" s="553">
        <f t="shared" si="0"/>
        <v>6.4414418966588408E-2</v>
      </c>
      <c r="E16" s="153">
        <f>SUM(E14:E15)</f>
        <v>441527648.19</v>
      </c>
      <c r="F16" s="264">
        <f>E16/E18</f>
        <v>0.15662147597788473</v>
      </c>
      <c r="G16" s="85">
        <f>SUM(G14:G15)</f>
        <v>2390724.2399999998</v>
      </c>
      <c r="H16" s="264">
        <f>G16/G18</f>
        <v>1.8643165378869327E-3</v>
      </c>
      <c r="I16" s="86">
        <f t="shared" si="6"/>
        <v>5.4146648568907134E-3</v>
      </c>
      <c r="J16" s="85">
        <f>SUM(J14:J15)</f>
        <v>2390724.2399999998</v>
      </c>
      <c r="K16" s="171">
        <f t="shared" si="7"/>
        <v>1</v>
      </c>
      <c r="L16" s="85">
        <f>SUM(L14:L15)</f>
        <v>6232991.1500000004</v>
      </c>
      <c r="M16" s="44">
        <v>3.2064165488319814E-2</v>
      </c>
      <c r="N16" s="145">
        <f t="shared" si="5"/>
        <v>-0.61644029608480999</v>
      </c>
    </row>
    <row r="17" spans="1:14" ht="15" customHeight="1" thickBot="1" x14ac:dyDescent="0.25">
      <c r="A17" s="9"/>
      <c r="B17" s="2" t="s">
        <v>430</v>
      </c>
      <c r="C17" s="163">
        <v>0</v>
      </c>
      <c r="D17" s="349" t="s">
        <v>129</v>
      </c>
      <c r="E17" s="153">
        <f>754357.29+2561032.63</f>
        <v>3315389.92</v>
      </c>
      <c r="F17" s="264"/>
      <c r="G17" s="85">
        <v>0</v>
      </c>
      <c r="H17" s="264" t="s">
        <v>129</v>
      </c>
      <c r="I17" s="91" t="s">
        <v>129</v>
      </c>
      <c r="J17" s="85">
        <v>0</v>
      </c>
      <c r="K17" s="171" t="s">
        <v>129</v>
      </c>
      <c r="L17" s="85">
        <v>0</v>
      </c>
      <c r="M17" s="337" t="s">
        <v>129</v>
      </c>
      <c r="N17" s="145" t="s">
        <v>129</v>
      </c>
    </row>
    <row r="18" spans="1:14" s="6" customFormat="1" ht="19.5" customHeight="1" thickBot="1" x14ac:dyDescent="0.25">
      <c r="A18" s="5"/>
      <c r="B18" s="4" t="s">
        <v>52</v>
      </c>
      <c r="C18" s="164">
        <f>C10+C13+C16+C17</f>
        <v>2525967623.8700004</v>
      </c>
      <c r="D18" s="266" t="s">
        <v>129</v>
      </c>
      <c r="E18" s="155">
        <f>+E10+E13+E16+E17</f>
        <v>2819074749.7000003</v>
      </c>
      <c r="F18" s="266" t="s">
        <v>129</v>
      </c>
      <c r="G18" s="156">
        <f t="shared" ref="G18" si="8">+G10+G13+G16+G17</f>
        <v>1282359616.2</v>
      </c>
      <c r="H18" s="266" t="s">
        <v>129</v>
      </c>
      <c r="I18" s="157">
        <f t="shared" si="6"/>
        <v>0.45488670221904048</v>
      </c>
      <c r="J18" s="156">
        <f>+J10+J13+J16+J17</f>
        <v>1163706720.7</v>
      </c>
      <c r="K18" s="174">
        <f t="shared" si="7"/>
        <v>0.90747299431371475</v>
      </c>
      <c r="L18" s="148">
        <f>L10+L13+L16</f>
        <v>1371672157.6800001</v>
      </c>
      <c r="M18" s="184">
        <v>0.52659523047455181</v>
      </c>
      <c r="N18" s="147">
        <f t="shared" si="5"/>
        <v>-6.5112163267249112E-2</v>
      </c>
    </row>
    <row r="19" spans="1:14" x14ac:dyDescent="0.2">
      <c r="A19" s="248" t="s">
        <v>469</v>
      </c>
      <c r="B19" s="248"/>
    </row>
    <row r="21" spans="1:14" s="456" customFormat="1" x14ac:dyDescent="0.2">
      <c r="A21" s="454"/>
      <c r="B21" s="453"/>
      <c r="C21" s="462"/>
      <c r="D21" s="455"/>
      <c r="K21" s="457"/>
      <c r="M21" s="457"/>
    </row>
    <row r="22" spans="1:14" s="456" customFormat="1" x14ac:dyDescent="0.2">
      <c r="A22" s="454"/>
      <c r="B22" s="453"/>
      <c r="C22" s="462"/>
      <c r="D22" s="455"/>
      <c r="E22" s="456" t="s">
        <v>536</v>
      </c>
      <c r="G22" s="56"/>
      <c r="H22" s="79"/>
      <c r="K22" s="457"/>
      <c r="M22" s="457"/>
    </row>
    <row r="23" spans="1:14" s="456" customFormat="1" x14ac:dyDescent="0.2">
      <c r="A23" s="454"/>
      <c r="B23" s="453"/>
      <c r="C23" s="462"/>
      <c r="D23" s="455"/>
      <c r="G23" s="56"/>
      <c r="H23" s="79"/>
      <c r="K23" s="457"/>
      <c r="M23" s="457"/>
    </row>
    <row r="24" spans="1:14" s="456" customFormat="1" x14ac:dyDescent="0.2">
      <c r="A24" s="454"/>
      <c r="B24" s="453"/>
      <c r="C24" s="462"/>
      <c r="D24" s="455"/>
      <c r="G24" s="56"/>
      <c r="H24" s="79"/>
      <c r="K24" s="457"/>
      <c r="M24" s="457"/>
    </row>
    <row r="25" spans="1:14" s="456" customFormat="1" x14ac:dyDescent="0.2">
      <c r="A25" s="454"/>
      <c r="B25" s="453"/>
      <c r="C25" s="462"/>
      <c r="D25" s="455"/>
      <c r="G25" s="56"/>
      <c r="H25" s="79"/>
      <c r="K25" s="457"/>
      <c r="M25" s="457"/>
    </row>
    <row r="26" spans="1:14" s="456" customFormat="1" x14ac:dyDescent="0.2">
      <c r="A26" s="454"/>
      <c r="B26" s="453"/>
      <c r="C26" s="463"/>
      <c r="D26" s="455"/>
      <c r="G26" s="56"/>
      <c r="H26" s="79"/>
      <c r="K26" s="457"/>
      <c r="M26" s="457"/>
    </row>
    <row r="27" spans="1:14" s="456" customFormat="1" x14ac:dyDescent="0.2">
      <c r="A27" s="454"/>
      <c r="B27" s="453"/>
      <c r="C27" s="462"/>
      <c r="D27" s="455"/>
      <c r="E27" s="458"/>
      <c r="G27" s="56"/>
      <c r="H27" s="269"/>
      <c r="K27" s="457"/>
      <c r="M27" s="457"/>
    </row>
    <row r="28" spans="1:14" x14ac:dyDescent="0.2">
      <c r="G28" s="56"/>
      <c r="H28" s="79"/>
    </row>
    <row r="136" spans="12:15" x14ac:dyDescent="0.2">
      <c r="L136" s="726"/>
      <c r="O136" s="726"/>
    </row>
    <row r="137" spans="12:15" x14ac:dyDescent="0.2">
      <c r="L137" s="726"/>
      <c r="N137" s="101"/>
      <c r="O137" s="726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8" style="98" bestFit="1" customWidth="1"/>
    <col min="9" max="9" width="11.5703125" style="47" bestFit="1" customWidth="1"/>
    <col min="10" max="10" width="7.140625" style="98" bestFit="1" customWidth="1"/>
    <col min="11" max="11" width="11.5703125" style="47" bestFit="1" customWidth="1"/>
    <col min="12" max="12" width="6.28515625" style="98" customWidth="1"/>
    <col min="13" max="13" width="8" style="98" bestFit="1" customWidth="1"/>
    <col min="14" max="14" width="4.7109375" customWidth="1"/>
  </cols>
  <sheetData>
    <row r="1" spans="1:13" ht="15" x14ac:dyDescent="0.25">
      <c r="A1" s="7" t="s">
        <v>527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zoomScaleNormal="100" workbookViewId="0">
      <selection activeCell="A16" sqref="A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140625" style="98" customWidth="1"/>
  </cols>
  <sheetData>
    <row r="1" spans="1:16" ht="15.75" thickBot="1" x14ac:dyDescent="0.3">
      <c r="A1" s="7" t="s">
        <v>528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210339961.86000001</v>
      </c>
      <c r="D5" s="205">
        <v>232737906.88999999</v>
      </c>
      <c r="E5" s="31">
        <v>147242385.65000001</v>
      </c>
      <c r="F5" s="49">
        <f>E5/D5</f>
        <v>0.63265321759377968</v>
      </c>
      <c r="G5" s="31">
        <v>147171374.69999999</v>
      </c>
      <c r="H5" s="49">
        <f>G5/D5</f>
        <v>0.63234810635964978</v>
      </c>
      <c r="I5" s="31">
        <v>146244013.5</v>
      </c>
      <c r="J5" s="154">
        <f>I5/D5</f>
        <v>0.62836353327315952</v>
      </c>
      <c r="K5" s="584">
        <v>122416259.79000001</v>
      </c>
      <c r="L5" s="49">
        <v>0.57994855722909577</v>
      </c>
      <c r="M5" s="211">
        <f>+G5/K5-1</f>
        <v>0.20222080753378968</v>
      </c>
      <c r="N5" s="584">
        <v>122087353.45999999</v>
      </c>
      <c r="O5" s="49">
        <v>0.5783903593894113</v>
      </c>
      <c r="P5" s="211">
        <f>+I5/N5-1</f>
        <v>0.19786373736010709</v>
      </c>
    </row>
    <row r="6" spans="1:16" ht="15" customHeight="1" x14ac:dyDescent="0.2">
      <c r="A6" s="23">
        <v>2</v>
      </c>
      <c r="B6" s="23" t="s">
        <v>1</v>
      </c>
      <c r="C6" s="162">
        <v>17677027.129999999</v>
      </c>
      <c r="D6" s="206">
        <v>19819893.140000001</v>
      </c>
      <c r="E6" s="33">
        <v>15824018.890000001</v>
      </c>
      <c r="F6" s="49">
        <f>E6/D6</f>
        <v>0.79839072684324275</v>
      </c>
      <c r="G6" s="33">
        <v>14494272.66</v>
      </c>
      <c r="H6" s="49">
        <f>G6/D6</f>
        <v>0.73129923343269854</v>
      </c>
      <c r="I6" s="33">
        <v>6090763.3899999997</v>
      </c>
      <c r="J6" s="154">
        <f>I6/D6</f>
        <v>0.307305561486998</v>
      </c>
      <c r="K6" s="585">
        <v>25998528.18</v>
      </c>
      <c r="L6" s="281">
        <v>0.88564199972663582</v>
      </c>
      <c r="M6" s="212">
        <f>+G6/K6-1</f>
        <v>-0.4424964151951466</v>
      </c>
      <c r="N6" s="585">
        <v>8459065.1199999992</v>
      </c>
      <c r="O6" s="281">
        <v>0.28815874871169855</v>
      </c>
      <c r="P6" s="212">
        <f>+I6/N6-1</f>
        <v>-0.27997204140213539</v>
      </c>
    </row>
    <row r="7" spans="1:16" ht="15" customHeight="1" x14ac:dyDescent="0.2">
      <c r="A7" s="23">
        <v>3</v>
      </c>
      <c r="B7" s="23" t="s">
        <v>2</v>
      </c>
      <c r="C7" s="162"/>
      <c r="D7" s="206"/>
      <c r="E7" s="33"/>
      <c r="F7" s="49" t="s">
        <v>129</v>
      </c>
      <c r="G7" s="33"/>
      <c r="H7" s="49" t="s">
        <v>129</v>
      </c>
      <c r="I7" s="33"/>
      <c r="J7" s="154" t="s">
        <v>129</v>
      </c>
      <c r="K7" s="572"/>
      <c r="L7" s="281" t="s">
        <v>129</v>
      </c>
      <c r="M7" s="212"/>
      <c r="N7" s="572"/>
      <c r="O7" s="281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2">
        <v>2868215.11</v>
      </c>
      <c r="D8" s="207">
        <v>2646897.17</v>
      </c>
      <c r="E8" s="35">
        <v>75978.960000000006</v>
      </c>
      <c r="F8" s="394">
        <f>E8/D8</f>
        <v>2.8704915650349955E-2</v>
      </c>
      <c r="G8" s="35">
        <v>75978.960000000006</v>
      </c>
      <c r="H8" s="394">
        <f>G8/D8</f>
        <v>2.8704915650349955E-2</v>
      </c>
      <c r="I8" s="35">
        <v>62206.11</v>
      </c>
      <c r="J8" s="396">
        <f>I8/D8</f>
        <v>2.3501521217010483E-2</v>
      </c>
      <c r="K8" s="586">
        <v>2856524.48</v>
      </c>
      <c r="L8" s="394">
        <v>0.77682114788782697</v>
      </c>
      <c r="M8" s="448">
        <f t="shared" ref="M8:M12" si="0">+G8/K8-1</f>
        <v>-0.9734016072566618</v>
      </c>
      <c r="N8" s="586">
        <v>2844026.28</v>
      </c>
      <c r="O8" s="394">
        <v>0.77342230914567422</v>
      </c>
      <c r="P8" s="448">
        <f>+I8/N8-1</f>
        <v>-0.97812744894888948</v>
      </c>
    </row>
    <row r="9" spans="1:16" ht="15" customHeight="1" x14ac:dyDescent="0.2">
      <c r="A9" s="9"/>
      <c r="B9" s="2" t="s">
        <v>4</v>
      </c>
      <c r="C9" s="163">
        <f>SUM(C5:C8)</f>
        <v>230885204.10000002</v>
      </c>
      <c r="D9" s="153">
        <f t="shared" ref="D9:I9" si="1">SUM(D5:D8)</f>
        <v>255204697.19999996</v>
      </c>
      <c r="E9" s="85">
        <f t="shared" si="1"/>
        <v>163142383.50000003</v>
      </c>
      <c r="F9" s="91">
        <f>E9/D9</f>
        <v>0.63926089640955108</v>
      </c>
      <c r="G9" s="85">
        <f t="shared" si="1"/>
        <v>161741626.31999999</v>
      </c>
      <c r="H9" s="91">
        <f>G9/D9</f>
        <v>0.63377213701221802</v>
      </c>
      <c r="I9" s="85">
        <f t="shared" si="1"/>
        <v>152396983</v>
      </c>
      <c r="J9" s="171">
        <f>I9/D9</f>
        <v>0.59715587006052973</v>
      </c>
      <c r="K9" s="574">
        <f>SUM(K5:K8)</f>
        <v>151271312.44999999</v>
      </c>
      <c r="L9" s="91">
        <v>0.61967485348142148</v>
      </c>
      <c r="M9" s="214">
        <f t="shared" si="0"/>
        <v>6.9215462604390154E-2</v>
      </c>
      <c r="N9" s="574">
        <f>SUM(N5:N8)</f>
        <v>133390444.86</v>
      </c>
      <c r="O9" s="91">
        <v>0.54642683424699889</v>
      </c>
      <c r="P9" s="214">
        <f>+I9/N9-1</f>
        <v>0.1424880032445226</v>
      </c>
    </row>
    <row r="10" spans="1:16" ht="15" customHeight="1" x14ac:dyDescent="0.2">
      <c r="A10" s="21">
        <v>6</v>
      </c>
      <c r="B10" s="21" t="s">
        <v>5</v>
      </c>
      <c r="C10" s="160">
        <v>1549357.27</v>
      </c>
      <c r="D10" s="205">
        <v>5906292.2400000002</v>
      </c>
      <c r="E10" s="31">
        <v>4022637.18</v>
      </c>
      <c r="F10" s="418">
        <f>E10/D10</f>
        <v>0.68107655641502762</v>
      </c>
      <c r="G10" s="31">
        <v>2742042.48</v>
      </c>
      <c r="H10" s="418">
        <f>G10/D10</f>
        <v>0.46425784038075296</v>
      </c>
      <c r="I10" s="137">
        <v>873518.01</v>
      </c>
      <c r="J10" s="435">
        <f>I10/D10</f>
        <v>0.14789617149049164</v>
      </c>
      <c r="K10" s="571">
        <v>3346349.91</v>
      </c>
      <c r="L10" s="49">
        <v>0.47023958771928004</v>
      </c>
      <c r="M10" s="225">
        <f t="shared" si="0"/>
        <v>-0.18058704147887517</v>
      </c>
      <c r="N10" s="571">
        <v>761154.99</v>
      </c>
      <c r="O10" s="49">
        <v>0.10695988713507629</v>
      </c>
      <c r="P10" s="225">
        <f>+I10/N10-1</f>
        <v>0.14762173470083928</v>
      </c>
    </row>
    <row r="11" spans="1:16" ht="15" customHeight="1" x14ac:dyDescent="0.2">
      <c r="A11" s="25">
        <v>7</v>
      </c>
      <c r="B11" s="25" t="s">
        <v>6</v>
      </c>
      <c r="C11" s="162"/>
      <c r="D11" s="207"/>
      <c r="E11" s="35"/>
      <c r="F11" s="244" t="s">
        <v>129</v>
      </c>
      <c r="G11" s="138"/>
      <c r="H11" s="244" t="s">
        <v>129</v>
      </c>
      <c r="I11" s="138"/>
      <c r="J11" s="196" t="s">
        <v>129</v>
      </c>
      <c r="K11" s="575"/>
      <c r="L11" s="50" t="s">
        <v>129</v>
      </c>
      <c r="M11" s="216"/>
      <c r="N11" s="575"/>
      <c r="O11" s="50" t="s">
        <v>129</v>
      </c>
      <c r="P11" s="216" t="s">
        <v>129</v>
      </c>
    </row>
    <row r="12" spans="1:16" ht="15" customHeight="1" x14ac:dyDescent="0.2">
      <c r="A12" s="9"/>
      <c r="B12" s="2" t="s">
        <v>7</v>
      </c>
      <c r="C12" s="163">
        <f>SUM(C10:C11)</f>
        <v>1549357.27</v>
      </c>
      <c r="D12" s="153">
        <f t="shared" ref="D12:I12" si="2">SUM(D10:D11)</f>
        <v>5906292.2400000002</v>
      </c>
      <c r="E12" s="85">
        <f t="shared" si="2"/>
        <v>4022637.18</v>
      </c>
      <c r="F12" s="91">
        <f>E12/D12</f>
        <v>0.68107655641502762</v>
      </c>
      <c r="G12" s="85">
        <f t="shared" si="2"/>
        <v>2742042.48</v>
      </c>
      <c r="H12" s="91">
        <f>G12/D12</f>
        <v>0.46425784038075296</v>
      </c>
      <c r="I12" s="85">
        <f t="shared" si="2"/>
        <v>873518.01</v>
      </c>
      <c r="J12" s="171">
        <f>I12/D12</f>
        <v>0.14789617149049164</v>
      </c>
      <c r="K12" s="574">
        <f>SUM(K10:K11)</f>
        <v>3346349.91</v>
      </c>
      <c r="L12" s="91">
        <v>0.47023958771928004</v>
      </c>
      <c r="M12" s="214">
        <f t="shared" si="0"/>
        <v>-0.18058704147887517</v>
      </c>
      <c r="N12" s="574">
        <f>SUM(N10:N11)</f>
        <v>761154.99</v>
      </c>
      <c r="O12" s="91">
        <v>0.10695988713507629</v>
      </c>
      <c r="P12" s="214">
        <f>+I12/N12-1</f>
        <v>0.14762173470083928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571"/>
      <c r="L13" s="87" t="s">
        <v>129</v>
      </c>
      <c r="M13" s="215"/>
      <c r="N13" s="571" t="s">
        <v>129</v>
      </c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575"/>
      <c r="L14" s="50" t="s">
        <v>129</v>
      </c>
      <c r="M14" s="216"/>
      <c r="N14" s="575" t="s">
        <v>129</v>
      </c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3">SUM(D13:D14)</f>
        <v>0</v>
      </c>
      <c r="E15" s="85">
        <f t="shared" si="3"/>
        <v>0</v>
      </c>
      <c r="F15" s="91" t="s">
        <v>129</v>
      </c>
      <c r="G15" s="85">
        <f t="shared" si="3"/>
        <v>0</v>
      </c>
      <c r="H15" s="59" t="s">
        <v>129</v>
      </c>
      <c r="I15" s="85">
        <f t="shared" si="3"/>
        <v>0</v>
      </c>
      <c r="J15" s="224" t="s">
        <v>129</v>
      </c>
      <c r="K15" s="574">
        <v>0</v>
      </c>
      <c r="L15" s="59" t="s">
        <v>129</v>
      </c>
      <c r="M15" s="217"/>
      <c r="N15" s="574">
        <f>SUM(N13:N14)</f>
        <v>0</v>
      </c>
      <c r="O15" s="59" t="s">
        <v>129</v>
      </c>
      <c r="P15" s="217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232434561.37000003</v>
      </c>
      <c r="D16" s="155">
        <f t="shared" ref="D16:I16" si="4">+D9+D12+D15</f>
        <v>261110989.43999997</v>
      </c>
      <c r="E16" s="156">
        <f t="shared" si="4"/>
        <v>167165020.68000004</v>
      </c>
      <c r="F16" s="182">
        <f>E16/D16</f>
        <v>0.64020676049872827</v>
      </c>
      <c r="G16" s="156">
        <f t="shared" si="4"/>
        <v>164483668.79999998</v>
      </c>
      <c r="H16" s="182">
        <f>G16/D16</f>
        <v>0.62993774851363071</v>
      </c>
      <c r="I16" s="156">
        <f t="shared" si="4"/>
        <v>153270501.00999999</v>
      </c>
      <c r="J16" s="174">
        <f>I16/D16</f>
        <v>0.5869936816474729</v>
      </c>
      <c r="K16" s="582">
        <f>K9+K12+K15</f>
        <v>154617662.35999998</v>
      </c>
      <c r="L16" s="182">
        <v>0.61544199946581313</v>
      </c>
      <c r="M16" s="614">
        <f>+G16/K16-1</f>
        <v>6.38090518858625E-2</v>
      </c>
      <c r="N16" s="582">
        <f>N9+N12+N15</f>
        <v>134151599.84999999</v>
      </c>
      <c r="O16" s="182">
        <v>0.53397863855288008</v>
      </c>
      <c r="P16" s="614">
        <f>+I16/N16-1</f>
        <v>0.14251713122599785</v>
      </c>
    </row>
    <row r="20" spans="5:5" x14ac:dyDescent="0.2">
      <c r="E20" s="181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140625" style="98" bestFit="1" customWidth="1"/>
  </cols>
  <sheetData>
    <row r="2" spans="1:15" ht="15" x14ac:dyDescent="0.25">
      <c r="B2" s="7" t="s">
        <v>528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8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customWidth="1"/>
    <col min="17" max="17" width="4.42578125" customWidth="1"/>
  </cols>
  <sheetData>
    <row r="1" spans="1:16" ht="15.75" thickBot="1" x14ac:dyDescent="0.3">
      <c r="A1" s="7" t="s">
        <v>529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8190355.6900000004</v>
      </c>
      <c r="D5" s="205">
        <v>11809021.029999999</v>
      </c>
      <c r="E5" s="31">
        <v>7820519.5300000003</v>
      </c>
      <c r="F5" s="49">
        <f>E5/D5</f>
        <v>0.66224960647732889</v>
      </c>
      <c r="G5" s="31">
        <v>7806789.5300000003</v>
      </c>
      <c r="H5" s="49">
        <f>G5/D5</f>
        <v>0.66108693600997004</v>
      </c>
      <c r="I5" s="31">
        <v>7806789.5300000003</v>
      </c>
      <c r="J5" s="154">
        <f>I5/D5</f>
        <v>0.66108693600997004</v>
      </c>
      <c r="K5" s="584">
        <v>5742665.3200000003</v>
      </c>
      <c r="L5" s="49">
        <v>0.64562929074504305</v>
      </c>
      <c r="M5" s="211">
        <f>+G5/K5-1</f>
        <v>0.35943661957998274</v>
      </c>
      <c r="N5" s="33">
        <v>5742665.3200000003</v>
      </c>
      <c r="O5" s="49">
        <v>0.64562929074504305</v>
      </c>
      <c r="P5" s="211">
        <f>+I5/N5-1</f>
        <v>0.35943661957998274</v>
      </c>
    </row>
    <row r="6" spans="1:16" ht="15" customHeight="1" x14ac:dyDescent="0.2">
      <c r="A6" s="23">
        <v>2</v>
      </c>
      <c r="B6" s="23" t="s">
        <v>1</v>
      </c>
      <c r="C6" s="161">
        <v>6126634.2599999998</v>
      </c>
      <c r="D6" s="206">
        <v>7671393.7999999998</v>
      </c>
      <c r="E6" s="33">
        <v>5999922.2999999998</v>
      </c>
      <c r="F6" s="49">
        <f>E6/D6</f>
        <v>0.78211632154772182</v>
      </c>
      <c r="G6" s="33">
        <v>4933369.6100000003</v>
      </c>
      <c r="H6" s="49">
        <f>G6/D6</f>
        <v>0.64308647667129282</v>
      </c>
      <c r="I6" s="33">
        <v>2529550.56</v>
      </c>
      <c r="J6" s="154">
        <f>I6/D6</f>
        <v>0.32973806663399291</v>
      </c>
      <c r="K6" s="585">
        <v>5434553.9000000004</v>
      </c>
      <c r="L6" s="281">
        <v>0.75222223685265788</v>
      </c>
      <c r="M6" s="212">
        <f>+G6/K6-1</f>
        <v>-9.2221790274267024E-2</v>
      </c>
      <c r="N6" s="33">
        <v>3167728.6</v>
      </c>
      <c r="O6" s="281">
        <v>0.43846025581495074</v>
      </c>
      <c r="P6" s="212">
        <f>+I6/N6-1</f>
        <v>-0.20146234750035086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49" t="s">
        <v>129</v>
      </c>
      <c r="G7" s="33"/>
      <c r="H7" s="49" t="s">
        <v>129</v>
      </c>
      <c r="I7" s="33"/>
      <c r="J7" s="154" t="s">
        <v>129</v>
      </c>
      <c r="K7" s="572"/>
      <c r="L7" s="281" t="s">
        <v>129</v>
      </c>
      <c r="M7" s="213" t="s">
        <v>129</v>
      </c>
      <c r="N7" s="33"/>
      <c r="O7" s="281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25992284.120000001</v>
      </c>
      <c r="D8" s="207">
        <v>28765422.100000001</v>
      </c>
      <c r="E8" s="35">
        <v>27073693.050000001</v>
      </c>
      <c r="F8" s="394">
        <f>E8/D8</f>
        <v>0.94118879799090449</v>
      </c>
      <c r="G8" s="35">
        <v>26884428.050000001</v>
      </c>
      <c r="H8" s="394">
        <f>G8/D8</f>
        <v>0.93460919699141143</v>
      </c>
      <c r="I8" s="35">
        <v>18400004.93</v>
      </c>
      <c r="J8" s="396">
        <f>I8/D8</f>
        <v>0.63965704608937402</v>
      </c>
      <c r="K8" s="586">
        <v>37504927.200000003</v>
      </c>
      <c r="L8" s="394">
        <v>0.9868884480264607</v>
      </c>
      <c r="M8" s="525">
        <f>+G8/K8-1</f>
        <v>-0.28317610359206358</v>
      </c>
      <c r="N8" s="33">
        <v>25015286.649999999</v>
      </c>
      <c r="O8" s="394">
        <v>0.65824144351240166</v>
      </c>
      <c r="P8" s="525">
        <f>+I8/N8-1</f>
        <v>-0.26444956688113741</v>
      </c>
    </row>
    <row r="9" spans="1:16" ht="15" customHeight="1" x14ac:dyDescent="0.2">
      <c r="A9" s="9"/>
      <c r="B9" s="2" t="s">
        <v>4</v>
      </c>
      <c r="C9" s="163">
        <f>SUM(C5:C8)</f>
        <v>40309274.07</v>
      </c>
      <c r="D9" s="153">
        <f t="shared" ref="D9:I9" si="0">SUM(D5:D8)</f>
        <v>48245836.93</v>
      </c>
      <c r="E9" s="85">
        <f t="shared" si="0"/>
        <v>40894134.880000003</v>
      </c>
      <c r="F9" s="91">
        <f>E9/D9</f>
        <v>0.84761997059629002</v>
      </c>
      <c r="G9" s="85">
        <f t="shared" si="0"/>
        <v>39624587.189999998</v>
      </c>
      <c r="H9" s="91">
        <f>G9/D9</f>
        <v>0.82130583095680165</v>
      </c>
      <c r="I9" s="85">
        <f t="shared" si="0"/>
        <v>28736345.02</v>
      </c>
      <c r="J9" s="171">
        <f>I9/D9</f>
        <v>0.59562330863269364</v>
      </c>
      <c r="K9" s="574">
        <f>SUM(K5:K8)</f>
        <v>48682146.420000002</v>
      </c>
      <c r="L9" s="91">
        <v>0.89947986727061346</v>
      </c>
      <c r="M9" s="214">
        <f t="shared" ref="M9:M12" si="1">+G9/K9-1</f>
        <v>-0.18605505089806196</v>
      </c>
      <c r="N9" s="85">
        <f>SUM(N5:N8)</f>
        <v>33925680.57</v>
      </c>
      <c r="O9" s="91">
        <v>0.62683075624685713</v>
      </c>
      <c r="P9" s="214">
        <f>+I9/N9-1</f>
        <v>-0.15296187026499497</v>
      </c>
    </row>
    <row r="10" spans="1:16" ht="15" customHeight="1" x14ac:dyDescent="0.2">
      <c r="A10" s="21">
        <v>6</v>
      </c>
      <c r="B10" s="21" t="s">
        <v>5</v>
      </c>
      <c r="C10" s="160">
        <v>219500</v>
      </c>
      <c r="D10" s="205">
        <v>2362692.1</v>
      </c>
      <c r="E10" s="31">
        <v>2254093</v>
      </c>
      <c r="F10" s="49">
        <f>E10/D10</f>
        <v>0.95403586442770094</v>
      </c>
      <c r="G10" s="31">
        <v>2254093</v>
      </c>
      <c r="H10" s="49">
        <f>G10/D10</f>
        <v>0.95403586442770094</v>
      </c>
      <c r="I10" s="31">
        <v>1820837.73</v>
      </c>
      <c r="J10" s="154">
        <f>I10/D10</f>
        <v>0.77066230085587539</v>
      </c>
      <c r="K10" s="571">
        <v>2181197.6</v>
      </c>
      <c r="L10" s="49">
        <v>0.98199169673152897</v>
      </c>
      <c r="M10" s="211">
        <f t="shared" si="1"/>
        <v>3.34198973994837E-2</v>
      </c>
      <c r="N10" s="31">
        <v>1448597.67</v>
      </c>
      <c r="O10" s="49">
        <v>0.65216965388401282</v>
      </c>
      <c r="P10" s="211">
        <f>+I10/N10-1</f>
        <v>0.25696580058699126</v>
      </c>
    </row>
    <row r="11" spans="1:16" ht="15" customHeight="1" x14ac:dyDescent="0.2">
      <c r="A11" s="25">
        <v>7</v>
      </c>
      <c r="B11" s="25" t="s">
        <v>6</v>
      </c>
      <c r="C11" s="162">
        <v>6844993</v>
      </c>
      <c r="D11" s="207">
        <v>30161170.399999999</v>
      </c>
      <c r="E11" s="35">
        <v>14315491.16</v>
      </c>
      <c r="F11" s="79">
        <f>E11/D11</f>
        <v>0.47463314487291913</v>
      </c>
      <c r="G11" s="57">
        <v>14315491.16</v>
      </c>
      <c r="H11" s="79">
        <f>G11/D11</f>
        <v>0.47463314487291913</v>
      </c>
      <c r="I11" s="57">
        <v>3150000</v>
      </c>
      <c r="J11" s="173">
        <f>I11/D11</f>
        <v>0.10443891792740245</v>
      </c>
      <c r="K11" s="575">
        <v>8544507</v>
      </c>
      <c r="L11" s="394">
        <v>0.67883623991846187</v>
      </c>
      <c r="M11" s="246">
        <f t="shared" si="1"/>
        <v>0.67540282429401732</v>
      </c>
      <c r="N11" s="57">
        <v>7075407</v>
      </c>
      <c r="O11" s="394">
        <v>0.56212051599615576</v>
      </c>
      <c r="P11" s="246">
        <f>+I11/N11-1</f>
        <v>-0.55479592905397523</v>
      </c>
    </row>
    <row r="12" spans="1:16" ht="15" customHeight="1" x14ac:dyDescent="0.2">
      <c r="A12" s="9"/>
      <c r="B12" s="2" t="s">
        <v>7</v>
      </c>
      <c r="C12" s="163">
        <f>SUM(C10:C11)</f>
        <v>7064493</v>
      </c>
      <c r="D12" s="153">
        <f t="shared" ref="D12:I12" si="2">SUM(D10:D11)</f>
        <v>32523862.5</v>
      </c>
      <c r="E12" s="85">
        <f t="shared" si="2"/>
        <v>16569584.16</v>
      </c>
      <c r="F12" s="91">
        <f>E12/D12</f>
        <v>0.50945929807691204</v>
      </c>
      <c r="G12" s="85">
        <f t="shared" si="2"/>
        <v>16569584.16</v>
      </c>
      <c r="H12" s="91">
        <f>G12/D12</f>
        <v>0.50945929807691204</v>
      </c>
      <c r="I12" s="85">
        <f t="shared" si="2"/>
        <v>4970837.7300000004</v>
      </c>
      <c r="J12" s="171">
        <f>I12/D12</f>
        <v>0.15283663587004773</v>
      </c>
      <c r="K12" s="574">
        <f>SUM(K10:K11)</f>
        <v>10725704.6</v>
      </c>
      <c r="L12" s="91">
        <v>0.72430892400858216</v>
      </c>
      <c r="M12" s="214">
        <f t="shared" si="1"/>
        <v>0.54484808019046138</v>
      </c>
      <c r="N12" s="85">
        <f>SUM(N10:N11)</f>
        <v>8524004.6699999999</v>
      </c>
      <c r="O12" s="91">
        <v>0.57562769822803339</v>
      </c>
      <c r="P12" s="214">
        <f>+I12/N12-1</f>
        <v>-0.41684244408092275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28" t="s">
        <v>129</v>
      </c>
      <c r="G13" s="31"/>
      <c r="H13" s="28" t="s">
        <v>129</v>
      </c>
      <c r="I13" s="31"/>
      <c r="J13" s="227" t="s">
        <v>129</v>
      </c>
      <c r="K13" s="571"/>
      <c r="L13" s="87" t="s">
        <v>129</v>
      </c>
      <c r="M13" s="215" t="s">
        <v>129</v>
      </c>
      <c r="N13" s="31"/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75"/>
      <c r="L14" s="50" t="s">
        <v>129</v>
      </c>
      <c r="M14" s="216" t="s">
        <v>129</v>
      </c>
      <c r="N14" s="35"/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3">SUM(D13:D14)</f>
        <v>0</v>
      </c>
      <c r="E15" s="85">
        <f t="shared" si="3"/>
        <v>0</v>
      </c>
      <c r="F15" s="229" t="s">
        <v>129</v>
      </c>
      <c r="G15" s="85">
        <f t="shared" si="3"/>
        <v>0</v>
      </c>
      <c r="H15" s="229" t="s">
        <v>129</v>
      </c>
      <c r="I15" s="85">
        <f t="shared" si="3"/>
        <v>0</v>
      </c>
      <c r="J15" s="230" t="s">
        <v>129</v>
      </c>
      <c r="K15" s="574">
        <v>0</v>
      </c>
      <c r="L15" s="59" t="s">
        <v>129</v>
      </c>
      <c r="M15" s="217" t="s">
        <v>129</v>
      </c>
      <c r="N15" s="85">
        <f t="shared" ref="N15" si="4">SUM(N13:N14)</f>
        <v>0</v>
      </c>
      <c r="O15" s="59" t="s">
        <v>129</v>
      </c>
      <c r="P15" s="217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47373767.07</v>
      </c>
      <c r="D16" s="155">
        <f t="shared" ref="D16:I16" si="5">+D9+D12+D15</f>
        <v>80769699.430000007</v>
      </c>
      <c r="E16" s="156">
        <f t="shared" si="5"/>
        <v>57463719.040000007</v>
      </c>
      <c r="F16" s="182">
        <f>E16/D16</f>
        <v>0.71145144089339596</v>
      </c>
      <c r="G16" s="156">
        <f t="shared" si="5"/>
        <v>56194171.349999994</v>
      </c>
      <c r="H16" s="182">
        <f>G16/D16</f>
        <v>0.69573332260201515</v>
      </c>
      <c r="I16" s="156">
        <f t="shared" si="5"/>
        <v>33707182.75</v>
      </c>
      <c r="J16" s="174">
        <f>I16/D16</f>
        <v>0.41732460301171131</v>
      </c>
      <c r="K16" s="582">
        <f>K9+K12</f>
        <v>59407851.020000003</v>
      </c>
      <c r="L16" s="182">
        <v>0.8618484042199982</v>
      </c>
      <c r="M16" s="614">
        <f>+G16/K16-1</f>
        <v>-5.4095201472918242E-2</v>
      </c>
      <c r="N16" s="156">
        <f>+N9+N12+N15</f>
        <v>42449685.240000002</v>
      </c>
      <c r="O16" s="182">
        <v>0.6158309525691914</v>
      </c>
      <c r="P16" s="614">
        <f>+I16/N16-1</f>
        <v>-0.20594976006469912</v>
      </c>
    </row>
    <row r="20" spans="5:5" x14ac:dyDescent="0.2">
      <c r="E20" s="181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6" zoomScaleNormal="100" workbookViewId="0">
      <selection activeCell="O18" sqref="O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42578125" style="47"/>
    <col min="12" max="12" width="6.28515625" style="98" customWidth="1"/>
    <col min="13" max="13" width="8.140625" style="98" bestFit="1" customWidth="1"/>
    <col min="14" max="14" width="4.42578125" customWidth="1"/>
  </cols>
  <sheetData>
    <row r="1" spans="1:13" ht="15" x14ac:dyDescent="0.25">
      <c r="A1" s="7" t="s">
        <v>529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zoomScaleNormal="100" workbookViewId="0">
      <selection activeCell="A16" sqref="A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7.85546875" style="98" bestFit="1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530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77">
        <v>2821841.39</v>
      </c>
      <c r="D5" s="205">
        <v>1921962.62</v>
      </c>
      <c r="E5" s="181">
        <v>1251309.67</v>
      </c>
      <c r="F5" s="49">
        <f>E5/D5</f>
        <v>0.65105827604493149</v>
      </c>
      <c r="G5" s="181">
        <v>1251309.67</v>
      </c>
      <c r="H5" s="49">
        <f>G5/D5</f>
        <v>0.65105827604493149</v>
      </c>
      <c r="I5" s="181">
        <v>1251309.67</v>
      </c>
      <c r="J5" s="154">
        <f>I5/D5</f>
        <v>0.65105827604493149</v>
      </c>
      <c r="K5" s="35">
        <v>1467497.59</v>
      </c>
      <c r="L5" s="49">
        <v>0.59751378726138737</v>
      </c>
      <c r="M5" s="211">
        <f>+G5/K5-1</f>
        <v>-0.14731739355020002</v>
      </c>
      <c r="N5" s="35">
        <v>1467497.59</v>
      </c>
      <c r="O5" s="49">
        <v>0.59751378726138737</v>
      </c>
      <c r="P5" s="211">
        <f>+I5/N5-1</f>
        <v>-0.14731739355020002</v>
      </c>
    </row>
    <row r="6" spans="1:16" ht="15" customHeight="1" x14ac:dyDescent="0.2">
      <c r="A6" s="23">
        <v>2</v>
      </c>
      <c r="B6" s="23" t="s">
        <v>1</v>
      </c>
      <c r="C6" s="162">
        <v>214046248.18000001</v>
      </c>
      <c r="D6" s="207">
        <v>220372157.94999999</v>
      </c>
      <c r="E6" s="35">
        <v>210068024.00999999</v>
      </c>
      <c r="F6" s="49">
        <f>E6/D6</f>
        <v>0.95324212443235279</v>
      </c>
      <c r="G6" s="35">
        <v>208801088.77000001</v>
      </c>
      <c r="H6" s="49">
        <f>G6/D6</f>
        <v>0.9474930531713297</v>
      </c>
      <c r="I6" s="35">
        <v>80130080.239999995</v>
      </c>
      <c r="J6" s="154">
        <f>I6/D6</f>
        <v>0.36361254064672099</v>
      </c>
      <c r="K6" s="35">
        <v>187257095.49000001</v>
      </c>
      <c r="L6" s="281">
        <v>0.98246344886836257</v>
      </c>
      <c r="M6" s="211">
        <f>+G6/K6-1</f>
        <v>0.11505034414650783</v>
      </c>
      <c r="N6" s="35">
        <v>72788362.099999994</v>
      </c>
      <c r="O6" s="281">
        <v>0.38189156506522937</v>
      </c>
      <c r="P6" s="211">
        <f>+I6/N6-1</f>
        <v>0.10086390087901154</v>
      </c>
    </row>
    <row r="7" spans="1:16" ht="15" customHeight="1" x14ac:dyDescent="0.2">
      <c r="A7" s="23">
        <v>3</v>
      </c>
      <c r="B7" s="23" t="s">
        <v>2</v>
      </c>
      <c r="C7" s="162"/>
      <c r="D7" s="207"/>
      <c r="E7" s="35"/>
      <c r="F7" s="49" t="s">
        <v>129</v>
      </c>
      <c r="G7" s="35"/>
      <c r="H7" s="49" t="s">
        <v>129</v>
      </c>
      <c r="I7" s="35"/>
      <c r="J7" s="154" t="s">
        <v>129</v>
      </c>
      <c r="K7" s="35"/>
      <c r="L7" s="281" t="s">
        <v>129</v>
      </c>
      <c r="M7" s="213"/>
      <c r="N7" s="35"/>
      <c r="O7" s="281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117042384.2</v>
      </c>
      <c r="D8" s="207">
        <v>67147953.409999996</v>
      </c>
      <c r="E8" s="35">
        <v>63482832.939999998</v>
      </c>
      <c r="F8" s="394">
        <f>E8/D8</f>
        <v>0.9454172423153232</v>
      </c>
      <c r="G8" s="81">
        <v>63465513.939999998</v>
      </c>
      <c r="H8" s="79">
        <f t="shared" ref="H8" si="0">G8/D8</f>
        <v>0.94515931933896302</v>
      </c>
      <c r="I8" s="35">
        <v>37792675.75</v>
      </c>
      <c r="J8" s="396">
        <f>I8/D8</f>
        <v>0.56282691922478956</v>
      </c>
      <c r="K8" s="35">
        <v>116291771.90000001</v>
      </c>
      <c r="L8" s="394">
        <v>0.99828628241253259</v>
      </c>
      <c r="M8" s="525">
        <f t="shared" ref="M8:M10" si="1">+G8/K8-1</f>
        <v>-0.45425619626318559</v>
      </c>
      <c r="N8" s="35">
        <v>56903649.899999999</v>
      </c>
      <c r="O8" s="394">
        <v>0.48847938410658337</v>
      </c>
      <c r="P8" s="525">
        <f>+I8/N8-1</f>
        <v>-0.33584794971121879</v>
      </c>
    </row>
    <row r="9" spans="1:16" ht="15" customHeight="1" x14ac:dyDescent="0.2">
      <c r="A9" s="9"/>
      <c r="B9" s="2" t="s">
        <v>4</v>
      </c>
      <c r="C9" s="163">
        <f>SUM(C5:C8)</f>
        <v>333910473.76999998</v>
      </c>
      <c r="D9" s="153">
        <f t="shared" ref="D9:I9" si="2">SUM(D5:D8)</f>
        <v>289442073.98000002</v>
      </c>
      <c r="E9" s="85">
        <f t="shared" si="2"/>
        <v>274802166.62</v>
      </c>
      <c r="F9" s="91">
        <f>E9/D9</f>
        <v>0.9494202513176726</v>
      </c>
      <c r="G9" s="85">
        <f>SUM(G5:G8)</f>
        <v>273517912.38</v>
      </c>
      <c r="H9" s="91">
        <f>G9/D9</f>
        <v>0.94498325215462509</v>
      </c>
      <c r="I9" s="85">
        <f t="shared" si="2"/>
        <v>119174065.66</v>
      </c>
      <c r="J9" s="171">
        <f>I9/D9</f>
        <v>0.41173718810567511</v>
      </c>
      <c r="K9" s="85">
        <f>SUM(K5:K8)</f>
        <v>305016364.98000002</v>
      </c>
      <c r="L9" s="91">
        <v>0.98536376915260049</v>
      </c>
      <c r="M9" s="214">
        <f t="shared" si="1"/>
        <v>-0.10326807416403827</v>
      </c>
      <c r="N9" s="85">
        <f t="shared" ref="N9" si="3">SUM(N5:N8)</f>
        <v>131159509.59</v>
      </c>
      <c r="O9" s="91">
        <v>0.42371440869503291</v>
      </c>
      <c r="P9" s="214">
        <f>+I9/N9-1</f>
        <v>-9.1380670509260686E-2</v>
      </c>
    </row>
    <row r="10" spans="1:16" ht="15" customHeight="1" x14ac:dyDescent="0.2">
      <c r="A10" s="21">
        <v>6</v>
      </c>
      <c r="B10" s="21" t="s">
        <v>5</v>
      </c>
      <c r="C10" s="160">
        <v>6646989.3499999996</v>
      </c>
      <c r="D10" s="205">
        <v>1576829.58</v>
      </c>
      <c r="E10" s="31">
        <v>381934.41</v>
      </c>
      <c r="F10" s="49">
        <f>E10/D10</f>
        <v>0.24221666998408284</v>
      </c>
      <c r="G10" s="137">
        <v>107786.29</v>
      </c>
      <c r="H10" s="49">
        <f>G10/D10</f>
        <v>6.8356334360495694E-2</v>
      </c>
      <c r="I10" s="137">
        <v>7480.02</v>
      </c>
      <c r="J10" s="154">
        <f>I10/D10</f>
        <v>4.7437085750255906E-3</v>
      </c>
      <c r="K10" s="137">
        <v>185761.9</v>
      </c>
      <c r="L10" s="49">
        <v>0.31873012600469264</v>
      </c>
      <c r="M10" s="225">
        <f t="shared" si="1"/>
        <v>-0.41976104895567934</v>
      </c>
      <c r="N10" s="137">
        <v>100974.91</v>
      </c>
      <c r="O10" s="49">
        <v>0.17325267338249933</v>
      </c>
      <c r="P10" s="225">
        <f>+I10/N10-1</f>
        <v>-0.92592199388937313</v>
      </c>
    </row>
    <row r="11" spans="1:16" ht="15" customHeight="1" x14ac:dyDescent="0.2">
      <c r="A11" s="25">
        <v>7</v>
      </c>
      <c r="B11" s="25" t="s">
        <v>6</v>
      </c>
      <c r="C11" s="162">
        <v>0</v>
      </c>
      <c r="D11" s="207">
        <v>200000</v>
      </c>
      <c r="E11" s="35">
        <v>200000</v>
      </c>
      <c r="F11" s="79">
        <f>E11/D11</f>
        <v>1</v>
      </c>
      <c r="G11" s="138">
        <v>200000</v>
      </c>
      <c r="H11" s="79">
        <f>G11/D11</f>
        <v>1</v>
      </c>
      <c r="I11" s="138">
        <v>200000</v>
      </c>
      <c r="J11" s="173">
        <f>I11/D11</f>
        <v>1</v>
      </c>
      <c r="K11" s="138"/>
      <c r="L11" s="29" t="s">
        <v>129</v>
      </c>
      <c r="M11" s="564"/>
      <c r="N11" s="138"/>
      <c r="O11" s="29" t="s">
        <v>129</v>
      </c>
      <c r="P11" s="564" t="s">
        <v>129</v>
      </c>
    </row>
    <row r="12" spans="1:16" ht="15" customHeight="1" x14ac:dyDescent="0.2">
      <c r="A12" s="9"/>
      <c r="B12" s="2" t="s">
        <v>7</v>
      </c>
      <c r="C12" s="163">
        <f>SUM(C10:C11)</f>
        <v>6646989.3499999996</v>
      </c>
      <c r="D12" s="153">
        <f t="shared" ref="D12:I12" si="4">SUM(D10:D11)</f>
        <v>1776829.58</v>
      </c>
      <c r="E12" s="85">
        <f t="shared" si="4"/>
        <v>581934.40999999992</v>
      </c>
      <c r="F12" s="91">
        <f>E12/D12</f>
        <v>0.32751278825513469</v>
      </c>
      <c r="G12" s="85">
        <f>SUM(G10:G11)</f>
        <v>307786.28999999998</v>
      </c>
      <c r="H12" s="91">
        <f>G12/D12</f>
        <v>0.17322217812245108</v>
      </c>
      <c r="I12" s="85">
        <f t="shared" si="4"/>
        <v>207480.02</v>
      </c>
      <c r="J12" s="171">
        <f>I12/D12</f>
        <v>0.11676979173208045</v>
      </c>
      <c r="K12" s="85">
        <f t="shared" ref="K12" si="5">SUM(K10:K11)</f>
        <v>185761.9</v>
      </c>
      <c r="L12" s="91">
        <v>0.31873012600469264</v>
      </c>
      <c r="M12" s="226">
        <f>+G12/K12-1</f>
        <v>0.65688599222983823</v>
      </c>
      <c r="N12" s="85">
        <f t="shared" ref="N12" si="6">SUM(N10:N11)</f>
        <v>100974.91</v>
      </c>
      <c r="O12" s="91">
        <v>0.17325267338249933</v>
      </c>
      <c r="P12" s="226">
        <f>+I12/N12-1</f>
        <v>1.054768060699435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31"/>
      <c r="L13" s="87" t="s">
        <v>129</v>
      </c>
      <c r="M13" s="215"/>
      <c r="N13" s="31"/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35"/>
      <c r="L14" s="50" t="s">
        <v>129</v>
      </c>
      <c r="M14" s="216"/>
      <c r="N14" s="35"/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7">SUM(D13:D14)</f>
        <v>0</v>
      </c>
      <c r="E15" s="85">
        <f t="shared" si="7"/>
        <v>0</v>
      </c>
      <c r="F15" s="59" t="s">
        <v>129</v>
      </c>
      <c r="G15" s="85">
        <f t="shared" si="7"/>
        <v>0</v>
      </c>
      <c r="H15" s="59" t="s">
        <v>129</v>
      </c>
      <c r="I15" s="85">
        <f t="shared" si="7"/>
        <v>0</v>
      </c>
      <c r="J15" s="224" t="s">
        <v>129</v>
      </c>
      <c r="K15" s="85">
        <f t="shared" ref="K15" si="8">SUM(K13:K14)</f>
        <v>0</v>
      </c>
      <c r="L15" s="59" t="s">
        <v>129</v>
      </c>
      <c r="M15" s="217"/>
      <c r="N15" s="85">
        <f t="shared" ref="N15" si="9">SUM(N13:N14)</f>
        <v>0</v>
      </c>
      <c r="O15" s="59" t="s">
        <v>129</v>
      </c>
      <c r="P15" s="217" t="s">
        <v>129</v>
      </c>
    </row>
    <row r="16" spans="1:16" s="6" customFormat="1" ht="24" customHeight="1" thickBot="1" x14ac:dyDescent="0.25">
      <c r="A16" s="5"/>
      <c r="B16" s="4" t="s">
        <v>11</v>
      </c>
      <c r="C16" s="164">
        <f>+C9+C12+C15</f>
        <v>340557463.12</v>
      </c>
      <c r="D16" s="155">
        <f t="shared" ref="D16:I16" si="10">+D9+D12+D15</f>
        <v>291218903.56</v>
      </c>
      <c r="E16" s="156">
        <f t="shared" si="10"/>
        <v>275384101.03000003</v>
      </c>
      <c r="F16" s="182">
        <f>E16/D16</f>
        <v>0.94562577382021662</v>
      </c>
      <c r="G16" s="156">
        <f t="shared" si="10"/>
        <v>273825698.67000002</v>
      </c>
      <c r="H16" s="182">
        <f>G16/D16</f>
        <v>0.94027446475013443</v>
      </c>
      <c r="I16" s="156">
        <f t="shared" si="10"/>
        <v>119381545.67999999</v>
      </c>
      <c r="J16" s="174">
        <f>I16/D16</f>
        <v>0.40993748764459498</v>
      </c>
      <c r="K16" s="156">
        <f t="shared" ref="K16" si="11">+K9+K12+K15</f>
        <v>305202126.88</v>
      </c>
      <c r="L16" s="182">
        <v>0.98411098203174652</v>
      </c>
      <c r="M16" s="614">
        <f>+G16/K16-1</f>
        <v>-0.10280540483368461</v>
      </c>
      <c r="N16" s="156">
        <f t="shared" ref="N16" si="12">+N9+N12+N15</f>
        <v>131260484.5</v>
      </c>
      <c r="O16" s="182">
        <v>0.4232437225250632</v>
      </c>
      <c r="P16" s="614">
        <f>+I16/N16-1</f>
        <v>-9.0498971303126674E-2</v>
      </c>
    </row>
    <row r="20" spans="5:5" x14ac:dyDescent="0.2">
      <c r="E20" s="181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" style="98" bestFit="1" customWidth="1"/>
  </cols>
  <sheetData>
    <row r="1" spans="1:15" ht="15" x14ac:dyDescent="0.25">
      <c r="A1" s="7" t="s">
        <v>541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8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B1" zoomScaleNormal="100" workbookViewId="0">
      <selection activeCell="P16" sqref="P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8.42578125" style="47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531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645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2363481.65</v>
      </c>
      <c r="D5" s="205">
        <v>750334.66</v>
      </c>
      <c r="E5" s="31">
        <v>480698.22</v>
      </c>
      <c r="F5" s="49">
        <f>E5/D5</f>
        <v>0.64064509561640126</v>
      </c>
      <c r="G5" s="31">
        <v>480698.22</v>
      </c>
      <c r="H5" s="49">
        <f>G5/D5</f>
        <v>0.64064509561640126</v>
      </c>
      <c r="I5" s="31">
        <v>480698.22</v>
      </c>
      <c r="J5" s="154">
        <f>I5/D5</f>
        <v>0.64064509561640126</v>
      </c>
      <c r="K5" s="33">
        <v>1362328.73</v>
      </c>
      <c r="L5" s="49">
        <v>0.63649292682425085</v>
      </c>
      <c r="M5" s="211">
        <f>G5/K5-1</f>
        <v>-0.64714961270764659</v>
      </c>
      <c r="N5" s="33">
        <v>1362328.73</v>
      </c>
      <c r="O5" s="49">
        <v>0.63649292682425085</v>
      </c>
      <c r="P5" s="211">
        <f>I5/N5-1</f>
        <v>-0.64714961270764659</v>
      </c>
    </row>
    <row r="6" spans="1:16" ht="15" customHeight="1" x14ac:dyDescent="0.2">
      <c r="A6" s="23">
        <v>2</v>
      </c>
      <c r="B6" s="23" t="s">
        <v>1</v>
      </c>
      <c r="C6" s="161">
        <v>3941110.48</v>
      </c>
      <c r="D6" s="206">
        <v>4241220.74</v>
      </c>
      <c r="E6" s="33">
        <v>3312948.45</v>
      </c>
      <c r="F6" s="49">
        <f>E6/D6</f>
        <v>0.78113087082564814</v>
      </c>
      <c r="G6" s="33">
        <v>3096600.71</v>
      </c>
      <c r="H6" s="49">
        <f>G6/D6</f>
        <v>0.73012014696504568</v>
      </c>
      <c r="I6" s="33">
        <v>892580.13</v>
      </c>
      <c r="J6" s="154">
        <f>I6/D6</f>
        <v>0.2104535898313088</v>
      </c>
      <c r="K6" s="33">
        <v>3131153.36</v>
      </c>
      <c r="L6" s="281">
        <v>0.82804926875564944</v>
      </c>
      <c r="M6" s="211">
        <f>G6/K6-1</f>
        <v>-1.1035119020807005E-2</v>
      </c>
      <c r="N6" s="33">
        <v>864778.64</v>
      </c>
      <c r="O6" s="281">
        <v>0.22869506477558962</v>
      </c>
      <c r="P6" s="211">
        <f>I6/N6-1</f>
        <v>3.2148677955320393E-2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281" t="s">
        <v>129</v>
      </c>
      <c r="G7" s="33"/>
      <c r="H7" s="281" t="s">
        <v>129</v>
      </c>
      <c r="I7" s="33"/>
      <c r="J7" s="179" t="s">
        <v>129</v>
      </c>
      <c r="K7" s="33"/>
      <c r="L7" s="281" t="s">
        <v>129</v>
      </c>
      <c r="M7" s="213" t="s">
        <v>129</v>
      </c>
      <c r="N7" s="33"/>
      <c r="O7" s="281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300000</v>
      </c>
      <c r="D8" s="207">
        <v>0</v>
      </c>
      <c r="E8" s="35">
        <v>0</v>
      </c>
      <c r="F8" s="79" t="s">
        <v>129</v>
      </c>
      <c r="G8" s="181">
        <v>0</v>
      </c>
      <c r="H8" s="79" t="s">
        <v>129</v>
      </c>
      <c r="I8" s="181">
        <v>0</v>
      </c>
      <c r="J8" s="173" t="s">
        <v>129</v>
      </c>
      <c r="K8" s="181">
        <v>12639.91</v>
      </c>
      <c r="L8" s="394">
        <v>0.50559639999999995</v>
      </c>
      <c r="M8" s="246">
        <f t="shared" ref="M8:M9" si="0">G8/K8-1</f>
        <v>-1</v>
      </c>
      <c r="N8" s="181">
        <v>12639.91</v>
      </c>
      <c r="O8" s="394">
        <v>0.50559639999999995</v>
      </c>
      <c r="P8" s="246">
        <f>I8/N8-1</f>
        <v>-1</v>
      </c>
    </row>
    <row r="9" spans="1:16" ht="15" customHeight="1" x14ac:dyDescent="0.2">
      <c r="A9" s="9"/>
      <c r="B9" s="2" t="s">
        <v>4</v>
      </c>
      <c r="C9" s="163">
        <f>SUM(C5:C8)</f>
        <v>6604592.1299999999</v>
      </c>
      <c r="D9" s="153">
        <f t="shared" ref="D9:I9" si="1">SUM(D5:D8)</f>
        <v>4991555.4000000004</v>
      </c>
      <c r="E9" s="85">
        <f t="shared" si="1"/>
        <v>3793646.67</v>
      </c>
      <c r="F9" s="91">
        <f>E9/D9</f>
        <v>0.76001293504625822</v>
      </c>
      <c r="G9" s="85">
        <f t="shared" si="1"/>
        <v>3577298.9299999997</v>
      </c>
      <c r="H9" s="91">
        <f>G9/D9</f>
        <v>0.71667018460818832</v>
      </c>
      <c r="I9" s="85">
        <f t="shared" si="1"/>
        <v>1373278.35</v>
      </c>
      <c r="J9" s="171">
        <f>I9/D9</f>
        <v>0.27512032622136179</v>
      </c>
      <c r="K9" s="85">
        <f t="shared" ref="K9" si="2">SUM(K5:K8)</f>
        <v>4506122</v>
      </c>
      <c r="L9" s="91">
        <v>0.75774804863677814</v>
      </c>
      <c r="M9" s="214">
        <f t="shared" si="0"/>
        <v>-0.20612470545626604</v>
      </c>
      <c r="N9" s="85">
        <f t="shared" ref="N9" si="3">SUM(N5:N8)</f>
        <v>2239747.2800000003</v>
      </c>
      <c r="O9" s="91">
        <v>0.37663519337903673</v>
      </c>
      <c r="P9" s="214">
        <f>I9/N9-1</f>
        <v>-0.38686013271997366</v>
      </c>
    </row>
    <row r="10" spans="1:16" ht="15" customHeight="1" x14ac:dyDescent="0.2">
      <c r="A10" s="21">
        <v>6</v>
      </c>
      <c r="B10" s="21" t="s">
        <v>5</v>
      </c>
      <c r="C10" s="160"/>
      <c r="D10" s="205"/>
      <c r="E10" s="31"/>
      <c r="F10" s="49" t="s">
        <v>129</v>
      </c>
      <c r="G10" s="137"/>
      <c r="H10" s="49" t="s">
        <v>129</v>
      </c>
      <c r="I10" s="137"/>
      <c r="J10" s="154" t="s">
        <v>129</v>
      </c>
      <c r="K10" s="137"/>
      <c r="L10" s="49" t="s">
        <v>129</v>
      </c>
      <c r="M10" s="225" t="s">
        <v>129</v>
      </c>
      <c r="N10" s="137"/>
      <c r="O10" s="49" t="s">
        <v>129</v>
      </c>
      <c r="P10" s="225" t="s">
        <v>129</v>
      </c>
    </row>
    <row r="11" spans="1:16" ht="15" customHeight="1" x14ac:dyDescent="0.2">
      <c r="A11" s="25">
        <v>7</v>
      </c>
      <c r="B11" s="25" t="s">
        <v>6</v>
      </c>
      <c r="C11" s="162"/>
      <c r="D11" s="207"/>
      <c r="E11" s="35"/>
      <c r="F11" s="50" t="s">
        <v>129</v>
      </c>
      <c r="G11" s="138"/>
      <c r="H11" s="50" t="s">
        <v>129</v>
      </c>
      <c r="I11" s="138"/>
      <c r="J11" s="173" t="s">
        <v>129</v>
      </c>
      <c r="K11" s="138"/>
      <c r="L11" s="50" t="s">
        <v>129</v>
      </c>
      <c r="M11" s="564" t="s">
        <v>129</v>
      </c>
      <c r="N11" s="138"/>
      <c r="O11" s="50" t="s">
        <v>129</v>
      </c>
      <c r="P11" s="564" t="s">
        <v>129</v>
      </c>
    </row>
    <row r="12" spans="1:16" ht="15" customHeight="1" x14ac:dyDescent="0.2">
      <c r="A12" s="9"/>
      <c r="B12" s="2" t="s">
        <v>7</v>
      </c>
      <c r="C12" s="163">
        <f>SUM(C10:C11)</f>
        <v>0</v>
      </c>
      <c r="D12" s="153">
        <f t="shared" ref="D12:I12" si="4">SUM(D10:D11)</f>
        <v>0</v>
      </c>
      <c r="E12" s="85">
        <f t="shared" si="4"/>
        <v>0</v>
      </c>
      <c r="F12" s="91" t="s">
        <v>129</v>
      </c>
      <c r="G12" s="85">
        <f t="shared" si="4"/>
        <v>0</v>
      </c>
      <c r="H12" s="91" t="s">
        <v>129</v>
      </c>
      <c r="I12" s="85">
        <f t="shared" si="4"/>
        <v>0</v>
      </c>
      <c r="J12" s="224" t="s">
        <v>129</v>
      </c>
      <c r="K12" s="85">
        <f t="shared" ref="K12" si="5">SUM(K10:K11)</f>
        <v>0</v>
      </c>
      <c r="L12" s="91" t="s">
        <v>129</v>
      </c>
      <c r="M12" s="226" t="s">
        <v>129</v>
      </c>
      <c r="N12" s="85">
        <f t="shared" ref="N12" si="6">SUM(N10:N11)</f>
        <v>0</v>
      </c>
      <c r="O12" s="91" t="s">
        <v>129</v>
      </c>
      <c r="P12" s="226" t="s">
        <v>129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31"/>
      <c r="L13" s="87" t="s">
        <v>129</v>
      </c>
      <c r="M13" s="215" t="s">
        <v>129</v>
      </c>
      <c r="N13" s="31"/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35"/>
      <c r="L14" s="50" t="s">
        <v>129</v>
      </c>
      <c r="M14" s="216" t="s">
        <v>129</v>
      </c>
      <c r="N14" s="35"/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7">SUM(D13:D14)</f>
        <v>0</v>
      </c>
      <c r="E15" s="85">
        <f t="shared" si="7"/>
        <v>0</v>
      </c>
      <c r="F15" s="59" t="s">
        <v>129</v>
      </c>
      <c r="G15" s="85">
        <f t="shared" si="7"/>
        <v>0</v>
      </c>
      <c r="H15" s="59" t="s">
        <v>129</v>
      </c>
      <c r="I15" s="85">
        <f t="shared" si="7"/>
        <v>0</v>
      </c>
      <c r="J15" s="224" t="s">
        <v>129</v>
      </c>
      <c r="K15" s="85">
        <f t="shared" ref="K15" si="8">SUM(K13:K14)</f>
        <v>0</v>
      </c>
      <c r="L15" s="59" t="s">
        <v>129</v>
      </c>
      <c r="M15" s="217" t="s">
        <v>129</v>
      </c>
      <c r="N15" s="85">
        <f t="shared" ref="N15" si="9">SUM(N13:N14)</f>
        <v>0</v>
      </c>
      <c r="O15" s="59" t="s">
        <v>129</v>
      </c>
      <c r="P15" s="217" t="s">
        <v>129</v>
      </c>
    </row>
    <row r="16" spans="1:16" s="6" customFormat="1" ht="24" customHeight="1" thickBot="1" x14ac:dyDescent="0.25">
      <c r="A16" s="5"/>
      <c r="B16" s="4" t="s">
        <v>11</v>
      </c>
      <c r="C16" s="164">
        <f>+C9+C12+C15</f>
        <v>6604592.1299999999</v>
      </c>
      <c r="D16" s="155">
        <f t="shared" ref="D16:I16" si="10">+D9+D12+D15</f>
        <v>4991555.4000000004</v>
      </c>
      <c r="E16" s="156">
        <f t="shared" si="10"/>
        <v>3793646.67</v>
      </c>
      <c r="F16" s="182">
        <f>E16/D16</f>
        <v>0.76001293504625822</v>
      </c>
      <c r="G16" s="156">
        <f t="shared" si="10"/>
        <v>3577298.9299999997</v>
      </c>
      <c r="H16" s="182">
        <f>G16/D16</f>
        <v>0.71667018460818832</v>
      </c>
      <c r="I16" s="156">
        <f t="shared" si="10"/>
        <v>1373278.35</v>
      </c>
      <c r="J16" s="174">
        <f>I16/D16</f>
        <v>0.27512032622136179</v>
      </c>
      <c r="K16" s="156">
        <f t="shared" ref="K16" si="11">+K9+K12+K15</f>
        <v>4506122</v>
      </c>
      <c r="L16" s="182">
        <v>0.75774804863677814</v>
      </c>
      <c r="M16" s="614">
        <f t="shared" ref="M16" si="12">G16/K16-1</f>
        <v>-0.20612470545626604</v>
      </c>
      <c r="N16" s="156">
        <f t="shared" ref="N16" si="13">+N9+N12+N15</f>
        <v>2239747.2800000003</v>
      </c>
      <c r="O16" s="182">
        <v>0.37663519337903673</v>
      </c>
      <c r="P16" s="614">
        <f>I16/N16-1</f>
        <v>-0.38686013271997366</v>
      </c>
    </row>
    <row r="21" spans="5:5" x14ac:dyDescent="0.2">
      <c r="E21" s="181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4" zoomScaleNormal="100" workbookViewId="0">
      <selection activeCell="O11" sqref="O1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8.140625" style="47" customWidth="1"/>
    <col min="12" max="12" width="6.28515625" style="98" customWidth="1"/>
    <col min="13" max="13" width="8" style="98" bestFit="1" customWidth="1"/>
  </cols>
  <sheetData>
    <row r="3" spans="1:13" ht="15" x14ac:dyDescent="0.25">
      <c r="A3" s="7" t="s">
        <v>542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98" customWidth="1"/>
    <col min="7" max="7" width="11" style="47" customWidth="1"/>
    <col min="8" max="8" width="6.28515625" style="98" customWidth="1"/>
    <col min="9" max="9" width="11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8.7109375" style="47" bestFit="1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532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3821097.7</v>
      </c>
      <c r="D5" s="205">
        <v>4878737.7699999996</v>
      </c>
      <c r="E5" s="31">
        <v>3139330.56</v>
      </c>
      <c r="F5" s="49">
        <f>E5/D5</f>
        <v>0.64347187899791558</v>
      </c>
      <c r="G5" s="31">
        <v>3139330.56</v>
      </c>
      <c r="H5" s="49">
        <f>G5/D5</f>
        <v>0.64347187899791558</v>
      </c>
      <c r="I5" s="31">
        <v>3139330.56</v>
      </c>
      <c r="J5" s="154">
        <f>I5/D5</f>
        <v>0.64347187899791558</v>
      </c>
      <c r="K5" s="33">
        <v>1538694.12</v>
      </c>
      <c r="L5" s="49">
        <v>0.59936426945375021</v>
      </c>
      <c r="M5" s="211">
        <f>G5/K5-1</f>
        <v>1.0402564221146173</v>
      </c>
      <c r="N5" s="33">
        <v>1538694.12</v>
      </c>
      <c r="O5" s="49">
        <v>0.59936426945375021</v>
      </c>
      <c r="P5" s="211">
        <f>I5/N5-1</f>
        <v>1.0402564221146173</v>
      </c>
    </row>
    <row r="6" spans="1:16" ht="15" customHeight="1" x14ac:dyDescent="0.2">
      <c r="A6" s="23">
        <v>2</v>
      </c>
      <c r="B6" s="23" t="s">
        <v>1</v>
      </c>
      <c r="C6" s="161">
        <v>23606568.460000001</v>
      </c>
      <c r="D6" s="206">
        <v>25935421.510000002</v>
      </c>
      <c r="E6" s="33">
        <v>22577613.079999998</v>
      </c>
      <c r="F6" s="49">
        <f>E6/D6</f>
        <v>0.87053195072594747</v>
      </c>
      <c r="G6" s="33">
        <v>21068408.640000001</v>
      </c>
      <c r="H6" s="49">
        <f>G6/D6</f>
        <v>0.81234109235034369</v>
      </c>
      <c r="I6" s="33">
        <v>6561224.6100000003</v>
      </c>
      <c r="J6" s="179">
        <f>I6/D6</f>
        <v>0.25298314922200776</v>
      </c>
      <c r="K6" s="33">
        <v>30495272.100000001</v>
      </c>
      <c r="L6" s="281">
        <v>0.92258415506132618</v>
      </c>
      <c r="M6" s="211">
        <f>G6/K6-1</f>
        <v>-0.30912540898429963</v>
      </c>
      <c r="N6" s="33">
        <v>15428076.710000001</v>
      </c>
      <c r="O6" s="281">
        <v>0.46675101205988828</v>
      </c>
      <c r="P6" s="211">
        <f>I6/N6-1</f>
        <v>-0.5747218053597557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49" t="s">
        <v>129</v>
      </c>
      <c r="G7" s="33"/>
      <c r="H7" s="49" t="s">
        <v>129</v>
      </c>
      <c r="I7" s="33"/>
      <c r="J7" s="179" t="s">
        <v>129</v>
      </c>
      <c r="K7" s="33"/>
      <c r="L7" s="422" t="s">
        <v>129</v>
      </c>
      <c r="M7" s="213"/>
      <c r="N7" s="33"/>
      <c r="O7" s="422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6025190</v>
      </c>
      <c r="D8" s="207">
        <v>6331633.0499999998</v>
      </c>
      <c r="E8" s="35">
        <v>6331633.0499999998</v>
      </c>
      <c r="F8" s="394">
        <f t="shared" ref="F8" si="0">E8/D8</f>
        <v>1</v>
      </c>
      <c r="G8" s="35">
        <v>6331633.0499999998</v>
      </c>
      <c r="H8" s="79">
        <f t="shared" ref="H8" si="1">G8/D8</f>
        <v>1</v>
      </c>
      <c r="I8" s="35">
        <v>3242836.02</v>
      </c>
      <c r="J8" s="173">
        <f>I8/D8</f>
        <v>0.51216423857664972</v>
      </c>
      <c r="K8" s="33">
        <v>7191006.5499999998</v>
      </c>
      <c r="L8" s="394">
        <v>1</v>
      </c>
      <c r="M8" s="525">
        <f t="shared" ref="M8:M10" si="2">G8/K8-1</f>
        <v>-0.11950670521917406</v>
      </c>
      <c r="N8" s="33">
        <v>4784018.34</v>
      </c>
      <c r="O8" s="394">
        <v>0.6652779839284112</v>
      </c>
      <c r="P8" s="525">
        <f>I7/N8-1</f>
        <v>-1</v>
      </c>
    </row>
    <row r="9" spans="1:16" ht="15" customHeight="1" x14ac:dyDescent="0.2">
      <c r="A9" s="9"/>
      <c r="B9" s="2" t="s">
        <v>4</v>
      </c>
      <c r="C9" s="163">
        <f>SUM(C5:C8)</f>
        <v>33452856.16</v>
      </c>
      <c r="D9" s="153">
        <f>SUM(D5:D8)</f>
        <v>37145792.329999998</v>
      </c>
      <c r="E9" s="85">
        <f>SUM(E5:E8)</f>
        <v>32048576.689999998</v>
      </c>
      <c r="F9" s="91">
        <f>E9/D9</f>
        <v>0.86277811508994673</v>
      </c>
      <c r="G9" s="85">
        <f>SUM(G5:G8)</f>
        <v>30539372.25</v>
      </c>
      <c r="H9" s="91">
        <f>G9/D9</f>
        <v>0.82214889855332374</v>
      </c>
      <c r="I9" s="85">
        <f>SUM(I5:I8)</f>
        <v>12943391.189999999</v>
      </c>
      <c r="J9" s="171">
        <f>I9/D9</f>
        <v>0.34844838077519075</v>
      </c>
      <c r="K9" s="85">
        <f t="shared" ref="K9" si="3">SUM(K5:K8)</f>
        <v>39224972.770000003</v>
      </c>
      <c r="L9" s="91">
        <v>0.91620573377245529</v>
      </c>
      <c r="M9" s="214">
        <f t="shared" si="2"/>
        <v>-0.22143037729889548</v>
      </c>
      <c r="N9" s="85">
        <f t="shared" ref="N9" si="4">SUM(N5:N8)</f>
        <v>21750789.170000002</v>
      </c>
      <c r="O9" s="91">
        <v>0.508048733863527</v>
      </c>
      <c r="P9" s="214">
        <f>I9/N9-1</f>
        <v>-0.40492314605980806</v>
      </c>
    </row>
    <row r="10" spans="1:16" ht="15" customHeight="1" x14ac:dyDescent="0.2">
      <c r="A10" s="21">
        <v>6</v>
      </c>
      <c r="B10" s="21" t="s">
        <v>5</v>
      </c>
      <c r="C10" s="160">
        <v>6686118.9800000004</v>
      </c>
      <c r="D10" s="205">
        <v>13377326.689999999</v>
      </c>
      <c r="E10" s="31">
        <v>9857494.0199999996</v>
      </c>
      <c r="F10" s="49">
        <f>E10/D10</f>
        <v>0.73688071230022412</v>
      </c>
      <c r="G10" s="137">
        <v>3665080.97</v>
      </c>
      <c r="H10" s="49">
        <f>G10/D10</f>
        <v>0.27397708487898192</v>
      </c>
      <c r="I10" s="137">
        <v>2027296.41</v>
      </c>
      <c r="J10" s="154">
        <f>I10/D10</f>
        <v>0.15154720049675335</v>
      </c>
      <c r="K10" s="137">
        <v>15725717.49</v>
      </c>
      <c r="L10" s="49">
        <v>0.83058732994878637</v>
      </c>
      <c r="M10" s="225">
        <f t="shared" si="2"/>
        <v>-0.76693712243459611</v>
      </c>
      <c r="N10" s="137">
        <v>11142545.300000001</v>
      </c>
      <c r="O10" s="49">
        <v>0.58851730965188531</v>
      </c>
      <c r="P10" s="225">
        <f>I10/N10-1</f>
        <v>-0.81805805088358041</v>
      </c>
    </row>
    <row r="11" spans="1:16" ht="15" customHeight="1" x14ac:dyDescent="0.2">
      <c r="A11" s="25">
        <v>7</v>
      </c>
      <c r="B11" s="25" t="s">
        <v>6</v>
      </c>
      <c r="C11" s="162">
        <v>0</v>
      </c>
      <c r="D11" s="207">
        <v>47682</v>
      </c>
      <c r="E11" s="35">
        <v>47682</v>
      </c>
      <c r="F11" s="79">
        <f>E11/D11</f>
        <v>1</v>
      </c>
      <c r="G11" s="138">
        <v>47682</v>
      </c>
      <c r="H11" s="79">
        <f>G11/D11</f>
        <v>1</v>
      </c>
      <c r="I11" s="138">
        <v>0</v>
      </c>
      <c r="J11" s="173">
        <f>I11/D11</f>
        <v>0</v>
      </c>
      <c r="K11" s="138"/>
      <c r="L11" s="29" t="s">
        <v>129</v>
      </c>
      <c r="M11" s="564" t="s">
        <v>129</v>
      </c>
      <c r="N11" s="138"/>
      <c r="O11" s="29">
        <v>0</v>
      </c>
      <c r="P11" s="564" t="s">
        <v>129</v>
      </c>
    </row>
    <row r="12" spans="1:16" ht="15" customHeight="1" x14ac:dyDescent="0.2">
      <c r="A12" s="9"/>
      <c r="B12" s="2" t="s">
        <v>7</v>
      </c>
      <c r="C12" s="163">
        <f>SUM(C10:C11)</f>
        <v>6686118.9800000004</v>
      </c>
      <c r="D12" s="153">
        <f t="shared" ref="D12:I12" si="5">SUM(D10:D11)</f>
        <v>13425008.689999999</v>
      </c>
      <c r="E12" s="85">
        <f t="shared" si="5"/>
        <v>9905176.0199999996</v>
      </c>
      <c r="F12" s="91">
        <f>E12/D12</f>
        <v>0.73781524084808614</v>
      </c>
      <c r="G12" s="85">
        <f t="shared" si="5"/>
        <v>3712762.97</v>
      </c>
      <c r="H12" s="91">
        <f>G12/D12</f>
        <v>0.27655572191663141</v>
      </c>
      <c r="I12" s="85">
        <f t="shared" si="5"/>
        <v>2027296.41</v>
      </c>
      <c r="J12" s="171">
        <f>I12/D12</f>
        <v>0.15100894582735649</v>
      </c>
      <c r="K12" s="85">
        <f t="shared" ref="K12" si="6">SUM(K10:K11)</f>
        <v>15725717.49</v>
      </c>
      <c r="L12" s="91">
        <v>0.83058732994878637</v>
      </c>
      <c r="M12" s="226">
        <f>G12/K12-1</f>
        <v>-0.76390501912800168</v>
      </c>
      <c r="N12" s="85">
        <f t="shared" ref="N12" si="7">SUM(N10:N11)</f>
        <v>11142545.300000001</v>
      </c>
      <c r="O12" s="91">
        <v>0.58851730965188531</v>
      </c>
      <c r="P12" s="226">
        <f>I12/N12-1</f>
        <v>-0.81805805088358041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31"/>
      <c r="L13" s="87" t="s">
        <v>129</v>
      </c>
      <c r="M13" s="215" t="s">
        <v>129</v>
      </c>
      <c r="N13" s="31"/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35"/>
      <c r="L14" s="50" t="s">
        <v>129</v>
      </c>
      <c r="M14" s="216" t="s">
        <v>129</v>
      </c>
      <c r="N14" s="35"/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8">SUM(D13:D14)</f>
        <v>0</v>
      </c>
      <c r="E15" s="85">
        <f t="shared" si="8"/>
        <v>0</v>
      </c>
      <c r="F15" s="59" t="s">
        <v>129</v>
      </c>
      <c r="G15" s="85">
        <f t="shared" si="8"/>
        <v>0</v>
      </c>
      <c r="H15" s="59" t="s">
        <v>129</v>
      </c>
      <c r="I15" s="85">
        <f t="shared" si="8"/>
        <v>0</v>
      </c>
      <c r="J15" s="224" t="s">
        <v>129</v>
      </c>
      <c r="K15" s="85">
        <f t="shared" ref="K15" si="9">SUM(K13:K14)</f>
        <v>0</v>
      </c>
      <c r="L15" s="59" t="s">
        <v>129</v>
      </c>
      <c r="M15" s="646" t="s">
        <v>129</v>
      </c>
      <c r="N15" s="85">
        <f t="shared" ref="N15" si="10">SUM(N13:N14)</f>
        <v>0</v>
      </c>
      <c r="O15" s="59" t="s">
        <v>129</v>
      </c>
      <c r="P15" s="646" t="s">
        <v>129</v>
      </c>
    </row>
    <row r="16" spans="1:16" s="6" customFormat="1" ht="24" customHeight="1" thickBot="1" x14ac:dyDescent="0.25">
      <c r="A16" s="5"/>
      <c r="B16" s="4" t="s">
        <v>11</v>
      </c>
      <c r="C16" s="164">
        <f>+C9+C12+C15</f>
        <v>40138975.140000001</v>
      </c>
      <c r="D16" s="155">
        <f t="shared" ref="D16:I16" si="11">+D9+D12+D15</f>
        <v>50570801.019999996</v>
      </c>
      <c r="E16" s="156">
        <f t="shared" si="11"/>
        <v>41953752.709999993</v>
      </c>
      <c r="F16" s="182">
        <f>E16/D16</f>
        <v>0.82960427487410993</v>
      </c>
      <c r="G16" s="156">
        <f t="shared" si="11"/>
        <v>34252135.219999999</v>
      </c>
      <c r="H16" s="182">
        <f>G16/D16</f>
        <v>0.67731051375780649</v>
      </c>
      <c r="I16" s="156">
        <f t="shared" si="11"/>
        <v>14970687.6</v>
      </c>
      <c r="J16" s="174">
        <f>I16/D16</f>
        <v>0.29603421931322221</v>
      </c>
      <c r="K16" s="156">
        <f t="shared" ref="K16" si="12">+K9+K12+K15</f>
        <v>54950690.260000005</v>
      </c>
      <c r="L16" s="182">
        <v>0.88995231421856469</v>
      </c>
      <c r="M16" s="647">
        <f>G16/K16-1</f>
        <v>-0.37667506890385705</v>
      </c>
      <c r="N16" s="156">
        <f t="shared" ref="N16" si="13">+N9+N12+N15</f>
        <v>32893334.470000003</v>
      </c>
      <c r="O16" s="182">
        <v>0.53272304670667081</v>
      </c>
      <c r="P16" s="647">
        <f>I16/N16-1</f>
        <v>-0.54487169387907919</v>
      </c>
    </row>
    <row r="21" spans="5:5" x14ac:dyDescent="0.2">
      <c r="E21" s="181"/>
    </row>
    <row r="22" spans="5:5" x14ac:dyDescent="0.2">
      <c r="E22" s="181"/>
    </row>
    <row r="23" spans="5:5" x14ac:dyDescent="0.2">
      <c r="E23" s="181"/>
    </row>
    <row r="24" spans="5:5" x14ac:dyDescent="0.2">
      <c r="E24" s="181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6" zoomScaleNormal="100" workbookViewId="0">
      <selection activeCell="P16" sqref="P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1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8" customWidth="1"/>
    <col min="12" max="12" width="10.85546875" customWidth="1"/>
    <col min="13" max="13" width="6.28515625" style="98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6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6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6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6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6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6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6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6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6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7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8.140625" style="47" customWidth="1"/>
    <col min="12" max="12" width="6.28515625" style="98" customWidth="1"/>
    <col min="13" max="13" width="8" style="98" bestFit="1" customWidth="1"/>
  </cols>
  <sheetData>
    <row r="2" spans="1:13" ht="15" x14ac:dyDescent="0.25">
      <c r="A2" s="7" t="s">
        <v>543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C1" zoomScaleNormal="100" workbookViewId="0">
      <selection activeCell="P16" sqref="P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bestFit="1" customWidth="1"/>
    <col min="17" max="17" width="5.5703125" customWidth="1"/>
  </cols>
  <sheetData>
    <row r="1" spans="1:16" ht="15.75" thickBot="1" x14ac:dyDescent="0.3">
      <c r="A1" s="7" t="s">
        <v>533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64"/>
      <c r="M2" s="764"/>
      <c r="N2" s="764"/>
      <c r="O2" s="764"/>
      <c r="P2" s="765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77">
        <v>8994563.0800000001</v>
      </c>
      <c r="D5" s="205">
        <v>11533556.18</v>
      </c>
      <c r="E5" s="31">
        <v>7413687.8700000001</v>
      </c>
      <c r="F5" s="49">
        <f>E5/D5</f>
        <v>0.64279288662553691</v>
      </c>
      <c r="G5" s="31">
        <v>7413687.8700000001</v>
      </c>
      <c r="H5" s="49">
        <f>G5/D5</f>
        <v>0.64279288662553691</v>
      </c>
      <c r="I5" s="31">
        <v>7413687.8700000001</v>
      </c>
      <c r="J5" s="154">
        <f>I5/D5</f>
        <v>0.64279288662553691</v>
      </c>
      <c r="K5" s="571">
        <v>3422032.28</v>
      </c>
      <c r="L5" s="49">
        <v>0.76060832168469272</v>
      </c>
      <c r="M5" s="211">
        <f>+G5/K5-1</f>
        <v>1.1664576086348317</v>
      </c>
      <c r="N5" s="571">
        <v>3422032.28</v>
      </c>
      <c r="O5" s="49">
        <v>0.76060832168469272</v>
      </c>
      <c r="P5" s="211">
        <f>+I5/N5-1</f>
        <v>1.1664576086348317</v>
      </c>
    </row>
    <row r="6" spans="1:16" ht="15" customHeight="1" x14ac:dyDescent="0.2">
      <c r="A6" s="23">
        <v>2</v>
      </c>
      <c r="B6" s="23" t="s">
        <v>1</v>
      </c>
      <c r="C6" s="162">
        <v>26394909.120000001</v>
      </c>
      <c r="D6" s="206">
        <v>27217220.370000001</v>
      </c>
      <c r="E6" s="33">
        <v>21928913.859999999</v>
      </c>
      <c r="F6" s="49">
        <f t="shared" ref="F6:F12" si="0">E6/D6</f>
        <v>0.80569997824505979</v>
      </c>
      <c r="G6" s="33">
        <v>19251991.73</v>
      </c>
      <c r="H6" s="49">
        <f t="shared" ref="H6:H12" si="1">G6/D6</f>
        <v>0.70734599155541911</v>
      </c>
      <c r="I6" s="33">
        <v>11806022.960000001</v>
      </c>
      <c r="J6" s="154">
        <f t="shared" ref="J6:J12" si="2">I6/D6</f>
        <v>0.43377034096446937</v>
      </c>
      <c r="K6" s="572">
        <v>17646042.359999999</v>
      </c>
      <c r="L6" s="281">
        <v>0.93442862006901906</v>
      </c>
      <c r="M6" s="211">
        <f>+G6/K6-1</f>
        <v>9.1009039717617535E-2</v>
      </c>
      <c r="N6" s="572">
        <v>8736477.7699999996</v>
      </c>
      <c r="O6" s="281">
        <v>0.46263148984556562</v>
      </c>
      <c r="P6" s="211">
        <f>+I6/N6-1</f>
        <v>0.35134813717954461</v>
      </c>
    </row>
    <row r="7" spans="1:16" ht="15" customHeight="1" x14ac:dyDescent="0.2">
      <c r="A7" s="23">
        <v>3</v>
      </c>
      <c r="B7" s="23" t="s">
        <v>2</v>
      </c>
      <c r="C7" s="162"/>
      <c r="D7" s="206"/>
      <c r="E7" s="33"/>
      <c r="F7" s="421" t="s">
        <v>129</v>
      </c>
      <c r="G7" s="33"/>
      <c r="H7" s="421" t="s">
        <v>129</v>
      </c>
      <c r="I7" s="33"/>
      <c r="J7" s="351" t="s">
        <v>129</v>
      </c>
      <c r="K7" s="572"/>
      <c r="L7" s="281"/>
      <c r="M7" s="213" t="s">
        <v>129</v>
      </c>
      <c r="N7" s="572"/>
      <c r="O7" s="281"/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39560933.520000003</v>
      </c>
      <c r="D8" s="207">
        <v>50358249.619999997</v>
      </c>
      <c r="E8" s="35">
        <v>40266397</v>
      </c>
      <c r="F8" s="79">
        <f t="shared" si="0"/>
        <v>0.7995988205278689</v>
      </c>
      <c r="G8" s="35">
        <v>35566437</v>
      </c>
      <c r="H8" s="79">
        <f t="shared" si="1"/>
        <v>0.70626833276338963</v>
      </c>
      <c r="I8" s="35">
        <v>22401763.629999999</v>
      </c>
      <c r="J8" s="173">
        <f t="shared" si="2"/>
        <v>0.44484794048725318</v>
      </c>
      <c r="K8" s="575">
        <v>26527556.43</v>
      </c>
      <c r="L8" s="394">
        <v>0.96629929578530127</v>
      </c>
      <c r="M8" s="525">
        <f>+G8/K8-1</f>
        <v>0.34073551379869782</v>
      </c>
      <c r="N8" s="575">
        <v>15545344.890000001</v>
      </c>
      <c r="O8" s="394">
        <v>0.56625855681750148</v>
      </c>
      <c r="P8" s="525">
        <f>+I8/N8-1</f>
        <v>0.44105928742762024</v>
      </c>
    </row>
    <row r="9" spans="1:16" ht="15" customHeight="1" x14ac:dyDescent="0.2">
      <c r="A9" s="9"/>
      <c r="B9" s="2" t="s">
        <v>4</v>
      </c>
      <c r="C9" s="163">
        <f>SUM(C5:C8)</f>
        <v>74950405.719999999</v>
      </c>
      <c r="D9" s="153">
        <f t="shared" ref="D9:I9" si="3">SUM(D5:D8)</f>
        <v>89109026.169999987</v>
      </c>
      <c r="E9" s="85">
        <f t="shared" si="3"/>
        <v>69608998.730000004</v>
      </c>
      <c r="F9" s="91">
        <f>E9/D9</f>
        <v>0.7811666418304436</v>
      </c>
      <c r="G9" s="85">
        <f t="shared" si="3"/>
        <v>62232116.600000001</v>
      </c>
      <c r="H9" s="91">
        <f>G9/D9</f>
        <v>0.69838173835807738</v>
      </c>
      <c r="I9" s="85">
        <f t="shared" si="3"/>
        <v>41621474.460000001</v>
      </c>
      <c r="J9" s="171">
        <f>I9/D9</f>
        <v>0.46708483134576723</v>
      </c>
      <c r="K9" s="574">
        <f>SUM(K5:K8)</f>
        <v>47595631.07</v>
      </c>
      <c r="L9" s="91">
        <v>0.93625619772336921</v>
      </c>
      <c r="M9" s="214">
        <f>+G9/K9-1</f>
        <v>0.30751741706027147</v>
      </c>
      <c r="N9" s="574">
        <f>SUM(N5:N8)</f>
        <v>27703854.939999998</v>
      </c>
      <c r="O9" s="91">
        <v>0.54496400836153847</v>
      </c>
      <c r="P9" s="214">
        <f>+I9/N9-1</f>
        <v>0.50237122415426572</v>
      </c>
    </row>
    <row r="10" spans="1:16" ht="15" customHeight="1" x14ac:dyDescent="0.2">
      <c r="A10" s="21">
        <v>6</v>
      </c>
      <c r="B10" s="21" t="s">
        <v>5</v>
      </c>
      <c r="C10" s="160">
        <v>0</v>
      </c>
      <c r="D10" s="205">
        <v>31344129.890000001</v>
      </c>
      <c r="E10" s="181">
        <v>29037500</v>
      </c>
      <c r="F10" s="421">
        <f t="shared" si="0"/>
        <v>0.9264095095925472</v>
      </c>
      <c r="G10" s="137">
        <v>29037500</v>
      </c>
      <c r="H10" s="421">
        <f t="shared" si="1"/>
        <v>0.9264095095925472</v>
      </c>
      <c r="I10" s="57">
        <v>29037500</v>
      </c>
      <c r="J10" s="351">
        <f t="shared" si="2"/>
        <v>0.9264095095925472</v>
      </c>
      <c r="K10" s="571"/>
      <c r="L10" s="421" t="s">
        <v>129</v>
      </c>
      <c r="M10" s="225" t="s">
        <v>129</v>
      </c>
      <c r="N10" s="571"/>
      <c r="O10" s="421" t="s">
        <v>129</v>
      </c>
      <c r="P10" s="225" t="s">
        <v>129</v>
      </c>
    </row>
    <row r="11" spans="1:16" ht="15" customHeight="1" x14ac:dyDescent="0.2">
      <c r="A11" s="25">
        <v>7</v>
      </c>
      <c r="B11" s="25" t="s">
        <v>6</v>
      </c>
      <c r="C11" s="162" t="s">
        <v>148</v>
      </c>
      <c r="D11" s="207"/>
      <c r="E11" s="35"/>
      <c r="F11" s="49" t="s">
        <v>129</v>
      </c>
      <c r="G11" s="138"/>
      <c r="H11" s="50" t="s">
        <v>129</v>
      </c>
      <c r="I11" s="138"/>
      <c r="J11" s="173" t="s">
        <v>129</v>
      </c>
      <c r="K11" s="575"/>
      <c r="L11" s="29" t="s">
        <v>129</v>
      </c>
      <c r="M11" s="564" t="s">
        <v>129</v>
      </c>
      <c r="N11" s="575"/>
      <c r="O11" s="29" t="s">
        <v>129</v>
      </c>
      <c r="P11" s="564" t="s">
        <v>129</v>
      </c>
    </row>
    <row r="12" spans="1:16" ht="15" customHeight="1" x14ac:dyDescent="0.2">
      <c r="A12" s="9"/>
      <c r="B12" s="2" t="s">
        <v>7</v>
      </c>
      <c r="C12" s="163">
        <f>SUM(C10:C11)</f>
        <v>0</v>
      </c>
      <c r="D12" s="153">
        <f t="shared" ref="D12:I12" si="4">SUM(D10:D11)</f>
        <v>31344129.890000001</v>
      </c>
      <c r="E12" s="85">
        <f t="shared" si="4"/>
        <v>29037500</v>
      </c>
      <c r="F12" s="519">
        <f t="shared" si="0"/>
        <v>0.9264095095925472</v>
      </c>
      <c r="G12" s="85">
        <f t="shared" si="4"/>
        <v>29037500</v>
      </c>
      <c r="H12" s="519">
        <f t="shared" si="1"/>
        <v>0.9264095095925472</v>
      </c>
      <c r="I12" s="85">
        <f t="shared" si="4"/>
        <v>29037500</v>
      </c>
      <c r="J12" s="172">
        <f t="shared" si="2"/>
        <v>0.9264095095925472</v>
      </c>
      <c r="K12" s="574">
        <f>SUM(K10:K11)</f>
        <v>0</v>
      </c>
      <c r="L12" s="519" t="s">
        <v>129</v>
      </c>
      <c r="M12" s="226" t="s">
        <v>129</v>
      </c>
      <c r="N12" s="574">
        <f>SUM(N10:N11)</f>
        <v>0</v>
      </c>
      <c r="O12" s="519" t="s">
        <v>129</v>
      </c>
      <c r="P12" s="226" t="s">
        <v>129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49" t="s">
        <v>129</v>
      </c>
      <c r="G13" s="31"/>
      <c r="H13" s="49" t="s">
        <v>129</v>
      </c>
      <c r="I13" s="31"/>
      <c r="J13" s="154" t="s">
        <v>129</v>
      </c>
      <c r="K13" s="571"/>
      <c r="L13" s="421"/>
      <c r="M13" s="225" t="s">
        <v>129</v>
      </c>
      <c r="N13" s="571"/>
      <c r="O13" s="421" t="s">
        <v>129</v>
      </c>
      <c r="P13" s="22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75"/>
      <c r="L14" s="29"/>
      <c r="M14" s="216" t="s">
        <v>129</v>
      </c>
      <c r="N14" s="575"/>
      <c r="O14" s="29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5">SUM(D13:D14)</f>
        <v>0</v>
      </c>
      <c r="E15" s="336">
        <f>E13+E14</f>
        <v>0</v>
      </c>
      <c r="F15" s="91" t="s">
        <v>129</v>
      </c>
      <c r="G15" s="100">
        <f t="shared" si="5"/>
        <v>0</v>
      </c>
      <c r="H15" s="91" t="s">
        <v>129</v>
      </c>
      <c r="I15" s="85">
        <f t="shared" si="5"/>
        <v>0</v>
      </c>
      <c r="J15" s="171" t="s">
        <v>129</v>
      </c>
      <c r="K15" s="574">
        <f>SUM(K13:K14)</f>
        <v>0</v>
      </c>
      <c r="L15" s="720" t="s">
        <v>129</v>
      </c>
      <c r="M15" s="648" t="s">
        <v>129</v>
      </c>
      <c r="N15" s="574">
        <v>0</v>
      </c>
      <c r="O15" s="720" t="s">
        <v>129</v>
      </c>
      <c r="P15" s="648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74950405.719999999</v>
      </c>
      <c r="D16" s="155">
        <f t="shared" ref="D16:I16" si="6">+D9+D12+D15</f>
        <v>120453156.05999999</v>
      </c>
      <c r="E16" s="156">
        <f t="shared" si="6"/>
        <v>98646498.730000004</v>
      </c>
      <c r="F16" s="182">
        <f>E16/D16</f>
        <v>0.81896151131866002</v>
      </c>
      <c r="G16" s="156">
        <f t="shared" si="6"/>
        <v>91269616.599999994</v>
      </c>
      <c r="H16" s="182">
        <f>G16/D16</f>
        <v>0.75771876458377629</v>
      </c>
      <c r="I16" s="156">
        <f t="shared" si="6"/>
        <v>70658974.460000008</v>
      </c>
      <c r="J16" s="174">
        <f>I16/D16</f>
        <v>0.58660957314230477</v>
      </c>
      <c r="K16" s="582">
        <f>SUM(K9,K12,K15)</f>
        <v>47595631.07</v>
      </c>
      <c r="L16" s="182">
        <v>0.93625619772336921</v>
      </c>
      <c r="M16" s="614">
        <f>+G16/K16-1</f>
        <v>0.91760492608591848</v>
      </c>
      <c r="N16" s="582">
        <f>SUM(N15,N12,N9)</f>
        <v>27703854.939999998</v>
      </c>
      <c r="O16" s="182">
        <v>0.54496400836153847</v>
      </c>
      <c r="P16" s="614">
        <f>+I16/N16-1</f>
        <v>1.5505105557703303</v>
      </c>
    </row>
    <row r="25" spans="15:18" x14ac:dyDescent="0.2">
      <c r="R25" s="487"/>
    </row>
    <row r="26" spans="15:18" x14ac:dyDescent="0.2">
      <c r="R26" s="487"/>
    </row>
    <row r="27" spans="15:18" x14ac:dyDescent="0.2">
      <c r="O27" s="487"/>
      <c r="R27" s="487"/>
    </row>
    <row r="28" spans="15:18" x14ac:dyDescent="0.2">
      <c r="O28" s="487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Juliol
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6" zoomScaleNormal="100" workbookViewId="0">
      <selection activeCell="P14" sqref="P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42578125" style="47"/>
    <col min="12" max="12" width="6.28515625" style="98" customWidth="1"/>
    <col min="13" max="13" width="8.140625" style="98" bestFit="1" customWidth="1"/>
    <col min="14" max="14" width="5.5703125" customWidth="1"/>
  </cols>
  <sheetData>
    <row r="1" spans="1:13" ht="15" x14ac:dyDescent="0.25">
      <c r="A1" s="7" t="s">
        <v>533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
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C1"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bestFit="1" customWidth="1"/>
    <col min="17" max="17" width="5.5703125" customWidth="1"/>
  </cols>
  <sheetData>
    <row r="1" spans="1:19" ht="15.75" thickBot="1" x14ac:dyDescent="0.3">
      <c r="A1" s="7" t="s">
        <v>534</v>
      </c>
    </row>
    <row r="2" spans="1:19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9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9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9" ht="15" customHeight="1" x14ac:dyDescent="0.2">
      <c r="A5" s="21">
        <v>1</v>
      </c>
      <c r="B5" s="21" t="s">
        <v>0</v>
      </c>
      <c r="C5" s="177">
        <v>854193.21</v>
      </c>
      <c r="D5" s="205">
        <v>2054935.73</v>
      </c>
      <c r="E5" s="31">
        <v>1004428.33</v>
      </c>
      <c r="F5" s="49">
        <f>E5/D5</f>
        <v>0.48878819679679225</v>
      </c>
      <c r="G5" s="31">
        <v>987774.13</v>
      </c>
      <c r="H5" s="49">
        <f>G5/D5</f>
        <v>0.48068370975281061</v>
      </c>
      <c r="I5" s="31">
        <v>987774.13</v>
      </c>
      <c r="J5" s="154">
        <f>I5/D5</f>
        <v>0.48068370975281061</v>
      </c>
      <c r="K5" s="571">
        <v>565362.03</v>
      </c>
      <c r="L5" s="49">
        <v>0.43168218366995448</v>
      </c>
      <c r="M5" s="211">
        <f>+G5/K5-1</f>
        <v>0.7471532886635488</v>
      </c>
      <c r="N5" s="571">
        <v>565362.03</v>
      </c>
      <c r="O5" s="49">
        <v>0.43168218366995448</v>
      </c>
      <c r="P5" s="211">
        <f>+I5/N5-1</f>
        <v>0.7471532886635488</v>
      </c>
    </row>
    <row r="6" spans="1:19" ht="15" customHeight="1" x14ac:dyDescent="0.2">
      <c r="A6" s="23">
        <v>2</v>
      </c>
      <c r="B6" s="23" t="s">
        <v>1</v>
      </c>
      <c r="C6" s="162">
        <v>985300.7</v>
      </c>
      <c r="D6" s="206">
        <v>443384.86</v>
      </c>
      <c r="E6" s="33">
        <v>92687.81</v>
      </c>
      <c r="F6" s="49">
        <f t="shared" ref="F6:F8" si="0">E6/D6</f>
        <v>0.20904595163668874</v>
      </c>
      <c r="G6" s="33">
        <v>57687.81</v>
      </c>
      <c r="H6" s="49">
        <f t="shared" ref="H6:H8" si="1">G6/D6</f>
        <v>0.13010775785172277</v>
      </c>
      <c r="I6" s="33">
        <v>26171</v>
      </c>
      <c r="J6" s="154">
        <f t="shared" ref="J6:J8" si="2">I6/D6</f>
        <v>5.9025470558466971E-2</v>
      </c>
      <c r="K6" s="572">
        <v>950515.87</v>
      </c>
      <c r="L6" s="281">
        <v>0.26545396566229201</v>
      </c>
      <c r="M6" s="211">
        <f>+G6/K6-1</f>
        <v>-0.93930894599371606</v>
      </c>
      <c r="N6" s="572">
        <v>660341.93000000005</v>
      </c>
      <c r="O6" s="281">
        <v>0.18441605189778837</v>
      </c>
      <c r="P6" s="211">
        <f>+I6/N6-1</f>
        <v>-0.96036750233322299</v>
      </c>
    </row>
    <row r="7" spans="1:19" ht="15" customHeight="1" x14ac:dyDescent="0.2">
      <c r="A7" s="23">
        <v>3</v>
      </c>
      <c r="B7" s="23" t="s">
        <v>2</v>
      </c>
      <c r="C7" s="162"/>
      <c r="D7" s="206"/>
      <c r="E7" s="33"/>
      <c r="F7" s="421" t="s">
        <v>129</v>
      </c>
      <c r="G7" s="33"/>
      <c r="H7" s="421" t="s">
        <v>129</v>
      </c>
      <c r="I7" s="33"/>
      <c r="J7" s="351" t="s">
        <v>129</v>
      </c>
      <c r="K7" s="572"/>
      <c r="L7" s="281"/>
      <c r="M7" s="213"/>
      <c r="N7" s="572"/>
      <c r="O7" s="281"/>
      <c r="P7" s="213"/>
    </row>
    <row r="8" spans="1:19" ht="15" customHeight="1" x14ac:dyDescent="0.2">
      <c r="A8" s="25">
        <v>4</v>
      </c>
      <c r="B8" s="25" t="s">
        <v>3</v>
      </c>
      <c r="C8" s="162">
        <v>70399555.519999996</v>
      </c>
      <c r="D8" s="207">
        <v>58983073.579999998</v>
      </c>
      <c r="E8" s="35">
        <v>32065302.27</v>
      </c>
      <c r="F8" s="394">
        <f t="shared" si="0"/>
        <v>0.54363566229740723</v>
      </c>
      <c r="G8" s="35">
        <v>29964482.27</v>
      </c>
      <c r="H8" s="79">
        <f t="shared" si="1"/>
        <v>0.50801832544990277</v>
      </c>
      <c r="I8" s="35">
        <v>28927312.09</v>
      </c>
      <c r="J8" s="173">
        <f t="shared" si="2"/>
        <v>0.49043412515228241</v>
      </c>
      <c r="K8" s="575">
        <v>40200504.149999999</v>
      </c>
      <c r="L8" s="394">
        <v>0.65490976160599979</v>
      </c>
      <c r="M8" s="525">
        <f>+G8/K8-1</f>
        <v>-0.25462421669654611</v>
      </c>
      <c r="N8" s="575">
        <v>37828209.969999999</v>
      </c>
      <c r="O8" s="394">
        <v>0.61626251951953204</v>
      </c>
      <c r="P8" s="525">
        <f>+I8/N8-1</f>
        <v>-0.23529788713393884</v>
      </c>
    </row>
    <row r="9" spans="1:19" ht="15" customHeight="1" x14ac:dyDescent="0.2">
      <c r="A9" s="9"/>
      <c r="B9" s="2" t="s">
        <v>4</v>
      </c>
      <c r="C9" s="163">
        <f>SUM(C5:C8)</f>
        <v>72239049.429999992</v>
      </c>
      <c r="D9" s="85">
        <f t="shared" ref="D9:I9" si="3">SUM(D5:D8)</f>
        <v>61481394.170000002</v>
      </c>
      <c r="E9" s="85">
        <f t="shared" si="3"/>
        <v>33162418.41</v>
      </c>
      <c r="F9" s="91">
        <f>E9/D9</f>
        <v>0.53938949917602363</v>
      </c>
      <c r="G9" s="85">
        <f t="shared" si="3"/>
        <v>31009944.210000001</v>
      </c>
      <c r="H9" s="91">
        <f>G9/D9</f>
        <v>0.50437932692702958</v>
      </c>
      <c r="I9" s="85">
        <f t="shared" si="3"/>
        <v>29941257.219999999</v>
      </c>
      <c r="J9" s="171">
        <f>I9/D9</f>
        <v>0.48699704397090443</v>
      </c>
      <c r="K9" s="574">
        <f>SUM(K5:K8)</f>
        <v>41716382.049999997</v>
      </c>
      <c r="L9" s="91">
        <v>0.62945641680108999</v>
      </c>
      <c r="M9" s="214">
        <f t="shared" ref="M9:M10" si="4">+G9/K9-1</f>
        <v>-0.25664828333309397</v>
      </c>
      <c r="N9" s="574">
        <f>SUM(N5:N8)</f>
        <v>39053913.93</v>
      </c>
      <c r="O9" s="91">
        <v>0.93617691685705529</v>
      </c>
      <c r="P9" s="214">
        <f>+I9/N9-1</f>
        <v>-0.23333529966634003</v>
      </c>
    </row>
    <row r="10" spans="1:19" ht="15" customHeight="1" x14ac:dyDescent="0.2">
      <c r="A10" s="21">
        <v>6</v>
      </c>
      <c r="B10" s="21" t="s">
        <v>5</v>
      </c>
      <c r="C10" s="177">
        <v>35600</v>
      </c>
      <c r="D10" s="205">
        <v>12297.44</v>
      </c>
      <c r="E10" s="181">
        <v>10000</v>
      </c>
      <c r="F10" s="49">
        <f>E10/D10</f>
        <v>0.8131773767548367</v>
      </c>
      <c r="G10" s="137">
        <v>3426.66</v>
      </c>
      <c r="H10" s="49">
        <f>G10/D10</f>
        <v>0.27864823898307289</v>
      </c>
      <c r="I10" s="57">
        <v>3426.66</v>
      </c>
      <c r="J10" s="154">
        <f>I10/D10</f>
        <v>0.27864823898307289</v>
      </c>
      <c r="K10" s="571">
        <v>4781.41</v>
      </c>
      <c r="L10" s="49">
        <v>0.13430926966292134</v>
      </c>
      <c r="M10" s="211">
        <f t="shared" si="4"/>
        <v>-0.28333692362713092</v>
      </c>
      <c r="N10" s="571">
        <v>4781.41</v>
      </c>
      <c r="O10" s="49">
        <v>0.13430926966292134</v>
      </c>
      <c r="P10" s="211">
        <f>+I10/N10-1</f>
        <v>-0.28333692362713092</v>
      </c>
    </row>
    <row r="11" spans="1:19" ht="15" customHeight="1" x14ac:dyDescent="0.2">
      <c r="A11" s="25">
        <v>7</v>
      </c>
      <c r="B11" s="25" t="s">
        <v>6</v>
      </c>
      <c r="C11" s="162"/>
      <c r="D11" s="207"/>
      <c r="E11" s="35"/>
      <c r="F11" s="50" t="s">
        <v>129</v>
      </c>
      <c r="G11" s="138"/>
      <c r="H11" s="50" t="s">
        <v>129</v>
      </c>
      <c r="I11" s="138"/>
      <c r="J11" s="173" t="s">
        <v>129</v>
      </c>
      <c r="K11" s="572"/>
      <c r="L11" s="281"/>
      <c r="M11" s="211"/>
      <c r="N11" s="572"/>
      <c r="O11" s="281"/>
      <c r="P11" s="211"/>
    </row>
    <row r="12" spans="1:19" ht="15" customHeight="1" x14ac:dyDescent="0.2">
      <c r="A12" s="9"/>
      <c r="B12" s="2" t="s">
        <v>7</v>
      </c>
      <c r="C12" s="163">
        <f>SUM(C10:C11)</f>
        <v>35600</v>
      </c>
      <c r="D12" s="153">
        <f t="shared" ref="D12:I12" si="5">SUM(D10:D11)</f>
        <v>12297.44</v>
      </c>
      <c r="E12" s="85">
        <f t="shared" si="5"/>
        <v>10000</v>
      </c>
      <c r="F12" s="91">
        <f>E12/D12</f>
        <v>0.8131773767548367</v>
      </c>
      <c r="G12" s="85">
        <f t="shared" si="5"/>
        <v>3426.66</v>
      </c>
      <c r="H12" s="91">
        <f>G12/D12</f>
        <v>0.27864823898307289</v>
      </c>
      <c r="I12" s="85">
        <f t="shared" si="5"/>
        <v>3426.66</v>
      </c>
      <c r="J12" s="171">
        <f>I12/D12</f>
        <v>0.27864823898307289</v>
      </c>
      <c r="K12" s="574">
        <f>SUM(K10:K11)</f>
        <v>4781.41</v>
      </c>
      <c r="L12" s="91">
        <v>0.13430926966292134</v>
      </c>
      <c r="M12" s="214">
        <f>+G12/K12-1</f>
        <v>-0.28333692362713092</v>
      </c>
      <c r="N12" s="574">
        <f>SUM(N10:N11)</f>
        <v>4781.41</v>
      </c>
      <c r="O12" s="91">
        <v>0.13430926966292134</v>
      </c>
      <c r="P12" s="214">
        <f>+I12/N12-1</f>
        <v>-0.28333692362713092</v>
      </c>
      <c r="S12" s="490"/>
    </row>
    <row r="13" spans="1:19" ht="15" customHeight="1" x14ac:dyDescent="0.2">
      <c r="A13" s="21">
        <v>8</v>
      </c>
      <c r="B13" s="21" t="s">
        <v>8</v>
      </c>
      <c r="C13" s="160"/>
      <c r="D13" s="205"/>
      <c r="E13" s="31"/>
      <c r="F13" s="49" t="s">
        <v>129</v>
      </c>
      <c r="G13" s="31"/>
      <c r="H13" s="49" t="s">
        <v>129</v>
      </c>
      <c r="I13" s="31"/>
      <c r="J13" s="154" t="s">
        <v>129</v>
      </c>
      <c r="K13" s="571"/>
      <c r="L13" s="49"/>
      <c r="M13" s="211"/>
      <c r="N13" s="571"/>
      <c r="O13" s="49"/>
      <c r="P13" s="211"/>
      <c r="S13" s="490"/>
    </row>
    <row r="14" spans="1:19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75"/>
      <c r="L14" s="50"/>
      <c r="M14" s="216"/>
      <c r="N14" s="575"/>
      <c r="O14" s="50"/>
      <c r="P14" s="216"/>
      <c r="S14" s="490"/>
    </row>
    <row r="15" spans="1:19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6">SUM(D13:D14)</f>
        <v>0</v>
      </c>
      <c r="E15" s="336">
        <f>E13+E14</f>
        <v>0</v>
      </c>
      <c r="F15" s="91" t="s">
        <v>129</v>
      </c>
      <c r="G15" s="100">
        <f t="shared" si="6"/>
        <v>0</v>
      </c>
      <c r="H15" s="91" t="s">
        <v>129</v>
      </c>
      <c r="I15" s="85">
        <f t="shared" si="6"/>
        <v>0</v>
      </c>
      <c r="J15" s="171" t="s">
        <v>129</v>
      </c>
      <c r="K15" s="574">
        <v>0</v>
      </c>
      <c r="L15" s="91"/>
      <c r="M15" s="648" t="s">
        <v>129</v>
      </c>
      <c r="N15" s="574">
        <f>SUM(N13:N14)</f>
        <v>0</v>
      </c>
      <c r="O15" s="91"/>
      <c r="P15" s="648" t="s">
        <v>129</v>
      </c>
    </row>
    <row r="16" spans="1:19" s="6" customFormat="1" ht="19.5" customHeight="1" thickBot="1" x14ac:dyDescent="0.25">
      <c r="A16" s="5"/>
      <c r="B16" s="4" t="s">
        <v>11</v>
      </c>
      <c r="C16" s="164">
        <f>+C9+C12+C15</f>
        <v>72274649.429999992</v>
      </c>
      <c r="D16" s="155">
        <f t="shared" ref="D16:I16" si="7">+D9+D12+D15</f>
        <v>61493691.609999999</v>
      </c>
      <c r="E16" s="156">
        <f t="shared" si="7"/>
        <v>33172418.41</v>
      </c>
      <c r="F16" s="182">
        <f>E16/D16</f>
        <v>0.53944425097103066</v>
      </c>
      <c r="G16" s="156">
        <f t="shared" si="7"/>
        <v>31013370.870000001</v>
      </c>
      <c r="H16" s="182">
        <f>G16/D16</f>
        <v>0.50433418547532216</v>
      </c>
      <c r="I16" s="156">
        <f t="shared" si="7"/>
        <v>29944683.879999999</v>
      </c>
      <c r="J16" s="174">
        <f>I16/D16</f>
        <v>0.48695537860879451</v>
      </c>
      <c r="K16" s="582">
        <f>K9+K12+K15</f>
        <v>41721163.459999993</v>
      </c>
      <c r="L16" s="266">
        <v>0.62919058307280784</v>
      </c>
      <c r="M16" s="614">
        <f>+G16/K16-1</f>
        <v>-0.25665134195660788</v>
      </c>
      <c r="N16" s="582">
        <f>N9+N12+N15</f>
        <v>39058695.339999996</v>
      </c>
      <c r="O16" s="266">
        <v>0.58903830231386756</v>
      </c>
      <c r="P16" s="614">
        <f>+I16/N16-1</f>
        <v>-0.23334142066610042</v>
      </c>
      <c r="S16" s="489"/>
    </row>
    <row r="17" spans="2:16" x14ac:dyDescent="0.2">
      <c r="P17" s="527"/>
    </row>
    <row r="25" spans="2:16" x14ac:dyDescent="0.2">
      <c r="B25" s="343"/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Juliol
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P15" sqref="P15"/>
    </sheetView>
  </sheetViews>
  <sheetFormatPr defaultRowHeight="12.75" x14ac:dyDescent="0.2"/>
  <sheetData>
    <row r="1" spans="1:1" ht="15" x14ac:dyDescent="0.25">
      <c r="A1" s="7" t="s">
        <v>534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topLeftCell="C1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10444917.35</v>
      </c>
      <c r="D5" s="205">
        <v>55304623.649999999</v>
      </c>
      <c r="E5" s="31">
        <v>10277721.59</v>
      </c>
      <c r="F5" s="49">
        <f>E5/D5</f>
        <v>0.18583837863256122</v>
      </c>
      <c r="G5" s="31">
        <v>10277721.59</v>
      </c>
      <c r="H5" s="49">
        <f>G5/D5</f>
        <v>0.18583837863256122</v>
      </c>
      <c r="I5" s="31">
        <v>10277721.59</v>
      </c>
      <c r="J5" s="154">
        <f>I5/D5</f>
        <v>0.18583837863256122</v>
      </c>
      <c r="K5" s="584">
        <v>1348250.95</v>
      </c>
      <c r="L5" s="49">
        <v>0.17949183027717658</v>
      </c>
      <c r="M5" s="211">
        <f>+G5/K5-1</f>
        <v>6.6230034104555982</v>
      </c>
      <c r="N5" s="584">
        <v>1348250.95</v>
      </c>
      <c r="O5" s="49">
        <v>0.17949183027717658</v>
      </c>
      <c r="P5" s="211">
        <f>+I5/N5-1</f>
        <v>6.6230034104555982</v>
      </c>
    </row>
    <row r="6" spans="1:16" ht="15" customHeight="1" x14ac:dyDescent="0.2">
      <c r="A6" s="23">
        <v>2</v>
      </c>
      <c r="B6" s="23" t="s">
        <v>1</v>
      </c>
      <c r="C6" s="160">
        <v>4077215.92</v>
      </c>
      <c r="D6" s="205">
        <v>4488513.22</v>
      </c>
      <c r="E6" s="31">
        <v>782406.1</v>
      </c>
      <c r="F6" s="49">
        <f t="shared" ref="F6:F17" si="0">E6/D6</f>
        <v>0.17431297662525322</v>
      </c>
      <c r="G6" s="31">
        <v>782406.1</v>
      </c>
      <c r="H6" s="281">
        <f t="shared" ref="H6:H17" si="1">G6/D6</f>
        <v>0.17431297662525322</v>
      </c>
      <c r="I6" s="31">
        <v>702105.25</v>
      </c>
      <c r="J6" s="179">
        <f t="shared" ref="J6:J17" si="2">I6/D6</f>
        <v>0.15642267619298669</v>
      </c>
      <c r="K6" s="585">
        <v>1961342.84</v>
      </c>
      <c r="L6" s="416">
        <v>0.49974782434238235</v>
      </c>
      <c r="M6" s="211">
        <f t="shared" ref="M6:M17" si="3">+G6/K6-1</f>
        <v>-0.60108651886683928</v>
      </c>
      <c r="N6" s="585">
        <v>1685197.08</v>
      </c>
      <c r="O6" s="416">
        <v>0.42938621292651502</v>
      </c>
      <c r="P6" s="211">
        <f>+I6/N6-1</f>
        <v>-0.58336905615810819</v>
      </c>
    </row>
    <row r="7" spans="1:16" ht="15" customHeight="1" x14ac:dyDescent="0.2">
      <c r="A7" s="23">
        <v>3</v>
      </c>
      <c r="B7" s="23" t="s">
        <v>2</v>
      </c>
      <c r="C7" s="160">
        <v>34707752.200000003</v>
      </c>
      <c r="D7" s="205">
        <v>24851373.84</v>
      </c>
      <c r="E7" s="31">
        <v>11907706.460000001</v>
      </c>
      <c r="F7" s="49">
        <f t="shared" si="0"/>
        <v>0.47915686821441339</v>
      </c>
      <c r="G7" s="31">
        <v>11907706.460000001</v>
      </c>
      <c r="H7" s="281">
        <f t="shared" si="1"/>
        <v>0.47915686821441339</v>
      </c>
      <c r="I7" s="31">
        <v>11907706.460000001</v>
      </c>
      <c r="J7" s="179">
        <f t="shared" si="2"/>
        <v>0.47915686821441339</v>
      </c>
      <c r="K7" s="585">
        <v>18265671.300000001</v>
      </c>
      <c r="L7" s="131">
        <v>0.52627064970228754</v>
      </c>
      <c r="M7" s="213">
        <f t="shared" si="3"/>
        <v>-0.34808273594631034</v>
      </c>
      <c r="N7" s="585">
        <v>18265671.300000001</v>
      </c>
      <c r="O7" s="131">
        <v>0.52627064970228754</v>
      </c>
      <c r="P7" s="213">
        <f t="shared" ref="P7:P17" si="4">+I7/N7-1</f>
        <v>-0.34808273594631034</v>
      </c>
    </row>
    <row r="8" spans="1:16" ht="15" customHeight="1" x14ac:dyDescent="0.2">
      <c r="A8" s="236">
        <v>4</v>
      </c>
      <c r="B8" s="565" t="s">
        <v>3</v>
      </c>
      <c r="C8" s="160">
        <v>280166475.55000001</v>
      </c>
      <c r="D8" s="205">
        <v>317057654.72000003</v>
      </c>
      <c r="E8" s="31">
        <v>196203541.16999999</v>
      </c>
      <c r="F8" s="49">
        <f t="shared" si="0"/>
        <v>0.61882606601399126</v>
      </c>
      <c r="G8" s="31">
        <v>196203541.16999999</v>
      </c>
      <c r="H8" s="49">
        <f t="shared" si="1"/>
        <v>0.61882606601399126</v>
      </c>
      <c r="I8" s="31">
        <v>161673363.53</v>
      </c>
      <c r="J8" s="179">
        <f t="shared" si="2"/>
        <v>0.50991786863741551</v>
      </c>
      <c r="K8" s="642">
        <v>193516960.16999999</v>
      </c>
      <c r="L8" s="418">
        <v>0.69642629754150687</v>
      </c>
      <c r="M8" s="448">
        <f t="shared" si="3"/>
        <v>1.3882922704242073E-2</v>
      </c>
      <c r="N8" s="642">
        <v>140351569.52000001</v>
      </c>
      <c r="O8" s="418">
        <v>0.50509538713860946</v>
      </c>
      <c r="P8" s="448">
        <f t="shared" si="4"/>
        <v>0.1519170329403523</v>
      </c>
    </row>
    <row r="9" spans="1:16" ht="15" customHeight="1" x14ac:dyDescent="0.2">
      <c r="A9" s="56">
        <v>5</v>
      </c>
      <c r="B9" s="56" t="s">
        <v>455</v>
      </c>
      <c r="C9" s="177">
        <v>3627500</v>
      </c>
      <c r="D9" s="521">
        <v>7100000</v>
      </c>
      <c r="E9" s="181">
        <v>0</v>
      </c>
      <c r="F9" s="394">
        <f t="shared" si="0"/>
        <v>0</v>
      </c>
      <c r="G9" s="35">
        <v>0</v>
      </c>
      <c r="H9" s="79">
        <f t="shared" si="1"/>
        <v>0</v>
      </c>
      <c r="I9" s="35">
        <v>0</v>
      </c>
      <c r="J9" s="396">
        <f t="shared" si="2"/>
        <v>0</v>
      </c>
      <c r="K9" s="573">
        <v>0</v>
      </c>
      <c r="L9" s="79">
        <v>0</v>
      </c>
      <c r="M9" s="500" t="s">
        <v>129</v>
      </c>
      <c r="N9" s="573">
        <v>0</v>
      </c>
      <c r="O9" s="79">
        <v>0</v>
      </c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333023861.01999998</v>
      </c>
      <c r="D10" s="153">
        <f t="shared" ref="D10:E10" si="5">SUM(D5:D9)</f>
        <v>408802165.43000001</v>
      </c>
      <c r="E10" s="85">
        <f t="shared" si="5"/>
        <v>219171375.31999999</v>
      </c>
      <c r="F10" s="91">
        <f t="shared" si="0"/>
        <v>0.5361306613663942</v>
      </c>
      <c r="G10" s="85">
        <f>SUM(G5:G9)</f>
        <v>219171375.31999999</v>
      </c>
      <c r="H10" s="91">
        <f t="shared" si="1"/>
        <v>0.5361306613663942</v>
      </c>
      <c r="I10" s="85">
        <f>SUM(I5:I9)</f>
        <v>184560896.83000001</v>
      </c>
      <c r="J10" s="171">
        <f t="shared" si="2"/>
        <v>0.45146751274144786</v>
      </c>
      <c r="K10" s="574">
        <f>SUM(K5:K9)</f>
        <v>215092225.25999999</v>
      </c>
      <c r="L10" s="91">
        <v>0.66361382616133735</v>
      </c>
      <c r="M10" s="214">
        <f t="shared" si="3"/>
        <v>1.8964655998463975E-2</v>
      </c>
      <c r="N10" s="574">
        <f>SUM(N5:N9)</f>
        <v>161650688.85000002</v>
      </c>
      <c r="O10" s="91">
        <v>0.4987331922373936</v>
      </c>
      <c r="P10" s="214">
        <f t="shared" si="4"/>
        <v>0.1417266337866272</v>
      </c>
    </row>
    <row r="11" spans="1:16" ht="15" customHeight="1" x14ac:dyDescent="0.2">
      <c r="A11" s="21">
        <v>6</v>
      </c>
      <c r="B11" s="21" t="s">
        <v>5</v>
      </c>
      <c r="C11" s="160">
        <v>238433408.94</v>
      </c>
      <c r="D11" s="205">
        <v>271065297.47000003</v>
      </c>
      <c r="E11" s="31">
        <v>170954148.19</v>
      </c>
      <c r="F11" s="49">
        <f t="shared" si="0"/>
        <v>0.63067515386738215</v>
      </c>
      <c r="G11" s="31">
        <v>170954148.19</v>
      </c>
      <c r="H11" s="49">
        <f t="shared" si="1"/>
        <v>0.63067515386738215</v>
      </c>
      <c r="I11" s="31">
        <v>116745692.12</v>
      </c>
      <c r="J11" s="154">
        <f t="shared" si="2"/>
        <v>0.43069213657982447</v>
      </c>
      <c r="K11" s="571">
        <v>222706513.19999999</v>
      </c>
      <c r="L11" s="49">
        <v>0.73029836434093742</v>
      </c>
      <c r="M11" s="225">
        <f t="shared" si="3"/>
        <v>-0.23237921633447756</v>
      </c>
      <c r="N11" s="571">
        <v>185922066.86000001</v>
      </c>
      <c r="O11" s="49">
        <v>0.6096749456124323</v>
      </c>
      <c r="P11" s="225">
        <f t="shared" si="4"/>
        <v>-0.37207188962722793</v>
      </c>
    </row>
    <row r="12" spans="1:16" ht="15" customHeight="1" x14ac:dyDescent="0.2">
      <c r="A12" s="25">
        <v>7</v>
      </c>
      <c r="B12" s="25" t="s">
        <v>6</v>
      </c>
      <c r="C12" s="162">
        <v>3466772.55</v>
      </c>
      <c r="D12" s="207">
        <v>6180880.4299999997</v>
      </c>
      <c r="E12" s="35">
        <v>1312173.43</v>
      </c>
      <c r="F12" s="394">
        <f t="shared" si="0"/>
        <v>0.21229555317574716</v>
      </c>
      <c r="G12" s="35">
        <v>1312173.43</v>
      </c>
      <c r="H12" s="394">
        <f t="shared" si="1"/>
        <v>0.21229555317574716</v>
      </c>
      <c r="I12" s="181">
        <v>250864.56</v>
      </c>
      <c r="J12" s="396">
        <f t="shared" si="2"/>
        <v>4.0587188644255978E-2</v>
      </c>
      <c r="K12" s="575">
        <v>10258338.970000001</v>
      </c>
      <c r="L12" s="394">
        <v>0.70830446723782392</v>
      </c>
      <c r="M12" s="225">
        <f t="shared" si="3"/>
        <v>-0.87208714453310754</v>
      </c>
      <c r="N12" s="575">
        <v>9258542.5199999996</v>
      </c>
      <c r="O12" s="394">
        <v>0.63927182034104102</v>
      </c>
      <c r="P12" s="225">
        <f t="shared" si="4"/>
        <v>-0.97290453011820266</v>
      </c>
    </row>
    <row r="13" spans="1:16" ht="15" customHeight="1" x14ac:dyDescent="0.2">
      <c r="A13" s="9"/>
      <c r="B13" s="2" t="s">
        <v>7</v>
      </c>
      <c r="C13" s="163">
        <f>SUM(C11:C12)</f>
        <v>241900181.49000001</v>
      </c>
      <c r="D13" s="153">
        <f t="shared" ref="D13:I13" si="6">SUM(D11:D12)</f>
        <v>277246177.90000004</v>
      </c>
      <c r="E13" s="85">
        <f t="shared" si="6"/>
        <v>172266321.62</v>
      </c>
      <c r="F13" s="91">
        <f t="shared" si="0"/>
        <v>0.62134786825495847</v>
      </c>
      <c r="G13" s="85">
        <f t="shared" si="6"/>
        <v>172266321.62</v>
      </c>
      <c r="H13" s="91">
        <f t="shared" si="1"/>
        <v>0.62134786825495847</v>
      </c>
      <c r="I13" s="85">
        <f t="shared" si="6"/>
        <v>116996556.68000001</v>
      </c>
      <c r="J13" s="171">
        <f t="shared" si="2"/>
        <v>0.42199520139895136</v>
      </c>
      <c r="K13" s="574">
        <f>SUM(K11:K12)</f>
        <v>232964852.16999999</v>
      </c>
      <c r="L13" s="91">
        <v>0.72930117927409033</v>
      </c>
      <c r="M13" s="214">
        <f t="shared" si="3"/>
        <v>-0.26054801822940576</v>
      </c>
      <c r="N13" s="574">
        <f>SUM(N11:N12)</f>
        <v>195180609.38000003</v>
      </c>
      <c r="O13" s="91">
        <v>0.61101684338372519</v>
      </c>
      <c r="P13" s="214">
        <f t="shared" si="4"/>
        <v>-0.40057284864697973</v>
      </c>
    </row>
    <row r="14" spans="1:16" ht="15" customHeight="1" x14ac:dyDescent="0.2">
      <c r="A14" s="21">
        <v>8</v>
      </c>
      <c r="B14" s="21" t="s">
        <v>8</v>
      </c>
      <c r="C14" s="160">
        <v>21421544.140000001</v>
      </c>
      <c r="D14" s="205">
        <v>26548315.940000001</v>
      </c>
      <c r="E14" s="31">
        <v>19326730.16</v>
      </c>
      <c r="F14" s="49">
        <f t="shared" si="0"/>
        <v>0.72798328163937009</v>
      </c>
      <c r="G14" s="31">
        <v>19326730.16</v>
      </c>
      <c r="H14" s="49">
        <f t="shared" si="1"/>
        <v>0.72798328163937009</v>
      </c>
      <c r="I14" s="31">
        <v>12243436.67</v>
      </c>
      <c r="J14" s="154">
        <f t="shared" si="2"/>
        <v>0.46117564284192408</v>
      </c>
      <c r="K14" s="571">
        <v>16312694.66</v>
      </c>
      <c r="L14" s="49">
        <v>0.76150881343514576</v>
      </c>
      <c r="M14" s="225">
        <f t="shared" si="3"/>
        <v>0.18476625492112286</v>
      </c>
      <c r="N14" s="571">
        <v>16312694.66</v>
      </c>
      <c r="O14" s="49">
        <v>0.76150881343514576</v>
      </c>
      <c r="P14" s="225">
        <f t="shared" si="4"/>
        <v>-0.24945345173278688</v>
      </c>
    </row>
    <row r="15" spans="1:16" ht="15" customHeight="1" x14ac:dyDescent="0.2">
      <c r="A15" s="25">
        <v>9</v>
      </c>
      <c r="B15" s="25" t="s">
        <v>9</v>
      </c>
      <c r="C15" s="177">
        <v>157708736.81999999</v>
      </c>
      <c r="D15" s="207">
        <v>157708736.81999999</v>
      </c>
      <c r="E15" s="35">
        <v>150984573.02000001</v>
      </c>
      <c r="F15" s="394">
        <f t="shared" si="0"/>
        <v>0.95736340334984382</v>
      </c>
      <c r="G15" s="35">
        <v>150984573.02000001</v>
      </c>
      <c r="H15" s="394">
        <f t="shared" si="1"/>
        <v>0.95736340334984382</v>
      </c>
      <c r="I15" s="35">
        <v>150984573.02000001</v>
      </c>
      <c r="J15" s="396">
        <f t="shared" si="2"/>
        <v>0.95736340334984382</v>
      </c>
      <c r="K15" s="575">
        <v>152280567.21000001</v>
      </c>
      <c r="L15" s="394">
        <v>0.95663395181984234</v>
      </c>
      <c r="M15" s="525">
        <f t="shared" si="3"/>
        <v>-8.5105684444475305E-3</v>
      </c>
      <c r="N15" s="575">
        <v>152280567.21000001</v>
      </c>
      <c r="O15" s="394">
        <v>0.95663395181984234</v>
      </c>
      <c r="P15" s="525">
        <f t="shared" si="4"/>
        <v>-8.5105684444475305E-3</v>
      </c>
    </row>
    <row r="16" spans="1:16" ht="15" customHeight="1" thickBot="1" x14ac:dyDescent="0.25">
      <c r="A16" s="9"/>
      <c r="B16" s="2" t="s">
        <v>10</v>
      </c>
      <c r="C16" s="524">
        <f>SUM(C14:C15)</f>
        <v>179130280.95999998</v>
      </c>
      <c r="D16" s="153">
        <f t="shared" ref="D16:I16" si="7">SUM(D14:D15)</f>
        <v>184257052.75999999</v>
      </c>
      <c r="E16" s="85">
        <f t="shared" si="7"/>
        <v>170311303.18000001</v>
      </c>
      <c r="F16" s="91">
        <f t="shared" si="0"/>
        <v>0.92431361855025052</v>
      </c>
      <c r="G16" s="85">
        <f t="shared" si="7"/>
        <v>170311303.18000001</v>
      </c>
      <c r="H16" s="91">
        <f t="shared" si="1"/>
        <v>0.92431361855025052</v>
      </c>
      <c r="I16" s="85">
        <f t="shared" si="7"/>
        <v>163228009.69</v>
      </c>
      <c r="J16" s="171">
        <f t="shared" si="2"/>
        <v>0.88587116338286975</v>
      </c>
      <c r="K16" s="574">
        <f>SUM(K14:K15)</f>
        <v>168593261.87</v>
      </c>
      <c r="L16" s="91">
        <v>0.93349021126726928</v>
      </c>
      <c r="M16" s="648">
        <f t="shared" si="3"/>
        <v>1.0190450620290781E-2</v>
      </c>
      <c r="N16" s="574">
        <f>SUM(N14:N15)</f>
        <v>168593261.87</v>
      </c>
      <c r="O16" s="91">
        <v>0.93349021126726928</v>
      </c>
      <c r="P16" s="648">
        <f t="shared" si="4"/>
        <v>-3.182364538469562E-2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754054323.47000003</v>
      </c>
      <c r="D17" s="155">
        <f t="shared" ref="D17:I17" si="8">+D10+D13+D16</f>
        <v>870305396.09000003</v>
      </c>
      <c r="E17" s="156">
        <f t="shared" si="8"/>
        <v>561749000.12</v>
      </c>
      <c r="F17" s="182">
        <f t="shared" si="0"/>
        <v>0.64546192939140234</v>
      </c>
      <c r="G17" s="156">
        <f t="shared" si="8"/>
        <v>561749000.12</v>
      </c>
      <c r="H17" s="182">
        <f t="shared" si="1"/>
        <v>0.64546192939140234</v>
      </c>
      <c r="I17" s="156">
        <f t="shared" si="8"/>
        <v>464785463.19999999</v>
      </c>
      <c r="J17" s="174">
        <f t="shared" si="2"/>
        <v>0.53404869748955985</v>
      </c>
      <c r="K17" s="582">
        <f>K10+K13+K16</f>
        <v>616650339.29999995</v>
      </c>
      <c r="L17" s="182">
        <v>0.74821352068917546</v>
      </c>
      <c r="M17" s="614">
        <f t="shared" si="3"/>
        <v>-8.9031555941933016E-2</v>
      </c>
      <c r="N17" s="582">
        <f>N10+N13+N16</f>
        <v>525424560.10000002</v>
      </c>
      <c r="O17" s="182">
        <v>0.63752459848680132</v>
      </c>
      <c r="P17" s="614">
        <f t="shared" si="4"/>
        <v>-0.11540971150731716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O43" sqref="O4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topLeftCell="C1" zoomScaleNormal="100" workbookViewId="0">
      <selection activeCell="P7" sqref="P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28515625" style="98" bestFit="1" customWidth="1"/>
  </cols>
  <sheetData>
    <row r="1" spans="1:16" ht="15.75" thickBot="1" x14ac:dyDescent="0.3">
      <c r="A1" s="7" t="s">
        <v>535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90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9480041.4800000004</v>
      </c>
      <c r="D5" s="205">
        <v>12523311.67</v>
      </c>
      <c r="E5" s="181">
        <v>8425636.8499999996</v>
      </c>
      <c r="F5" s="49">
        <f>E5/D5</f>
        <v>0.67279622770899228</v>
      </c>
      <c r="G5" s="31">
        <v>8407206.8499999996</v>
      </c>
      <c r="H5" s="49">
        <f>G5/D5</f>
        <v>0.67132457224870778</v>
      </c>
      <c r="I5" s="181">
        <v>8407206.8499999996</v>
      </c>
      <c r="J5" s="154">
        <f>I5/D5</f>
        <v>0.67132457224870778</v>
      </c>
      <c r="K5" s="35">
        <v>505671.81</v>
      </c>
      <c r="L5" s="49">
        <v>0.9978499938876555</v>
      </c>
      <c r="M5" s="211">
        <f>+G5/K5-1</f>
        <v>15.625816752569222</v>
      </c>
      <c r="N5" s="35">
        <v>505671.81</v>
      </c>
      <c r="O5" s="49">
        <v>0.9978499938876555</v>
      </c>
      <c r="P5" s="211">
        <f>+I5/N5-1</f>
        <v>15.625816752569222</v>
      </c>
    </row>
    <row r="6" spans="1:16" ht="15" customHeight="1" x14ac:dyDescent="0.2">
      <c r="A6" s="23">
        <v>2</v>
      </c>
      <c r="B6" s="23" t="s">
        <v>1</v>
      </c>
      <c r="C6" s="160">
        <v>9472942.2400000002</v>
      </c>
      <c r="D6" s="205">
        <v>12324713.529999999</v>
      </c>
      <c r="E6" s="35">
        <v>9100535.0399999991</v>
      </c>
      <c r="F6" s="49">
        <f>E6/D6</f>
        <v>0.73839728751894163</v>
      </c>
      <c r="G6" s="35">
        <v>7927102.1100000003</v>
      </c>
      <c r="H6" s="49">
        <f>G6/D6</f>
        <v>0.64318753459902944</v>
      </c>
      <c r="I6" s="35">
        <v>3763848.86</v>
      </c>
      <c r="J6" s="154">
        <f>I6/D6</f>
        <v>0.30539037283408565</v>
      </c>
      <c r="K6" s="35">
        <v>0</v>
      </c>
      <c r="L6" s="281" t="s">
        <v>129</v>
      </c>
      <c r="M6" s="225" t="s">
        <v>129</v>
      </c>
      <c r="N6" s="35">
        <v>0</v>
      </c>
      <c r="O6" s="281" t="s">
        <v>129</v>
      </c>
      <c r="P6" s="225" t="s">
        <v>129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5"/>
      <c r="F7" s="27" t="s">
        <v>129</v>
      </c>
      <c r="G7" s="35"/>
      <c r="H7" s="27" t="s">
        <v>129</v>
      </c>
      <c r="I7" s="35"/>
      <c r="J7" s="231" t="s">
        <v>129</v>
      </c>
      <c r="K7" s="35"/>
      <c r="L7" s="281" t="s">
        <v>129</v>
      </c>
      <c r="M7" s="211"/>
      <c r="N7" s="35"/>
      <c r="O7" s="281" t="s">
        <v>129</v>
      </c>
      <c r="P7" s="211"/>
    </row>
    <row r="8" spans="1:16" ht="15" customHeight="1" x14ac:dyDescent="0.2">
      <c r="A8" s="25">
        <v>4</v>
      </c>
      <c r="B8" s="25" t="s">
        <v>3</v>
      </c>
      <c r="C8" s="162">
        <v>132581420.73999999</v>
      </c>
      <c r="D8" s="207">
        <v>142388221.18000001</v>
      </c>
      <c r="E8" s="35">
        <v>140051455.84999999</v>
      </c>
      <c r="F8" s="394">
        <f>E8/D8</f>
        <v>0.98358877363145092</v>
      </c>
      <c r="G8" s="35">
        <v>139290830.84999999</v>
      </c>
      <c r="H8" s="394">
        <f>G8/D8</f>
        <v>0.97824686407111971</v>
      </c>
      <c r="I8" s="35">
        <v>92020337.829999998</v>
      </c>
      <c r="J8" s="396">
        <f>I8/D8</f>
        <v>0.64626369419751739</v>
      </c>
      <c r="K8" s="35">
        <v>213585932.66999999</v>
      </c>
      <c r="L8" s="394">
        <v>0.98650774675599473</v>
      </c>
      <c r="M8" s="525">
        <f>+G8/K8-1</f>
        <v>-0.34784641896238233</v>
      </c>
      <c r="N8" s="35">
        <v>144975943.31999999</v>
      </c>
      <c r="O8" s="394">
        <v>0.66961287848207807</v>
      </c>
      <c r="P8" s="525">
        <f>+I8/N8-1</f>
        <v>-0.36527167388808124</v>
      </c>
    </row>
    <row r="9" spans="1:16" ht="15" customHeight="1" x14ac:dyDescent="0.2">
      <c r="A9" s="9"/>
      <c r="B9" s="2" t="s">
        <v>4</v>
      </c>
      <c r="C9" s="163">
        <f>SUM(C5:C8)</f>
        <v>151534404.45999998</v>
      </c>
      <c r="D9" s="153">
        <f>SUM(D5:D8)</f>
        <v>167236246.38</v>
      </c>
      <c r="E9" s="85">
        <f>SUM(E5:E8)</f>
        <v>157577627.74000001</v>
      </c>
      <c r="F9" s="91">
        <f>E9/D9</f>
        <v>0.94224566235447949</v>
      </c>
      <c r="G9" s="85">
        <f t="shared" ref="G9:I9" si="0">SUM(G5:G8)</f>
        <v>155625139.81</v>
      </c>
      <c r="H9" s="91">
        <f>G9/D9</f>
        <v>0.93057063393053663</v>
      </c>
      <c r="I9" s="85">
        <f t="shared" si="0"/>
        <v>104191393.53999999</v>
      </c>
      <c r="J9" s="171">
        <f>I9/D9</f>
        <v>0.62301920663330779</v>
      </c>
      <c r="K9" s="85">
        <f>SUM(K5:K8)</f>
        <v>214091604.47999999</v>
      </c>
      <c r="L9" s="91">
        <v>0.98653400538158842</v>
      </c>
      <c r="M9" s="214">
        <f>+G9/K9-1</f>
        <v>-0.27309088000908421</v>
      </c>
      <c r="N9" s="85">
        <f t="shared" ref="N9" si="1">SUM(N5:N8)</f>
        <v>145481615.13</v>
      </c>
      <c r="O9" s="91">
        <v>0.67037920908752491</v>
      </c>
      <c r="P9" s="214">
        <f>+I9/N9-1</f>
        <v>-0.2838174538624948</v>
      </c>
    </row>
    <row r="10" spans="1:16" ht="15" customHeight="1" x14ac:dyDescent="0.2">
      <c r="A10" s="21">
        <v>6</v>
      </c>
      <c r="B10" s="21" t="s">
        <v>5</v>
      </c>
      <c r="C10" s="160">
        <v>0</v>
      </c>
      <c r="D10" s="205">
        <v>1159551.06</v>
      </c>
      <c r="E10" s="31">
        <v>207500.64</v>
      </c>
      <c r="F10" s="394">
        <f>E10/D10</f>
        <v>0.17894911846314038</v>
      </c>
      <c r="G10" s="137">
        <v>92207.47</v>
      </c>
      <c r="H10" s="49">
        <f>G10/D10</f>
        <v>7.9519973876786415E-2</v>
      </c>
      <c r="I10" s="137">
        <v>0</v>
      </c>
      <c r="J10" s="522">
        <f>I10/D10</f>
        <v>0</v>
      </c>
      <c r="K10" s="137">
        <v>0</v>
      </c>
      <c r="L10" s="49" t="s">
        <v>129</v>
      </c>
      <c r="M10" s="211" t="s">
        <v>129</v>
      </c>
      <c r="N10" s="137">
        <v>0</v>
      </c>
      <c r="O10" s="421" t="s">
        <v>129</v>
      </c>
      <c r="P10" s="211" t="s">
        <v>129</v>
      </c>
    </row>
    <row r="11" spans="1:16" ht="15" customHeight="1" x14ac:dyDescent="0.2">
      <c r="A11" s="25">
        <v>7</v>
      </c>
      <c r="B11" s="25" t="s">
        <v>6</v>
      </c>
      <c r="C11" s="177">
        <v>5240773</v>
      </c>
      <c r="D11" s="521">
        <v>4376793</v>
      </c>
      <c r="E11" s="181">
        <v>4376793</v>
      </c>
      <c r="F11" s="394">
        <f>E11/D11</f>
        <v>1</v>
      </c>
      <c r="G11" s="181">
        <v>4376793</v>
      </c>
      <c r="H11" s="394">
        <f>G11/D11</f>
        <v>1</v>
      </c>
      <c r="I11" s="138">
        <v>3000000</v>
      </c>
      <c r="J11" s="396">
        <f>I11/D11</f>
        <v>0.68543337553318151</v>
      </c>
      <c r="K11" s="31">
        <v>5038151.67</v>
      </c>
      <c r="L11" s="394">
        <v>0.9999221977569519</v>
      </c>
      <c r="M11" s="500">
        <f>+G11/K11-1</f>
        <v>-0.13127009929814204</v>
      </c>
      <c r="N11" s="138">
        <v>2000000</v>
      </c>
      <c r="O11" s="394">
        <v>0.39694009361054106</v>
      </c>
      <c r="P11" s="500">
        <f>+I11/N11-1</f>
        <v>0.5</v>
      </c>
    </row>
    <row r="12" spans="1:16" ht="15" customHeight="1" x14ac:dyDescent="0.2">
      <c r="A12" s="9"/>
      <c r="B12" s="2" t="s">
        <v>7</v>
      </c>
      <c r="C12" s="163">
        <f>SUM(C10:C11)</f>
        <v>5240773</v>
      </c>
      <c r="D12" s="153">
        <f t="shared" ref="D12:I12" si="2">SUM(D10:D11)</f>
        <v>5536344.0600000005</v>
      </c>
      <c r="E12" s="85">
        <f t="shared" si="2"/>
        <v>4584293.6399999997</v>
      </c>
      <c r="F12" s="91">
        <f>E12/D12</f>
        <v>0.82803626189373769</v>
      </c>
      <c r="G12" s="85">
        <f t="shared" si="2"/>
        <v>4469000.47</v>
      </c>
      <c r="H12" s="91">
        <f>G12/D12</f>
        <v>0.80721147774909052</v>
      </c>
      <c r="I12" s="85">
        <f t="shared" si="2"/>
        <v>3000000</v>
      </c>
      <c r="J12" s="171">
        <f>I12/D12</f>
        <v>0.54187383722679971</v>
      </c>
      <c r="K12" s="85">
        <f t="shared" ref="K12" si="3">SUM(K10:K11)</f>
        <v>5038151.67</v>
      </c>
      <c r="L12" s="91">
        <v>0.9999221977569519</v>
      </c>
      <c r="M12" s="226">
        <f>+G12/K12-1</f>
        <v>-0.1129682544868682</v>
      </c>
      <c r="N12" s="85">
        <f t="shared" ref="N12" si="4">SUM(N10:N11)</f>
        <v>2000000</v>
      </c>
      <c r="O12" s="91">
        <v>0.39694009361054106</v>
      </c>
      <c r="P12" s="226">
        <f>+I12/N12-1</f>
        <v>0.5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28" t="s">
        <v>129</v>
      </c>
      <c r="G13" s="31"/>
      <c r="H13" s="28" t="s">
        <v>129</v>
      </c>
      <c r="I13" s="31"/>
      <c r="J13" s="227" t="s">
        <v>129</v>
      </c>
      <c r="K13" s="31"/>
      <c r="L13" s="87" t="s">
        <v>129</v>
      </c>
      <c r="M13" s="215"/>
      <c r="N13" s="31"/>
      <c r="O13" s="87" t="s">
        <v>129</v>
      </c>
      <c r="P13" s="215"/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35"/>
      <c r="L14" s="50" t="s">
        <v>129</v>
      </c>
      <c r="M14" s="216"/>
      <c r="N14" s="35"/>
      <c r="O14" s="50" t="s">
        <v>129</v>
      </c>
      <c r="P14" s="216"/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5">SUM(D13:D14)</f>
        <v>0</v>
      </c>
      <c r="E15" s="85">
        <f t="shared" si="5"/>
        <v>0</v>
      </c>
      <c r="F15" s="229" t="s">
        <v>129</v>
      </c>
      <c r="G15" s="85">
        <f t="shared" si="5"/>
        <v>0</v>
      </c>
      <c r="H15" s="229" t="s">
        <v>129</v>
      </c>
      <c r="I15" s="85">
        <f t="shared" si="5"/>
        <v>0</v>
      </c>
      <c r="J15" s="230" t="s">
        <v>129</v>
      </c>
      <c r="K15" s="85">
        <f t="shared" ref="K15" si="6">SUM(K13:K14)</f>
        <v>0</v>
      </c>
      <c r="L15" s="59" t="s">
        <v>129</v>
      </c>
      <c r="M15" s="649" t="s">
        <v>129</v>
      </c>
      <c r="N15" s="85">
        <f t="shared" ref="N15" si="7">SUM(N13:N14)</f>
        <v>0</v>
      </c>
      <c r="O15" s="59" t="s">
        <v>129</v>
      </c>
      <c r="P15" s="649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156775177.45999998</v>
      </c>
      <c r="D16" s="155">
        <f t="shared" ref="D16:I16" si="8">+D9+D12+D15</f>
        <v>172772590.44</v>
      </c>
      <c r="E16" s="156">
        <f t="shared" si="8"/>
        <v>162161921.38</v>
      </c>
      <c r="F16" s="182">
        <f>E16/D16</f>
        <v>0.93858592365271709</v>
      </c>
      <c r="G16" s="156">
        <f t="shared" si="8"/>
        <v>160094140.28</v>
      </c>
      <c r="H16" s="182">
        <f>G16/D16</f>
        <v>0.92661769944114525</v>
      </c>
      <c r="I16" s="156">
        <f t="shared" si="8"/>
        <v>107191393.53999999</v>
      </c>
      <c r="J16" s="174">
        <f>I16/D16</f>
        <v>0.6204189754116417</v>
      </c>
      <c r="K16" s="156">
        <f t="shared" ref="K16" si="9">+K9+K12+K15</f>
        <v>219129756.14999998</v>
      </c>
      <c r="L16" s="182">
        <v>0.98683779392413085</v>
      </c>
      <c r="M16" s="614">
        <f>+G16/K16-1</f>
        <v>-0.26940939882937931</v>
      </c>
      <c r="N16" s="156">
        <f t="shared" ref="N16" si="10">+N9+N12+N15</f>
        <v>147481615.13</v>
      </c>
      <c r="O16" s="182">
        <v>0.66417466197347808</v>
      </c>
      <c r="P16" s="614">
        <f>+I16/N16-1</f>
        <v>-0.27318809571271341</v>
      </c>
    </row>
    <row r="21" spans="10:10" x14ac:dyDescent="0.2">
      <c r="J21" s="98" t="s">
        <v>148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28515625" style="98" bestFit="1" customWidth="1"/>
  </cols>
  <sheetData>
    <row r="1" spans="1:13" ht="15" x14ac:dyDescent="0.25">
      <c r="A1" s="7" t="s">
        <v>544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98"/>
      <c r="H20" s="98"/>
      <c r="J20" s="98" t="s">
        <v>148</v>
      </c>
      <c r="L20" s="98"/>
      <c r="M20" s="9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137"/>
  <sheetViews>
    <sheetView topLeftCell="C1" zoomScaleNormal="100" workbookViewId="0">
      <selection activeCell="P16" sqref="P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447" bestFit="1" customWidth="1"/>
    <col min="16" max="16" width="9" style="98" bestFit="1" customWidth="1"/>
  </cols>
  <sheetData>
    <row r="1" spans="1:16" ht="15.75" thickBot="1" x14ac:dyDescent="0.3">
      <c r="A1" s="7" t="s">
        <v>128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555</v>
      </c>
      <c r="L3" s="650" t="s">
        <v>556</v>
      </c>
      <c r="M3" s="89" t="s">
        <v>557</v>
      </c>
      <c r="N3" s="218" t="s">
        <v>39</v>
      </c>
      <c r="O3" s="650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90" t="s">
        <v>16</v>
      </c>
      <c r="L4" s="90" t="s">
        <v>18</v>
      </c>
      <c r="M4" s="90" t="s">
        <v>512</v>
      </c>
      <c r="N4" s="638" t="s">
        <v>17</v>
      </c>
      <c r="O4" s="651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40871849.880000003</v>
      </c>
      <c r="D5" s="205">
        <v>47230135.329999998</v>
      </c>
      <c r="E5" s="31">
        <v>30153014.09</v>
      </c>
      <c r="F5" s="49">
        <f>E5/D5</f>
        <v>0.63842743365690036</v>
      </c>
      <c r="G5" s="31">
        <v>30153014.09</v>
      </c>
      <c r="H5" s="49">
        <f>G5/D5</f>
        <v>0.63842743365690036</v>
      </c>
      <c r="I5" s="31">
        <v>30153014.09</v>
      </c>
      <c r="J5" s="154">
        <f>I5/D5</f>
        <v>0.63842743365690036</v>
      </c>
      <c r="K5" s="33">
        <v>24983630.879999999</v>
      </c>
      <c r="L5" s="49">
        <v>0.60452325792563411</v>
      </c>
      <c r="M5" s="211">
        <f>+G5/K5-1</f>
        <v>0.20691080631271319</v>
      </c>
      <c r="N5" s="33">
        <v>24983630.879999999</v>
      </c>
      <c r="O5" s="49">
        <v>0.60452325792563411</v>
      </c>
      <c r="P5" s="211">
        <f>+I5/N5-1</f>
        <v>0.20691080631271319</v>
      </c>
    </row>
    <row r="6" spans="1:16" ht="15" customHeight="1" x14ac:dyDescent="0.2">
      <c r="A6" s="23">
        <v>2</v>
      </c>
      <c r="B6" s="23" t="s">
        <v>1</v>
      </c>
      <c r="C6" s="161">
        <v>164592771.50999999</v>
      </c>
      <c r="D6" s="206">
        <v>172770575.72999999</v>
      </c>
      <c r="E6" s="33">
        <v>162223903.16999999</v>
      </c>
      <c r="F6" s="49">
        <f>E6/D6</f>
        <v>0.93895562068113969</v>
      </c>
      <c r="G6" s="33">
        <v>158155268.58000001</v>
      </c>
      <c r="H6" s="49">
        <f>G6/D6</f>
        <v>0.91540627165102306</v>
      </c>
      <c r="I6" s="33">
        <v>66074358.090000004</v>
      </c>
      <c r="J6" s="154">
        <f>I6/D6</f>
        <v>0.38243987907558274</v>
      </c>
      <c r="K6" s="33">
        <v>157080327.27000001</v>
      </c>
      <c r="L6" s="281">
        <v>0.92929596587225594</v>
      </c>
      <c r="M6" s="211">
        <f>+G6/K6-1</f>
        <v>6.8432586605979839E-3</v>
      </c>
      <c r="N6" s="33">
        <v>67250134.739999995</v>
      </c>
      <c r="O6" s="281">
        <v>0.3978555431121979</v>
      </c>
      <c r="P6" s="211">
        <f>+I6/N6-1</f>
        <v>-1.748363262833208E-2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27" t="s">
        <v>129</v>
      </c>
      <c r="G7" s="33"/>
      <c r="H7" s="27" t="s">
        <v>129</v>
      </c>
      <c r="I7" s="33"/>
      <c r="J7" s="231" t="s">
        <v>129</v>
      </c>
      <c r="K7" s="33"/>
      <c r="L7" s="281" t="s">
        <v>129</v>
      </c>
      <c r="M7" s="212"/>
      <c r="N7" s="33"/>
      <c r="O7" s="281" t="s">
        <v>129</v>
      </c>
      <c r="P7" s="212"/>
    </row>
    <row r="8" spans="1:16" ht="15" customHeight="1" x14ac:dyDescent="0.2">
      <c r="A8" s="25">
        <v>4</v>
      </c>
      <c r="B8" s="25" t="s">
        <v>3</v>
      </c>
      <c r="C8" s="162">
        <v>82331024.799999997</v>
      </c>
      <c r="D8" s="207">
        <v>107533518.89</v>
      </c>
      <c r="E8" s="35">
        <v>104970371.44</v>
      </c>
      <c r="F8" s="394">
        <f>E8/D8</f>
        <v>0.9761641999958921</v>
      </c>
      <c r="G8" s="35">
        <v>104281649.84</v>
      </c>
      <c r="H8" s="394">
        <f>G8/D8</f>
        <v>0.96975948445129512</v>
      </c>
      <c r="I8" s="35">
        <v>74704580.049999997</v>
      </c>
      <c r="J8" s="396">
        <f>I8/D8</f>
        <v>0.69470971303764428</v>
      </c>
      <c r="K8" s="33">
        <v>81622532.219999999</v>
      </c>
      <c r="L8" s="394">
        <v>0.97813740188173048</v>
      </c>
      <c r="M8" s="525">
        <f>+G8/K8-1</f>
        <v>0.27760860884499539</v>
      </c>
      <c r="N8" s="33">
        <v>59124623.990000002</v>
      </c>
      <c r="O8" s="394">
        <v>0.70852991844134727</v>
      </c>
      <c r="P8" s="525">
        <f>+I8/N8-1</f>
        <v>0.26351044638584264</v>
      </c>
    </row>
    <row r="9" spans="1:16" ht="15" customHeight="1" x14ac:dyDescent="0.2">
      <c r="A9" s="9"/>
      <c r="B9" s="523" t="s">
        <v>4</v>
      </c>
      <c r="C9" s="520">
        <f>SUM(C5:C8)</f>
        <v>287795646.19</v>
      </c>
      <c r="D9" s="153">
        <f t="shared" ref="D9:I9" si="0">SUM(D5:D8)</f>
        <v>327534229.94999999</v>
      </c>
      <c r="E9" s="85">
        <f t="shared" si="0"/>
        <v>297347288.69999999</v>
      </c>
      <c r="F9" s="91">
        <f>E9/D9</f>
        <v>0.9078357664949761</v>
      </c>
      <c r="G9" s="85">
        <f t="shared" si="0"/>
        <v>292589932.50999999</v>
      </c>
      <c r="H9" s="91">
        <f>G9/D9</f>
        <v>0.89331100616465509</v>
      </c>
      <c r="I9" s="85">
        <f t="shared" si="0"/>
        <v>170931952.23000002</v>
      </c>
      <c r="J9" s="171">
        <f>I9/D9</f>
        <v>0.52187507930421129</v>
      </c>
      <c r="K9" s="85">
        <f t="shared" ref="K9" si="1">SUM(K5:K8)</f>
        <v>263686490.37</v>
      </c>
      <c r="L9" s="91">
        <v>0.89748424418967665</v>
      </c>
      <c r="M9" s="214">
        <f t="shared" ref="M9:M12" si="2">+G9/K9-1</f>
        <v>0.10961290470150065</v>
      </c>
      <c r="N9" s="85">
        <f t="shared" ref="N9" si="3">SUM(N5:N8)</f>
        <v>151358389.60999998</v>
      </c>
      <c r="O9" s="91">
        <v>0.51516393467972821</v>
      </c>
      <c r="P9" s="214">
        <f>+I9/N9-1</f>
        <v>0.12931931074606817</v>
      </c>
    </row>
    <row r="10" spans="1:16" ht="15" customHeight="1" x14ac:dyDescent="0.2">
      <c r="A10" s="21">
        <v>6</v>
      </c>
      <c r="B10" s="21" t="s">
        <v>5</v>
      </c>
      <c r="C10" s="160">
        <v>13046072.59</v>
      </c>
      <c r="D10" s="521">
        <v>20077553.850000001</v>
      </c>
      <c r="E10" s="181">
        <v>11546229.560000001</v>
      </c>
      <c r="F10" s="49">
        <f>E10/D10</f>
        <v>0.57508148882389876</v>
      </c>
      <c r="G10" s="57">
        <v>8624501.8800000008</v>
      </c>
      <c r="H10" s="49">
        <f>G10/D10</f>
        <v>0.42955939475664762</v>
      </c>
      <c r="I10" s="31">
        <v>1966911.4</v>
      </c>
      <c r="J10" s="154">
        <f>I10/D10</f>
        <v>9.7965689181802387E-2</v>
      </c>
      <c r="K10" s="138">
        <v>12687341.93</v>
      </c>
      <c r="L10" s="49">
        <v>0.51382314367577087</v>
      </c>
      <c r="M10" s="211">
        <f t="shared" si="2"/>
        <v>-0.32022783593411031</v>
      </c>
      <c r="N10" s="33">
        <v>6964424.9299999997</v>
      </c>
      <c r="O10" s="49">
        <v>0.28205141243690834</v>
      </c>
      <c r="P10" s="211">
        <f t="shared" ref="P10:P11" si="4">+I10/N10-1</f>
        <v>-0.71757734202470613</v>
      </c>
    </row>
    <row r="11" spans="1:16" ht="15" customHeight="1" x14ac:dyDescent="0.2">
      <c r="A11" s="25">
        <v>7</v>
      </c>
      <c r="B11" s="25" t="s">
        <v>6</v>
      </c>
      <c r="C11" s="162"/>
      <c r="D11" s="207"/>
      <c r="E11" s="35"/>
      <c r="F11" s="526" t="s">
        <v>129</v>
      </c>
      <c r="G11" s="138"/>
      <c r="H11" s="269" t="s">
        <v>129</v>
      </c>
      <c r="I11" s="138"/>
      <c r="J11" s="522" t="s">
        <v>129</v>
      </c>
      <c r="K11" s="138">
        <v>594649.80000000005</v>
      </c>
      <c r="L11" s="394">
        <v>0.78468651390445443</v>
      </c>
      <c r="M11" s="246">
        <f t="shared" si="2"/>
        <v>-1</v>
      </c>
      <c r="N11" s="138">
        <v>94649.8</v>
      </c>
      <c r="O11" s="394">
        <v>0.12489774923619554</v>
      </c>
      <c r="P11" s="246">
        <f t="shared" si="4"/>
        <v>-1</v>
      </c>
    </row>
    <row r="12" spans="1:16" ht="15" customHeight="1" x14ac:dyDescent="0.2">
      <c r="A12" s="9"/>
      <c r="B12" s="2" t="s">
        <v>7</v>
      </c>
      <c r="C12" s="163">
        <f>SUM(C10:C11)</f>
        <v>13046072.59</v>
      </c>
      <c r="D12" s="153">
        <f t="shared" ref="D12:I12" si="5">SUM(D10:D11)</f>
        <v>20077553.850000001</v>
      </c>
      <c r="E12" s="85">
        <f t="shared" si="5"/>
        <v>11546229.560000001</v>
      </c>
      <c r="F12" s="91">
        <f>E12/D12</f>
        <v>0.57508148882389876</v>
      </c>
      <c r="G12" s="85">
        <f t="shared" si="5"/>
        <v>8624501.8800000008</v>
      </c>
      <c r="H12" s="91">
        <f>G12/D12</f>
        <v>0.42955939475664762</v>
      </c>
      <c r="I12" s="85">
        <f t="shared" si="5"/>
        <v>1966911.4</v>
      </c>
      <c r="J12" s="171">
        <f>I12/D12</f>
        <v>9.7965689181802387E-2</v>
      </c>
      <c r="K12" s="85">
        <f t="shared" ref="K12" si="6">SUM(K10:K11)</f>
        <v>13281991.73</v>
      </c>
      <c r="L12" s="91">
        <v>0.52188861938174103</v>
      </c>
      <c r="M12" s="214">
        <f t="shared" si="2"/>
        <v>-0.35066200496723243</v>
      </c>
      <c r="N12" s="85">
        <f t="shared" ref="N12" si="7">SUM(N10:N11)</f>
        <v>7059074.7299999995</v>
      </c>
      <c r="O12" s="91">
        <v>0.27737186107645889</v>
      </c>
      <c r="P12" s="214">
        <f>+I12/N12-1</f>
        <v>-0.72136413407823485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28" t="s">
        <v>129</v>
      </c>
      <c r="G13" s="31"/>
      <c r="H13" s="28" t="s">
        <v>129</v>
      </c>
      <c r="I13" s="31"/>
      <c r="J13" s="227" t="s">
        <v>129</v>
      </c>
      <c r="K13" s="31"/>
      <c r="L13" s="263" t="s">
        <v>129</v>
      </c>
      <c r="M13" s="215"/>
      <c r="N13" s="31"/>
      <c r="O13" s="263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35"/>
      <c r="L14" s="265" t="s">
        <v>129</v>
      </c>
      <c r="M14" s="216"/>
      <c r="N14" s="35"/>
      <c r="O14" s="265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8">SUM(D13:D14)</f>
        <v>0</v>
      </c>
      <c r="E15" s="85">
        <f t="shared" si="8"/>
        <v>0</v>
      </c>
      <c r="F15" s="229" t="s">
        <v>129</v>
      </c>
      <c r="G15" s="85">
        <f t="shared" si="8"/>
        <v>0</v>
      </c>
      <c r="H15" s="229" t="s">
        <v>129</v>
      </c>
      <c r="I15" s="85">
        <f t="shared" si="8"/>
        <v>0</v>
      </c>
      <c r="J15" s="230" t="s">
        <v>129</v>
      </c>
      <c r="K15" s="85">
        <f t="shared" ref="K15" si="9">SUM(K13:K14)</f>
        <v>0</v>
      </c>
      <c r="L15" s="264" t="s">
        <v>129</v>
      </c>
      <c r="M15" s="648" t="s">
        <v>129</v>
      </c>
      <c r="N15" s="85">
        <f t="shared" ref="N15" si="10">SUM(N13:N14)</f>
        <v>0</v>
      </c>
      <c r="O15" s="264" t="s">
        <v>129</v>
      </c>
      <c r="P15" s="648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300841718.77999997</v>
      </c>
      <c r="D16" s="155">
        <f t="shared" ref="D16:I16" si="11">+D9+D12+D15</f>
        <v>347611783.80000001</v>
      </c>
      <c r="E16" s="156">
        <f t="shared" si="11"/>
        <v>308893518.25999999</v>
      </c>
      <c r="F16" s="182">
        <f>E16/D16</f>
        <v>0.88861636070923089</v>
      </c>
      <c r="G16" s="156">
        <f t="shared" si="11"/>
        <v>301214434.38999999</v>
      </c>
      <c r="H16" s="182">
        <f>G16/D16</f>
        <v>0.86652538385552846</v>
      </c>
      <c r="I16" s="156">
        <f t="shared" si="11"/>
        <v>172898863.63000003</v>
      </c>
      <c r="J16" s="174">
        <f>I16/D16</f>
        <v>0.49739068606914133</v>
      </c>
      <c r="K16" s="156">
        <f t="shared" ref="K16" si="12">+K9+K12+K15</f>
        <v>276968482.10000002</v>
      </c>
      <c r="L16" s="182">
        <v>0.86754321862065009</v>
      </c>
      <c r="M16" s="614">
        <f>+G16/K16-1</f>
        <v>8.7540474302942206E-2</v>
      </c>
      <c r="N16" s="156">
        <f t="shared" ref="N16" si="13">+N9+N12+N15</f>
        <v>158417464.33999997</v>
      </c>
      <c r="O16" s="182">
        <v>0.4962080734140169</v>
      </c>
      <c r="P16" s="614">
        <f>+I16/N16-1</f>
        <v>9.1412896616749784E-2</v>
      </c>
    </row>
    <row r="136" spans="12:12" x14ac:dyDescent="0.2">
      <c r="L136" s="724"/>
    </row>
    <row r="137" spans="12:12" x14ac:dyDescent="0.2">
      <c r="L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A46" zoomScaleNormal="100" workbookViewId="0">
      <selection activeCell="C66" sqref="C66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98" bestFit="1" customWidth="1"/>
    <col min="7" max="7" width="11.140625" bestFit="1" customWidth="1"/>
    <col min="8" max="8" width="6.140625" style="98" customWidth="1"/>
    <col min="9" max="9" width="11.28515625" customWidth="1"/>
    <col min="10" max="10" width="10.5703125" style="98" bestFit="1" customWidth="1"/>
    <col min="11" max="11" width="7.140625" style="98" bestFit="1" customWidth="1"/>
    <col min="12" max="12" width="21.7109375" style="61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5" t="s">
        <v>510</v>
      </c>
      <c r="D2" s="741" t="s">
        <v>772</v>
      </c>
      <c r="E2" s="742"/>
      <c r="F2" s="742"/>
      <c r="G2" s="742"/>
      <c r="H2" s="743"/>
      <c r="I2" s="738" t="s">
        <v>773</v>
      </c>
      <c r="J2" s="739"/>
      <c r="K2" s="198"/>
    </row>
    <row r="3" spans="1:17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150" t="s">
        <v>46</v>
      </c>
      <c r="I3" s="88" t="s">
        <v>47</v>
      </c>
      <c r="J3" s="16" t="s">
        <v>48</v>
      </c>
      <c r="K3" s="140" t="s">
        <v>360</v>
      </c>
      <c r="M3" s="342"/>
      <c r="O3" s="342"/>
    </row>
    <row r="4" spans="1:17" ht="25.5" x14ac:dyDescent="0.2">
      <c r="A4" s="1"/>
      <c r="B4" s="2" t="s">
        <v>150</v>
      </c>
      <c r="C4" s="159" t="s">
        <v>44</v>
      </c>
      <c r="D4" s="113" t="s">
        <v>45</v>
      </c>
      <c r="E4" s="90" t="s">
        <v>133</v>
      </c>
      <c r="F4" s="90" t="s">
        <v>18</v>
      </c>
      <c r="G4" s="90" t="s">
        <v>413</v>
      </c>
      <c r="H4" s="114" t="s">
        <v>18</v>
      </c>
      <c r="I4" s="90" t="s">
        <v>133</v>
      </c>
      <c r="J4" s="12" t="s">
        <v>18</v>
      </c>
      <c r="K4" s="141" t="s">
        <v>512</v>
      </c>
      <c r="L4" s="59" t="s">
        <v>163</v>
      </c>
      <c r="M4" s="342"/>
      <c r="O4" s="342"/>
    </row>
    <row r="5" spans="1:17" s="288" customFormat="1" ht="15" customHeight="1" x14ac:dyDescent="0.2">
      <c r="A5" s="282"/>
      <c r="B5" s="282" t="s">
        <v>151</v>
      </c>
      <c r="C5" s="283">
        <v>623411010</v>
      </c>
      <c r="D5" s="372">
        <v>623411010</v>
      </c>
      <c r="E5" s="285">
        <v>379769801.45000005</v>
      </c>
      <c r="F5" s="376">
        <f>+E5/D5</f>
        <v>0.60918045295670997</v>
      </c>
      <c r="G5" s="285">
        <v>349029078.41000003</v>
      </c>
      <c r="H5" s="368">
        <f>G5/E5</f>
        <v>0.91905432469188231</v>
      </c>
      <c r="I5" s="285">
        <v>366908492.34999996</v>
      </c>
      <c r="J5" s="376">
        <v>0.5885499076283558</v>
      </c>
      <c r="K5" s="286">
        <f>+E5/I5-1</f>
        <v>3.5053179111840915E-2</v>
      </c>
      <c r="L5" s="287" t="s">
        <v>164</v>
      </c>
      <c r="M5" s="342"/>
      <c r="N5"/>
      <c r="O5" s="343"/>
    </row>
    <row r="6" spans="1:17" s="288" customFormat="1" ht="15" customHeight="1" x14ac:dyDescent="0.2">
      <c r="A6" s="289"/>
      <c r="B6" s="289" t="s">
        <v>153</v>
      </c>
      <c r="C6" s="292">
        <v>58620000</v>
      </c>
      <c r="D6" s="293">
        <v>58620000</v>
      </c>
      <c r="E6" s="133">
        <v>60637276.450000003</v>
      </c>
      <c r="F6" s="330">
        <f t="shared" ref="F6:F67" si="0">+E6/D6</f>
        <v>1.0344127678266803</v>
      </c>
      <c r="G6" s="133">
        <v>47425719.310000002</v>
      </c>
      <c r="H6" s="368">
        <f t="shared" ref="H6:H11" si="1">G6/E6</f>
        <v>0.78212152798627221</v>
      </c>
      <c r="I6" s="133">
        <v>60757591.880000003</v>
      </c>
      <c r="J6" s="330">
        <v>1.036465231661549</v>
      </c>
      <c r="K6" s="294">
        <f t="shared" ref="K6:K67" si="2">+E6/I6-1</f>
        <v>-1.9802534346263778E-3</v>
      </c>
      <c r="L6" s="290">
        <v>115</v>
      </c>
      <c r="M6" s="342"/>
      <c r="N6"/>
      <c r="O6" s="342"/>
    </row>
    <row r="7" spans="1:17" s="288" customFormat="1" ht="15" customHeight="1" x14ac:dyDescent="0.2">
      <c r="A7" s="289"/>
      <c r="B7" s="289" t="s">
        <v>152</v>
      </c>
      <c r="C7" s="292">
        <v>120814000</v>
      </c>
      <c r="D7" s="293">
        <v>120814000</v>
      </c>
      <c r="E7" s="133">
        <v>93620511.959999993</v>
      </c>
      <c r="F7" s="330">
        <f t="shared" si="0"/>
        <v>0.77491443011571504</v>
      </c>
      <c r="G7" s="133">
        <v>89095006.319999993</v>
      </c>
      <c r="H7" s="368">
        <f t="shared" si="1"/>
        <v>0.95166117397506267</v>
      </c>
      <c r="I7" s="133">
        <v>85450689.409999996</v>
      </c>
      <c r="J7" s="330">
        <v>0.70729128586091017</v>
      </c>
      <c r="K7" s="294">
        <f t="shared" si="2"/>
        <v>9.5608620672449574E-2</v>
      </c>
      <c r="L7" s="290">
        <v>116</v>
      </c>
      <c r="M7" s="342"/>
      <c r="N7" s="460"/>
      <c r="O7" s="461"/>
    </row>
    <row r="8" spans="1:17" s="288" customFormat="1" ht="15" customHeight="1" x14ac:dyDescent="0.2">
      <c r="A8" s="289"/>
      <c r="B8" s="289" t="s">
        <v>154</v>
      </c>
      <c r="C8" s="292">
        <v>89678010</v>
      </c>
      <c r="D8" s="293">
        <v>89678010</v>
      </c>
      <c r="E8" s="133">
        <v>11544231.050000001</v>
      </c>
      <c r="F8" s="330">
        <f t="shared" si="0"/>
        <v>0.12872978615381855</v>
      </c>
      <c r="G8" s="133">
        <v>8791404.75</v>
      </c>
      <c r="H8" s="368">
        <f t="shared" si="1"/>
        <v>0.76154095599117444</v>
      </c>
      <c r="I8" s="133">
        <v>6920417.2199999997</v>
      </c>
      <c r="J8" s="330">
        <v>7.7169611814535133E-2</v>
      </c>
      <c r="K8" s="294">
        <f t="shared" si="2"/>
        <v>0.66814090581665853</v>
      </c>
      <c r="L8" s="290">
        <v>130</v>
      </c>
      <c r="M8" s="342"/>
      <c r="N8" s="460"/>
      <c r="O8" s="461"/>
    </row>
    <row r="9" spans="1:17" s="288" customFormat="1" ht="15" customHeight="1" x14ac:dyDescent="0.2">
      <c r="A9" s="291"/>
      <c r="B9" s="291" t="s">
        <v>357</v>
      </c>
      <c r="C9" s="292">
        <v>10</v>
      </c>
      <c r="D9" s="293">
        <v>10</v>
      </c>
      <c r="E9" s="133">
        <v>0</v>
      </c>
      <c r="F9" s="330" t="s">
        <v>129</v>
      </c>
      <c r="G9" s="133">
        <v>0</v>
      </c>
      <c r="H9" s="368" t="s">
        <v>129</v>
      </c>
      <c r="I9" s="403">
        <v>0</v>
      </c>
      <c r="J9" s="330" t="s">
        <v>129</v>
      </c>
      <c r="K9" s="294" t="s">
        <v>129</v>
      </c>
      <c r="L9" s="290">
        <v>180</v>
      </c>
      <c r="M9" s="342"/>
      <c r="N9" s="460"/>
      <c r="O9" s="461"/>
    </row>
    <row r="10" spans="1:17" s="288" customFormat="1" ht="15" customHeight="1" x14ac:dyDescent="0.2">
      <c r="A10" s="291"/>
      <c r="B10" s="291" t="s">
        <v>155</v>
      </c>
      <c r="C10" s="292">
        <v>16767000</v>
      </c>
      <c r="D10" s="293">
        <v>16767000</v>
      </c>
      <c r="E10" s="295">
        <v>13323285.68</v>
      </c>
      <c r="F10" s="377">
        <f t="shared" si="0"/>
        <v>0.79461356712590203</v>
      </c>
      <c r="G10" s="295">
        <v>12972980.09</v>
      </c>
      <c r="H10" s="548">
        <f t="shared" si="1"/>
        <v>0.97370726723019574</v>
      </c>
      <c r="I10" s="295">
        <v>11456891.689999999</v>
      </c>
      <c r="J10" s="377">
        <v>0.68330003518816718</v>
      </c>
      <c r="K10" s="296">
        <f t="shared" si="2"/>
        <v>0.16290578985127868</v>
      </c>
      <c r="L10" s="290">
        <v>290</v>
      </c>
      <c r="M10" s="342"/>
      <c r="N10" s="460"/>
      <c r="O10" s="461"/>
    </row>
    <row r="11" spans="1:17" ht="15" customHeight="1" x14ac:dyDescent="0.2">
      <c r="A11" s="9"/>
      <c r="B11" s="2" t="s">
        <v>156</v>
      </c>
      <c r="C11" s="163">
        <f>SUM(C5:C10)</f>
        <v>909290030</v>
      </c>
      <c r="D11" s="153">
        <f>SUM(D5:D10)</f>
        <v>909290030</v>
      </c>
      <c r="E11" s="85">
        <f>SUM(E5:E10)</f>
        <v>558895106.58999991</v>
      </c>
      <c r="F11" s="91">
        <f>+E11/D11</f>
        <v>0.61464998861804288</v>
      </c>
      <c r="G11" s="85">
        <f>SUM(G5:G10)</f>
        <v>507314188.88</v>
      </c>
      <c r="H11" s="171">
        <f t="shared" si="1"/>
        <v>0.90770912627109623</v>
      </c>
      <c r="I11" s="85">
        <f>SUM(I5:I10)</f>
        <v>531494082.55000001</v>
      </c>
      <c r="J11" s="44">
        <v>0.5845154626296738</v>
      </c>
      <c r="K11" s="145">
        <f>+E11/I11-1</f>
        <v>5.1554711406259557E-2</v>
      </c>
      <c r="M11" s="342"/>
      <c r="N11" s="460"/>
      <c r="O11" s="461"/>
      <c r="P11" s="288"/>
      <c r="Q11" s="288"/>
    </row>
    <row r="12" spans="1:17" s="288" customFormat="1" ht="15" customHeight="1" x14ac:dyDescent="0.2">
      <c r="A12" s="282"/>
      <c r="B12" s="282" t="s">
        <v>157</v>
      </c>
      <c r="C12" s="283">
        <v>90227080</v>
      </c>
      <c r="D12" s="372">
        <v>90227080</v>
      </c>
      <c r="E12" s="329">
        <v>44964987.479999997</v>
      </c>
      <c r="F12" s="664">
        <f t="shared" si="0"/>
        <v>0.49835357056883584</v>
      </c>
      <c r="G12" s="329">
        <v>44197688.759999998</v>
      </c>
      <c r="H12" s="359">
        <f t="shared" ref="H12:H67" si="3">+G12/E12</f>
        <v>0.9829356403058872</v>
      </c>
      <c r="I12" s="285">
        <v>52606203.090000004</v>
      </c>
      <c r="J12" s="376">
        <v>0.58304228719360085</v>
      </c>
      <c r="K12" s="286">
        <f t="shared" si="2"/>
        <v>-0.14525312912105104</v>
      </c>
      <c r="L12" s="287" t="s">
        <v>165</v>
      </c>
      <c r="M12" s="342"/>
      <c r="N12" s="460"/>
      <c r="O12" s="461"/>
    </row>
    <row r="13" spans="1:17" s="288" customFormat="1" ht="15" customHeight="1" x14ac:dyDescent="0.2">
      <c r="A13" s="291"/>
      <c r="B13" s="291" t="s">
        <v>158</v>
      </c>
      <c r="C13" s="292">
        <v>936468101.54999995</v>
      </c>
      <c r="D13" s="293">
        <v>936468101.54999995</v>
      </c>
      <c r="E13" s="665">
        <v>486381239.10000002</v>
      </c>
      <c r="F13" s="663">
        <f t="shared" si="0"/>
        <v>0.51937833044709547</v>
      </c>
      <c r="G13" s="665">
        <v>476762942.39999998</v>
      </c>
      <c r="H13" s="369">
        <f t="shared" si="3"/>
        <v>0.98022477857534607</v>
      </c>
      <c r="I13" s="295">
        <v>579354387.77999997</v>
      </c>
      <c r="J13" s="377">
        <v>0.61680532587851289</v>
      </c>
      <c r="K13" s="296">
        <f t="shared" si="2"/>
        <v>-0.16047716327179162</v>
      </c>
      <c r="L13" s="287" t="s">
        <v>186</v>
      </c>
      <c r="M13" s="342"/>
      <c r="N13" s="342"/>
      <c r="O13" s="342"/>
    </row>
    <row r="14" spans="1:17" ht="15" customHeight="1" x14ac:dyDescent="0.2">
      <c r="A14" s="9"/>
      <c r="B14" s="2" t="s">
        <v>159</v>
      </c>
      <c r="C14" s="163">
        <f>SUM(C12:C13)</f>
        <v>1026695181.55</v>
      </c>
      <c r="D14" s="153">
        <f>SUM(D12:D13)</f>
        <v>1026695181.55</v>
      </c>
      <c r="E14" s="85">
        <f>SUM(E12:E13)</f>
        <v>531346226.58000004</v>
      </c>
      <c r="F14" s="91">
        <f>+E14/D14</f>
        <v>0.51753065187062397</v>
      </c>
      <c r="G14" s="85">
        <f>SUM(G12:G13)</f>
        <v>520960631.15999997</v>
      </c>
      <c r="H14" s="172">
        <f>+G14/E14</f>
        <v>0.98045418429552655</v>
      </c>
      <c r="I14" s="85">
        <f>SUM(I12:I13)</f>
        <v>631960590.87</v>
      </c>
      <c r="J14" s="44">
        <v>0.61384630466786794</v>
      </c>
      <c r="K14" s="145">
        <f t="shared" si="2"/>
        <v>-0.15920987122232955</v>
      </c>
      <c r="M14" s="342"/>
      <c r="N14" s="342"/>
      <c r="O14" s="342"/>
      <c r="P14" s="288"/>
      <c r="Q14" s="288"/>
    </row>
    <row r="15" spans="1:17" s="288" customFormat="1" ht="15" customHeight="1" x14ac:dyDescent="0.2">
      <c r="A15" s="282"/>
      <c r="B15" s="282" t="s">
        <v>160</v>
      </c>
      <c r="C15" s="501">
        <v>16001258</v>
      </c>
      <c r="D15" s="285">
        <v>16001258</v>
      </c>
      <c r="E15" s="285">
        <v>0</v>
      </c>
      <c r="F15" s="378" t="s">
        <v>129</v>
      </c>
      <c r="G15" s="285">
        <v>0</v>
      </c>
      <c r="H15" s="667" t="s">
        <v>129</v>
      </c>
      <c r="I15" s="285">
        <v>0</v>
      </c>
      <c r="J15" s="338" t="s">
        <v>129</v>
      </c>
      <c r="K15" s="286" t="s">
        <v>129</v>
      </c>
      <c r="L15" s="290">
        <v>32600</v>
      </c>
      <c r="M15" s="342"/>
      <c r="N15" s="459"/>
      <c r="O15" s="461"/>
    </row>
    <row r="16" spans="1:17" s="288" customFormat="1" ht="15" customHeight="1" x14ac:dyDescent="0.2">
      <c r="A16" s="282"/>
      <c r="B16" s="282" t="s">
        <v>166</v>
      </c>
      <c r="C16" s="292">
        <v>35354767</v>
      </c>
      <c r="D16" s="285">
        <v>35354767</v>
      </c>
      <c r="E16" s="285">
        <v>0</v>
      </c>
      <c r="F16" s="378" t="s">
        <v>129</v>
      </c>
      <c r="G16" s="285">
        <v>0</v>
      </c>
      <c r="H16" s="359" t="s">
        <v>129</v>
      </c>
      <c r="I16" s="285">
        <v>0</v>
      </c>
      <c r="J16" s="338" t="s">
        <v>129</v>
      </c>
      <c r="K16" s="296" t="s">
        <v>129</v>
      </c>
      <c r="L16" s="290">
        <v>33000</v>
      </c>
      <c r="M16" s="342"/>
      <c r="N16" s="459"/>
      <c r="O16" s="461"/>
    </row>
    <row r="17" spans="1:17" s="288" customFormat="1" ht="15" customHeight="1" x14ac:dyDescent="0.2">
      <c r="A17" s="319"/>
      <c r="B17" s="282" t="s">
        <v>161</v>
      </c>
      <c r="C17" s="292">
        <v>12029885</v>
      </c>
      <c r="D17" s="328">
        <v>12029885</v>
      </c>
      <c r="E17" s="285">
        <v>0</v>
      </c>
      <c r="F17" s="378" t="s">
        <v>129</v>
      </c>
      <c r="G17" s="285">
        <v>0</v>
      </c>
      <c r="H17" s="450" t="s">
        <v>129</v>
      </c>
      <c r="I17" s="298">
        <v>0</v>
      </c>
      <c r="J17" s="338" t="s">
        <v>129</v>
      </c>
      <c r="K17" s="296" t="s">
        <v>129</v>
      </c>
      <c r="L17" s="290">
        <v>30903</v>
      </c>
      <c r="M17" s="342"/>
      <c r="N17" s="459"/>
      <c r="O17" s="461"/>
    </row>
    <row r="18" spans="1:17" s="288" customFormat="1" ht="15" customHeight="1" x14ac:dyDescent="0.2">
      <c r="A18" s="282"/>
      <c r="B18" s="347" t="s">
        <v>162</v>
      </c>
      <c r="C18" s="491">
        <v>15500000</v>
      </c>
      <c r="D18" s="372">
        <v>15500000</v>
      </c>
      <c r="E18" s="344">
        <v>7551599.7000000002</v>
      </c>
      <c r="F18" s="379">
        <f t="shared" si="0"/>
        <v>0.48719998064516129</v>
      </c>
      <c r="G18" s="344">
        <v>6290328.0999999996</v>
      </c>
      <c r="H18" s="359">
        <f>+G18/E18</f>
        <v>0.83297954736663271</v>
      </c>
      <c r="I18" s="344">
        <v>7368607.71</v>
      </c>
      <c r="J18" s="405">
        <v>0.47539404580645162</v>
      </c>
      <c r="K18" s="388">
        <f t="shared" si="2"/>
        <v>2.4833998117671507E-2</v>
      </c>
      <c r="L18" s="290">
        <v>301</v>
      </c>
      <c r="M18" s="342"/>
      <c r="N18" s="459"/>
      <c r="O18" s="461"/>
    </row>
    <row r="19" spans="1:17" s="288" customFormat="1" ht="15" customHeight="1" x14ac:dyDescent="0.2">
      <c r="A19" s="282"/>
      <c r="B19" s="346" t="s">
        <v>167</v>
      </c>
      <c r="C19" s="292">
        <v>6068000</v>
      </c>
      <c r="D19" s="293">
        <v>6068000</v>
      </c>
      <c r="E19" s="285">
        <v>5607516.4500000002</v>
      </c>
      <c r="F19" s="378">
        <f t="shared" si="0"/>
        <v>0.92411279663810153</v>
      </c>
      <c r="G19" s="285">
        <v>5578520.0599999996</v>
      </c>
      <c r="H19" s="359">
        <f t="shared" ref="H19:H23" si="4">+G19/E19</f>
        <v>0.9948290138319611</v>
      </c>
      <c r="I19" s="285">
        <v>2910813.63</v>
      </c>
      <c r="J19" s="338">
        <v>0.47969901615029664</v>
      </c>
      <c r="K19" s="389">
        <f t="shared" si="2"/>
        <v>0.92644296845621144</v>
      </c>
      <c r="L19" s="290">
        <v>321</v>
      </c>
      <c r="M19" s="342"/>
      <c r="N19" s="460"/>
      <c r="O19" s="461"/>
    </row>
    <row r="20" spans="1:17" s="288" customFormat="1" ht="15" customHeight="1" x14ac:dyDescent="0.2">
      <c r="A20" s="282"/>
      <c r="B20" s="346" t="s">
        <v>168</v>
      </c>
      <c r="C20" s="292">
        <v>16757000.01</v>
      </c>
      <c r="D20" s="293">
        <v>16757000.01</v>
      </c>
      <c r="E20" s="329">
        <v>15987040.99</v>
      </c>
      <c r="F20" s="378">
        <f t="shared" si="0"/>
        <v>0.95405149969919945</v>
      </c>
      <c r="G20" s="329">
        <v>15063424.26</v>
      </c>
      <c r="H20" s="359">
        <f t="shared" si="4"/>
        <v>0.94222716195087453</v>
      </c>
      <c r="I20" s="285">
        <v>15410246.67</v>
      </c>
      <c r="J20" s="338">
        <v>0.91963040286469511</v>
      </c>
      <c r="K20" s="389">
        <f t="shared" si="2"/>
        <v>3.7429272376468647E-2</v>
      </c>
      <c r="L20" s="290">
        <v>331</v>
      </c>
      <c r="M20" s="449"/>
      <c r="N20" s="460"/>
      <c r="O20" s="461"/>
      <c r="P20" s="449"/>
      <c r="Q20" s="449"/>
    </row>
    <row r="21" spans="1:17" s="288" customFormat="1" ht="15" customHeight="1" x14ac:dyDescent="0.2">
      <c r="A21" s="282"/>
      <c r="B21" s="346" t="s">
        <v>169</v>
      </c>
      <c r="C21" s="292">
        <v>30559000</v>
      </c>
      <c r="D21" s="293">
        <v>30559000</v>
      </c>
      <c r="E21" s="666">
        <v>12545436.85</v>
      </c>
      <c r="F21" s="378">
        <f t="shared" si="0"/>
        <v>0.41053165515887297</v>
      </c>
      <c r="G21" s="666">
        <v>10633319.309999999</v>
      </c>
      <c r="H21" s="359">
        <f t="shared" si="4"/>
        <v>0.84758461878511615</v>
      </c>
      <c r="I21" s="285">
        <v>9940156.3800000008</v>
      </c>
      <c r="J21" s="338">
        <v>0.32527754114990676</v>
      </c>
      <c r="K21" s="389">
        <f t="shared" si="2"/>
        <v>0.26209652749949974</v>
      </c>
      <c r="L21" s="314" t="s">
        <v>170</v>
      </c>
      <c r="M21" s="342"/>
      <c r="N21" s="342"/>
      <c r="O21" s="342"/>
    </row>
    <row r="22" spans="1:17" s="288" customFormat="1" ht="15" customHeight="1" x14ac:dyDescent="0.2">
      <c r="A22" s="282"/>
      <c r="B22" s="346" t="s">
        <v>171</v>
      </c>
      <c r="C22" s="292">
        <v>8526999.9900000002</v>
      </c>
      <c r="D22" s="293">
        <v>8526999.9900000002</v>
      </c>
      <c r="E22" s="666">
        <v>6748238.9100000001</v>
      </c>
      <c r="F22" s="378">
        <f t="shared" si="0"/>
        <v>0.79139661286665486</v>
      </c>
      <c r="G22" s="329">
        <v>5666356.54</v>
      </c>
      <c r="H22" s="359">
        <f t="shared" si="4"/>
        <v>0.83967930234408372</v>
      </c>
      <c r="I22" s="285">
        <v>4632223.88</v>
      </c>
      <c r="J22" s="338">
        <v>0.54324192393953552</v>
      </c>
      <c r="K22" s="389">
        <f t="shared" si="2"/>
        <v>0.45680327307496205</v>
      </c>
      <c r="L22" s="314">
        <v>335</v>
      </c>
      <c r="M22" s="342"/>
      <c r="N22" s="342"/>
      <c r="O22" s="342"/>
    </row>
    <row r="23" spans="1:17" s="288" customFormat="1" ht="15" customHeight="1" x14ac:dyDescent="0.2">
      <c r="A23" s="319"/>
      <c r="B23" s="464" t="s">
        <v>172</v>
      </c>
      <c r="C23" s="497">
        <v>3029617.12</v>
      </c>
      <c r="D23" s="327">
        <v>3029617.1200000048</v>
      </c>
      <c r="E23" s="668">
        <v>2591975.6299999952</v>
      </c>
      <c r="F23" s="384">
        <f t="shared" si="0"/>
        <v>0.85554561099126325</v>
      </c>
      <c r="G23" s="668">
        <v>1755023.2699999958</v>
      </c>
      <c r="H23" s="450">
        <f t="shared" si="4"/>
        <v>0.67709867704273097</v>
      </c>
      <c r="I23" s="327">
        <v>1916977.8999999985</v>
      </c>
      <c r="J23" s="406">
        <v>0.6327459292941926</v>
      </c>
      <c r="K23" s="390">
        <f t="shared" si="2"/>
        <v>0.35211555125387584</v>
      </c>
      <c r="L23" s="318" t="s">
        <v>173</v>
      </c>
      <c r="M23" s="342"/>
      <c r="N23" s="342"/>
      <c r="O23" s="342"/>
    </row>
    <row r="24" spans="1:17" s="288" customFormat="1" ht="15" customHeight="1" x14ac:dyDescent="0.2">
      <c r="A24" s="282"/>
      <c r="B24" s="282" t="s">
        <v>174</v>
      </c>
      <c r="C24" s="501">
        <v>17635000</v>
      </c>
      <c r="D24" s="372">
        <v>17635000</v>
      </c>
      <c r="E24" s="285">
        <v>2099559.66</v>
      </c>
      <c r="F24" s="378">
        <f t="shared" si="0"/>
        <v>0.11905640260844912</v>
      </c>
      <c r="G24" s="285">
        <v>703693.11</v>
      </c>
      <c r="H24" s="359">
        <f>+G24/E24</f>
        <v>0.33516223587568833</v>
      </c>
      <c r="I24" s="285">
        <v>883312.43</v>
      </c>
      <c r="J24" s="338">
        <v>5.0088598242132125E-2</v>
      </c>
      <c r="K24" s="286">
        <f t="shared" si="2"/>
        <v>1.376916240157517</v>
      </c>
      <c r="L24" s="314">
        <v>34920</v>
      </c>
      <c r="M24" s="342"/>
      <c r="N24" s="342"/>
      <c r="O24" s="342"/>
    </row>
    <row r="25" spans="1:17" s="288" customFormat="1" ht="15" customHeight="1" x14ac:dyDescent="0.2">
      <c r="A25" s="282"/>
      <c r="B25" s="282" t="s">
        <v>175</v>
      </c>
      <c r="C25" s="292">
        <v>6259000</v>
      </c>
      <c r="D25" s="293">
        <v>6259000</v>
      </c>
      <c r="E25" s="285">
        <v>3249416.93</v>
      </c>
      <c r="F25" s="378">
        <f t="shared" si="0"/>
        <v>0.51915911966767858</v>
      </c>
      <c r="G25" s="285">
        <v>2806853.99</v>
      </c>
      <c r="H25" s="359">
        <f>+G25/E25</f>
        <v>0.86380235299629593</v>
      </c>
      <c r="I25" s="285">
        <v>3786748.89</v>
      </c>
      <c r="J25" s="338">
        <v>0.60500861000159767</v>
      </c>
      <c r="K25" s="286">
        <f t="shared" si="2"/>
        <v>-0.14189796461523485</v>
      </c>
      <c r="L25" s="314">
        <v>34921</v>
      </c>
      <c r="M25" s="342"/>
      <c r="N25" s="342"/>
      <c r="O25" s="342"/>
    </row>
    <row r="26" spans="1:17" s="288" customFormat="1" ht="15" customHeight="1" x14ac:dyDescent="0.2">
      <c r="A26" s="282"/>
      <c r="B26" s="282" t="s">
        <v>176</v>
      </c>
      <c r="C26" s="292">
        <v>3873362.86</v>
      </c>
      <c r="D26" s="293">
        <v>3873362.8599999994</v>
      </c>
      <c r="E26" s="285">
        <v>1619777.5600000005</v>
      </c>
      <c r="F26" s="378">
        <f t="shared" si="0"/>
        <v>0.4181837897831242</v>
      </c>
      <c r="G26" s="285">
        <v>1531736.27</v>
      </c>
      <c r="H26" s="359">
        <f t="shared" si="3"/>
        <v>0.94564606142586616</v>
      </c>
      <c r="I26" s="327">
        <v>1437950.3199999998</v>
      </c>
      <c r="J26" s="338">
        <v>0.37124079823494771</v>
      </c>
      <c r="K26" s="286">
        <f t="shared" si="2"/>
        <v>0.12644890262968245</v>
      </c>
      <c r="L26" s="348" t="s">
        <v>351</v>
      </c>
      <c r="M26" s="342"/>
      <c r="N26" s="342"/>
      <c r="O26" s="342"/>
    </row>
    <row r="27" spans="1:17" s="288" customFormat="1" ht="15" customHeight="1" x14ac:dyDescent="0.2">
      <c r="A27" s="300"/>
      <c r="B27" s="300" t="s">
        <v>509</v>
      </c>
      <c r="C27" s="492">
        <v>10</v>
      </c>
      <c r="D27" s="302">
        <v>10</v>
      </c>
      <c r="E27" s="303">
        <v>0</v>
      </c>
      <c r="F27" s="365" t="s">
        <v>129</v>
      </c>
      <c r="G27" s="303">
        <v>0</v>
      </c>
      <c r="H27" s="304" t="s">
        <v>129</v>
      </c>
      <c r="I27" s="302">
        <v>0</v>
      </c>
      <c r="J27" s="407" t="s">
        <v>129</v>
      </c>
      <c r="K27" s="305" t="s">
        <v>129</v>
      </c>
      <c r="L27" s="314">
        <v>35</v>
      </c>
      <c r="M27" s="342"/>
      <c r="N27" s="342"/>
      <c r="O27" s="342"/>
    </row>
    <row r="28" spans="1:17" s="288" customFormat="1" ht="15" customHeight="1" x14ac:dyDescent="0.2">
      <c r="A28" s="282"/>
      <c r="B28" s="282" t="s">
        <v>177</v>
      </c>
      <c r="C28" s="491">
        <v>6100000</v>
      </c>
      <c r="D28" s="293">
        <v>6100000</v>
      </c>
      <c r="E28" s="285">
        <v>7132161.0300000003</v>
      </c>
      <c r="F28" s="378">
        <f t="shared" si="0"/>
        <v>1.1692067262295083</v>
      </c>
      <c r="G28" s="285">
        <v>1650780.26</v>
      </c>
      <c r="H28" s="359">
        <f>+G28/E28</f>
        <v>0.23145583127698954</v>
      </c>
      <c r="I28" s="285">
        <v>5029172.91</v>
      </c>
      <c r="J28" s="338">
        <v>0.82445457540983613</v>
      </c>
      <c r="K28" s="286">
        <f t="shared" si="2"/>
        <v>0.41815784774836873</v>
      </c>
      <c r="L28" s="314">
        <v>36500</v>
      </c>
      <c r="M28" s="342"/>
      <c r="N28" s="342"/>
      <c r="O28" s="342"/>
    </row>
    <row r="29" spans="1:17" s="288" customFormat="1" ht="15" customHeight="1" x14ac:dyDescent="0.2">
      <c r="A29" s="297"/>
      <c r="B29" s="297" t="s">
        <v>178</v>
      </c>
      <c r="C29" s="497">
        <v>390340</v>
      </c>
      <c r="D29" s="327">
        <v>390340</v>
      </c>
      <c r="E29" s="328">
        <v>171314.20999999996</v>
      </c>
      <c r="F29" s="350">
        <f t="shared" si="0"/>
        <v>0.4388845877952553</v>
      </c>
      <c r="G29" s="298">
        <v>67018.580000000075</v>
      </c>
      <c r="H29" s="370">
        <f t="shared" si="3"/>
        <v>0.39120269124201718</v>
      </c>
      <c r="I29" s="298">
        <v>176486.22999999952</v>
      </c>
      <c r="J29" s="406">
        <v>0.45213462622329126</v>
      </c>
      <c r="K29" s="299">
        <f t="shared" si="2"/>
        <v>-2.9305515790096326E-2</v>
      </c>
      <c r="L29" s="318" t="s">
        <v>180</v>
      </c>
      <c r="N29"/>
    </row>
    <row r="30" spans="1:17" s="288" customFormat="1" ht="15" customHeight="1" x14ac:dyDescent="0.2">
      <c r="A30" s="282"/>
      <c r="B30" s="282" t="s">
        <v>179</v>
      </c>
      <c r="C30" s="322">
        <v>870323.98</v>
      </c>
      <c r="D30" s="188">
        <v>870323.98</v>
      </c>
      <c r="E30" s="311">
        <v>1206815.6599999999</v>
      </c>
      <c r="F30" s="378">
        <f t="shared" si="0"/>
        <v>1.3866280692392274</v>
      </c>
      <c r="G30" s="126">
        <v>994685.66</v>
      </c>
      <c r="H30" s="359">
        <f t="shared" si="3"/>
        <v>0.82422336150328057</v>
      </c>
      <c r="I30" s="285">
        <v>699990.48</v>
      </c>
      <c r="J30" s="405">
        <v>0.80428724944474128</v>
      </c>
      <c r="K30" s="391">
        <f t="shared" si="2"/>
        <v>0.72404581845170224</v>
      </c>
      <c r="L30" s="290">
        <v>38</v>
      </c>
      <c r="N30"/>
    </row>
    <row r="31" spans="1:17" s="288" customFormat="1" ht="15" customHeight="1" x14ac:dyDescent="0.2">
      <c r="A31" s="282"/>
      <c r="B31" s="282" t="s">
        <v>181</v>
      </c>
      <c r="C31" s="283">
        <v>51560750.68</v>
      </c>
      <c r="D31" s="188">
        <v>51560750.68</v>
      </c>
      <c r="E31" s="311">
        <v>49206822.759999998</v>
      </c>
      <c r="F31" s="378">
        <f t="shared" si="0"/>
        <v>0.95434651573230345</v>
      </c>
      <c r="G31" s="126">
        <v>16713282.98</v>
      </c>
      <c r="H31" s="359">
        <f t="shared" si="3"/>
        <v>0.33965377243551992</v>
      </c>
      <c r="I31" s="285">
        <v>49518532.049999997</v>
      </c>
      <c r="J31" s="338">
        <v>0.96039199191116198</v>
      </c>
      <c r="K31" s="286">
        <f t="shared" si="2"/>
        <v>-6.2948006957326275E-3</v>
      </c>
      <c r="L31" s="290">
        <v>391</v>
      </c>
      <c r="N31"/>
    </row>
    <row r="32" spans="1:17" s="288" customFormat="1" ht="15" customHeight="1" x14ac:dyDescent="0.2">
      <c r="A32" s="282"/>
      <c r="B32" s="282" t="s">
        <v>182</v>
      </c>
      <c r="C32" s="292">
        <v>10708000</v>
      </c>
      <c r="D32" s="188">
        <v>10708000</v>
      </c>
      <c r="E32" s="311">
        <v>6495455.3899999997</v>
      </c>
      <c r="F32" s="378">
        <f t="shared" si="0"/>
        <v>0.60659837411281281</v>
      </c>
      <c r="G32" s="126">
        <v>6495455.3899999997</v>
      </c>
      <c r="H32" s="359">
        <f t="shared" si="3"/>
        <v>1</v>
      </c>
      <c r="I32" s="285">
        <v>4890746.72</v>
      </c>
      <c r="J32" s="338">
        <v>0.45673764661935001</v>
      </c>
      <c r="K32" s="286">
        <f t="shared" si="2"/>
        <v>0.3281111784909605</v>
      </c>
      <c r="L32" s="290">
        <v>392</v>
      </c>
    </row>
    <row r="33" spans="1:18" s="288" customFormat="1" ht="15" customHeight="1" x14ac:dyDescent="0.2">
      <c r="A33" s="282"/>
      <c r="B33" s="306" t="s">
        <v>183</v>
      </c>
      <c r="C33" s="292">
        <v>7163000</v>
      </c>
      <c r="D33" s="188">
        <v>7163000</v>
      </c>
      <c r="E33" s="311">
        <v>1410241.83</v>
      </c>
      <c r="F33" s="317">
        <f t="shared" si="0"/>
        <v>0.19687865838335894</v>
      </c>
      <c r="G33" s="126">
        <v>851392.39</v>
      </c>
      <c r="H33" s="359">
        <f t="shared" si="3"/>
        <v>0.60372084552335248</v>
      </c>
      <c r="I33" s="126">
        <v>4176574.12</v>
      </c>
      <c r="J33" s="338">
        <v>0.58307610219181905</v>
      </c>
      <c r="K33" s="286">
        <f t="shared" si="2"/>
        <v>-0.66234483347322948</v>
      </c>
      <c r="L33" s="290">
        <v>393</v>
      </c>
      <c r="N33"/>
    </row>
    <row r="34" spans="1:18" s="288" customFormat="1" ht="15" customHeight="1" x14ac:dyDescent="0.2">
      <c r="A34" s="282"/>
      <c r="B34" s="308" t="s">
        <v>361</v>
      </c>
      <c r="C34" s="292">
        <v>10</v>
      </c>
      <c r="D34" s="188">
        <v>10</v>
      </c>
      <c r="E34" s="311">
        <v>0</v>
      </c>
      <c r="F34" s="317" t="s">
        <v>129</v>
      </c>
      <c r="G34" s="126">
        <v>0</v>
      </c>
      <c r="H34" s="359" t="s">
        <v>129</v>
      </c>
      <c r="I34" s="126">
        <v>243356.54</v>
      </c>
      <c r="J34" s="338" t="s">
        <v>129</v>
      </c>
      <c r="K34" s="286" t="s">
        <v>129</v>
      </c>
      <c r="L34" s="290">
        <v>396</v>
      </c>
      <c r="N34" s="6"/>
    </row>
    <row r="35" spans="1:18" s="288" customFormat="1" ht="15" customHeight="1" x14ac:dyDescent="0.2">
      <c r="A35" s="310"/>
      <c r="B35" s="234" t="s">
        <v>415</v>
      </c>
      <c r="C35" s="292">
        <v>10</v>
      </c>
      <c r="D35" s="188">
        <v>10</v>
      </c>
      <c r="E35" s="311">
        <v>2113708.9500000002</v>
      </c>
      <c r="F35" s="317" t="s">
        <v>129</v>
      </c>
      <c r="G35" s="126">
        <v>0</v>
      </c>
      <c r="H35" s="502">
        <f t="shared" si="3"/>
        <v>0</v>
      </c>
      <c r="I35" s="311">
        <v>1234777.9099999999</v>
      </c>
      <c r="J35" s="338" t="s">
        <v>129</v>
      </c>
      <c r="K35" s="286">
        <f t="shared" si="2"/>
        <v>0.71181305794497107</v>
      </c>
      <c r="L35" s="290">
        <v>397</v>
      </c>
      <c r="N35"/>
    </row>
    <row r="36" spans="1:18" s="288" customFormat="1" ht="15" customHeight="1" x14ac:dyDescent="0.2">
      <c r="A36" s="310"/>
      <c r="B36" s="248" t="s">
        <v>184</v>
      </c>
      <c r="C36" s="292">
        <v>11693727.279999999</v>
      </c>
      <c r="D36" s="549">
        <v>11745292.140000001</v>
      </c>
      <c r="E36" s="403">
        <v>1798147.76</v>
      </c>
      <c r="F36" s="380">
        <f t="shared" si="0"/>
        <v>0.15309519240276639</v>
      </c>
      <c r="G36" s="312">
        <v>823002.87</v>
      </c>
      <c r="H36" s="371">
        <f t="shared" si="3"/>
        <v>0.45769479478149228</v>
      </c>
      <c r="I36" s="312">
        <v>8771958.1300000008</v>
      </c>
      <c r="J36" s="408">
        <v>0.74704457213490705</v>
      </c>
      <c r="K36" s="313">
        <f t="shared" si="2"/>
        <v>-0.79501181681996924</v>
      </c>
      <c r="L36" s="290">
        <v>399</v>
      </c>
      <c r="N36"/>
    </row>
    <row r="37" spans="1:18" ht="15" customHeight="1" thickBot="1" x14ac:dyDescent="0.25">
      <c r="A37" s="9"/>
      <c r="B37" s="2" t="s">
        <v>185</v>
      </c>
      <c r="C37" s="167">
        <f>SUM(C15:C36)</f>
        <v>260080061.92000002</v>
      </c>
      <c r="D37" s="170">
        <f>SUM(D15:D36)</f>
        <v>260131626.78000003</v>
      </c>
      <c r="E37" s="175">
        <f>SUM(E15:E36)</f>
        <v>127535230.27000001</v>
      </c>
      <c r="F37" s="381">
        <f>+E37/D37</f>
        <v>0.49027191291068895</v>
      </c>
      <c r="G37" s="175">
        <f>SUM(G15:G36)</f>
        <v>77624873.040000007</v>
      </c>
      <c r="H37" s="176">
        <f t="shared" si="3"/>
        <v>0.60865435280638391</v>
      </c>
      <c r="I37" s="153">
        <f>+SUM(I15:I36)</f>
        <v>123028632.89999999</v>
      </c>
      <c r="J37" s="44">
        <v>0.47295321092464671</v>
      </c>
      <c r="K37" s="183">
        <f t="shared" si="2"/>
        <v>3.6630475880058411E-2</v>
      </c>
    </row>
    <row r="38" spans="1:18" ht="15.75" thickBot="1" x14ac:dyDescent="0.3">
      <c r="A38" s="7" t="s">
        <v>228</v>
      </c>
    </row>
    <row r="39" spans="1:18" x14ac:dyDescent="0.2">
      <c r="A39" s="8" t="s">
        <v>290</v>
      </c>
      <c r="C39" s="165" t="s">
        <v>510</v>
      </c>
      <c r="D39" s="744" t="s">
        <v>772</v>
      </c>
      <c r="E39" s="742"/>
      <c r="F39" s="742"/>
      <c r="G39" s="742"/>
      <c r="H39" s="743"/>
      <c r="I39" s="740" t="s">
        <v>773</v>
      </c>
      <c r="J39" s="739"/>
      <c r="K39" s="198"/>
    </row>
    <row r="40" spans="1:18" x14ac:dyDescent="0.2">
      <c r="C40" s="158">
        <v>1</v>
      </c>
      <c r="D40" s="149">
        <v>2</v>
      </c>
      <c r="E40" s="88">
        <v>3</v>
      </c>
      <c r="F40" s="89" t="s">
        <v>36</v>
      </c>
      <c r="G40" s="88">
        <v>4</v>
      </c>
      <c r="H40" s="150" t="s">
        <v>46</v>
      </c>
      <c r="I40" s="88" t="s">
        <v>47</v>
      </c>
      <c r="J40" s="16" t="s">
        <v>48</v>
      </c>
      <c r="K40" s="140" t="s">
        <v>360</v>
      </c>
    </row>
    <row r="41" spans="1:18" ht="25.5" x14ac:dyDescent="0.2">
      <c r="A41" s="1"/>
      <c r="B41" s="2" t="s">
        <v>150</v>
      </c>
      <c r="C41" s="159" t="s">
        <v>44</v>
      </c>
      <c r="D41" s="113" t="s">
        <v>45</v>
      </c>
      <c r="E41" s="90" t="s">
        <v>133</v>
      </c>
      <c r="F41" s="90" t="s">
        <v>18</v>
      </c>
      <c r="G41" s="90" t="s">
        <v>413</v>
      </c>
      <c r="H41" s="114" t="s">
        <v>18</v>
      </c>
      <c r="I41" s="90" t="s">
        <v>133</v>
      </c>
      <c r="J41" s="12" t="s">
        <v>18</v>
      </c>
      <c r="K41" s="141" t="s">
        <v>512</v>
      </c>
      <c r="L41" s="59" t="s">
        <v>163</v>
      </c>
    </row>
    <row r="42" spans="1:18" s="288" customFormat="1" ht="15" customHeight="1" x14ac:dyDescent="0.2">
      <c r="A42" s="297"/>
      <c r="B42" s="297" t="s">
        <v>187</v>
      </c>
      <c r="C42" s="480">
        <v>6038467.5800000401</v>
      </c>
      <c r="D42" s="298">
        <v>6038467.5800000429</v>
      </c>
      <c r="E42" s="298">
        <v>4923546.7599999905</v>
      </c>
      <c r="F42" s="350">
        <f t="shared" ref="F42:F58" si="5">+E42/D42</f>
        <v>0.81536361581326156</v>
      </c>
      <c r="G42" s="373">
        <v>4868527.2400000095</v>
      </c>
      <c r="H42" s="468">
        <f>G42/E42</f>
        <v>0.98882522647149973</v>
      </c>
      <c r="I42" s="298">
        <v>5062983.3799999803</v>
      </c>
      <c r="J42" s="406">
        <v>0.83845500748717805</v>
      </c>
      <c r="K42" s="506">
        <f t="shared" ref="K42:K43" si="6">+E42/I42-1</f>
        <v>-2.7540406423374519E-2</v>
      </c>
      <c r="L42" s="287" t="s">
        <v>188</v>
      </c>
      <c r="N42"/>
      <c r="O42"/>
      <c r="P42"/>
      <c r="Q42"/>
      <c r="R42"/>
    </row>
    <row r="43" spans="1:18" s="288" customFormat="1" ht="15" customHeight="1" x14ac:dyDescent="0.2">
      <c r="A43" s="297"/>
      <c r="B43" s="297" t="s">
        <v>189</v>
      </c>
      <c r="C43" s="301">
        <v>170</v>
      </c>
      <c r="D43" s="298">
        <v>150160</v>
      </c>
      <c r="E43" s="298">
        <v>150000</v>
      </c>
      <c r="F43" s="350">
        <f t="shared" si="5"/>
        <v>0.99893446989877466</v>
      </c>
      <c r="G43" s="298">
        <v>150000</v>
      </c>
      <c r="H43" s="468">
        <f>G43/E43</f>
        <v>1</v>
      </c>
      <c r="I43" s="298">
        <v>150000</v>
      </c>
      <c r="J43" s="406">
        <v>0.99893446989877466</v>
      </c>
      <c r="K43" s="507">
        <f t="shared" si="6"/>
        <v>0</v>
      </c>
      <c r="L43" s="287" t="s">
        <v>201</v>
      </c>
      <c r="N43"/>
      <c r="O43"/>
      <c r="P43"/>
      <c r="Q43"/>
      <c r="R43"/>
    </row>
    <row r="44" spans="1:18" s="288" customFormat="1" ht="15" customHeight="1" x14ac:dyDescent="0.2">
      <c r="A44" s="282"/>
      <c r="B44" s="282" t="s">
        <v>190</v>
      </c>
      <c r="C44" s="374">
        <v>3390000</v>
      </c>
      <c r="D44" s="285">
        <v>3390000</v>
      </c>
      <c r="E44" s="285">
        <v>0</v>
      </c>
      <c r="F44" s="378">
        <f t="shared" si="5"/>
        <v>0</v>
      </c>
      <c r="G44" s="285">
        <v>0</v>
      </c>
      <c r="H44" s="315" t="s">
        <v>129</v>
      </c>
      <c r="I44" s="285">
        <v>0</v>
      </c>
      <c r="J44" s="338">
        <v>0</v>
      </c>
      <c r="K44" s="505" t="s">
        <v>129</v>
      </c>
      <c r="L44" s="290">
        <v>45010</v>
      </c>
      <c r="M44" s="329"/>
      <c r="N44"/>
      <c r="O44"/>
      <c r="P44"/>
      <c r="Q44"/>
      <c r="R44"/>
    </row>
    <row r="45" spans="1:18" s="288" customFormat="1" ht="15" customHeight="1" x14ac:dyDescent="0.2">
      <c r="A45" s="282"/>
      <c r="B45" s="282" t="s">
        <v>191</v>
      </c>
      <c r="C45" s="307">
        <v>1214040</v>
      </c>
      <c r="D45" s="285">
        <v>1214040</v>
      </c>
      <c r="E45" s="285">
        <v>0</v>
      </c>
      <c r="F45" s="378">
        <f t="shared" si="5"/>
        <v>0</v>
      </c>
      <c r="G45" s="285">
        <v>0</v>
      </c>
      <c r="H45" s="315" t="s">
        <v>129</v>
      </c>
      <c r="I45" s="285">
        <v>0</v>
      </c>
      <c r="J45" s="338">
        <v>0</v>
      </c>
      <c r="K45" s="392" t="s">
        <v>129</v>
      </c>
      <c r="L45" s="290">
        <v>45030</v>
      </c>
      <c r="M45" s="329"/>
      <c r="N45"/>
      <c r="O45"/>
      <c r="P45"/>
      <c r="Q45"/>
      <c r="R45"/>
    </row>
    <row r="46" spans="1:18" s="288" customFormat="1" ht="15" customHeight="1" x14ac:dyDescent="0.2">
      <c r="A46" s="282"/>
      <c r="B46" s="306" t="s">
        <v>192</v>
      </c>
      <c r="C46" s="307">
        <v>2404294</v>
      </c>
      <c r="D46" s="285">
        <v>2404294</v>
      </c>
      <c r="E46" s="126">
        <v>0</v>
      </c>
      <c r="F46" s="378">
        <f t="shared" si="5"/>
        <v>0</v>
      </c>
      <c r="G46" s="126">
        <v>0</v>
      </c>
      <c r="H46" s="315" t="s">
        <v>129</v>
      </c>
      <c r="I46" s="126">
        <v>0</v>
      </c>
      <c r="J46" s="331">
        <v>0</v>
      </c>
      <c r="K46" s="392" t="s">
        <v>129</v>
      </c>
      <c r="L46" s="314">
        <v>45043</v>
      </c>
      <c r="M46" s="312"/>
      <c r="N46"/>
      <c r="O46"/>
      <c r="P46"/>
      <c r="Q46"/>
      <c r="R46"/>
    </row>
    <row r="47" spans="1:18" s="288" customFormat="1" ht="15" customHeight="1" x14ac:dyDescent="0.2">
      <c r="A47" s="282"/>
      <c r="B47" s="306" t="s">
        <v>193</v>
      </c>
      <c r="C47" s="307">
        <v>44997477</v>
      </c>
      <c r="D47" s="285">
        <v>44997477</v>
      </c>
      <c r="E47" s="126">
        <v>16190979.76</v>
      </c>
      <c r="F47" s="317">
        <f t="shared" si="5"/>
        <v>0.35981972411475427</v>
      </c>
      <c r="G47" s="126">
        <v>16190979.76</v>
      </c>
      <c r="H47" s="315">
        <f t="shared" si="3"/>
        <v>1</v>
      </c>
      <c r="I47" s="126">
        <v>6914926.1899999995</v>
      </c>
      <c r="J47" s="331">
        <v>0.15367364241332906</v>
      </c>
      <c r="K47" s="392">
        <f>+E47/I47-1</f>
        <v>1.3414537357484071</v>
      </c>
      <c r="L47" s="316" t="s">
        <v>427</v>
      </c>
      <c r="M47" s="312"/>
      <c r="N47"/>
      <c r="O47"/>
      <c r="P47"/>
      <c r="Q47"/>
      <c r="R47"/>
    </row>
    <row r="48" spans="1:18" s="288" customFormat="1" ht="15" customHeight="1" x14ac:dyDescent="0.2">
      <c r="A48" s="282"/>
      <c r="B48" s="306" t="s">
        <v>417</v>
      </c>
      <c r="C48" s="307">
        <v>0</v>
      </c>
      <c r="D48" s="285">
        <v>0</v>
      </c>
      <c r="E48" s="126">
        <v>0</v>
      </c>
      <c r="F48" s="317" t="s">
        <v>129</v>
      </c>
      <c r="G48" s="126">
        <v>0</v>
      </c>
      <c r="H48" s="315" t="s">
        <v>129</v>
      </c>
      <c r="I48" s="126"/>
      <c r="J48" s="331" t="s">
        <v>129</v>
      </c>
      <c r="K48" s="392" t="s">
        <v>129</v>
      </c>
      <c r="L48" s="318">
        <v>45050</v>
      </c>
      <c r="M48" s="312"/>
      <c r="N48"/>
      <c r="O48"/>
      <c r="P48"/>
      <c r="Q48"/>
      <c r="R48"/>
    </row>
    <row r="49" spans="1:18" s="288" customFormat="1" ht="15" customHeight="1" x14ac:dyDescent="0.2">
      <c r="A49" s="282"/>
      <c r="B49" s="306" t="s">
        <v>202</v>
      </c>
      <c r="C49" s="307">
        <v>20</v>
      </c>
      <c r="D49" s="126">
        <v>20</v>
      </c>
      <c r="E49" s="126">
        <v>0</v>
      </c>
      <c r="F49" s="317" t="s">
        <v>129</v>
      </c>
      <c r="G49" s="126">
        <v>0</v>
      </c>
      <c r="H49" s="315" t="s">
        <v>129</v>
      </c>
      <c r="I49" s="126">
        <v>0</v>
      </c>
      <c r="J49" s="331" t="s">
        <v>129</v>
      </c>
      <c r="K49" s="503" t="s">
        <v>129</v>
      </c>
      <c r="L49" s="318">
        <v>45051</v>
      </c>
      <c r="M49" s="312"/>
      <c r="N49"/>
      <c r="O49"/>
      <c r="P49"/>
      <c r="Q49"/>
      <c r="R49"/>
    </row>
    <row r="50" spans="1:18" s="288" customFormat="1" ht="15" customHeight="1" x14ac:dyDescent="0.2">
      <c r="A50" s="282"/>
      <c r="B50" s="306" t="s">
        <v>194</v>
      </c>
      <c r="C50" s="307">
        <v>0</v>
      </c>
      <c r="D50" s="126">
        <v>65739.47</v>
      </c>
      <c r="E50" s="126">
        <v>0</v>
      </c>
      <c r="F50" s="317">
        <f t="shared" si="5"/>
        <v>0</v>
      </c>
      <c r="G50" s="126">
        <v>0</v>
      </c>
      <c r="H50" s="315" t="s">
        <v>129</v>
      </c>
      <c r="I50" s="126">
        <v>0</v>
      </c>
      <c r="J50" s="331">
        <v>0</v>
      </c>
      <c r="K50" s="392" t="s">
        <v>129</v>
      </c>
      <c r="L50" s="314">
        <v>45070</v>
      </c>
      <c r="M50" s="312"/>
      <c r="N50"/>
      <c r="O50"/>
      <c r="P50"/>
      <c r="Q50"/>
      <c r="R50"/>
    </row>
    <row r="51" spans="1:18" s="288" customFormat="1" ht="15" customHeight="1" x14ac:dyDescent="0.2">
      <c r="A51" s="319"/>
      <c r="B51" s="404" t="s">
        <v>195</v>
      </c>
      <c r="C51" s="307">
        <v>386495</v>
      </c>
      <c r="D51" s="126">
        <v>1240400.0600000024</v>
      </c>
      <c r="E51" s="320">
        <v>2644697.1899999995</v>
      </c>
      <c r="F51" s="382">
        <f t="shared" si="5"/>
        <v>2.1321324266946542</v>
      </c>
      <c r="G51" s="320">
        <v>1644697.1899999995</v>
      </c>
      <c r="H51" s="375">
        <f>G51/E51</f>
        <v>0.62188487824573968</v>
      </c>
      <c r="I51" s="320">
        <v>4120593.4499999997</v>
      </c>
      <c r="J51" s="331">
        <v>1.0609907399791336</v>
      </c>
      <c r="K51" s="506">
        <f>+E51/I51-1</f>
        <v>-0.35817565549933117</v>
      </c>
      <c r="L51" s="318" t="s">
        <v>203</v>
      </c>
      <c r="M51" s="342"/>
      <c r="N51"/>
      <c r="O51"/>
      <c r="P51"/>
      <c r="Q51"/>
      <c r="R51"/>
    </row>
    <row r="52" spans="1:18" s="288" customFormat="1" ht="15" customHeight="1" x14ac:dyDescent="0.2">
      <c r="A52" s="300"/>
      <c r="B52" s="300" t="s">
        <v>196</v>
      </c>
      <c r="C52" s="301">
        <v>70</v>
      </c>
      <c r="D52" s="302">
        <v>70</v>
      </c>
      <c r="E52" s="126">
        <v>37291</v>
      </c>
      <c r="F52" s="382" t="s">
        <v>129</v>
      </c>
      <c r="G52" s="126">
        <v>37291</v>
      </c>
      <c r="H52" s="504">
        <f>G52/E52</f>
        <v>1</v>
      </c>
      <c r="I52" s="303">
        <v>34291</v>
      </c>
      <c r="J52" s="407" t="s">
        <v>129</v>
      </c>
      <c r="K52" s="506">
        <f>+E52/I52-1</f>
        <v>8.7486512495990265E-2</v>
      </c>
      <c r="L52" s="290">
        <v>461</v>
      </c>
      <c r="M52" s="342"/>
      <c r="N52"/>
      <c r="O52"/>
      <c r="P52"/>
      <c r="Q52"/>
      <c r="R52"/>
    </row>
    <row r="53" spans="1:18" s="288" customFormat="1" ht="15" customHeight="1" x14ac:dyDescent="0.2">
      <c r="A53" s="310"/>
      <c r="B53" s="321" t="s">
        <v>408</v>
      </c>
      <c r="C53" s="322">
        <v>10</v>
      </c>
      <c r="D53" s="323">
        <v>10</v>
      </c>
      <c r="E53" s="324">
        <v>0</v>
      </c>
      <c r="F53" s="383" t="s">
        <v>129</v>
      </c>
      <c r="G53" s="324">
        <v>0</v>
      </c>
      <c r="H53" s="325" t="s">
        <v>129</v>
      </c>
      <c r="I53" s="324">
        <v>0</v>
      </c>
      <c r="J53" s="339" t="s">
        <v>129</v>
      </c>
      <c r="K53" s="505" t="s">
        <v>129</v>
      </c>
      <c r="L53" s="290">
        <v>462</v>
      </c>
      <c r="N53"/>
      <c r="O53"/>
      <c r="P53"/>
      <c r="Q53"/>
      <c r="R53"/>
    </row>
    <row r="54" spans="1:18" s="288" customFormat="1" ht="15" customHeight="1" x14ac:dyDescent="0.2">
      <c r="A54" s="282"/>
      <c r="B54" s="282" t="s">
        <v>418</v>
      </c>
      <c r="C54" s="283">
        <v>0</v>
      </c>
      <c r="D54" s="284">
        <v>0</v>
      </c>
      <c r="E54" s="285">
        <v>0</v>
      </c>
      <c r="F54" s="378" t="s">
        <v>129</v>
      </c>
      <c r="G54" s="285">
        <v>0</v>
      </c>
      <c r="H54" s="326" t="s">
        <v>129</v>
      </c>
      <c r="I54" s="285"/>
      <c r="J54" s="338" t="s">
        <v>129</v>
      </c>
      <c r="K54" s="392" t="s">
        <v>129</v>
      </c>
      <c r="L54" s="290">
        <v>46403</v>
      </c>
      <c r="N54"/>
      <c r="O54"/>
      <c r="P54"/>
      <c r="Q54"/>
      <c r="R54"/>
    </row>
    <row r="55" spans="1:18" s="288" customFormat="1" ht="15" customHeight="1" x14ac:dyDescent="0.2">
      <c r="A55" s="282"/>
      <c r="B55" s="282" t="s">
        <v>199</v>
      </c>
      <c r="C55" s="307">
        <v>56078421</v>
      </c>
      <c r="D55" s="126">
        <v>56078421</v>
      </c>
      <c r="E55" s="285">
        <v>4036234.07</v>
      </c>
      <c r="F55" s="378">
        <f t="shared" si="5"/>
        <v>7.1974816658978327E-2</v>
      </c>
      <c r="G55" s="285">
        <v>4036234.07</v>
      </c>
      <c r="H55" s="359">
        <f>+G55/E55</f>
        <v>1</v>
      </c>
      <c r="I55" s="285">
        <v>29983331.859999999</v>
      </c>
      <c r="J55" s="338">
        <v>0.53466790478997261</v>
      </c>
      <c r="K55" s="392">
        <f t="shared" ref="K55:K58" si="7">+E55/I55-1</f>
        <v>-0.86538407109502602</v>
      </c>
      <c r="L55" s="290">
        <v>46401</v>
      </c>
      <c r="N55"/>
      <c r="O55"/>
      <c r="P55"/>
      <c r="Q55"/>
      <c r="R55"/>
    </row>
    <row r="56" spans="1:18" s="288" customFormat="1" ht="15" customHeight="1" x14ac:dyDescent="0.2">
      <c r="A56" s="319"/>
      <c r="B56" s="319" t="s">
        <v>200</v>
      </c>
      <c r="C56" s="307">
        <v>448000</v>
      </c>
      <c r="D56" s="126">
        <v>448000</v>
      </c>
      <c r="E56" s="328">
        <v>396571.94</v>
      </c>
      <c r="F56" s="384">
        <f t="shared" si="5"/>
        <v>0.88520522321428574</v>
      </c>
      <c r="G56" s="328">
        <v>396571.94</v>
      </c>
      <c r="H56" s="375">
        <f>+G56/E56</f>
        <v>1</v>
      </c>
      <c r="I56" s="328">
        <v>200078.82</v>
      </c>
      <c r="J56" s="409">
        <v>0.44660450892857145</v>
      </c>
      <c r="K56" s="508">
        <f t="shared" si="7"/>
        <v>0.98207856283838524</v>
      </c>
      <c r="L56" s="290">
        <v>46402</v>
      </c>
      <c r="N56"/>
    </row>
    <row r="57" spans="1:18" s="288" customFormat="1" ht="15" customHeight="1" x14ac:dyDescent="0.2">
      <c r="A57" s="300"/>
      <c r="B57" s="300" t="s">
        <v>197</v>
      </c>
      <c r="C57" s="301">
        <v>30</v>
      </c>
      <c r="D57" s="302">
        <v>619697.56000000006</v>
      </c>
      <c r="E57" s="303">
        <v>773596.15</v>
      </c>
      <c r="F57" s="365">
        <f t="shared" si="5"/>
        <v>1.2483446763934329</v>
      </c>
      <c r="G57" s="303">
        <v>773596.15</v>
      </c>
      <c r="H57" s="375">
        <f>+G57/E57</f>
        <v>1</v>
      </c>
      <c r="I57" s="303">
        <v>865566.89</v>
      </c>
      <c r="J57" s="407">
        <v>0.38214888915408396</v>
      </c>
      <c r="K57" s="509">
        <f t="shared" si="7"/>
        <v>-0.10625491924719999</v>
      </c>
      <c r="L57" s="290">
        <v>49</v>
      </c>
      <c r="N57"/>
    </row>
    <row r="58" spans="1:18" s="288" customFormat="1" ht="15" customHeight="1" x14ac:dyDescent="0.2">
      <c r="A58" s="310"/>
      <c r="B58" s="310" t="s">
        <v>198</v>
      </c>
      <c r="C58" s="397">
        <v>400</v>
      </c>
      <c r="D58" s="397">
        <v>224028.61</v>
      </c>
      <c r="E58" s="329">
        <v>84628.33</v>
      </c>
      <c r="F58" s="385">
        <f t="shared" si="5"/>
        <v>0.37775679633061154</v>
      </c>
      <c r="G58" s="329">
        <v>50426.18</v>
      </c>
      <c r="H58" s="360">
        <f>G58/E58</f>
        <v>0.59585460329891893</v>
      </c>
      <c r="I58" s="329">
        <v>216427.44</v>
      </c>
      <c r="J58" s="408">
        <v>1.2557387498709753</v>
      </c>
      <c r="K58" s="552">
        <f t="shared" si="7"/>
        <v>-0.60897596903608897</v>
      </c>
      <c r="L58" s="290" t="s">
        <v>758</v>
      </c>
      <c r="N58"/>
    </row>
    <row r="59" spans="1:18" ht="15" customHeight="1" x14ac:dyDescent="0.2">
      <c r="A59" s="9"/>
      <c r="B59" s="2" t="s">
        <v>204</v>
      </c>
      <c r="C59" s="163">
        <f>SUM(C42:C58)</f>
        <v>114957894.58000004</v>
      </c>
      <c r="D59" s="153">
        <f>SUM(D42:D58)</f>
        <v>116870825.28000005</v>
      </c>
      <c r="E59" s="85">
        <f>SUM(E42:E58)</f>
        <v>29237545.199999984</v>
      </c>
      <c r="F59" s="91">
        <f t="shared" si="0"/>
        <v>0.25016975049121493</v>
      </c>
      <c r="G59" s="85">
        <f>SUM(G42:G58)</f>
        <v>28148323.530000005</v>
      </c>
      <c r="H59" s="171">
        <f t="shared" si="3"/>
        <v>0.96274578927371846</v>
      </c>
      <c r="I59" s="85">
        <f>SUM(I42:I58)</f>
        <v>47548199.029999979</v>
      </c>
      <c r="J59" s="44">
        <v>0.38965847036136431</v>
      </c>
      <c r="K59" s="145">
        <f t="shared" si="2"/>
        <v>-0.3850966851225448</v>
      </c>
      <c r="O59" s="288"/>
    </row>
    <row r="60" spans="1:18" s="288" customFormat="1" ht="15" customHeight="1" x14ac:dyDescent="0.2">
      <c r="A60" s="282"/>
      <c r="B60" s="282" t="s">
        <v>206</v>
      </c>
      <c r="C60" s="283">
        <v>3700000</v>
      </c>
      <c r="D60" s="284">
        <v>3700000</v>
      </c>
      <c r="E60" s="285">
        <v>410234.44</v>
      </c>
      <c r="F60" s="378">
        <f t="shared" ref="F60:F64" si="8">+E60/D60</f>
        <v>0.11087417297297297</v>
      </c>
      <c r="G60" s="285">
        <v>410234.44</v>
      </c>
      <c r="H60" s="359">
        <f t="shared" ref="H60:H64" si="9">+G60/E60</f>
        <v>1</v>
      </c>
      <c r="I60" s="285">
        <v>2453420.25</v>
      </c>
      <c r="J60" s="338">
        <v>0.66308655405405403</v>
      </c>
      <c r="K60" s="286">
        <f t="shared" si="2"/>
        <v>-0.83279079888575958</v>
      </c>
      <c r="L60" s="290" t="s">
        <v>207</v>
      </c>
      <c r="N60"/>
    </row>
    <row r="61" spans="1:18" s="288" customFormat="1" ht="15" customHeight="1" x14ac:dyDescent="0.2">
      <c r="A61" s="282"/>
      <c r="B61" s="282" t="s">
        <v>208</v>
      </c>
      <c r="C61" s="283">
        <v>2021540</v>
      </c>
      <c r="D61" s="284">
        <v>2021540</v>
      </c>
      <c r="E61" s="285">
        <v>931551.36</v>
      </c>
      <c r="F61" s="378">
        <f t="shared" si="8"/>
        <v>0.4608127269309536</v>
      </c>
      <c r="G61" s="285">
        <v>360921.33</v>
      </c>
      <c r="H61" s="359">
        <f t="shared" si="9"/>
        <v>0.38744114978265937</v>
      </c>
      <c r="I61" s="285">
        <v>1022852.88</v>
      </c>
      <c r="J61" s="338">
        <v>0.50597706698853351</v>
      </c>
      <c r="K61" s="286">
        <f t="shared" si="2"/>
        <v>-8.9261634576421223E-2</v>
      </c>
      <c r="L61" s="290">
        <v>54</v>
      </c>
      <c r="N61"/>
    </row>
    <row r="62" spans="1:18" s="288" customFormat="1" ht="15" customHeight="1" x14ac:dyDescent="0.2">
      <c r="A62" s="282"/>
      <c r="B62" s="282" t="s">
        <v>209</v>
      </c>
      <c r="C62" s="283">
        <v>3056000</v>
      </c>
      <c r="D62" s="284">
        <v>3056000</v>
      </c>
      <c r="E62" s="285">
        <v>3308823.42</v>
      </c>
      <c r="F62" s="378">
        <f t="shared" si="8"/>
        <v>1.0827301767015707</v>
      </c>
      <c r="G62" s="285">
        <v>3133072.95</v>
      </c>
      <c r="H62" s="359">
        <f t="shared" si="9"/>
        <v>0.94688430064364093</v>
      </c>
      <c r="I62" s="285">
        <v>1960752.69</v>
      </c>
      <c r="J62" s="338">
        <v>0.64160755562827221</v>
      </c>
      <c r="K62" s="286">
        <f t="shared" si="2"/>
        <v>0.68752716080680232</v>
      </c>
      <c r="L62" s="290">
        <v>55000</v>
      </c>
      <c r="N62"/>
    </row>
    <row r="63" spans="1:18" s="288" customFormat="1" ht="15" customHeight="1" x14ac:dyDescent="0.2">
      <c r="A63" s="282"/>
      <c r="B63" s="282" t="s">
        <v>210</v>
      </c>
      <c r="C63" s="283">
        <v>30692029</v>
      </c>
      <c r="D63" s="284">
        <v>30692029</v>
      </c>
      <c r="E63" s="285">
        <v>6643047.6600000001</v>
      </c>
      <c r="F63" s="378">
        <f t="shared" si="8"/>
        <v>0.21644211466110633</v>
      </c>
      <c r="G63" s="285">
        <v>3009296.6799999997</v>
      </c>
      <c r="H63" s="359">
        <f t="shared" si="9"/>
        <v>0.45299941141774069</v>
      </c>
      <c r="I63" s="285">
        <v>6865771.0300000003</v>
      </c>
      <c r="J63" s="338">
        <v>0.22369883170643429</v>
      </c>
      <c r="K63" s="286">
        <f t="shared" si="2"/>
        <v>-3.243967342150067E-2</v>
      </c>
      <c r="L63" s="290" t="s">
        <v>416</v>
      </c>
      <c r="N63"/>
    </row>
    <row r="64" spans="1:18" s="288" customFormat="1" ht="15" customHeight="1" x14ac:dyDescent="0.2">
      <c r="A64" s="282"/>
      <c r="B64" s="282" t="s">
        <v>211</v>
      </c>
      <c r="C64" s="283">
        <v>2666040</v>
      </c>
      <c r="D64" s="284">
        <v>2666040</v>
      </c>
      <c r="E64" s="285">
        <v>1710440.53</v>
      </c>
      <c r="F64" s="378">
        <f t="shared" si="8"/>
        <v>0.6415659667521868</v>
      </c>
      <c r="G64" s="285">
        <v>892319.27</v>
      </c>
      <c r="H64" s="359">
        <f t="shared" si="9"/>
        <v>0.52168973685393205</v>
      </c>
      <c r="I64" s="285">
        <v>10208455.189999999</v>
      </c>
      <c r="J64" s="338">
        <v>3.8290705278240385</v>
      </c>
      <c r="K64" s="286">
        <f t="shared" si="2"/>
        <v>-0.83244864201632451</v>
      </c>
      <c r="L64" s="290" t="s">
        <v>212</v>
      </c>
      <c r="N64"/>
    </row>
    <row r="65" spans="1:12" s="288" customFormat="1" ht="15" customHeight="1" x14ac:dyDescent="0.2">
      <c r="A65" s="282"/>
      <c r="B65" s="310" t="s">
        <v>213</v>
      </c>
      <c r="C65" s="501">
        <v>20</v>
      </c>
      <c r="D65" s="293">
        <v>20</v>
      </c>
      <c r="E65" s="295">
        <v>0</v>
      </c>
      <c r="F65" s="550" t="s">
        <v>129</v>
      </c>
      <c r="G65" s="295">
        <v>0</v>
      </c>
      <c r="H65" s="369" t="s">
        <v>129</v>
      </c>
      <c r="I65" s="293">
        <v>0</v>
      </c>
      <c r="J65" s="551" t="s">
        <v>129</v>
      </c>
      <c r="K65" s="313" t="s">
        <v>129</v>
      </c>
      <c r="L65" s="287" t="s">
        <v>214</v>
      </c>
    </row>
    <row r="66" spans="1:12" ht="15" customHeight="1" thickBot="1" x14ac:dyDescent="0.25">
      <c r="A66" s="9"/>
      <c r="B66" s="546" t="s">
        <v>42</v>
      </c>
      <c r="C66" s="524">
        <f>SUM(C60:C65)</f>
        <v>42135629</v>
      </c>
      <c r="D66" s="153">
        <f>SUM(D60:D65)</f>
        <v>42135629</v>
      </c>
      <c r="E66" s="85">
        <f>SUM(E60:E65)</f>
        <v>13004097.409999998</v>
      </c>
      <c r="F66" s="91">
        <f t="shared" si="0"/>
        <v>0.30862473679934854</v>
      </c>
      <c r="G66" s="85">
        <f>SUM(G60:G65)</f>
        <v>7805844.6699999999</v>
      </c>
      <c r="H66" s="171">
        <f t="shared" si="3"/>
        <v>0.60026039669599807</v>
      </c>
      <c r="I66" s="85">
        <f>SUM(I60:I65)</f>
        <v>22511252.039999999</v>
      </c>
      <c r="J66" s="44">
        <v>0.53425693585824952</v>
      </c>
      <c r="K66" s="232">
        <f>+E66/I66-1</f>
        <v>-0.42232900298512233</v>
      </c>
    </row>
    <row r="67" spans="1:12" s="6" customFormat="1" ht="19.5" customHeight="1" thickBot="1" x14ac:dyDescent="0.25">
      <c r="A67" s="5"/>
      <c r="B67" s="4" t="s">
        <v>205</v>
      </c>
      <c r="C67" s="164">
        <f>+C11+C14+C37+C59+C66</f>
        <v>2353158797.0499997</v>
      </c>
      <c r="D67" s="155">
        <f>+D11+D14+D37+D59+D66</f>
        <v>2355123292.6100001</v>
      </c>
      <c r="E67" s="156">
        <f>+E11+E14+E37+E59+E66</f>
        <v>1260018206.0500002</v>
      </c>
      <c r="F67" s="182">
        <f t="shared" si="0"/>
        <v>0.53501156818572326</v>
      </c>
      <c r="G67" s="156">
        <f>+G11+G14+G37+G59+G66</f>
        <v>1141853861.28</v>
      </c>
      <c r="H67" s="174">
        <f t="shared" si="3"/>
        <v>0.90622012904049165</v>
      </c>
      <c r="I67" s="148">
        <f>I11+I14+I37+I59+I66</f>
        <v>1356542757.3900001</v>
      </c>
      <c r="J67" s="184">
        <v>0.57405487147197654</v>
      </c>
      <c r="K67" s="147">
        <f t="shared" si="2"/>
        <v>-7.115481676796831E-2</v>
      </c>
      <c r="L67" s="14"/>
    </row>
    <row r="68" spans="1:12" x14ac:dyDescent="0.2">
      <c r="D68" s="47"/>
      <c r="F68" s="386"/>
    </row>
    <row r="71" spans="1:12" x14ac:dyDescent="0.2">
      <c r="B71" s="255"/>
    </row>
    <row r="72" spans="1:12" x14ac:dyDescent="0.2">
      <c r="E72" s="47"/>
    </row>
    <row r="73" spans="1:12" x14ac:dyDescent="0.2">
      <c r="E73" s="47"/>
    </row>
    <row r="74" spans="1:12" x14ac:dyDescent="0.2">
      <c r="E74" s="255"/>
    </row>
    <row r="75" spans="1:12" x14ac:dyDescent="0.2">
      <c r="E75" s="47"/>
    </row>
    <row r="76" spans="1:12" x14ac:dyDescent="0.2">
      <c r="E76" s="47"/>
    </row>
    <row r="77" spans="1:12" x14ac:dyDescent="0.2">
      <c r="C77" s="47"/>
    </row>
    <row r="79" spans="1:12" x14ac:dyDescent="0.2">
      <c r="C79" s="255"/>
      <c r="E79" s="47"/>
    </row>
    <row r="80" spans="1:12" x14ac:dyDescent="0.2">
      <c r="E80" s="47"/>
    </row>
    <row r="81" spans="5:5" x14ac:dyDescent="0.2">
      <c r="E81" s="47"/>
    </row>
    <row r="82" spans="5:5" x14ac:dyDescent="0.2">
      <c r="E82" s="255"/>
    </row>
    <row r="136" spans="12:15" x14ac:dyDescent="0.2">
      <c r="L136" s="725"/>
      <c r="O136" s="726">
        <v>0.58699999999999997</v>
      </c>
    </row>
    <row r="137" spans="12:15" x14ac:dyDescent="0.2">
      <c r="L137" s="725"/>
      <c r="O137" s="726">
        <v>0.52900000000000003</v>
      </c>
    </row>
  </sheetData>
  <mergeCells count="4">
    <mergeCell ref="I2:J2"/>
    <mergeCell ref="I39:J39"/>
    <mergeCell ref="D2:H2"/>
    <mergeCell ref="D39:H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rowBreaks count="1" manualBreakCount="1">
    <brk id="3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zoomScaleNormal="100" workbookViewId="0">
      <selection activeCell="N20" sqref="N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447" bestFit="1" customWidth="1"/>
    <col min="13" max="13" width="9" style="98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759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4165272.48</v>
      </c>
      <c r="D5" s="205">
        <v>5055121.09</v>
      </c>
      <c r="E5" s="31">
        <v>3226977.95</v>
      </c>
      <c r="F5" s="49">
        <f>E5/D5</f>
        <v>0.6383581901497043</v>
      </c>
      <c r="G5" s="31">
        <v>3226977.95</v>
      </c>
      <c r="H5" s="49">
        <f>G5/D5</f>
        <v>0.6383581901497043</v>
      </c>
      <c r="I5" s="31">
        <v>3226977.95</v>
      </c>
      <c r="J5" s="154">
        <f>I5/D5</f>
        <v>0.6383581901497043</v>
      </c>
      <c r="K5" s="584">
        <v>2642180.85</v>
      </c>
      <c r="L5" s="49">
        <v>0.63305284933936679</v>
      </c>
      <c r="M5" s="211">
        <f>+G5/K5-1</f>
        <v>0.22133121584012705</v>
      </c>
      <c r="N5" s="584">
        <v>2642180.85</v>
      </c>
      <c r="O5" s="49">
        <v>0.63305284933936679</v>
      </c>
      <c r="P5" s="211">
        <f>+I5/N5-1</f>
        <v>0.22133121584012705</v>
      </c>
    </row>
    <row r="6" spans="1:16" ht="15" customHeight="1" x14ac:dyDescent="0.2">
      <c r="A6" s="23">
        <v>2</v>
      </c>
      <c r="B6" s="23" t="s">
        <v>1</v>
      </c>
      <c r="C6" s="160">
        <v>29089591.800000001</v>
      </c>
      <c r="D6" s="205">
        <v>29792797.27</v>
      </c>
      <c r="E6" s="31">
        <v>29013576.449999999</v>
      </c>
      <c r="F6" s="49">
        <f t="shared" ref="F6:F17" si="0">E6/D6</f>
        <v>0.97384532869007767</v>
      </c>
      <c r="G6" s="31">
        <v>28759444.23</v>
      </c>
      <c r="H6" s="281">
        <f t="shared" ref="H6:H17" si="1">G6/D6</f>
        <v>0.96531534012616738</v>
      </c>
      <c r="I6" s="31">
        <v>11649511.060000001</v>
      </c>
      <c r="J6" s="179">
        <f t="shared" ref="J6:J17" si="2">I6/D6</f>
        <v>0.39101769982943263</v>
      </c>
      <c r="K6" s="585">
        <v>28415737.699999999</v>
      </c>
      <c r="L6" s="416">
        <v>0.97080450417462061</v>
      </c>
      <c r="M6" s="211">
        <f t="shared" ref="M6:M17" si="3">+G6/K6-1</f>
        <v>1.2095639874941666E-2</v>
      </c>
      <c r="N6" s="585">
        <v>11479310.41</v>
      </c>
      <c r="O6" s="416">
        <v>0.39218289415891572</v>
      </c>
      <c r="P6" s="211">
        <f>+I6/N6-1</f>
        <v>1.4826731216514011E-2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12139115.390000001</v>
      </c>
      <c r="D8" s="205">
        <v>13118406.130000001</v>
      </c>
      <c r="E8" s="31">
        <v>12949459.119999999</v>
      </c>
      <c r="F8" s="49">
        <f t="shared" si="0"/>
        <v>0.98712137676438882</v>
      </c>
      <c r="G8" s="31">
        <v>12843162.220000001</v>
      </c>
      <c r="H8" s="49">
        <f t="shared" si="1"/>
        <v>0.97901849452803913</v>
      </c>
      <c r="I8" s="31">
        <v>12467443.130000001</v>
      </c>
      <c r="J8" s="179">
        <f t="shared" si="2"/>
        <v>0.95037788939074419</v>
      </c>
      <c r="K8" s="642">
        <v>11818797.85</v>
      </c>
      <c r="L8" s="418">
        <v>0.96868152589110723</v>
      </c>
      <c r="M8" s="448">
        <f t="shared" si="3"/>
        <v>8.6672467284817811E-2</v>
      </c>
      <c r="N8" s="642">
        <v>9367259.0199999996</v>
      </c>
      <c r="O8" s="418">
        <v>0.76775073709470698</v>
      </c>
      <c r="P8" s="448">
        <f t="shared" ref="P8:P17" si="4">+I8/N8-1</f>
        <v>0.33095957989213387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45393979.670000002</v>
      </c>
      <c r="D10" s="153">
        <f t="shared" ref="D10:E10" si="5">SUM(D5:D9)</f>
        <v>47966324.490000002</v>
      </c>
      <c r="E10" s="85">
        <f t="shared" si="5"/>
        <v>45190013.519999996</v>
      </c>
      <c r="F10" s="91">
        <f t="shared" si="0"/>
        <v>0.94211958077841029</v>
      </c>
      <c r="G10" s="85">
        <f>SUM(G5:G9)</f>
        <v>44829584.399999999</v>
      </c>
      <c r="H10" s="91">
        <f t="shared" si="1"/>
        <v>0.93460536900937763</v>
      </c>
      <c r="I10" s="85">
        <f>SUM(I5:I9)</f>
        <v>27343932.140000001</v>
      </c>
      <c r="J10" s="171">
        <f t="shared" si="2"/>
        <v>0.57006519533721312</v>
      </c>
      <c r="K10" s="574">
        <f>SUM(K5:K9)</f>
        <v>42876716.399999999</v>
      </c>
      <c r="L10" s="91">
        <v>0.93935345530062631</v>
      </c>
      <c r="M10" s="214">
        <f t="shared" si="3"/>
        <v>4.554611835900757E-2</v>
      </c>
      <c r="N10" s="574">
        <f>SUM(N5:N9)</f>
        <v>23488750.280000001</v>
      </c>
      <c r="O10" s="91">
        <v>0.5145972123978122</v>
      </c>
      <c r="P10" s="214">
        <f t="shared" si="4"/>
        <v>0.16412886228700629</v>
      </c>
    </row>
    <row r="11" spans="1:16" ht="15" customHeight="1" x14ac:dyDescent="0.2">
      <c r="A11" s="21">
        <v>6</v>
      </c>
      <c r="B11" s="21" t="s">
        <v>5</v>
      </c>
      <c r="C11" s="160">
        <v>228323.20000000001</v>
      </c>
      <c r="D11" s="205">
        <v>1005890.61</v>
      </c>
      <c r="E11" s="31">
        <v>936856.08</v>
      </c>
      <c r="F11" s="49">
        <f t="shared" si="0"/>
        <v>0.93136974407187278</v>
      </c>
      <c r="G11" s="31">
        <v>583345.48</v>
      </c>
      <c r="H11" s="49">
        <f t="shared" si="1"/>
        <v>0.57992934241626926</v>
      </c>
      <c r="I11" s="31">
        <v>142924.72</v>
      </c>
      <c r="J11" s="154">
        <f t="shared" si="2"/>
        <v>0.14208773655815318</v>
      </c>
      <c r="K11" s="571">
        <v>241983.63</v>
      </c>
      <c r="L11" s="49">
        <v>0.24566555229159234</v>
      </c>
      <c r="M11" s="225">
        <f t="shared" si="3"/>
        <v>1.4106815820557776</v>
      </c>
      <c r="N11" s="571">
        <v>96157.19</v>
      </c>
      <c r="O11" s="49">
        <v>9.7620277818617651E-2</v>
      </c>
      <c r="P11" s="225">
        <f t="shared" si="4"/>
        <v>0.4863653981569136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>
        <v>325000</v>
      </c>
      <c r="L12" s="394">
        <v>1</v>
      </c>
      <c r="M12" s="225">
        <f t="shared" si="3"/>
        <v>-1</v>
      </c>
      <c r="N12" s="575">
        <v>0</v>
      </c>
      <c r="O12" s="394">
        <v>0</v>
      </c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228323.20000000001</v>
      </c>
      <c r="D13" s="153">
        <f t="shared" ref="D13:I13" si="6">SUM(D11:D12)</f>
        <v>1005890.61</v>
      </c>
      <c r="E13" s="85">
        <f t="shared" si="6"/>
        <v>936856.08</v>
      </c>
      <c r="F13" s="91">
        <f t="shared" si="0"/>
        <v>0.93136974407187278</v>
      </c>
      <c r="G13" s="85">
        <f t="shared" si="6"/>
        <v>583345.48</v>
      </c>
      <c r="H13" s="91">
        <f t="shared" si="1"/>
        <v>0.57992934241626926</v>
      </c>
      <c r="I13" s="85">
        <f t="shared" si="6"/>
        <v>142924.72</v>
      </c>
      <c r="J13" s="171">
        <f t="shared" si="2"/>
        <v>0.14208773655815318</v>
      </c>
      <c r="K13" s="574">
        <f>SUM(K11:K12)</f>
        <v>566983.63</v>
      </c>
      <c r="L13" s="91">
        <v>0.92522115823046802</v>
      </c>
      <c r="M13" s="214">
        <f t="shared" si="3"/>
        <v>2.8857711465144043E-2</v>
      </c>
      <c r="N13" s="574">
        <f>SUM(N11:N12)</f>
        <v>96157.19</v>
      </c>
      <c r="O13" s="91">
        <v>9.8000000000000004E-2</v>
      </c>
      <c r="P13" s="214">
        <f t="shared" si="4"/>
        <v>0.4863653981569136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45622302.870000005</v>
      </c>
      <c r="D17" s="155">
        <f t="shared" ref="D17:I17" si="8">+D10+D13+D16</f>
        <v>48972215.100000001</v>
      </c>
      <c r="E17" s="156">
        <f t="shared" si="8"/>
        <v>46126869.599999994</v>
      </c>
      <c r="F17" s="182">
        <f t="shared" si="0"/>
        <v>0.94189877884449613</v>
      </c>
      <c r="G17" s="156">
        <f t="shared" si="8"/>
        <v>45412929.879999995</v>
      </c>
      <c r="H17" s="182">
        <f t="shared" si="1"/>
        <v>0.92732031392225089</v>
      </c>
      <c r="I17" s="156">
        <f t="shared" si="8"/>
        <v>27486856.859999999</v>
      </c>
      <c r="J17" s="174">
        <f t="shared" si="2"/>
        <v>0.5612745268694207</v>
      </c>
      <c r="K17" s="582">
        <f>K10+K13+K16</f>
        <v>43443700.030000001</v>
      </c>
      <c r="L17" s="182">
        <v>0.92522115823046802</v>
      </c>
      <c r="M17" s="614">
        <f t="shared" si="3"/>
        <v>4.5328317998700518E-2</v>
      </c>
      <c r="N17" s="582">
        <f>N10+N13+N16</f>
        <v>23584907.470000003</v>
      </c>
      <c r="O17" s="182">
        <v>0.50228814283965617</v>
      </c>
      <c r="P17" s="614">
        <f t="shared" si="4"/>
        <v>0.16544264144191678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9" sqref="N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759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P18" sqref="P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760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4480148.04</v>
      </c>
      <c r="D5" s="205">
        <v>5552089.75</v>
      </c>
      <c r="E5" s="31">
        <v>3562407.78</v>
      </c>
      <c r="F5" s="49">
        <f>E5/D5</f>
        <v>0.64163368036332624</v>
      </c>
      <c r="G5" s="31">
        <v>3562407.78</v>
      </c>
      <c r="H5" s="49">
        <f>G5/D5</f>
        <v>0.64163368036332624</v>
      </c>
      <c r="I5" s="31">
        <v>3562407.78</v>
      </c>
      <c r="J5" s="154">
        <f>I5/D5</f>
        <v>0.64163368036332624</v>
      </c>
      <c r="K5" s="205">
        <v>2989024.46</v>
      </c>
      <c r="L5" s="49">
        <v>0.617651654190567</v>
      </c>
      <c r="M5" s="211">
        <f>+G5/K5-1</f>
        <v>0.19182958442568254</v>
      </c>
      <c r="N5" s="31">
        <v>2989024.46</v>
      </c>
      <c r="O5" s="49">
        <v>0.617651654190567</v>
      </c>
      <c r="P5" s="211">
        <f>+I5/N5-1</f>
        <v>0.19182958442568254</v>
      </c>
    </row>
    <row r="6" spans="1:16" ht="15" customHeight="1" x14ac:dyDescent="0.2">
      <c r="A6" s="23">
        <v>2</v>
      </c>
      <c r="B6" s="23" t="s">
        <v>1</v>
      </c>
      <c r="C6" s="160">
        <v>22310119.09</v>
      </c>
      <c r="D6" s="205">
        <v>23456024.489999998</v>
      </c>
      <c r="E6" s="31">
        <v>21686085.34</v>
      </c>
      <c r="F6" s="49">
        <f t="shared" ref="F6:F17" si="0">E6/D6</f>
        <v>0.92454223644102285</v>
      </c>
      <c r="G6" s="31">
        <v>21374440.18</v>
      </c>
      <c r="H6" s="281">
        <f t="shared" ref="H6:H17" si="1">G6/D6</f>
        <v>0.91125587752999493</v>
      </c>
      <c r="I6" s="31">
        <v>8934590.1099999994</v>
      </c>
      <c r="J6" s="179">
        <f t="shared" ref="J6:J17" si="2">I6/D6</f>
        <v>0.38090811653991413</v>
      </c>
      <c r="K6" s="205">
        <v>21251597.77</v>
      </c>
      <c r="L6" s="416">
        <v>0.93045238122203022</v>
      </c>
      <c r="M6" s="211">
        <f t="shared" ref="M6:M17" si="3">+G6/K6-1</f>
        <v>5.7803846717545682E-3</v>
      </c>
      <c r="N6" s="31">
        <v>8806933.4900000002</v>
      </c>
      <c r="O6" s="416">
        <v>0.38559134827040092</v>
      </c>
      <c r="P6" s="211">
        <f>+I6/N6-1</f>
        <v>1.4495013519172151E-2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31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12256253.529999999</v>
      </c>
      <c r="D8" s="205">
        <v>13333106.09</v>
      </c>
      <c r="E8" s="31">
        <v>13233549.960000001</v>
      </c>
      <c r="F8" s="49">
        <f t="shared" si="0"/>
        <v>0.99253316299083028</v>
      </c>
      <c r="G8" s="31">
        <v>13114130.960000001</v>
      </c>
      <c r="H8" s="49">
        <f t="shared" si="1"/>
        <v>0.98357658534163817</v>
      </c>
      <c r="I8" s="31">
        <v>9168488.4900000002</v>
      </c>
      <c r="J8" s="179">
        <f t="shared" si="2"/>
        <v>0.68764835651285217</v>
      </c>
      <c r="K8" s="205">
        <v>12193364.24</v>
      </c>
      <c r="L8" s="418">
        <v>0.99682775766797782</v>
      </c>
      <c r="M8" s="448">
        <f t="shared" si="3"/>
        <v>7.5513755012701855E-2</v>
      </c>
      <c r="N8" s="31">
        <v>9493243.3399999999</v>
      </c>
      <c r="O8" s="418">
        <v>0.77608839409267605</v>
      </c>
      <c r="P8" s="448">
        <f t="shared" ref="P8:P17" si="4">+I8/N8-1</f>
        <v>-3.4209051466282059E-2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39046520.659999996</v>
      </c>
      <c r="D10" s="153">
        <f t="shared" ref="D10:E10" si="5">SUM(D5:D9)</f>
        <v>42341220.329999998</v>
      </c>
      <c r="E10" s="85">
        <f t="shared" si="5"/>
        <v>38482043.079999998</v>
      </c>
      <c r="F10" s="91">
        <f t="shared" si="0"/>
        <v>0.9088553135709776</v>
      </c>
      <c r="G10" s="85">
        <f>SUM(G5:G9)</f>
        <v>38050978.920000002</v>
      </c>
      <c r="H10" s="91">
        <f t="shared" si="1"/>
        <v>0.8986745923579289</v>
      </c>
      <c r="I10" s="85">
        <f>SUM(I5:I9)</f>
        <v>21665486.379999999</v>
      </c>
      <c r="J10" s="171">
        <f t="shared" si="2"/>
        <v>0.51168781180946188</v>
      </c>
      <c r="K10" s="574">
        <f>SUM(K5:K9)</f>
        <v>36433986.469999999</v>
      </c>
      <c r="L10" s="91">
        <v>0.91286767350220643</v>
      </c>
      <c r="M10" s="214">
        <f t="shared" si="3"/>
        <v>4.4381430819585121E-2</v>
      </c>
      <c r="N10" s="574">
        <f>SUM(N5:N9)</f>
        <v>21289201.289999999</v>
      </c>
      <c r="O10" s="91">
        <v>0.53340920210103138</v>
      </c>
      <c r="P10" s="214">
        <f t="shared" si="4"/>
        <v>1.7674927531299511E-2</v>
      </c>
    </row>
    <row r="11" spans="1:16" ht="15" customHeight="1" x14ac:dyDescent="0.2">
      <c r="A11" s="21">
        <v>6</v>
      </c>
      <c r="B11" s="21" t="s">
        <v>5</v>
      </c>
      <c r="C11" s="160">
        <v>579168</v>
      </c>
      <c r="D11" s="205">
        <v>1697282.01</v>
      </c>
      <c r="E11" s="31">
        <v>731622.18</v>
      </c>
      <c r="F11" s="49">
        <f t="shared" si="0"/>
        <v>0.43105516684289846</v>
      </c>
      <c r="G11" s="31">
        <v>596780.49</v>
      </c>
      <c r="H11" s="49">
        <f t="shared" si="1"/>
        <v>0.35160950654275774</v>
      </c>
      <c r="I11" s="31">
        <v>32843.08</v>
      </c>
      <c r="J11" s="154">
        <f t="shared" si="2"/>
        <v>1.9350396579057596E-2</v>
      </c>
      <c r="K11" s="571">
        <v>1016209.27</v>
      </c>
      <c r="L11" s="49">
        <v>0.58855519173165916</v>
      </c>
      <c r="M11" s="225">
        <f t="shared" si="3"/>
        <v>-0.41273858877512504</v>
      </c>
      <c r="N11" s="571">
        <v>567610.94999999995</v>
      </c>
      <c r="O11" s="49">
        <v>0.3287417083946097</v>
      </c>
      <c r="P11" s="225">
        <f t="shared" si="4"/>
        <v>-0.94213804367234277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/>
      <c r="L12" s="394"/>
      <c r="M12" s="225" t="s">
        <v>129</v>
      </c>
      <c r="N12" s="575"/>
      <c r="O12" s="394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579168</v>
      </c>
      <c r="D13" s="153">
        <f t="shared" ref="D13:I13" si="6">SUM(D11:D12)</f>
        <v>1697282.01</v>
      </c>
      <c r="E13" s="85">
        <f t="shared" si="6"/>
        <v>731622.18</v>
      </c>
      <c r="F13" s="91">
        <f t="shared" si="0"/>
        <v>0.43105516684289846</v>
      </c>
      <c r="G13" s="85">
        <f t="shared" si="6"/>
        <v>596780.49</v>
      </c>
      <c r="H13" s="91">
        <f t="shared" si="1"/>
        <v>0.35160950654275774</v>
      </c>
      <c r="I13" s="85">
        <f t="shared" si="6"/>
        <v>32843.08</v>
      </c>
      <c r="J13" s="171" t="s">
        <v>129</v>
      </c>
      <c r="K13" s="574">
        <f>SUM(K11:K12)</f>
        <v>1016209.27</v>
      </c>
      <c r="L13" s="91">
        <v>0.58855519173165916</v>
      </c>
      <c r="M13" s="214">
        <f t="shared" si="3"/>
        <v>-0.41273858877512504</v>
      </c>
      <c r="N13" s="574">
        <f>SUM(N11:N12)</f>
        <v>567610.94999999995</v>
      </c>
      <c r="O13" s="91">
        <v>0.3287417083946097</v>
      </c>
      <c r="P13" s="214">
        <f t="shared" si="4"/>
        <v>-0.94213804367234277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39625688.659999996</v>
      </c>
      <c r="D17" s="155">
        <f t="shared" ref="D17:I17" si="8">+D10+D13+D16</f>
        <v>44038502.339999996</v>
      </c>
      <c r="E17" s="156">
        <f t="shared" si="8"/>
        <v>39213665.259999998</v>
      </c>
      <c r="F17" s="182">
        <f t="shared" si="0"/>
        <v>0.89044048222281125</v>
      </c>
      <c r="G17" s="156">
        <f t="shared" si="8"/>
        <v>38647759.410000004</v>
      </c>
      <c r="H17" s="182">
        <f t="shared" si="1"/>
        <v>0.87759023028574701</v>
      </c>
      <c r="I17" s="156">
        <f t="shared" si="8"/>
        <v>21698329.459999997</v>
      </c>
      <c r="J17" s="174">
        <f t="shared" si="2"/>
        <v>0.49271270154642594</v>
      </c>
      <c r="K17" s="582">
        <f>K10+K13+K16</f>
        <v>37450195.740000002</v>
      </c>
      <c r="L17" s="182">
        <v>0.89941936195931282</v>
      </c>
      <c r="M17" s="614">
        <f t="shared" si="3"/>
        <v>3.1977500953910942E-2</v>
      </c>
      <c r="N17" s="582">
        <f>N10+N13+N16</f>
        <v>21856812.239999998</v>
      </c>
      <c r="O17" s="182">
        <v>0.52492222619729612</v>
      </c>
      <c r="P17" s="614">
        <f t="shared" si="4"/>
        <v>-7.2509558237391358E-3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2016
Execució Pressupostària a Juliol&amp;R&amp;"Arial,Negreta"&amp;8&amp;K03+000Direcció de Pressupostos i Política Fiscal&amp;"Arial,Normal"&amp;10&amp;K01+000
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761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4181396.19</v>
      </c>
      <c r="D5" s="205">
        <v>5182936.2699999996</v>
      </c>
      <c r="E5" s="31">
        <v>3295880.82</v>
      </c>
      <c r="F5" s="49">
        <f>E5/D5</f>
        <v>0.63590996460390592</v>
      </c>
      <c r="G5" s="31">
        <v>3295880.82</v>
      </c>
      <c r="H5" s="49">
        <f>G5/D5</f>
        <v>0.63590996460390592</v>
      </c>
      <c r="I5" s="31">
        <v>3295880.82</v>
      </c>
      <c r="J5" s="154">
        <f>I5/D5</f>
        <v>0.63590996460390592</v>
      </c>
      <c r="K5" s="584">
        <v>2611115.7200000002</v>
      </c>
      <c r="L5" s="49">
        <v>0.60926619682292382</v>
      </c>
      <c r="M5" s="211">
        <f>+G5/K5-1</f>
        <v>0.26225000093063655</v>
      </c>
      <c r="N5" s="584">
        <v>2611115.7200000002</v>
      </c>
      <c r="O5" s="49">
        <v>0.60926619682292382</v>
      </c>
      <c r="P5" s="211">
        <f>+I5/N5-1</f>
        <v>0.26225000093063655</v>
      </c>
    </row>
    <row r="6" spans="1:16" ht="15" customHeight="1" x14ac:dyDescent="0.2">
      <c r="A6" s="23">
        <v>2</v>
      </c>
      <c r="B6" s="23" t="s">
        <v>1</v>
      </c>
      <c r="C6" s="160">
        <v>19441907.379999999</v>
      </c>
      <c r="D6" s="205">
        <v>20941872.25</v>
      </c>
      <c r="E6" s="31">
        <v>19777308.75</v>
      </c>
      <c r="F6" s="49">
        <f t="shared" ref="F6:F17" si="0">E6/D6</f>
        <v>0.9443906692726578</v>
      </c>
      <c r="G6" s="31">
        <v>18917667.34</v>
      </c>
      <c r="H6" s="281">
        <f t="shared" ref="H6:H17" si="1">G6/D6</f>
        <v>0.90334174109003074</v>
      </c>
      <c r="I6" s="31">
        <v>8297733.4299999997</v>
      </c>
      <c r="J6" s="179">
        <f t="shared" ref="J6:J17" si="2">I6/D6</f>
        <v>0.39622691471628091</v>
      </c>
      <c r="K6" s="585">
        <v>18387127.300000001</v>
      </c>
      <c r="L6" s="416">
        <v>0.91700678179647088</v>
      </c>
      <c r="M6" s="211">
        <f t="shared" ref="M6:M17" si="3">+G6/K6-1</f>
        <v>2.8853884097490345E-2</v>
      </c>
      <c r="N6" s="585">
        <v>7698879.96</v>
      </c>
      <c r="O6" s="416">
        <v>0.38396020326442953</v>
      </c>
      <c r="P6" s="211">
        <f>+I6/N6-1</f>
        <v>7.7784492434143537E-2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8635194.75</v>
      </c>
      <c r="D8" s="205">
        <v>10263377.890000001</v>
      </c>
      <c r="E8" s="31">
        <v>10045146.369999999</v>
      </c>
      <c r="F8" s="49">
        <f t="shared" si="0"/>
        <v>0.9787368717844217</v>
      </c>
      <c r="G8" s="31">
        <v>9994356.3699999992</v>
      </c>
      <c r="H8" s="49">
        <f t="shared" si="1"/>
        <v>0.97378820863040427</v>
      </c>
      <c r="I8" s="31">
        <v>6292232.6500000004</v>
      </c>
      <c r="J8" s="179">
        <f t="shared" si="2"/>
        <v>0.61307619357275756</v>
      </c>
      <c r="K8" s="642">
        <v>8637574.9000000004</v>
      </c>
      <c r="L8" s="418">
        <v>0.99490908600184025</v>
      </c>
      <c r="M8" s="448">
        <f t="shared" si="3"/>
        <v>0.15707898174058066</v>
      </c>
      <c r="N8" s="642">
        <v>4875918.84</v>
      </c>
      <c r="O8" s="418">
        <v>0.56162707851292293</v>
      </c>
      <c r="P8" s="448">
        <f t="shared" ref="P8:P17" si="4">+I8/N8-1</f>
        <v>0.29047116173902521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32258498.32</v>
      </c>
      <c r="D10" s="153">
        <f t="shared" ref="D10:E10" si="5">SUM(D5:D9)</f>
        <v>36388186.409999996</v>
      </c>
      <c r="E10" s="85">
        <f t="shared" si="5"/>
        <v>33118335.939999998</v>
      </c>
      <c r="F10" s="91">
        <f t="shared" si="0"/>
        <v>0.91013977907122634</v>
      </c>
      <c r="G10" s="85">
        <f>SUM(G5:G9)</f>
        <v>32207904.530000001</v>
      </c>
      <c r="H10" s="91">
        <f t="shared" si="1"/>
        <v>0.88511980693681414</v>
      </c>
      <c r="I10" s="85">
        <f>SUM(I5:I9)</f>
        <v>17885846.899999999</v>
      </c>
      <c r="J10" s="171">
        <f t="shared" si="2"/>
        <v>0.49152894564387278</v>
      </c>
      <c r="K10" s="574">
        <f>SUM(K5:K9)</f>
        <v>29635817.920000002</v>
      </c>
      <c r="L10" s="91">
        <v>0.89754673079976477</v>
      </c>
      <c r="M10" s="214">
        <f t="shared" si="3"/>
        <v>8.6789796621884463E-2</v>
      </c>
      <c r="N10" s="574">
        <f>SUM(N5:N9)</f>
        <v>15185914.52</v>
      </c>
      <c r="O10" s="91">
        <v>0.45991873645681641</v>
      </c>
      <c r="P10" s="214">
        <f t="shared" si="4"/>
        <v>0.17779188579286154</v>
      </c>
    </row>
    <row r="11" spans="1:16" ht="15" customHeight="1" x14ac:dyDescent="0.2">
      <c r="A11" s="21">
        <v>6</v>
      </c>
      <c r="B11" s="21" t="s">
        <v>5</v>
      </c>
      <c r="C11" s="160">
        <v>1141700</v>
      </c>
      <c r="D11" s="205">
        <v>2112067.73</v>
      </c>
      <c r="E11" s="31">
        <v>1107349.8700000001</v>
      </c>
      <c r="F11" s="49">
        <f t="shared" si="0"/>
        <v>0.52429657168238641</v>
      </c>
      <c r="G11" s="31">
        <v>1078801.96</v>
      </c>
      <c r="H11" s="49">
        <f t="shared" si="1"/>
        <v>0.51078000230608134</v>
      </c>
      <c r="I11" s="31">
        <v>12037.04</v>
      </c>
      <c r="J11" s="154">
        <f t="shared" si="2"/>
        <v>5.6991732930837405E-3</v>
      </c>
      <c r="K11" s="571">
        <v>2394458.7599999998</v>
      </c>
      <c r="L11" s="49">
        <v>0.55145003052948571</v>
      </c>
      <c r="M11" s="225">
        <f t="shared" si="3"/>
        <v>-0.54945895163381309</v>
      </c>
      <c r="N11" s="571">
        <v>1634917.59</v>
      </c>
      <c r="O11" s="49">
        <v>0.37652573933605493</v>
      </c>
      <c r="P11" s="225">
        <f t="shared" si="4"/>
        <v>-0.99263752492870294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>
        <v>64649.8</v>
      </c>
      <c r="L12" s="394">
        <v>1</v>
      </c>
      <c r="M12" s="225">
        <f t="shared" si="3"/>
        <v>-1</v>
      </c>
      <c r="N12" s="575">
        <v>64649.8</v>
      </c>
      <c r="O12" s="394">
        <v>1</v>
      </c>
      <c r="P12" s="225">
        <f t="shared" si="4"/>
        <v>-1</v>
      </c>
    </row>
    <row r="13" spans="1:16" ht="15" customHeight="1" x14ac:dyDescent="0.2">
      <c r="A13" s="9"/>
      <c r="B13" s="2" t="s">
        <v>7</v>
      </c>
      <c r="C13" s="163">
        <f>SUM(C11:C12)</f>
        <v>1141700</v>
      </c>
      <c r="D13" s="153">
        <f t="shared" ref="D13:I13" si="6">SUM(D11:D12)</f>
        <v>2112067.73</v>
      </c>
      <c r="E13" s="85">
        <f t="shared" si="6"/>
        <v>1107349.8700000001</v>
      </c>
      <c r="F13" s="91">
        <f t="shared" si="0"/>
        <v>0.52429657168238641</v>
      </c>
      <c r="G13" s="85">
        <f t="shared" si="6"/>
        <v>1078801.96</v>
      </c>
      <c r="H13" s="91">
        <f t="shared" si="1"/>
        <v>0.51078000230608134</v>
      </c>
      <c r="I13" s="85">
        <f t="shared" si="6"/>
        <v>12037.04</v>
      </c>
      <c r="J13" s="171">
        <f t="shared" si="2"/>
        <v>5.6991732930837405E-3</v>
      </c>
      <c r="K13" s="574">
        <f>SUM(K11:K12)</f>
        <v>2459108.5599999996</v>
      </c>
      <c r="L13" s="91">
        <v>0.5580305210611991</v>
      </c>
      <c r="M13" s="214">
        <f t="shared" si="3"/>
        <v>-0.56130364574063374</v>
      </c>
      <c r="N13" s="574">
        <f>SUM(N11:N12)</f>
        <v>1699567.3900000001</v>
      </c>
      <c r="O13" s="91">
        <v>0.38567247158064566</v>
      </c>
      <c r="P13" s="214">
        <f t="shared" si="4"/>
        <v>-0.99291758592755774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33400198.32</v>
      </c>
      <c r="D17" s="155">
        <f t="shared" ref="D17:I17" si="8">+D10+D13+D16</f>
        <v>38500254.139999993</v>
      </c>
      <c r="E17" s="156">
        <f t="shared" si="8"/>
        <v>34225685.809999995</v>
      </c>
      <c r="F17" s="182">
        <f t="shared" si="0"/>
        <v>0.88897298406248915</v>
      </c>
      <c r="G17" s="156">
        <f t="shared" si="8"/>
        <v>33286706.490000002</v>
      </c>
      <c r="H17" s="182">
        <f t="shared" si="1"/>
        <v>0.86458407180789609</v>
      </c>
      <c r="I17" s="156">
        <f t="shared" si="8"/>
        <v>17897883.939999998</v>
      </c>
      <c r="J17" s="174">
        <f t="shared" si="2"/>
        <v>0.46487703366625105</v>
      </c>
      <c r="K17" s="582">
        <f>K10+K13+K16</f>
        <v>32094926.48</v>
      </c>
      <c r="L17" s="182">
        <v>0.85756945633526727</v>
      </c>
      <c r="M17" s="614">
        <f t="shared" si="3"/>
        <v>3.7132972114538365E-2</v>
      </c>
      <c r="N17" s="582">
        <f>N10+N13+N16</f>
        <v>16885481.91</v>
      </c>
      <c r="O17" s="182">
        <v>0.45117640479847237</v>
      </c>
      <c r="P17" s="614">
        <f t="shared" si="4"/>
        <v>5.9956952096251959E-2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41" sqref="N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762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3236627.39</v>
      </c>
      <c r="D5" s="205">
        <v>3795732.28</v>
      </c>
      <c r="E5" s="31">
        <v>2415796.89</v>
      </c>
      <c r="F5" s="49">
        <f>E5/D5</f>
        <v>0.63645081154142946</v>
      </c>
      <c r="G5" s="31">
        <v>2415796.89</v>
      </c>
      <c r="H5" s="49">
        <f>G5/D5</f>
        <v>0.63645081154142946</v>
      </c>
      <c r="I5" s="31">
        <v>2415796.89</v>
      </c>
      <c r="J5" s="154">
        <f>I5/D5</f>
        <v>0.63645081154142946</v>
      </c>
      <c r="K5" s="584">
        <v>1966615.13</v>
      </c>
      <c r="L5" s="49">
        <v>0.60323850328924411</v>
      </c>
      <c r="M5" s="211">
        <f>+G5/K5-1</f>
        <v>0.22840349041756847</v>
      </c>
      <c r="N5" s="584">
        <v>1966615.13</v>
      </c>
      <c r="O5" s="49">
        <v>0.60323850328924411</v>
      </c>
      <c r="P5" s="211">
        <f>+I5/N5-1</f>
        <v>0.22840349041756847</v>
      </c>
    </row>
    <row r="6" spans="1:16" ht="15" customHeight="1" x14ac:dyDescent="0.2">
      <c r="A6" s="23">
        <v>2</v>
      </c>
      <c r="B6" s="23" t="s">
        <v>1</v>
      </c>
      <c r="C6" s="160">
        <v>8168020.2999999998</v>
      </c>
      <c r="D6" s="205">
        <v>8466456.8399999999</v>
      </c>
      <c r="E6" s="31">
        <v>7871630.1699999999</v>
      </c>
      <c r="F6" s="49">
        <f t="shared" ref="F6:F17" si="0">E6/D6</f>
        <v>0.92974314034299144</v>
      </c>
      <c r="G6" s="31">
        <v>7520733.9199999999</v>
      </c>
      <c r="H6" s="281">
        <f t="shared" ref="H6:H17" si="1">G6/D6</f>
        <v>0.88829767423700701</v>
      </c>
      <c r="I6" s="31">
        <v>3513844.5</v>
      </c>
      <c r="J6" s="179">
        <f t="shared" ref="J6:J17" si="2">I6/D6</f>
        <v>0.41503128952346968</v>
      </c>
      <c r="K6" s="585">
        <v>7584496.3099999996</v>
      </c>
      <c r="L6" s="416">
        <v>0.89361767378277779</v>
      </c>
      <c r="M6" s="211">
        <f t="shared" ref="M6:M17" si="3">+G6/K6-1</f>
        <v>-8.4069379684357237E-3</v>
      </c>
      <c r="N6" s="585">
        <v>3451103.31</v>
      </c>
      <c r="O6" s="416">
        <v>0.40661459717504228</v>
      </c>
      <c r="P6" s="211">
        <f>+I6/N6-1</f>
        <v>1.8180038197697312E-2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3673291.67</v>
      </c>
      <c r="D8" s="205">
        <v>3850858.47</v>
      </c>
      <c r="E8" s="31">
        <v>3816168.44</v>
      </c>
      <c r="F8" s="49">
        <f t="shared" si="0"/>
        <v>0.99099161128089963</v>
      </c>
      <c r="G8" s="31">
        <v>3784185.94</v>
      </c>
      <c r="H8" s="49">
        <f t="shared" si="1"/>
        <v>0.98268632033106107</v>
      </c>
      <c r="I8" s="31">
        <v>2729151.19</v>
      </c>
      <c r="J8" s="179">
        <f t="shared" si="2"/>
        <v>0.70871241081991776</v>
      </c>
      <c r="K8" s="642">
        <v>3501598.83</v>
      </c>
      <c r="L8" s="418">
        <v>0.96007941780913808</v>
      </c>
      <c r="M8" s="448">
        <f t="shared" si="3"/>
        <v>8.0702308779329712E-2</v>
      </c>
      <c r="N8" s="642">
        <v>2539563.9500000002</v>
      </c>
      <c r="O8" s="418">
        <v>0.69630565835123814</v>
      </c>
      <c r="P8" s="448">
        <f t="shared" ref="P8:P17" si="4">+I8/N8-1</f>
        <v>7.465346167006337E-2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15077939.359999999</v>
      </c>
      <c r="D10" s="153">
        <f t="shared" ref="D10:E10" si="5">SUM(D5:D9)</f>
        <v>16113047.59</v>
      </c>
      <c r="E10" s="85">
        <f t="shared" si="5"/>
        <v>14103595.5</v>
      </c>
      <c r="F10" s="91">
        <f t="shared" si="0"/>
        <v>0.87529037702047774</v>
      </c>
      <c r="G10" s="85">
        <f>SUM(G5:G9)</f>
        <v>13720716.75</v>
      </c>
      <c r="H10" s="91">
        <f t="shared" si="1"/>
        <v>0.8515283451725969</v>
      </c>
      <c r="I10" s="85">
        <f>SUM(I5:I9)</f>
        <v>8658792.5800000001</v>
      </c>
      <c r="J10" s="171">
        <f t="shared" si="2"/>
        <v>0.53737770782566152</v>
      </c>
      <c r="K10" s="574">
        <f>SUM(K5:K9)</f>
        <v>13052710.27</v>
      </c>
      <c r="L10" s="91">
        <v>0.8478704490933564</v>
      </c>
      <c r="M10" s="214">
        <f t="shared" si="3"/>
        <v>5.1177607269451864E-2</v>
      </c>
      <c r="N10" s="574">
        <f>SUM(N5:N9)</f>
        <v>7957282.3899999997</v>
      </c>
      <c r="O10" s="91">
        <v>0.51688457446868286</v>
      </c>
      <c r="P10" s="214">
        <f t="shared" si="4"/>
        <v>8.8159519245112561E-2</v>
      </c>
    </row>
    <row r="11" spans="1:16" ht="15" customHeight="1" x14ac:dyDescent="0.2">
      <c r="A11" s="21">
        <v>6</v>
      </c>
      <c r="B11" s="21" t="s">
        <v>5</v>
      </c>
      <c r="C11" s="160">
        <v>350000</v>
      </c>
      <c r="D11" s="205">
        <v>1668996.27</v>
      </c>
      <c r="E11" s="31">
        <v>954961.49</v>
      </c>
      <c r="F11" s="49">
        <f t="shared" si="0"/>
        <v>0.5721771265552319</v>
      </c>
      <c r="G11" s="31">
        <v>927893.63</v>
      </c>
      <c r="H11" s="49">
        <f t="shared" si="1"/>
        <v>0.55595907952508483</v>
      </c>
      <c r="I11" s="31">
        <v>207767.85</v>
      </c>
      <c r="J11" s="154">
        <f t="shared" si="2"/>
        <v>0.12448670721115512</v>
      </c>
      <c r="K11" s="571">
        <v>362364.65</v>
      </c>
      <c r="L11" s="49">
        <v>0.257699111985632</v>
      </c>
      <c r="M11" s="225">
        <f t="shared" si="3"/>
        <v>1.5606626639767427</v>
      </c>
      <c r="N11" s="571">
        <v>106472.66</v>
      </c>
      <c r="O11" s="49">
        <v>7.5719057951011845E-2</v>
      </c>
      <c r="P11" s="225">
        <f t="shared" si="4"/>
        <v>0.95137277494523009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/>
      <c r="L12" s="394"/>
      <c r="M12" s="225" t="s">
        <v>129</v>
      </c>
      <c r="N12" s="575"/>
      <c r="O12" s="394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350000</v>
      </c>
      <c r="D13" s="153">
        <f t="shared" ref="D13:I13" si="6">SUM(D11:D12)</f>
        <v>1668996.27</v>
      </c>
      <c r="E13" s="85">
        <f t="shared" si="6"/>
        <v>954961.49</v>
      </c>
      <c r="F13" s="91">
        <f t="shared" si="0"/>
        <v>0.5721771265552319</v>
      </c>
      <c r="G13" s="85">
        <f t="shared" si="6"/>
        <v>927893.63</v>
      </c>
      <c r="H13" s="91">
        <f t="shared" si="1"/>
        <v>0.55595907952508483</v>
      </c>
      <c r="I13" s="85">
        <f t="shared" si="6"/>
        <v>207767.85</v>
      </c>
      <c r="J13" s="171">
        <f t="shared" si="2"/>
        <v>0.12448670721115512</v>
      </c>
      <c r="K13" s="574">
        <f>SUM(K11:K12)</f>
        <v>362364.65</v>
      </c>
      <c r="L13" s="91">
        <v>0.257699111985632</v>
      </c>
      <c r="M13" s="214">
        <f t="shared" si="3"/>
        <v>1.5606626639767427</v>
      </c>
      <c r="N13" s="574">
        <f>SUM(N11:N12)</f>
        <v>106472.66</v>
      </c>
      <c r="O13" s="91">
        <v>7.5719057951011845E-2</v>
      </c>
      <c r="P13" s="214">
        <f t="shared" si="4"/>
        <v>0.95137277494523009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15427939.359999999</v>
      </c>
      <c r="D17" s="155">
        <f t="shared" ref="D17:I17" si="8">+D10+D13+D16</f>
        <v>17782043.859999999</v>
      </c>
      <c r="E17" s="156">
        <f t="shared" si="8"/>
        <v>15058556.99</v>
      </c>
      <c r="F17" s="182">
        <f t="shared" si="0"/>
        <v>0.84684061677935829</v>
      </c>
      <c r="G17" s="156">
        <f t="shared" si="8"/>
        <v>14648610.380000001</v>
      </c>
      <c r="H17" s="182">
        <f t="shared" si="1"/>
        <v>0.82378665216046776</v>
      </c>
      <c r="I17" s="156">
        <f t="shared" si="8"/>
        <v>8866560.4299999997</v>
      </c>
      <c r="J17" s="174">
        <f t="shared" si="2"/>
        <v>0.49862437073080079</v>
      </c>
      <c r="K17" s="582">
        <f>K10+K13+K16</f>
        <v>13415074.92</v>
      </c>
      <c r="L17" s="182">
        <v>0.79847582500268244</v>
      </c>
      <c r="M17" s="614">
        <f t="shared" si="3"/>
        <v>9.1951440253305705E-2</v>
      </c>
      <c r="N17" s="582">
        <f>N10+N13+N16</f>
        <v>8063755.0499999998</v>
      </c>
      <c r="O17" s="182">
        <v>0.47996105162029884</v>
      </c>
      <c r="P17" s="614">
        <f t="shared" si="4"/>
        <v>9.9557262717200112E-2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762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763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3746436.62</v>
      </c>
      <c r="D5" s="205">
        <v>4534934.04</v>
      </c>
      <c r="E5" s="31">
        <v>2951505.64</v>
      </c>
      <c r="F5" s="49">
        <f>E5/D5</f>
        <v>0.65083761174175758</v>
      </c>
      <c r="G5" s="31">
        <v>2951505.64</v>
      </c>
      <c r="H5" s="49">
        <f>G5/D5</f>
        <v>0.65083761174175758</v>
      </c>
      <c r="I5" s="31">
        <v>2951505.64</v>
      </c>
      <c r="J5" s="154">
        <f>I5/D5</f>
        <v>0.65083761174175758</v>
      </c>
      <c r="K5" s="584">
        <v>2482024.06</v>
      </c>
      <c r="L5" s="49">
        <v>0.61514214313807003</v>
      </c>
      <c r="M5" s="211">
        <f>+G5/K5-1</f>
        <v>0.18915271111433141</v>
      </c>
      <c r="N5" s="584">
        <v>2482024.06</v>
      </c>
      <c r="O5" s="49">
        <v>0.61514214313807003</v>
      </c>
      <c r="P5" s="211">
        <f>+I5/N5-1</f>
        <v>0.18915271111433141</v>
      </c>
    </row>
    <row r="6" spans="1:16" ht="15" customHeight="1" x14ac:dyDescent="0.2">
      <c r="A6" s="23">
        <v>2</v>
      </c>
      <c r="B6" s="23" t="s">
        <v>1</v>
      </c>
      <c r="C6" s="160">
        <v>11631909.09</v>
      </c>
      <c r="D6" s="205">
        <v>11835853.73</v>
      </c>
      <c r="E6" s="31">
        <v>11036713.68</v>
      </c>
      <c r="F6" s="49">
        <f t="shared" ref="F6:F17" si="0">E6/D6</f>
        <v>0.93248141889634517</v>
      </c>
      <c r="G6" s="31">
        <v>10816651.890000001</v>
      </c>
      <c r="H6" s="281">
        <f t="shared" ref="H6:H17" si="1">G6/D6</f>
        <v>0.91388860801678728</v>
      </c>
      <c r="I6" s="31">
        <v>4491859.7300000004</v>
      </c>
      <c r="J6" s="179">
        <f t="shared" ref="J6:J17" si="2">I6/D6</f>
        <v>0.37951294705633376</v>
      </c>
      <c r="K6" s="585">
        <v>10903728.300000001</v>
      </c>
      <c r="L6" s="416">
        <v>0.90822835083267583</v>
      </c>
      <c r="M6" s="211">
        <f t="shared" ref="M6:M17" si="3">+G6/K6-1</f>
        <v>-7.9859299135324191E-3</v>
      </c>
      <c r="N6" s="585">
        <v>4671755.3</v>
      </c>
      <c r="O6" s="416">
        <v>0.38913484405263582</v>
      </c>
      <c r="P6" s="211">
        <f>+I6/N6-1</f>
        <v>-3.8507061788959573E-2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5623938.5499999998</v>
      </c>
      <c r="D8" s="205">
        <v>5555366.9900000002</v>
      </c>
      <c r="E8" s="31">
        <v>5488137.71</v>
      </c>
      <c r="F8" s="49">
        <f t="shared" si="0"/>
        <v>0.98789831884715862</v>
      </c>
      <c r="G8" s="31">
        <v>5447437.71</v>
      </c>
      <c r="H8" s="49">
        <f t="shared" si="1"/>
        <v>0.9805720701810916</v>
      </c>
      <c r="I8" s="31">
        <v>4962295.3899999997</v>
      </c>
      <c r="J8" s="179">
        <f t="shared" si="2"/>
        <v>0.89324348849183755</v>
      </c>
      <c r="K8" s="642">
        <v>5546468.8499999996</v>
      </c>
      <c r="L8" s="418">
        <v>0.98559474073101927</v>
      </c>
      <c r="M8" s="448">
        <f t="shared" si="3"/>
        <v>-1.7854808650011544E-2</v>
      </c>
      <c r="N8" s="642">
        <v>3474127.92</v>
      </c>
      <c r="O8" s="418">
        <v>0.61734453021922142</v>
      </c>
      <c r="P8" s="448">
        <f t="shared" ref="P8:P17" si="4">+I8/N8-1</f>
        <v>0.42835713142076814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21002284.260000002</v>
      </c>
      <c r="D10" s="153">
        <f t="shared" ref="D10:E10" si="5">SUM(D5:D9)</f>
        <v>21926154.759999998</v>
      </c>
      <c r="E10" s="85">
        <f t="shared" si="5"/>
        <v>19476357.030000001</v>
      </c>
      <c r="F10" s="91">
        <f t="shared" si="0"/>
        <v>0.88827052637295179</v>
      </c>
      <c r="G10" s="85">
        <f>SUM(G5:G9)</f>
        <v>19215595.240000002</v>
      </c>
      <c r="H10" s="91">
        <f t="shared" si="1"/>
        <v>0.87637779858487164</v>
      </c>
      <c r="I10" s="85">
        <f>SUM(I5:I9)</f>
        <v>12405660.760000002</v>
      </c>
      <c r="J10" s="171">
        <f t="shared" si="2"/>
        <v>0.5657928120908694</v>
      </c>
      <c r="K10" s="574">
        <f>SUM(K5:K9)</f>
        <v>18932221.210000001</v>
      </c>
      <c r="L10" s="91">
        <v>0.87374484808141351</v>
      </c>
      <c r="M10" s="214">
        <f t="shared" si="3"/>
        <v>1.4967817397481209E-2</v>
      </c>
      <c r="N10" s="574">
        <f>SUM(N5:N9)</f>
        <v>10627907.279999999</v>
      </c>
      <c r="O10" s="91">
        <v>0.49049074214715177</v>
      </c>
      <c r="P10" s="214">
        <f t="shared" si="4"/>
        <v>0.16727220450496838</v>
      </c>
    </row>
    <row r="11" spans="1:16" ht="15" customHeight="1" x14ac:dyDescent="0.2">
      <c r="A11" s="21">
        <v>6</v>
      </c>
      <c r="B11" s="21" t="s">
        <v>5</v>
      </c>
      <c r="C11" s="160">
        <v>284800</v>
      </c>
      <c r="D11" s="205">
        <v>1205781.23</v>
      </c>
      <c r="E11" s="31">
        <v>578328.71</v>
      </c>
      <c r="F11" s="49">
        <f t="shared" si="0"/>
        <v>0.47962988277732599</v>
      </c>
      <c r="G11" s="31">
        <v>523531.42</v>
      </c>
      <c r="H11" s="49">
        <f t="shared" si="1"/>
        <v>0.4341844166872626</v>
      </c>
      <c r="I11" s="31">
        <v>75993.45</v>
      </c>
      <c r="J11" s="154">
        <f t="shared" si="2"/>
        <v>6.302424362668177E-2</v>
      </c>
      <c r="K11" s="571">
        <v>1755668.97</v>
      </c>
      <c r="L11" s="49">
        <v>0.70073004892955892</v>
      </c>
      <c r="M11" s="225">
        <f t="shared" si="3"/>
        <v>-0.70180516433003881</v>
      </c>
      <c r="N11" s="571">
        <v>365413.36</v>
      </c>
      <c r="O11" s="49">
        <v>0.14584533075863071</v>
      </c>
      <c r="P11" s="225">
        <f t="shared" si="4"/>
        <v>-0.7920342868689858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>
        <v>30000</v>
      </c>
      <c r="L12" s="394">
        <v>1</v>
      </c>
      <c r="M12" s="225">
        <f t="shared" si="3"/>
        <v>-1</v>
      </c>
      <c r="N12" s="575">
        <v>30000</v>
      </c>
      <c r="O12" s="394">
        <v>1</v>
      </c>
      <c r="P12" s="225">
        <f t="shared" si="4"/>
        <v>-1</v>
      </c>
    </row>
    <row r="13" spans="1:16" ht="15" customHeight="1" x14ac:dyDescent="0.2">
      <c r="A13" s="9"/>
      <c r="B13" s="2" t="s">
        <v>7</v>
      </c>
      <c r="C13" s="163">
        <f>SUM(C11:C12)</f>
        <v>284800</v>
      </c>
      <c r="D13" s="153">
        <f t="shared" ref="D13:I13" si="6">SUM(D11:D12)</f>
        <v>1205781.23</v>
      </c>
      <c r="E13" s="85">
        <f t="shared" si="6"/>
        <v>578328.71</v>
      </c>
      <c r="F13" s="91">
        <f t="shared" si="0"/>
        <v>0.47962988277732599</v>
      </c>
      <c r="G13" s="85">
        <f t="shared" si="6"/>
        <v>523531.42</v>
      </c>
      <c r="H13" s="91">
        <f t="shared" si="1"/>
        <v>0.4341844166872626</v>
      </c>
      <c r="I13" s="85">
        <f t="shared" si="6"/>
        <v>75993.45</v>
      </c>
      <c r="J13" s="171">
        <f t="shared" si="2"/>
        <v>6.302424362668177E-2</v>
      </c>
      <c r="K13" s="574">
        <f>SUM(K11:K12)</f>
        <v>1785668.97</v>
      </c>
      <c r="L13" s="91">
        <v>0.70427102700556166</v>
      </c>
      <c r="M13" s="214">
        <f t="shared" si="3"/>
        <v>-0.70681496470199623</v>
      </c>
      <c r="N13" s="574">
        <f>SUM(N11:N12)</f>
        <v>395413.36</v>
      </c>
      <c r="O13" s="91">
        <v>0.15595173451377153</v>
      </c>
      <c r="P13" s="214">
        <f t="shared" si="4"/>
        <v>-0.80781263941107095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21287084.260000002</v>
      </c>
      <c r="D17" s="155">
        <f t="shared" ref="D17:I17" si="8">+D10+D13+D16</f>
        <v>23131935.989999998</v>
      </c>
      <c r="E17" s="156">
        <f t="shared" si="8"/>
        <v>20054685.740000002</v>
      </c>
      <c r="F17" s="182">
        <f t="shared" si="0"/>
        <v>0.86696961934659078</v>
      </c>
      <c r="G17" s="156">
        <f t="shared" si="8"/>
        <v>19739126.660000004</v>
      </c>
      <c r="H17" s="182">
        <f t="shared" si="1"/>
        <v>0.85332791291370014</v>
      </c>
      <c r="I17" s="156">
        <f t="shared" si="8"/>
        <v>12481654.210000001</v>
      </c>
      <c r="J17" s="174">
        <f t="shared" si="2"/>
        <v>0.53958536870393625</v>
      </c>
      <c r="K17" s="582">
        <f>K10+K13+K16</f>
        <v>20717890.18</v>
      </c>
      <c r="L17" s="182">
        <v>0.8559912033088275</v>
      </c>
      <c r="M17" s="614">
        <f t="shared" si="3"/>
        <v>-4.7242432095949805E-2</v>
      </c>
      <c r="N17" s="582">
        <f>N10+N13+N16</f>
        <v>11023320.639999999</v>
      </c>
      <c r="O17" s="182">
        <v>0.45544528989740185</v>
      </c>
      <c r="P17" s="614">
        <f t="shared" si="4"/>
        <v>0.13229530534639355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7" zoomScaleNormal="100" workbookViewId="0">
      <selection activeCell="G24" sqref="G24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8" customWidth="1"/>
    <col min="7" max="7" width="11.140625" bestFit="1" customWidth="1"/>
    <col min="8" max="8" width="6.140625" style="98" customWidth="1"/>
    <col min="9" max="9" width="11.28515625" customWidth="1"/>
    <col min="10" max="10" width="21.7109375" style="61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42"/>
    </row>
    <row r="3" spans="1:15" x14ac:dyDescent="0.2">
      <c r="F3"/>
      <c r="H3"/>
      <c r="J3"/>
      <c r="M3" s="342"/>
    </row>
    <row r="4" spans="1:15" s="288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3"/>
    </row>
    <row r="5" spans="1:15" s="288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42"/>
    </row>
    <row r="6" spans="1:15" s="288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61"/>
    </row>
    <row r="7" spans="1:15" s="288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61"/>
    </row>
    <row r="8" spans="1:15" s="288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61"/>
    </row>
    <row r="9" spans="1:15" s="288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61"/>
    </row>
    <row r="10" spans="1:15" ht="15" customHeight="1" x14ac:dyDescent="0.2">
      <c r="F10"/>
      <c r="H10"/>
      <c r="J10"/>
      <c r="M10" s="461"/>
      <c r="N10" s="288"/>
      <c r="O10" s="288"/>
    </row>
    <row r="11" spans="1:15" s="288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61"/>
    </row>
    <row r="12" spans="1:15" s="288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42"/>
    </row>
    <row r="13" spans="1:15" ht="15" customHeight="1" x14ac:dyDescent="0.2">
      <c r="F13"/>
      <c r="H13"/>
      <c r="J13"/>
      <c r="M13" s="342"/>
      <c r="N13" s="288"/>
      <c r="O13" s="288"/>
    </row>
    <row r="14" spans="1:15" s="288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61"/>
    </row>
    <row r="15" spans="1:15" s="288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61"/>
    </row>
    <row r="16" spans="1:15" s="288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61"/>
    </row>
    <row r="17" spans="1:15" s="288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61"/>
    </row>
    <row r="18" spans="1:15" s="288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61"/>
    </row>
    <row r="19" spans="1:15" s="288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61"/>
      <c r="N19" s="449"/>
      <c r="O19" s="449"/>
    </row>
    <row r="20" spans="1:15" s="288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42"/>
    </row>
    <row r="21" spans="1:15" s="288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42"/>
    </row>
    <row r="22" spans="1:15" s="288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42"/>
    </row>
    <row r="23" spans="1:15" s="288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42"/>
    </row>
    <row r="24" spans="1:15" s="288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42"/>
    </row>
    <row r="25" spans="1:15" s="288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42"/>
    </row>
    <row r="26" spans="1:15" s="288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42"/>
    </row>
    <row r="27" spans="1:15" s="288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42"/>
    </row>
    <row r="28" spans="1:15" s="288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8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8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8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8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8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4" workbookViewId="0">
      <selection activeCell="N20" sqref="N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764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3938350.2</v>
      </c>
      <c r="D5" s="205">
        <v>4451211.7699999996</v>
      </c>
      <c r="E5" s="31">
        <v>2877653.91</v>
      </c>
      <c r="F5" s="49">
        <f>E5/D5</f>
        <v>0.64648775629922461</v>
      </c>
      <c r="G5" s="31">
        <v>2877653.91</v>
      </c>
      <c r="H5" s="49">
        <f>G5/D5</f>
        <v>0.64648775629922461</v>
      </c>
      <c r="I5" s="31">
        <v>2877653.91</v>
      </c>
      <c r="J5" s="154">
        <f>I5/D5</f>
        <v>0.64648775629922461</v>
      </c>
      <c r="K5" s="584">
        <v>2370273.08</v>
      </c>
      <c r="L5" s="49">
        <v>0.60106531700835963</v>
      </c>
      <c r="M5" s="211">
        <f>+G5/K5-1</f>
        <v>0.21406007361818413</v>
      </c>
      <c r="N5" s="584">
        <v>2370273.08</v>
      </c>
      <c r="O5" s="49">
        <v>0.60106531700835963</v>
      </c>
      <c r="P5" s="211">
        <f>+I5/N5-1</f>
        <v>0.21406007361818413</v>
      </c>
    </row>
    <row r="6" spans="1:16" ht="15" customHeight="1" x14ac:dyDescent="0.2">
      <c r="A6" s="23">
        <v>2</v>
      </c>
      <c r="B6" s="23" t="s">
        <v>1</v>
      </c>
      <c r="C6" s="160">
        <v>11277741.720000001</v>
      </c>
      <c r="D6" s="205">
        <v>11905992.52</v>
      </c>
      <c r="E6" s="31">
        <v>11184657.699999999</v>
      </c>
      <c r="F6" s="49">
        <f t="shared" ref="F6:F17" si="0">E6/D6</f>
        <v>0.93941413798234097</v>
      </c>
      <c r="G6" s="31">
        <v>10914062.16</v>
      </c>
      <c r="H6" s="281">
        <f t="shared" ref="H6:H17" si="1">G6/D6</f>
        <v>0.91668646202038773</v>
      </c>
      <c r="I6" s="31">
        <v>4506325.3899999997</v>
      </c>
      <c r="J6" s="179">
        <f t="shared" ref="J6:J17" si="2">I6/D6</f>
        <v>0.37849220738465572</v>
      </c>
      <c r="K6" s="585">
        <v>10929791.390000001</v>
      </c>
      <c r="L6" s="416">
        <v>0.93150181779699981</v>
      </c>
      <c r="M6" s="211">
        <f t="shared" ref="M6:M17" si="3">+G6/K6-1</f>
        <v>-1.4391152986132916E-3</v>
      </c>
      <c r="N6" s="585">
        <v>4606751.21</v>
      </c>
      <c r="O6" s="416">
        <v>0.392614732809967</v>
      </c>
      <c r="P6" s="211">
        <f>+I6/N6-1</f>
        <v>-2.1799705567342786E-2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6157520.5</v>
      </c>
      <c r="D8" s="205">
        <v>8793245.3200000003</v>
      </c>
      <c r="E8" s="31">
        <v>8754706.8800000008</v>
      </c>
      <c r="F8" s="49">
        <f t="shared" si="0"/>
        <v>0.99561726773250092</v>
      </c>
      <c r="G8" s="31">
        <v>8736306.8800000008</v>
      </c>
      <c r="H8" s="49">
        <f t="shared" si="1"/>
        <v>0.99352475247443683</v>
      </c>
      <c r="I8" s="31">
        <v>5631989.5999999996</v>
      </c>
      <c r="J8" s="179">
        <f t="shared" si="2"/>
        <v>0.6404904440901007</v>
      </c>
      <c r="K8" s="642">
        <v>6045913.9699999997</v>
      </c>
      <c r="L8" s="418">
        <v>0.98726127436535205</v>
      </c>
      <c r="M8" s="448">
        <f t="shared" si="3"/>
        <v>0.44499358134267353</v>
      </c>
      <c r="N8" s="642">
        <v>5657710.7300000004</v>
      </c>
      <c r="O8" s="418">
        <v>0.92387002742785085</v>
      </c>
      <c r="P8" s="448">
        <f t="shared" ref="P8:P17" si="4">+I8/N8-1</f>
        <v>-4.5462080384588432E-3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21373612.420000002</v>
      </c>
      <c r="D10" s="153">
        <f t="shared" ref="D10:E10" si="5">SUM(D5:D9)</f>
        <v>25150449.609999999</v>
      </c>
      <c r="E10" s="85">
        <f t="shared" si="5"/>
        <v>22817018.490000002</v>
      </c>
      <c r="F10" s="91">
        <f t="shared" si="0"/>
        <v>0.90722109718976118</v>
      </c>
      <c r="G10" s="85">
        <f>SUM(G5:G9)</f>
        <v>22528022.950000003</v>
      </c>
      <c r="H10" s="91">
        <f t="shared" si="1"/>
        <v>0.89573042626811328</v>
      </c>
      <c r="I10" s="85">
        <f>SUM(I5:I9)</f>
        <v>13015968.899999999</v>
      </c>
      <c r="J10" s="171">
        <f t="shared" si="2"/>
        <v>0.51752430281901429</v>
      </c>
      <c r="K10" s="574">
        <f>SUM(K5:K9)</f>
        <v>19345978.440000001</v>
      </c>
      <c r="L10" s="91">
        <v>0.88739380057789374</v>
      </c>
      <c r="M10" s="214">
        <f t="shared" si="3"/>
        <v>0.16448092919512214</v>
      </c>
      <c r="N10" s="574">
        <f>SUM(N5:N9)</f>
        <v>12634735.02</v>
      </c>
      <c r="O10" s="91">
        <v>0.57955122629054312</v>
      </c>
      <c r="P10" s="214">
        <f t="shared" si="4"/>
        <v>3.0173476483402961E-2</v>
      </c>
    </row>
    <row r="11" spans="1:16" ht="15" customHeight="1" x14ac:dyDescent="0.2">
      <c r="A11" s="21">
        <v>6</v>
      </c>
      <c r="B11" s="21" t="s">
        <v>5</v>
      </c>
      <c r="C11" s="160">
        <v>582092.55000000005</v>
      </c>
      <c r="D11" s="205">
        <v>2606068.79</v>
      </c>
      <c r="E11" s="31">
        <v>1367622.66</v>
      </c>
      <c r="F11" s="49">
        <f t="shared" si="0"/>
        <v>0.52478379129815678</v>
      </c>
      <c r="G11" s="31">
        <v>937175.21</v>
      </c>
      <c r="H11" s="49">
        <f t="shared" si="1"/>
        <v>0.35961261406303857</v>
      </c>
      <c r="I11" s="31">
        <v>18327.46</v>
      </c>
      <c r="J11" s="154">
        <f t="shared" si="2"/>
        <v>7.032607915157911E-3</v>
      </c>
      <c r="K11" s="571">
        <v>1241254.97</v>
      </c>
      <c r="L11" s="49">
        <v>0.57942301117191253</v>
      </c>
      <c r="M11" s="225">
        <f t="shared" si="3"/>
        <v>-0.24497767771274259</v>
      </c>
      <c r="N11" s="571">
        <v>777528.08</v>
      </c>
      <c r="O11" s="49">
        <v>0.36295335952154589</v>
      </c>
      <c r="P11" s="225">
        <f t="shared" si="4"/>
        <v>-0.97642855548059437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/>
      <c r="L12" s="394"/>
      <c r="M12" s="225" t="s">
        <v>129</v>
      </c>
      <c r="N12" s="575"/>
      <c r="O12" s="394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582092.55000000005</v>
      </c>
      <c r="D13" s="153">
        <f t="shared" ref="D13:I13" si="6">SUM(D11:D12)</f>
        <v>2606068.79</v>
      </c>
      <c r="E13" s="85">
        <f t="shared" si="6"/>
        <v>1367622.66</v>
      </c>
      <c r="F13" s="91">
        <f t="shared" si="0"/>
        <v>0.52478379129815678</v>
      </c>
      <c r="G13" s="85">
        <f t="shared" si="6"/>
        <v>937175.21</v>
      </c>
      <c r="H13" s="91">
        <f t="shared" si="1"/>
        <v>0.35961261406303857</v>
      </c>
      <c r="I13" s="85">
        <f t="shared" si="6"/>
        <v>18327.46</v>
      </c>
      <c r="J13" s="171">
        <f t="shared" si="2"/>
        <v>7.032607915157911E-3</v>
      </c>
      <c r="K13" s="574">
        <f>SUM(K11:K12)</f>
        <v>1241254.97</v>
      </c>
      <c r="L13" s="91">
        <v>0.57942301117191253</v>
      </c>
      <c r="M13" s="214">
        <f t="shared" si="3"/>
        <v>-0.24497767771274259</v>
      </c>
      <c r="N13" s="574">
        <f>SUM(N11:N12)</f>
        <v>777528.08</v>
      </c>
      <c r="O13" s="91">
        <v>0.36295335952154589</v>
      </c>
      <c r="P13" s="214">
        <f t="shared" si="4"/>
        <v>-0.97642855548059437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21955704.970000003</v>
      </c>
      <c r="D17" s="155">
        <f t="shared" ref="D17:I17" si="8">+D10+D13+D16</f>
        <v>27756518.399999999</v>
      </c>
      <c r="E17" s="156">
        <f t="shared" si="8"/>
        <v>24184641.150000002</v>
      </c>
      <c r="F17" s="182">
        <f t="shared" si="0"/>
        <v>0.87131393071257823</v>
      </c>
      <c r="G17" s="156">
        <f t="shared" si="8"/>
        <v>23465198.160000004</v>
      </c>
      <c r="H17" s="182">
        <f t="shared" si="1"/>
        <v>0.84539414568651394</v>
      </c>
      <c r="I17" s="156">
        <f t="shared" si="8"/>
        <v>13034296.359999999</v>
      </c>
      <c r="J17" s="174">
        <f t="shared" si="2"/>
        <v>0.4695940669561785</v>
      </c>
      <c r="K17" s="582">
        <f>K10+K13+K16</f>
        <v>20587233.41</v>
      </c>
      <c r="L17" s="182">
        <v>0.85983920490843857</v>
      </c>
      <c r="M17" s="614">
        <f t="shared" si="3"/>
        <v>0.13979366205670285</v>
      </c>
      <c r="N17" s="582">
        <f>N10+N13+N16</f>
        <v>13412263.1</v>
      </c>
      <c r="O17" s="182">
        <v>0.56017189926671107</v>
      </c>
      <c r="P17" s="614">
        <f t="shared" si="4"/>
        <v>-2.8180683392648342E-2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39" sqref="N3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765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4151001.85</v>
      </c>
      <c r="D5" s="205">
        <v>4455477</v>
      </c>
      <c r="E5" s="31">
        <v>2799915.22</v>
      </c>
      <c r="F5" s="49">
        <f>E5/D5</f>
        <v>0.62842097939232999</v>
      </c>
      <c r="G5" s="31">
        <v>2799915.22</v>
      </c>
      <c r="H5" s="49">
        <f>G5/D5</f>
        <v>0.62842097939232999</v>
      </c>
      <c r="I5" s="31">
        <v>2799915.22</v>
      </c>
      <c r="J5" s="154">
        <f>I5/D5</f>
        <v>0.62842097939232999</v>
      </c>
      <c r="K5" s="584">
        <v>2337588.29</v>
      </c>
      <c r="L5" s="49">
        <v>0.57666858748231986</v>
      </c>
      <c r="M5" s="211">
        <f>+G5/K5-1</f>
        <v>0.19777945157314258</v>
      </c>
      <c r="N5" s="584">
        <v>2337588.29</v>
      </c>
      <c r="O5" s="49">
        <v>0.57666858748231986</v>
      </c>
      <c r="P5" s="211">
        <f>+I5/N5-1</f>
        <v>0.19777945157314258</v>
      </c>
    </row>
    <row r="6" spans="1:16" ht="15" customHeight="1" x14ac:dyDescent="0.2">
      <c r="A6" s="23">
        <v>2</v>
      </c>
      <c r="B6" s="23" t="s">
        <v>1</v>
      </c>
      <c r="C6" s="160">
        <v>12642114.67</v>
      </c>
      <c r="D6" s="205">
        <v>13333741.560000001</v>
      </c>
      <c r="E6" s="31">
        <v>12793345.32</v>
      </c>
      <c r="F6" s="49">
        <f t="shared" ref="F6:F17" si="0">E6/D6</f>
        <v>0.95947152286038462</v>
      </c>
      <c r="G6" s="31">
        <v>12423013.859999999</v>
      </c>
      <c r="H6" s="281">
        <f t="shared" ref="H6:H17" si="1">G6/D6</f>
        <v>0.93169751371722243</v>
      </c>
      <c r="I6" s="31">
        <v>5122645.08</v>
      </c>
      <c r="J6" s="179">
        <f t="shared" ref="J6:J17" si="2">I6/D6</f>
        <v>0.3841866183583057</v>
      </c>
      <c r="K6" s="585">
        <v>12328851.01</v>
      </c>
      <c r="L6" s="416">
        <v>0.93127574641922273</v>
      </c>
      <c r="M6" s="211">
        <f t="shared" ref="M6:M17" si="3">+G6/K6-1</f>
        <v>7.6376014215455701E-3</v>
      </c>
      <c r="N6" s="585">
        <v>5652349.3499999996</v>
      </c>
      <c r="O6" s="416">
        <v>0.42695753689243898</v>
      </c>
      <c r="P6" s="211">
        <f>+I6/N6-1</f>
        <v>-9.3714000533247188E-2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8902363.8699999992</v>
      </c>
      <c r="D8" s="205">
        <v>13429426.84</v>
      </c>
      <c r="E8" s="31">
        <v>12917657.710000001</v>
      </c>
      <c r="F8" s="49">
        <f t="shared" si="0"/>
        <v>0.96189196038689628</v>
      </c>
      <c r="G8" s="31">
        <v>12862882.710000001</v>
      </c>
      <c r="H8" s="49">
        <f t="shared" si="1"/>
        <v>0.95781323084373726</v>
      </c>
      <c r="I8" s="31">
        <v>8058399.2000000002</v>
      </c>
      <c r="J8" s="179">
        <f t="shared" si="2"/>
        <v>0.60005533341138484</v>
      </c>
      <c r="K8" s="642">
        <v>8715226.8399999999</v>
      </c>
      <c r="L8" s="418">
        <v>0.97996183027143058</v>
      </c>
      <c r="M8" s="448">
        <f t="shared" si="3"/>
        <v>0.47590911242420408</v>
      </c>
      <c r="N8" s="642">
        <v>7941776.1299999999</v>
      </c>
      <c r="O8" s="418">
        <v>0.8929931044641356</v>
      </c>
      <c r="P8" s="448">
        <f t="shared" ref="P8:P17" si="4">+I8/N8-1</f>
        <v>1.4684759188748453E-2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25695480.390000001</v>
      </c>
      <c r="D10" s="153">
        <f t="shared" ref="D10:E10" si="5">SUM(D5:D9)</f>
        <v>31218645.400000002</v>
      </c>
      <c r="E10" s="85">
        <f t="shared" si="5"/>
        <v>28510918.25</v>
      </c>
      <c r="F10" s="91">
        <f t="shared" si="0"/>
        <v>0.91326570658956263</v>
      </c>
      <c r="G10" s="85">
        <f>SUM(G5:G9)</f>
        <v>28085811.789999999</v>
      </c>
      <c r="H10" s="91">
        <f t="shared" si="1"/>
        <v>0.89964863722113952</v>
      </c>
      <c r="I10" s="85">
        <f>SUM(I5:I9)</f>
        <v>15980959.5</v>
      </c>
      <c r="J10" s="171">
        <f t="shared" si="2"/>
        <v>0.51190432176791367</v>
      </c>
      <c r="K10" s="574">
        <f>SUM(K5:K9)</f>
        <v>23381666.140000001</v>
      </c>
      <c r="L10" s="91">
        <v>0.89291697090510669</v>
      </c>
      <c r="M10" s="214">
        <f t="shared" si="3"/>
        <v>0.20118949701161015</v>
      </c>
      <c r="N10" s="574">
        <f>SUM(N5:N9)</f>
        <v>15931713.77</v>
      </c>
      <c r="O10" s="91">
        <v>0.60841248504951828</v>
      </c>
      <c r="P10" s="214">
        <f t="shared" si="4"/>
        <v>3.091050386100358E-3</v>
      </c>
    </row>
    <row r="11" spans="1:16" ht="15" customHeight="1" x14ac:dyDescent="0.2">
      <c r="A11" s="21">
        <v>6</v>
      </c>
      <c r="B11" s="21" t="s">
        <v>5</v>
      </c>
      <c r="C11" s="160">
        <v>1119753.2</v>
      </c>
      <c r="D11" s="205">
        <v>1459999.84</v>
      </c>
      <c r="E11" s="31">
        <v>771217.99</v>
      </c>
      <c r="F11" s="49">
        <f t="shared" si="0"/>
        <v>0.52823155788838982</v>
      </c>
      <c r="G11" s="31">
        <v>629958.35</v>
      </c>
      <c r="H11" s="49">
        <f t="shared" si="1"/>
        <v>0.43147836920310889</v>
      </c>
      <c r="I11" s="31">
        <v>162427.35999999999</v>
      </c>
      <c r="J11" s="154">
        <f t="shared" si="2"/>
        <v>0.11125162863031544</v>
      </c>
      <c r="K11" s="571">
        <v>1577177.29</v>
      </c>
      <c r="L11" s="49">
        <v>0.5806982631919787</v>
      </c>
      <c r="M11" s="225">
        <f t="shared" si="3"/>
        <v>-0.60057860711397892</v>
      </c>
      <c r="N11" s="571">
        <v>693675.61</v>
      </c>
      <c r="O11" s="49">
        <v>0.25540326030540061</v>
      </c>
      <c r="P11" s="225">
        <f t="shared" si="4"/>
        <v>-0.76584536394468306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>
        <v>0</v>
      </c>
      <c r="L12" s="394">
        <v>0</v>
      </c>
      <c r="M12" s="225" t="s">
        <v>129</v>
      </c>
      <c r="N12" s="575">
        <v>0</v>
      </c>
      <c r="O12" s="394">
        <v>0</v>
      </c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1119753.2</v>
      </c>
      <c r="D13" s="153">
        <f t="shared" ref="D13:I13" si="6">SUM(D11:D12)</f>
        <v>1459999.84</v>
      </c>
      <c r="E13" s="85">
        <f t="shared" si="6"/>
        <v>771217.99</v>
      </c>
      <c r="F13" s="91">
        <f t="shared" si="0"/>
        <v>0.52823155788838982</v>
      </c>
      <c r="G13" s="85">
        <f t="shared" si="6"/>
        <v>629958.35</v>
      </c>
      <c r="H13" s="91">
        <f t="shared" si="1"/>
        <v>0.43147836920310889</v>
      </c>
      <c r="I13" s="85">
        <f t="shared" si="6"/>
        <v>162427.35999999999</v>
      </c>
      <c r="J13" s="171">
        <f t="shared" si="2"/>
        <v>0.11125162863031544</v>
      </c>
      <c r="K13" s="574">
        <f>SUM(K11:K12)</f>
        <v>1577177.29</v>
      </c>
      <c r="L13" s="91">
        <v>0.54778889411072573</v>
      </c>
      <c r="M13" s="214">
        <f t="shared" si="3"/>
        <v>-0.60057860711397892</v>
      </c>
      <c r="N13" s="574">
        <f>SUM(N11:N12)</f>
        <v>693675.61</v>
      </c>
      <c r="O13" s="91">
        <v>0.24092903041577723</v>
      </c>
      <c r="P13" s="214">
        <f t="shared" si="4"/>
        <v>-0.76584536394468306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26815233.59</v>
      </c>
      <c r="D17" s="155">
        <f t="shared" ref="D17:I17" si="8">+D10+D13+D16</f>
        <v>32678645.240000002</v>
      </c>
      <c r="E17" s="156">
        <f t="shared" si="8"/>
        <v>29282136.239999998</v>
      </c>
      <c r="F17" s="182">
        <f t="shared" si="0"/>
        <v>0.89606334733110238</v>
      </c>
      <c r="G17" s="156">
        <f t="shared" si="8"/>
        <v>28715770.140000001</v>
      </c>
      <c r="H17" s="182">
        <f t="shared" si="1"/>
        <v>0.87873196483833182</v>
      </c>
      <c r="I17" s="156">
        <f t="shared" si="8"/>
        <v>16143386.859999999</v>
      </c>
      <c r="J17" s="174">
        <f t="shared" si="2"/>
        <v>0.49400416514941176</v>
      </c>
      <c r="K17" s="582">
        <f>K10+K13+K16</f>
        <v>24958843.43</v>
      </c>
      <c r="L17" s="182">
        <v>0.85872855101727685</v>
      </c>
      <c r="M17" s="614">
        <f t="shared" si="3"/>
        <v>0.15052487189707886</v>
      </c>
      <c r="N17" s="582">
        <f>N10+N13+N16</f>
        <v>16625389.379999999</v>
      </c>
      <c r="O17" s="182">
        <v>0.57200953932124665</v>
      </c>
      <c r="P17" s="614">
        <f t="shared" si="4"/>
        <v>-2.8991953751160815E-2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23" sqref="N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766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3689730.5</v>
      </c>
      <c r="D5" s="205">
        <v>4269833.26</v>
      </c>
      <c r="E5" s="31">
        <v>2701290.08</v>
      </c>
      <c r="F5" s="49">
        <f>E5/D5</f>
        <v>0.63264533191631001</v>
      </c>
      <c r="G5" s="31">
        <v>2701290.08</v>
      </c>
      <c r="H5" s="49">
        <f>G5/D5</f>
        <v>0.63264533191631001</v>
      </c>
      <c r="I5" s="31">
        <v>2701290.08</v>
      </c>
      <c r="J5" s="154">
        <f>I5/D5</f>
        <v>0.63264533191631001</v>
      </c>
      <c r="K5" s="584">
        <v>2272559.5099999998</v>
      </c>
      <c r="L5" s="49">
        <v>0.61164448777127522</v>
      </c>
      <c r="M5" s="211">
        <f>+G5/K5-1</f>
        <v>0.18865537650981046</v>
      </c>
      <c r="N5" s="584">
        <v>2272559.5099999998</v>
      </c>
      <c r="O5" s="49">
        <v>0.61164448777127522</v>
      </c>
      <c r="P5" s="211">
        <f>+I5/N5-1</f>
        <v>0.18865537650981046</v>
      </c>
    </row>
    <row r="6" spans="1:16" ht="15" customHeight="1" x14ac:dyDescent="0.2">
      <c r="A6" s="23">
        <v>2</v>
      </c>
      <c r="B6" s="23" t="s">
        <v>1</v>
      </c>
      <c r="C6" s="160">
        <v>13922557.779999999</v>
      </c>
      <c r="D6" s="205">
        <v>14937139.66</v>
      </c>
      <c r="E6" s="31">
        <v>13824628.59</v>
      </c>
      <c r="F6" s="49">
        <f t="shared" ref="F6:F17" si="0">E6/D6</f>
        <v>0.92552047478144817</v>
      </c>
      <c r="G6" s="31">
        <v>13522689.199999999</v>
      </c>
      <c r="H6" s="281">
        <f t="shared" ref="H6:H17" si="1">G6/D6</f>
        <v>0.90530647150687482</v>
      </c>
      <c r="I6" s="31">
        <v>5411021.3700000001</v>
      </c>
      <c r="J6" s="179">
        <f t="shared" ref="J6:J17" si="2">I6/D6</f>
        <v>0.36225284714248968</v>
      </c>
      <c r="K6" s="585">
        <v>13451017.630000001</v>
      </c>
      <c r="L6" s="416">
        <v>0.92533243437358148</v>
      </c>
      <c r="M6" s="211">
        <f t="shared" ref="M6:M17" si="3">+G6/K6-1</f>
        <v>5.3283381206896685E-3</v>
      </c>
      <c r="N6" s="585">
        <v>5560339.4800000004</v>
      </c>
      <c r="O6" s="416">
        <v>0.38251101950060667</v>
      </c>
      <c r="P6" s="211">
        <f>+I6/N6-1</f>
        <v>-2.6854135532026979E-2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9513334.1400000006</v>
      </c>
      <c r="D8" s="205">
        <v>14267839.109999999</v>
      </c>
      <c r="E8" s="31">
        <v>13649862.359999999</v>
      </c>
      <c r="F8" s="49">
        <f t="shared" si="0"/>
        <v>0.95668743211669138</v>
      </c>
      <c r="G8" s="31">
        <v>13530904.359999999</v>
      </c>
      <c r="H8" s="49">
        <f t="shared" si="1"/>
        <v>0.94834993972678738</v>
      </c>
      <c r="I8" s="31">
        <v>6146803.1900000004</v>
      </c>
      <c r="J8" s="179">
        <f t="shared" si="2"/>
        <v>0.43081528622591825</v>
      </c>
      <c r="K8" s="642">
        <v>9526833.2799999993</v>
      </c>
      <c r="L8" s="418">
        <v>0.96042247569705019</v>
      </c>
      <c r="M8" s="448">
        <f t="shared" si="3"/>
        <v>0.42029402240153413</v>
      </c>
      <c r="N8" s="642">
        <v>5115345.63</v>
      </c>
      <c r="O8" s="418">
        <v>0.51569002727532642</v>
      </c>
      <c r="P8" s="448">
        <f t="shared" ref="P8:P17" si="4">+I8/N8-1</f>
        <v>0.20163985673828266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27125622.420000002</v>
      </c>
      <c r="D10" s="153">
        <f t="shared" ref="D10:E10" si="5">SUM(D5:D9)</f>
        <v>33474812.030000001</v>
      </c>
      <c r="E10" s="85">
        <f t="shared" si="5"/>
        <v>30175781.030000001</v>
      </c>
      <c r="F10" s="91">
        <f t="shared" si="0"/>
        <v>0.90144736295924766</v>
      </c>
      <c r="G10" s="85">
        <f>SUM(G5:G9)</f>
        <v>29754883.640000001</v>
      </c>
      <c r="H10" s="91">
        <f t="shared" si="1"/>
        <v>0.8888738079644416</v>
      </c>
      <c r="I10" s="85">
        <f>SUM(I5:I9)</f>
        <v>14259114.640000001</v>
      </c>
      <c r="J10" s="171">
        <f t="shared" si="2"/>
        <v>0.42596548793824551</v>
      </c>
      <c r="K10" s="574">
        <f>SUM(K5:K9)</f>
        <v>25250410.420000002</v>
      </c>
      <c r="L10" s="91">
        <v>0.89631598524926692</v>
      </c>
      <c r="M10" s="214">
        <f t="shared" si="3"/>
        <v>0.17839207937912005</v>
      </c>
      <c r="N10" s="574">
        <f>SUM(N5:N9)</f>
        <v>12948244.620000001</v>
      </c>
      <c r="O10" s="91">
        <v>0.4596249502792763</v>
      </c>
      <c r="P10" s="214">
        <f t="shared" si="4"/>
        <v>0.10123920720305324</v>
      </c>
    </row>
    <row r="11" spans="1:16" ht="15" customHeight="1" x14ac:dyDescent="0.2">
      <c r="A11" s="21">
        <v>6</v>
      </c>
      <c r="B11" s="21" t="s">
        <v>5</v>
      </c>
      <c r="C11" s="160">
        <v>3061835.64</v>
      </c>
      <c r="D11" s="205">
        <v>4832917.62</v>
      </c>
      <c r="E11" s="31">
        <v>2166775.71</v>
      </c>
      <c r="F11" s="49">
        <f t="shared" si="0"/>
        <v>0.44833698406802142</v>
      </c>
      <c r="G11" s="31">
        <v>1272136.1599999999</v>
      </c>
      <c r="H11" s="49">
        <f t="shared" si="1"/>
        <v>0.26322322456636449</v>
      </c>
      <c r="I11" s="31">
        <v>186235.86</v>
      </c>
      <c r="J11" s="154">
        <f t="shared" si="2"/>
        <v>3.8534871612398804E-2</v>
      </c>
      <c r="K11" s="571">
        <v>685904.99</v>
      </c>
      <c r="L11" s="49">
        <v>0.34049446714415865</v>
      </c>
      <c r="M11" s="225">
        <f t="shared" si="3"/>
        <v>0.85468276007147859</v>
      </c>
      <c r="N11" s="571">
        <v>267892.45</v>
      </c>
      <c r="O11" s="49">
        <v>0.13298619829940758</v>
      </c>
      <c r="P11" s="225">
        <f t="shared" si="4"/>
        <v>-0.30481109116736971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/>
      <c r="L12" s="394"/>
      <c r="M12" s="225" t="s">
        <v>129</v>
      </c>
      <c r="N12" s="575"/>
      <c r="O12" s="394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3061835.64</v>
      </c>
      <c r="D13" s="153">
        <f t="shared" ref="D13:I13" si="6">SUM(D11:D12)</f>
        <v>4832917.62</v>
      </c>
      <c r="E13" s="85">
        <f t="shared" si="6"/>
        <v>2166775.71</v>
      </c>
      <c r="F13" s="91">
        <f t="shared" si="0"/>
        <v>0.44833698406802142</v>
      </c>
      <c r="G13" s="85">
        <f t="shared" si="6"/>
        <v>1272136.1599999999</v>
      </c>
      <c r="H13" s="91">
        <f t="shared" si="1"/>
        <v>0.26322322456636449</v>
      </c>
      <c r="I13" s="85">
        <f t="shared" si="6"/>
        <v>186235.86</v>
      </c>
      <c r="J13" s="171">
        <f t="shared" si="2"/>
        <v>3.8534871612398804E-2</v>
      </c>
      <c r="K13" s="574">
        <f>SUM(K11:K12)</f>
        <v>685904.99</v>
      </c>
      <c r="L13" s="91">
        <v>0.34049446714415865</v>
      </c>
      <c r="M13" s="214">
        <f t="shared" si="3"/>
        <v>0.85468276007147859</v>
      </c>
      <c r="N13" s="574">
        <f>SUM(N11:N12)</f>
        <v>267892.45</v>
      </c>
      <c r="O13" s="91">
        <v>0.13298619829940758</v>
      </c>
      <c r="P13" s="214">
        <f t="shared" si="4"/>
        <v>-0.30481109116736971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30187458.060000002</v>
      </c>
      <c r="D17" s="155">
        <f t="shared" ref="D17:I17" si="8">+D10+D13+D16</f>
        <v>38307729.649999999</v>
      </c>
      <c r="E17" s="156">
        <f t="shared" si="8"/>
        <v>32342556.740000002</v>
      </c>
      <c r="F17" s="182">
        <f t="shared" si="0"/>
        <v>0.84428278667253265</v>
      </c>
      <c r="G17" s="156">
        <f t="shared" si="8"/>
        <v>31027019.800000001</v>
      </c>
      <c r="H17" s="182">
        <f t="shared" si="1"/>
        <v>0.80994149440542484</v>
      </c>
      <c r="I17" s="156">
        <f t="shared" si="8"/>
        <v>14445350.5</v>
      </c>
      <c r="J17" s="174">
        <f t="shared" si="2"/>
        <v>0.37708709526720807</v>
      </c>
      <c r="K17" s="582">
        <f>K10+K13+K16</f>
        <v>25936315.41</v>
      </c>
      <c r="L17" s="182">
        <v>0.85922340222737292</v>
      </c>
      <c r="M17" s="614">
        <f t="shared" si="3"/>
        <v>0.19627708521917619</v>
      </c>
      <c r="N17" s="582">
        <f>N10+N13+N16</f>
        <v>13216137.07</v>
      </c>
      <c r="O17" s="182">
        <v>0.43782681071230484</v>
      </c>
      <c r="P17" s="614">
        <f t="shared" si="4"/>
        <v>9.3008526129034763E-2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767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4367041.09</v>
      </c>
      <c r="D5" s="205">
        <v>4701938.1100000003</v>
      </c>
      <c r="E5" s="31">
        <v>2988674.29</v>
      </c>
      <c r="F5" s="49">
        <f>E5/D5</f>
        <v>0.63562603762132464</v>
      </c>
      <c r="G5" s="31">
        <v>2988674.29</v>
      </c>
      <c r="H5" s="49">
        <f>G5/D5</f>
        <v>0.63562603762132464</v>
      </c>
      <c r="I5" s="31">
        <v>2988674.29</v>
      </c>
      <c r="J5" s="154">
        <f>I5/D5</f>
        <v>0.63562603762132464</v>
      </c>
      <c r="K5" s="584">
        <v>2493890.85</v>
      </c>
      <c r="L5" s="49">
        <v>0.58761744619437051</v>
      </c>
      <c r="M5" s="211">
        <f>+G5/K5-1</f>
        <v>0.19839819373009049</v>
      </c>
      <c r="N5" s="584">
        <v>2493890.85</v>
      </c>
      <c r="O5" s="49">
        <v>0.58761744619437051</v>
      </c>
      <c r="P5" s="211">
        <f>+I5/N5-1</f>
        <v>0.19839819373009049</v>
      </c>
    </row>
    <row r="6" spans="1:16" ht="15" customHeight="1" x14ac:dyDescent="0.2">
      <c r="A6" s="23">
        <v>2</v>
      </c>
      <c r="B6" s="23" t="s">
        <v>1</v>
      </c>
      <c r="C6" s="160">
        <v>14251427.35</v>
      </c>
      <c r="D6" s="205">
        <v>15652641.369999999</v>
      </c>
      <c r="E6" s="31">
        <v>13212283.539999999</v>
      </c>
      <c r="F6" s="49">
        <f t="shared" ref="F6:F17" si="0">E6/D6</f>
        <v>0.84409290596300168</v>
      </c>
      <c r="G6" s="31">
        <v>12664826.550000001</v>
      </c>
      <c r="H6" s="281">
        <f t="shared" ref="H6:H17" si="1">G6/D6</f>
        <v>0.8091175317076853</v>
      </c>
      <c r="I6" s="31">
        <v>5684691.6699999999</v>
      </c>
      <c r="J6" s="179">
        <f t="shared" ref="J6:J17" si="2">I6/D6</f>
        <v>0.36317778805661094</v>
      </c>
      <c r="K6" s="585">
        <v>12531508.390000001</v>
      </c>
      <c r="L6" s="416">
        <v>0.85868872850174616</v>
      </c>
      <c r="M6" s="211">
        <f t="shared" ref="M6:M17" si="3">+G6/K6-1</f>
        <v>1.0638636295881687E-2</v>
      </c>
      <c r="N6" s="585">
        <v>6154096.7199999997</v>
      </c>
      <c r="O6" s="416">
        <v>0.42169332877680549</v>
      </c>
      <c r="P6" s="211">
        <f>+I6/N6-1</f>
        <v>-7.6275214927073787E-2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5188344.55</v>
      </c>
      <c r="D8" s="205">
        <v>8962452.1600000001</v>
      </c>
      <c r="E8" s="31">
        <v>8579329.9900000002</v>
      </c>
      <c r="F8" s="49">
        <f t="shared" si="0"/>
        <v>0.95725252830805629</v>
      </c>
      <c r="G8" s="31">
        <v>8482329.7899999991</v>
      </c>
      <c r="H8" s="49">
        <f t="shared" si="1"/>
        <v>0.94642957513984638</v>
      </c>
      <c r="I8" s="31">
        <v>5711701.1600000001</v>
      </c>
      <c r="J8" s="179">
        <f t="shared" si="2"/>
        <v>0.63729223409321945</v>
      </c>
      <c r="K8" s="642">
        <v>5388943.6699999999</v>
      </c>
      <c r="L8" s="418">
        <v>0.94498424815437021</v>
      </c>
      <c r="M8" s="448">
        <f t="shared" si="3"/>
        <v>0.57402457873529777</v>
      </c>
      <c r="N8" s="642">
        <v>5108344.22</v>
      </c>
      <c r="O8" s="418">
        <v>0.89577941757376411</v>
      </c>
      <c r="P8" s="448">
        <f t="shared" ref="P8:P17" si="4">+I8/N8-1</f>
        <v>0.1181120367021784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23806812.989999998</v>
      </c>
      <c r="D10" s="153">
        <f t="shared" ref="D10:E10" si="5">SUM(D5:D9)</f>
        <v>29317031.640000001</v>
      </c>
      <c r="E10" s="85">
        <f t="shared" si="5"/>
        <v>24780287.82</v>
      </c>
      <c r="F10" s="91">
        <f t="shared" si="0"/>
        <v>0.84525227943574988</v>
      </c>
      <c r="G10" s="85">
        <f>SUM(G5:G9)</f>
        <v>24135830.629999999</v>
      </c>
      <c r="H10" s="91">
        <f t="shared" si="1"/>
        <v>0.82326993149842642</v>
      </c>
      <c r="I10" s="85">
        <f>SUM(I5:I9)</f>
        <v>14385067.120000001</v>
      </c>
      <c r="J10" s="171">
        <f t="shared" si="2"/>
        <v>0.49067270167874338</v>
      </c>
      <c r="K10" s="574">
        <f>SUM(K5:K9)</f>
        <v>20414342.91</v>
      </c>
      <c r="L10" s="91">
        <v>0.8318624793069993</v>
      </c>
      <c r="M10" s="214">
        <f t="shared" si="3"/>
        <v>0.18229769806487495</v>
      </c>
      <c r="N10" s="574">
        <f>SUM(N5:N9)</f>
        <v>13756331.789999999</v>
      </c>
      <c r="O10" s="91">
        <v>0.56055569946331874</v>
      </c>
      <c r="P10" s="214">
        <f t="shared" si="4"/>
        <v>4.5705158875060992E-2</v>
      </c>
    </row>
    <row r="11" spans="1:16" ht="15" customHeight="1" x14ac:dyDescent="0.2">
      <c r="A11" s="21">
        <v>6</v>
      </c>
      <c r="B11" s="21" t="s">
        <v>5</v>
      </c>
      <c r="C11" s="160">
        <v>5342400</v>
      </c>
      <c r="D11" s="205">
        <v>1912787.05</v>
      </c>
      <c r="E11" s="31">
        <v>1809315.01</v>
      </c>
      <c r="F11" s="49">
        <f t="shared" si="0"/>
        <v>0.94590509173512016</v>
      </c>
      <c r="G11" s="31">
        <v>1435097.99</v>
      </c>
      <c r="H11" s="49">
        <f t="shared" si="1"/>
        <v>0.75026542552136155</v>
      </c>
      <c r="I11" s="31">
        <v>788112.24</v>
      </c>
      <c r="J11" s="154">
        <f t="shared" si="2"/>
        <v>0.41202299022256555</v>
      </c>
      <c r="K11" s="571">
        <v>2606218.65</v>
      </c>
      <c r="L11" s="49">
        <v>0.91768366048047534</v>
      </c>
      <c r="M11" s="225">
        <f t="shared" si="3"/>
        <v>-0.44935625796400469</v>
      </c>
      <c r="N11" s="571">
        <v>2023967.42</v>
      </c>
      <c r="O11" s="49">
        <v>0.71266539001968376</v>
      </c>
      <c r="P11" s="225">
        <f t="shared" si="4"/>
        <v>-0.61061021426916051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/>
      <c r="L12" s="394"/>
      <c r="M12" s="225" t="s">
        <v>129</v>
      </c>
      <c r="N12" s="575"/>
      <c r="O12" s="394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5342400</v>
      </c>
      <c r="D13" s="153">
        <f t="shared" ref="D13:I13" si="6">SUM(D11:D12)</f>
        <v>1912787.05</v>
      </c>
      <c r="E13" s="85">
        <f t="shared" si="6"/>
        <v>1809315.01</v>
      </c>
      <c r="F13" s="91">
        <f t="shared" si="0"/>
        <v>0.94590509173512016</v>
      </c>
      <c r="G13" s="85">
        <f t="shared" si="6"/>
        <v>1435097.99</v>
      </c>
      <c r="H13" s="91">
        <f t="shared" si="1"/>
        <v>0.75026542552136155</v>
      </c>
      <c r="I13" s="85">
        <f t="shared" si="6"/>
        <v>788112.24</v>
      </c>
      <c r="J13" s="171">
        <f t="shared" si="2"/>
        <v>0.41202299022256555</v>
      </c>
      <c r="K13" s="574">
        <f>SUM(K11:K12)</f>
        <v>2606218.65</v>
      </c>
      <c r="L13" s="91"/>
      <c r="M13" s="214">
        <f t="shared" si="3"/>
        <v>-0.44935625796400469</v>
      </c>
      <c r="N13" s="574">
        <f>SUM(N11:N12)</f>
        <v>2023967.42</v>
      </c>
      <c r="O13" s="91">
        <v>0.71266539001968376</v>
      </c>
      <c r="P13" s="214">
        <f t="shared" si="4"/>
        <v>-0.61061021426916051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29149212.989999998</v>
      </c>
      <c r="D17" s="155">
        <f t="shared" ref="D17:I17" si="8">+D10+D13+D16</f>
        <v>31229818.690000001</v>
      </c>
      <c r="E17" s="156">
        <f t="shared" si="8"/>
        <v>26589602.830000002</v>
      </c>
      <c r="F17" s="182">
        <f t="shared" si="0"/>
        <v>0.85141713738204228</v>
      </c>
      <c r="G17" s="156">
        <f t="shared" si="8"/>
        <v>25570928.619999997</v>
      </c>
      <c r="H17" s="182">
        <f t="shared" si="1"/>
        <v>0.8187984974817667</v>
      </c>
      <c r="I17" s="156">
        <f t="shared" si="8"/>
        <v>15173179.360000001</v>
      </c>
      <c r="J17" s="174">
        <f t="shared" si="2"/>
        <v>0.48585550593857774</v>
      </c>
      <c r="K17" s="582">
        <f>K10+K13+K16</f>
        <v>23020561.559999999</v>
      </c>
      <c r="L17" s="182">
        <v>0.84076413103070124</v>
      </c>
      <c r="M17" s="614">
        <f t="shared" si="3"/>
        <v>0.11078648335110364</v>
      </c>
      <c r="N17" s="582">
        <f>N10+N13+N16</f>
        <v>15780299.209999999</v>
      </c>
      <c r="O17" s="182">
        <v>0.57633301073564736</v>
      </c>
      <c r="P17" s="614">
        <f t="shared" si="4"/>
        <v>-3.8473278733223593E-2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O21" sqref="O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768</v>
      </c>
    </row>
    <row r="2" spans="1:16" x14ac:dyDescent="0.2">
      <c r="A2" s="8" t="s">
        <v>20</v>
      </c>
      <c r="C2" s="165" t="s">
        <v>510</v>
      </c>
      <c r="D2" s="744" t="s">
        <v>772</v>
      </c>
      <c r="E2" s="742"/>
      <c r="F2" s="742"/>
      <c r="G2" s="742"/>
      <c r="H2" s="742"/>
      <c r="I2" s="742"/>
      <c r="J2" s="743"/>
      <c r="K2" s="753" t="s">
        <v>773</v>
      </c>
      <c r="L2" s="751"/>
      <c r="M2" s="751"/>
      <c r="N2" s="751"/>
      <c r="O2" s="751"/>
      <c r="P2" s="754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555</v>
      </c>
      <c r="L3" s="89" t="s">
        <v>556</v>
      </c>
      <c r="M3" s="89" t="s">
        <v>557</v>
      </c>
      <c r="N3" s="218" t="s">
        <v>39</v>
      </c>
      <c r="O3" s="89" t="s">
        <v>40</v>
      </c>
      <c r="P3" s="618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38" t="s">
        <v>17</v>
      </c>
      <c r="O4" s="90" t="s">
        <v>18</v>
      </c>
      <c r="P4" s="593" t="s">
        <v>512</v>
      </c>
    </row>
    <row r="5" spans="1:16" ht="15" customHeight="1" x14ac:dyDescent="0.2">
      <c r="A5" s="21">
        <v>1</v>
      </c>
      <c r="B5" s="21" t="s">
        <v>0</v>
      </c>
      <c r="C5" s="160">
        <v>4915845.5199999996</v>
      </c>
      <c r="D5" s="205">
        <v>5230861.76</v>
      </c>
      <c r="E5" s="31">
        <v>3332911.51</v>
      </c>
      <c r="F5" s="49">
        <f>E5/D5</f>
        <v>0.63716298822624595</v>
      </c>
      <c r="G5" s="31">
        <v>3332911.51</v>
      </c>
      <c r="H5" s="49">
        <f>G5/D5</f>
        <v>0.63716298822624595</v>
      </c>
      <c r="I5" s="31">
        <v>3332911.51</v>
      </c>
      <c r="J5" s="154">
        <f>I5/D5</f>
        <v>0.63716298822624595</v>
      </c>
      <c r="K5" s="584">
        <v>2818358.93</v>
      </c>
      <c r="L5" s="49">
        <v>0.58992306137021322</v>
      </c>
      <c r="M5" s="211">
        <f>+G5/K5-1</f>
        <v>0.18257169962379471</v>
      </c>
      <c r="N5" s="584">
        <v>2818358.93</v>
      </c>
      <c r="O5" s="49">
        <v>0.58992306137021322</v>
      </c>
      <c r="P5" s="211">
        <f>+I5/N5-1</f>
        <v>0.18257169962379471</v>
      </c>
    </row>
    <row r="6" spans="1:16" ht="15" customHeight="1" x14ac:dyDescent="0.2">
      <c r="A6" s="23">
        <v>2</v>
      </c>
      <c r="B6" s="23" t="s">
        <v>1</v>
      </c>
      <c r="C6" s="160">
        <v>21857382.329999998</v>
      </c>
      <c r="D6" s="205">
        <v>22448056.039999999</v>
      </c>
      <c r="E6" s="31">
        <v>21823673.629999999</v>
      </c>
      <c r="F6" s="49">
        <f>E6/D6</f>
        <v>0.97218545744507145</v>
      </c>
      <c r="G6" s="31">
        <v>21241739.25</v>
      </c>
      <c r="H6" s="281">
        <f>G6/D6</f>
        <v>0.94626185947458108</v>
      </c>
      <c r="I6" s="31">
        <v>8462135.75</v>
      </c>
      <c r="J6" s="179">
        <f>I6/D6</f>
        <v>0.37696519177078819</v>
      </c>
      <c r="K6" s="585">
        <v>21296471.469999999</v>
      </c>
      <c r="L6" s="416">
        <v>0.95608544035212251</v>
      </c>
      <c r="M6" s="211">
        <f t="shared" ref="M6:M17" si="0">+G6/K6-1</f>
        <v>-2.5700135384915113E-3</v>
      </c>
      <c r="N6" s="585">
        <v>9168615.5099999998</v>
      </c>
      <c r="O6" s="416">
        <v>0.4116165351450895</v>
      </c>
      <c r="P6" s="211">
        <f>+I6/N6-1</f>
        <v>-7.7054137479040108E-2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85"/>
      <c r="L7" s="131"/>
      <c r="M7" s="213" t="s">
        <v>129</v>
      </c>
      <c r="N7" s="585"/>
      <c r="O7" s="131"/>
      <c r="P7" s="213" t="s">
        <v>129</v>
      </c>
    </row>
    <row r="8" spans="1:16" ht="15" customHeight="1" x14ac:dyDescent="0.2">
      <c r="A8" s="236">
        <v>4</v>
      </c>
      <c r="B8" s="565" t="s">
        <v>3</v>
      </c>
      <c r="C8" s="160">
        <v>10241667.85</v>
      </c>
      <c r="D8" s="205">
        <v>15959439.890000001</v>
      </c>
      <c r="E8" s="31">
        <v>15536352.9</v>
      </c>
      <c r="F8" s="49">
        <f t="shared" ref="F8:F17" si="1">E8/D8</f>
        <v>0.9734898597371765</v>
      </c>
      <c r="G8" s="31">
        <v>15485952.9</v>
      </c>
      <c r="H8" s="49">
        <f t="shared" ref="H8:H17" si="2">G8/D8</f>
        <v>0.97033185417135592</v>
      </c>
      <c r="I8" s="31">
        <v>13536076.050000001</v>
      </c>
      <c r="J8" s="179">
        <f t="shared" ref="J8:J17" si="3">I8/D8</f>
        <v>0.84815483145379988</v>
      </c>
      <c r="K8" s="642">
        <v>10247809.789999999</v>
      </c>
      <c r="L8" s="418">
        <v>0.9836776673186185</v>
      </c>
      <c r="M8" s="448">
        <f t="shared" si="0"/>
        <v>0.51114757370999198</v>
      </c>
      <c r="N8" s="642">
        <v>5551334.21</v>
      </c>
      <c r="O8" s="418">
        <v>0.53286737342915169</v>
      </c>
      <c r="P8" s="448">
        <f t="shared" ref="P8:P17" si="4">+I8/N8-1</f>
        <v>1.4383464475290526</v>
      </c>
    </row>
    <row r="9" spans="1:16" ht="15" customHeight="1" x14ac:dyDescent="0.2">
      <c r="A9" s="56">
        <v>5</v>
      </c>
      <c r="B9" s="56" t="s">
        <v>455</v>
      </c>
      <c r="C9" s="177"/>
      <c r="D9" s="521"/>
      <c r="E9" s="181"/>
      <c r="F9" s="394" t="s">
        <v>129</v>
      </c>
      <c r="G9" s="35"/>
      <c r="H9" s="79" t="s">
        <v>129</v>
      </c>
      <c r="I9" s="35"/>
      <c r="J9" s="396" t="s">
        <v>129</v>
      </c>
      <c r="K9" s="573"/>
      <c r="L9" s="79"/>
      <c r="M9" s="500" t="s">
        <v>129</v>
      </c>
      <c r="N9" s="573"/>
      <c r="O9" s="79"/>
      <c r="P9" s="500" t="s">
        <v>129</v>
      </c>
    </row>
    <row r="10" spans="1:16" ht="15" customHeight="1" x14ac:dyDescent="0.2">
      <c r="A10" s="9"/>
      <c r="B10" s="2" t="s">
        <v>4</v>
      </c>
      <c r="C10" s="163">
        <f>SUM(C5:C9)</f>
        <v>37014895.699999996</v>
      </c>
      <c r="D10" s="153">
        <f>SUM(D5:D9)</f>
        <v>43638357.689999998</v>
      </c>
      <c r="E10" s="85">
        <f>SUM(E5:E9)</f>
        <v>40692938.039999999</v>
      </c>
      <c r="F10" s="91">
        <f t="shared" si="1"/>
        <v>0.93250388406172857</v>
      </c>
      <c r="G10" s="85">
        <f>SUM(G5:G9)</f>
        <v>40060603.659999996</v>
      </c>
      <c r="H10" s="91">
        <f t="shared" si="2"/>
        <v>0.91801355001909557</v>
      </c>
      <c r="I10" s="85">
        <f>SUM(I5:I9)</f>
        <v>25331123.310000002</v>
      </c>
      <c r="J10" s="171">
        <f t="shared" si="3"/>
        <v>0.58047838303055088</v>
      </c>
      <c r="K10" s="574">
        <f>SUM(K5:K9)</f>
        <v>34362640.189999998</v>
      </c>
      <c r="L10" s="91">
        <v>0.91707050657435829</v>
      </c>
      <c r="M10" s="214">
        <f t="shared" si="0"/>
        <v>0.16581855871651507</v>
      </c>
      <c r="N10" s="574">
        <f>SUM(N5:N9)</f>
        <v>17538308.649999999</v>
      </c>
      <c r="O10" s="91">
        <v>0.46806256763685972</v>
      </c>
      <c r="P10" s="214">
        <f t="shared" si="4"/>
        <v>0.44433102504442501</v>
      </c>
    </row>
    <row r="11" spans="1:16" ht="15" customHeight="1" x14ac:dyDescent="0.2">
      <c r="A11" s="21">
        <v>6</v>
      </c>
      <c r="B11" s="21" t="s">
        <v>5</v>
      </c>
      <c r="C11" s="160">
        <v>356000</v>
      </c>
      <c r="D11" s="205">
        <v>1575762.7</v>
      </c>
      <c r="E11" s="31">
        <v>1122179.8600000001</v>
      </c>
      <c r="F11" s="49">
        <f t="shared" si="1"/>
        <v>0.71215028760358401</v>
      </c>
      <c r="G11" s="31">
        <v>639781.18999999994</v>
      </c>
      <c r="H11" s="49">
        <f t="shared" si="2"/>
        <v>0.40601366563632962</v>
      </c>
      <c r="I11" s="31">
        <v>340242.34</v>
      </c>
      <c r="J11" s="154">
        <f t="shared" si="3"/>
        <v>0.21592232129875902</v>
      </c>
      <c r="K11" s="571">
        <v>806100.75</v>
      </c>
      <c r="L11" s="49">
        <v>0.20082250803820553</v>
      </c>
      <c r="M11" s="225">
        <f t="shared" si="0"/>
        <v>-0.20632602066180938</v>
      </c>
      <c r="N11" s="571">
        <v>430789.62</v>
      </c>
      <c r="O11" s="49">
        <v>0.10732188491975166</v>
      </c>
      <c r="P11" s="225">
        <f t="shared" si="4"/>
        <v>-0.21018909415691112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4" t="s">
        <v>129</v>
      </c>
      <c r="G12" s="35"/>
      <c r="H12" s="394" t="s">
        <v>129</v>
      </c>
      <c r="I12" s="181"/>
      <c r="J12" s="396" t="s">
        <v>129</v>
      </c>
      <c r="K12" s="575">
        <v>175000</v>
      </c>
      <c r="L12" s="394">
        <v>1</v>
      </c>
      <c r="M12" s="225">
        <f t="shared" si="0"/>
        <v>-1</v>
      </c>
      <c r="N12" s="575">
        <v>0</v>
      </c>
      <c r="O12" s="394">
        <v>0</v>
      </c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356000</v>
      </c>
      <c r="D13" s="153">
        <f t="shared" ref="D13:I13" si="5">SUM(D11:D12)</f>
        <v>1575762.7</v>
      </c>
      <c r="E13" s="85">
        <f t="shared" si="5"/>
        <v>1122179.8600000001</v>
      </c>
      <c r="F13" s="91">
        <f t="shared" si="1"/>
        <v>0.71215028760358401</v>
      </c>
      <c r="G13" s="85">
        <f t="shared" si="5"/>
        <v>639781.18999999994</v>
      </c>
      <c r="H13" s="91">
        <f t="shared" si="2"/>
        <v>0.40601366563632962</v>
      </c>
      <c r="I13" s="85">
        <f t="shared" si="5"/>
        <v>340242.34</v>
      </c>
      <c r="J13" s="171">
        <f t="shared" si="3"/>
        <v>0.21592232129875902</v>
      </c>
      <c r="K13" s="574">
        <f>SUM(K11:K12)</f>
        <v>981100.75</v>
      </c>
      <c r="L13" s="91">
        <v>0.23420904268558115</v>
      </c>
      <c r="M13" s="214">
        <f t="shared" si="0"/>
        <v>-0.34789450522792897</v>
      </c>
      <c r="N13" s="574">
        <f>SUM(N11:N12)</f>
        <v>430789.62</v>
      </c>
      <c r="O13" s="91">
        <v>0.10283839299795183</v>
      </c>
      <c r="P13" s="214">
        <f t="shared" si="4"/>
        <v>-0.21018909415691112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1"/>
      <c r="L14" s="49"/>
      <c r="M14" s="225" t="s">
        <v>129</v>
      </c>
      <c r="N14" s="571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4" t="s">
        <v>129</v>
      </c>
      <c r="G15" s="35"/>
      <c r="H15" s="394" t="s">
        <v>129</v>
      </c>
      <c r="I15" s="35"/>
      <c r="J15" s="396" t="s">
        <v>129</v>
      </c>
      <c r="K15" s="575"/>
      <c r="L15" s="394"/>
      <c r="M15" s="525" t="s">
        <v>129</v>
      </c>
      <c r="N15" s="575"/>
      <c r="O15" s="394"/>
      <c r="P15" s="525" t="s">
        <v>129</v>
      </c>
    </row>
    <row r="16" spans="1:16" ht="15" customHeight="1" thickBot="1" x14ac:dyDescent="0.25">
      <c r="A16" s="9"/>
      <c r="B16" s="2" t="s">
        <v>10</v>
      </c>
      <c r="C16" s="524">
        <f>SUM(C14:C15)</f>
        <v>0</v>
      </c>
      <c r="D16" s="153">
        <f t="shared" ref="D16:I16" si="6">SUM(D14:D15)</f>
        <v>0</v>
      </c>
      <c r="E16" s="85">
        <f t="shared" si="6"/>
        <v>0</v>
      </c>
      <c r="F16" s="91" t="s">
        <v>129</v>
      </c>
      <c r="G16" s="85">
        <f t="shared" si="6"/>
        <v>0</v>
      </c>
      <c r="H16" s="91" t="s">
        <v>129</v>
      </c>
      <c r="I16" s="85">
        <f t="shared" si="6"/>
        <v>0</v>
      </c>
      <c r="J16" s="171" t="s">
        <v>129</v>
      </c>
      <c r="K16" s="574">
        <f>SUM(K14:K15)</f>
        <v>0</v>
      </c>
      <c r="L16" s="91"/>
      <c r="M16" s="648" t="s">
        <v>129</v>
      </c>
      <c r="N16" s="574">
        <f>SUM(N14:N15)</f>
        <v>0</v>
      </c>
      <c r="O16" s="91"/>
      <c r="P16" s="648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37370895.699999996</v>
      </c>
      <c r="D17" s="155">
        <f t="shared" ref="D17:I17" si="7">+D10+D13+D16</f>
        <v>45214120.390000001</v>
      </c>
      <c r="E17" s="156">
        <f t="shared" si="7"/>
        <v>41815117.899999999</v>
      </c>
      <c r="F17" s="182">
        <f t="shared" si="1"/>
        <v>0.9248243146016889</v>
      </c>
      <c r="G17" s="156">
        <f t="shared" si="7"/>
        <v>40700384.849999994</v>
      </c>
      <c r="H17" s="182">
        <f t="shared" si="2"/>
        <v>0.90016978100942313</v>
      </c>
      <c r="I17" s="156">
        <f t="shared" si="7"/>
        <v>25671365.650000002</v>
      </c>
      <c r="J17" s="174">
        <f t="shared" si="3"/>
        <v>0.56777319626188583</v>
      </c>
      <c r="K17" s="582">
        <f>K10+K13+K16</f>
        <v>35343740.939999998</v>
      </c>
      <c r="L17" s="182">
        <v>0.84840578558329638</v>
      </c>
      <c r="M17" s="614">
        <f t="shared" si="0"/>
        <v>0.15155848723239296</v>
      </c>
      <c r="N17" s="582">
        <f>N10+N13+N16</f>
        <v>17969098.27</v>
      </c>
      <c r="O17" s="182">
        <v>0.43133767191942313</v>
      </c>
      <c r="P17" s="614">
        <f t="shared" si="4"/>
        <v>0.42863961587094179</v>
      </c>
    </row>
    <row r="136" spans="12:15" x14ac:dyDescent="0.2">
      <c r="L136" s="724"/>
      <c r="O136" s="724"/>
    </row>
    <row r="137" spans="12:15" x14ac:dyDescent="0.2">
      <c r="L137" s="724"/>
      <c r="O137" s="72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27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abSelected="1" zoomScaleNormal="100" workbookViewId="0">
      <selection activeCell="F8" sqref="F8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8" bestFit="1" customWidth="1"/>
    <col min="7" max="7" width="11.140625" bestFit="1" customWidth="1"/>
    <col min="8" max="8" width="7.42578125" style="98" bestFit="1" customWidth="1"/>
    <col min="9" max="9" width="10.42578125" bestFit="1" customWidth="1"/>
    <col min="10" max="10" width="10.5703125" style="98" bestFit="1" customWidth="1"/>
    <col min="11" max="11" width="6.85546875" style="98" customWidth="1"/>
    <col min="12" max="12" width="14.5703125" style="61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5" t="s">
        <v>510</v>
      </c>
      <c r="D2" s="744" t="s">
        <v>772</v>
      </c>
      <c r="E2" s="742"/>
      <c r="F2" s="742"/>
      <c r="G2" s="742"/>
      <c r="H2" s="743"/>
      <c r="I2" s="738" t="s">
        <v>774</v>
      </c>
      <c r="J2" s="739"/>
      <c r="K2" s="198"/>
    </row>
    <row r="3" spans="1:13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150" t="s">
        <v>46</v>
      </c>
      <c r="I3" s="88" t="s">
        <v>47</v>
      </c>
      <c r="J3" s="16" t="s">
        <v>48</v>
      </c>
      <c r="K3" s="140" t="s">
        <v>360</v>
      </c>
    </row>
    <row r="4" spans="1:13" ht="25.5" x14ac:dyDescent="0.2">
      <c r="A4" s="1"/>
      <c r="B4" s="2" t="s">
        <v>150</v>
      </c>
      <c r="C4" s="159" t="s">
        <v>44</v>
      </c>
      <c r="D4" s="113" t="s">
        <v>45</v>
      </c>
      <c r="E4" s="90" t="s">
        <v>133</v>
      </c>
      <c r="F4" s="90" t="s">
        <v>18</v>
      </c>
      <c r="G4" s="90" t="s">
        <v>413</v>
      </c>
      <c r="H4" s="114" t="s">
        <v>18</v>
      </c>
      <c r="I4" s="90" t="s">
        <v>133</v>
      </c>
      <c r="J4" s="12" t="s">
        <v>18</v>
      </c>
      <c r="K4" s="141" t="s">
        <v>512</v>
      </c>
      <c r="L4" s="59" t="s">
        <v>163</v>
      </c>
    </row>
    <row r="5" spans="1:13" ht="15" customHeight="1" x14ac:dyDescent="0.2">
      <c r="A5" s="21"/>
      <c r="B5" s="21" t="s">
        <v>215</v>
      </c>
      <c r="C5" s="160">
        <v>100020</v>
      </c>
      <c r="D5" s="151">
        <v>100020</v>
      </c>
      <c r="E5" s="137">
        <v>647174.35</v>
      </c>
      <c r="F5" s="49">
        <f t="shared" ref="F5:F13" si="0">+E5/D5</f>
        <v>6.4704494101179764</v>
      </c>
      <c r="G5" s="137">
        <v>158623.62</v>
      </c>
      <c r="H5" s="154">
        <f t="shared" ref="H5" si="1">+G5/E5</f>
        <v>0.2451018338412207</v>
      </c>
      <c r="I5" s="31">
        <v>2111274.39</v>
      </c>
      <c r="J5" s="53">
        <v>4.2223798848046084</v>
      </c>
      <c r="K5" s="146">
        <f>+E5/I5-1</f>
        <v>-0.69346743698245694</v>
      </c>
      <c r="L5" s="60">
        <v>60</v>
      </c>
    </row>
    <row r="6" spans="1:13" ht="15" customHeight="1" x14ac:dyDescent="0.2">
      <c r="A6" s="23"/>
      <c r="B6" s="23" t="s">
        <v>216</v>
      </c>
      <c r="C6" s="161">
        <v>10</v>
      </c>
      <c r="D6" s="152">
        <v>10</v>
      </c>
      <c r="E6" s="134">
        <v>0</v>
      </c>
      <c r="F6" s="281">
        <f t="shared" si="0"/>
        <v>0</v>
      </c>
      <c r="G6" s="134">
        <v>0</v>
      </c>
      <c r="H6" s="351" t="s">
        <v>129</v>
      </c>
      <c r="I6" s="33">
        <v>76901</v>
      </c>
      <c r="J6" s="53" t="s">
        <v>129</v>
      </c>
      <c r="K6" s="146">
        <f t="shared" ref="K6:K7" si="2">+E6/I6-1</f>
        <v>-1</v>
      </c>
      <c r="L6" s="61">
        <v>61901</v>
      </c>
    </row>
    <row r="7" spans="1:13" ht="15" customHeight="1" x14ac:dyDescent="0.2">
      <c r="A7" s="25"/>
      <c r="B7" s="25" t="s">
        <v>217</v>
      </c>
      <c r="C7" s="162">
        <v>50</v>
      </c>
      <c r="D7" s="545">
        <v>50</v>
      </c>
      <c r="E7" s="138">
        <v>42404.609999999986</v>
      </c>
      <c r="F7" s="394" t="s">
        <v>129</v>
      </c>
      <c r="G7" s="138">
        <v>42404.610000000015</v>
      </c>
      <c r="H7" s="396">
        <f>+G7/E7</f>
        <v>1.0000000000000007</v>
      </c>
      <c r="I7" s="207">
        <v>431889.20999999996</v>
      </c>
      <c r="J7" s="332" t="s">
        <v>129</v>
      </c>
      <c r="K7" s="146">
        <f t="shared" si="2"/>
        <v>-0.90181600045067112</v>
      </c>
      <c r="L7" s="61" t="s">
        <v>225</v>
      </c>
    </row>
    <row r="8" spans="1:13" ht="15" customHeight="1" thickBot="1" x14ac:dyDescent="0.25">
      <c r="A8" s="9"/>
      <c r="B8" s="523" t="s">
        <v>218</v>
      </c>
      <c r="C8" s="163">
        <f>SUM(C5:C7)</f>
        <v>100080</v>
      </c>
      <c r="D8" s="153">
        <f t="shared" ref="D8:G8" si="3">SUM(D5:D7)</f>
        <v>100080</v>
      </c>
      <c r="E8" s="85">
        <f t="shared" si="3"/>
        <v>689578.96</v>
      </c>
      <c r="F8" s="91">
        <f>+E8/D8</f>
        <v>6.8902773780975215</v>
      </c>
      <c r="G8" s="85">
        <f t="shared" si="3"/>
        <v>201028.23</v>
      </c>
      <c r="H8" s="171">
        <f>+G8/E8</f>
        <v>0.29152314914016519</v>
      </c>
      <c r="I8" s="85">
        <v>2620064.6</v>
      </c>
      <c r="J8" s="44">
        <v>5.2392909134538472</v>
      </c>
      <c r="K8" s="232">
        <f>+E8/I8-1</f>
        <v>-0.73680841304447231</v>
      </c>
      <c r="M8" s="343"/>
    </row>
    <row r="9" spans="1:13" ht="15" customHeight="1" x14ac:dyDescent="0.2">
      <c r="A9" s="21"/>
      <c r="B9" s="21" t="s">
        <v>219</v>
      </c>
      <c r="C9" s="160">
        <v>0</v>
      </c>
      <c r="D9" s="151">
        <v>0</v>
      </c>
      <c r="E9" s="97">
        <v>1406932.59</v>
      </c>
      <c r="F9" s="421" t="s">
        <v>129</v>
      </c>
      <c r="G9" s="97">
        <v>1406932.59</v>
      </c>
      <c r="H9" s="351">
        <f>+G9/E9</f>
        <v>1</v>
      </c>
      <c r="I9" s="137">
        <v>845400</v>
      </c>
      <c r="J9" s="53">
        <v>0.71221566975568662</v>
      </c>
      <c r="K9" s="146">
        <f t="shared" ref="K9:K15" si="4">+E9/I9-1</f>
        <v>0.66422118523775731</v>
      </c>
      <c r="L9" s="60">
        <v>72</v>
      </c>
    </row>
    <row r="10" spans="1:13" ht="15" customHeight="1" x14ac:dyDescent="0.2">
      <c r="A10" s="21"/>
      <c r="B10" s="21" t="s">
        <v>220</v>
      </c>
      <c r="C10" s="160">
        <v>0</v>
      </c>
      <c r="D10" s="151">
        <v>0</v>
      </c>
      <c r="E10" s="137">
        <v>0</v>
      </c>
      <c r="F10" s="49" t="s">
        <v>129</v>
      </c>
      <c r="G10" s="137">
        <v>0</v>
      </c>
      <c r="H10" s="154" t="s">
        <v>129</v>
      </c>
      <c r="I10" s="137"/>
      <c r="J10" s="53" t="s">
        <v>129</v>
      </c>
      <c r="K10" s="146" t="s">
        <v>129</v>
      </c>
      <c r="L10" s="60">
        <v>75031</v>
      </c>
    </row>
    <row r="11" spans="1:13" ht="15" customHeight="1" x14ac:dyDescent="0.2">
      <c r="A11" s="21"/>
      <c r="B11" s="21" t="s">
        <v>221</v>
      </c>
      <c r="C11" s="160">
        <v>0</v>
      </c>
      <c r="D11" s="151">
        <v>203244.33</v>
      </c>
      <c r="E11" s="137">
        <v>0</v>
      </c>
      <c r="F11" s="49">
        <f t="shared" si="0"/>
        <v>0</v>
      </c>
      <c r="G11" s="137">
        <v>0</v>
      </c>
      <c r="H11" s="351" t="s">
        <v>129</v>
      </c>
      <c r="I11" s="137">
        <v>0</v>
      </c>
      <c r="J11" s="53" t="s">
        <v>129</v>
      </c>
      <c r="K11" s="146" t="s">
        <v>129</v>
      </c>
      <c r="L11" s="60">
        <v>75070</v>
      </c>
    </row>
    <row r="12" spans="1:13" ht="15" customHeight="1" x14ac:dyDescent="0.2">
      <c r="A12" s="21"/>
      <c r="B12" s="21" t="s">
        <v>222</v>
      </c>
      <c r="C12" s="160">
        <v>10000000</v>
      </c>
      <c r="D12" s="151">
        <v>10000000</v>
      </c>
      <c r="E12" s="137">
        <v>456004.74</v>
      </c>
      <c r="F12" s="49">
        <f t="shared" si="0"/>
        <v>4.5600474000000002E-2</v>
      </c>
      <c r="G12" s="137">
        <v>456004.74</v>
      </c>
      <c r="H12" s="351">
        <f>+G12/E12</f>
        <v>1</v>
      </c>
      <c r="I12" s="137">
        <v>1854753.15</v>
      </c>
      <c r="J12" s="53">
        <v>0.15361602692605472</v>
      </c>
      <c r="K12" s="146">
        <f t="shared" si="4"/>
        <v>-0.7541426253946516</v>
      </c>
      <c r="L12" s="61" t="s">
        <v>226</v>
      </c>
    </row>
    <row r="13" spans="1:13" ht="15" customHeight="1" x14ac:dyDescent="0.2">
      <c r="A13" s="21"/>
      <c r="B13" s="21" t="s">
        <v>223</v>
      </c>
      <c r="C13" s="160">
        <v>0</v>
      </c>
      <c r="D13" s="151">
        <v>8805084.6500000004</v>
      </c>
      <c r="E13" s="137">
        <v>17070237.129999999</v>
      </c>
      <c r="F13" s="49">
        <f t="shared" si="0"/>
        <v>1.9386795026439636</v>
      </c>
      <c r="G13" s="137">
        <v>17070237.129999999</v>
      </c>
      <c r="H13" s="351">
        <f>+G13/E13</f>
        <v>1</v>
      </c>
      <c r="I13" s="137">
        <v>3162229.45</v>
      </c>
      <c r="J13" s="53">
        <v>0.10374991367596749</v>
      </c>
      <c r="K13" s="146">
        <f t="shared" si="4"/>
        <v>4.3981652501528625</v>
      </c>
      <c r="L13" s="60">
        <v>761</v>
      </c>
    </row>
    <row r="14" spans="1:13" ht="15" customHeight="1" x14ac:dyDescent="0.2">
      <c r="A14" s="21"/>
      <c r="B14" s="21" t="s">
        <v>197</v>
      </c>
      <c r="C14" s="160">
        <v>10</v>
      </c>
      <c r="D14" s="151">
        <v>10</v>
      </c>
      <c r="E14" s="137">
        <v>327932.49</v>
      </c>
      <c r="F14" s="49" t="s">
        <v>129</v>
      </c>
      <c r="G14" s="137">
        <v>327932.49</v>
      </c>
      <c r="H14" s="351">
        <f>+G14/E14</f>
        <v>1</v>
      </c>
      <c r="I14" s="137">
        <v>371405.98</v>
      </c>
      <c r="J14" s="53">
        <v>0.3915502043197096</v>
      </c>
      <c r="K14" s="146">
        <f t="shared" si="4"/>
        <v>-0.11705113094840314</v>
      </c>
      <c r="L14" s="60">
        <v>79</v>
      </c>
    </row>
    <row r="15" spans="1:13" ht="15" customHeight="1" x14ac:dyDescent="0.2">
      <c r="A15" s="56"/>
      <c r="B15" s="56" t="s">
        <v>224</v>
      </c>
      <c r="C15" s="177">
        <f>10000010-SUM(C12,C14)</f>
        <v>0</v>
      </c>
      <c r="D15" s="545">
        <v>0</v>
      </c>
      <c r="E15" s="138">
        <v>0</v>
      </c>
      <c r="F15" s="526" t="s">
        <v>129</v>
      </c>
      <c r="G15" s="138">
        <v>0</v>
      </c>
      <c r="H15" s="515" t="s">
        <v>129</v>
      </c>
      <c r="I15" s="545">
        <v>42555.96</v>
      </c>
      <c r="J15" s="53">
        <v>2.3529454696247147</v>
      </c>
      <c r="K15" s="166">
        <f t="shared" si="4"/>
        <v>-1</v>
      </c>
      <c r="L15" s="61" t="s">
        <v>227</v>
      </c>
    </row>
    <row r="16" spans="1:13" ht="15" customHeight="1" thickBot="1" x14ac:dyDescent="0.25">
      <c r="A16" s="547"/>
      <c r="B16" s="546" t="s">
        <v>6</v>
      </c>
      <c r="C16" s="524">
        <f>SUM(C9:C15)</f>
        <v>10000010</v>
      </c>
      <c r="D16" s="153">
        <f>SUM(D9:D15)</f>
        <v>19008338.98</v>
      </c>
      <c r="E16" s="85">
        <f>SUM(E9:E15)</f>
        <v>19261106.949999999</v>
      </c>
      <c r="F16" s="91">
        <f>+E16/D16</f>
        <v>1.0132977410738495</v>
      </c>
      <c r="G16" s="85">
        <f>SUM(G9:G15)</f>
        <v>19261106.949999999</v>
      </c>
      <c r="H16" s="172" t="s">
        <v>129</v>
      </c>
      <c r="I16" s="85">
        <v>6276344.54</v>
      </c>
      <c r="J16" s="44">
        <v>0.13407027561514023</v>
      </c>
      <c r="K16" s="232">
        <f t="shared" ref="K16:K17" si="5">+E16/I16-1</f>
        <v>2.0688415569359422</v>
      </c>
    </row>
    <row r="17" spans="1:17" s="6" customFormat="1" ht="19.5" customHeight="1" thickBot="1" x14ac:dyDescent="0.25">
      <c r="A17" s="5"/>
      <c r="B17" s="4" t="s">
        <v>352</v>
      </c>
      <c r="C17" s="164">
        <f>+C8+C16</f>
        <v>10100090</v>
      </c>
      <c r="D17" s="155">
        <f>+D8+D16</f>
        <v>19108418.98</v>
      </c>
      <c r="E17" s="156">
        <f t="shared" ref="E17:G17" si="6">+E8+E16</f>
        <v>19950685.91</v>
      </c>
      <c r="F17" s="182">
        <f t="shared" ref="F17" si="7">+E17/D17</f>
        <v>1.0440783159968161</v>
      </c>
      <c r="G17" s="156">
        <f t="shared" si="6"/>
        <v>19462135.18</v>
      </c>
      <c r="H17" s="174">
        <f t="shared" ref="H17" si="8">+G17/E17</f>
        <v>0.97551208353417462</v>
      </c>
      <c r="I17" s="148">
        <v>8896409.1400000006</v>
      </c>
      <c r="J17" s="184">
        <v>0.18802942110263046</v>
      </c>
      <c r="K17" s="147">
        <f t="shared" si="5"/>
        <v>1.2425549000773586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5" t="s">
        <v>510</v>
      </c>
      <c r="D20" s="741" t="s">
        <v>772</v>
      </c>
      <c r="E20" s="742"/>
      <c r="F20" s="742"/>
      <c r="G20" s="742"/>
      <c r="H20" s="743"/>
      <c r="I20" s="745" t="s">
        <v>773</v>
      </c>
      <c r="J20" s="729"/>
      <c r="K20" s="411"/>
    </row>
    <row r="21" spans="1:17" x14ac:dyDescent="0.2">
      <c r="C21" s="158">
        <v>1</v>
      </c>
      <c r="D21" s="149">
        <v>2</v>
      </c>
      <c r="E21" s="88">
        <v>3</v>
      </c>
      <c r="F21" s="89" t="s">
        <v>36</v>
      </c>
      <c r="G21" s="88">
        <v>4</v>
      </c>
      <c r="H21" s="150" t="s">
        <v>46</v>
      </c>
      <c r="I21" s="88" t="s">
        <v>47</v>
      </c>
      <c r="J21" s="16" t="s">
        <v>48</v>
      </c>
      <c r="K21" s="93" t="s">
        <v>360</v>
      </c>
    </row>
    <row r="22" spans="1:17" ht="25.5" x14ac:dyDescent="0.2">
      <c r="A22" s="1"/>
      <c r="B22" s="2" t="s">
        <v>150</v>
      </c>
      <c r="C22" s="159" t="s">
        <v>44</v>
      </c>
      <c r="D22" s="113" t="s">
        <v>45</v>
      </c>
      <c r="E22" s="90" t="s">
        <v>133</v>
      </c>
      <c r="F22" s="90" t="s">
        <v>18</v>
      </c>
      <c r="G22" s="90" t="s">
        <v>412</v>
      </c>
      <c r="H22" s="114" t="s">
        <v>18</v>
      </c>
      <c r="I22" s="90" t="s">
        <v>133</v>
      </c>
      <c r="J22" s="12" t="s">
        <v>18</v>
      </c>
      <c r="K22" s="94" t="s">
        <v>512</v>
      </c>
      <c r="L22" s="59" t="s">
        <v>163</v>
      </c>
    </row>
    <row r="23" spans="1:17" s="92" customFormat="1" x14ac:dyDescent="0.2">
      <c r="A23" s="21"/>
      <c r="B23" s="235" t="s">
        <v>453</v>
      </c>
      <c r="C23" s="160">
        <v>5000000</v>
      </c>
      <c r="D23" s="169">
        <v>5000000</v>
      </c>
      <c r="E23" s="137">
        <v>25000</v>
      </c>
      <c r="F23" s="49">
        <f t="shared" ref="F23" si="9">+E23/D23</f>
        <v>5.0000000000000001E-3</v>
      </c>
      <c r="G23" s="137">
        <v>25000</v>
      </c>
      <c r="H23" s="154">
        <f>+G23/E23</f>
        <v>1</v>
      </c>
      <c r="I23" s="137">
        <v>5000000</v>
      </c>
      <c r="J23" s="53">
        <v>1</v>
      </c>
      <c r="K23" s="95">
        <f>+E23/I23-1</f>
        <v>-0.995</v>
      </c>
      <c r="L23" s="60" t="s">
        <v>454</v>
      </c>
      <c r="N23"/>
      <c r="O23"/>
      <c r="P23"/>
      <c r="Q23"/>
    </row>
    <row r="24" spans="1:17" s="92" customFormat="1" x14ac:dyDescent="0.2">
      <c r="A24" s="21"/>
      <c r="B24" s="514" t="s">
        <v>537</v>
      </c>
      <c r="C24" s="160">
        <v>0</v>
      </c>
      <c r="D24" s="169">
        <v>0</v>
      </c>
      <c r="E24" s="137">
        <v>24492.98</v>
      </c>
      <c r="F24" s="49" t="s">
        <v>129</v>
      </c>
      <c r="G24" s="137">
        <v>24492.98</v>
      </c>
      <c r="H24" s="154">
        <f>+G24/E24</f>
        <v>1</v>
      </c>
      <c r="I24" s="137"/>
      <c r="J24" s="53" t="s">
        <v>129</v>
      </c>
      <c r="K24" s="95" t="s">
        <v>129</v>
      </c>
      <c r="L24" s="60">
        <v>85001</v>
      </c>
      <c r="N24"/>
      <c r="O24"/>
      <c r="P24"/>
      <c r="Q24"/>
    </row>
    <row r="25" spans="1:17" s="92" customFormat="1" x14ac:dyDescent="0.2">
      <c r="A25" s="21"/>
      <c r="B25" s="514" t="s">
        <v>423</v>
      </c>
      <c r="C25" s="160">
        <v>0</v>
      </c>
      <c r="D25" s="169">
        <v>0</v>
      </c>
      <c r="E25" s="137">
        <v>0</v>
      </c>
      <c r="F25" s="49" t="s">
        <v>129</v>
      </c>
      <c r="G25" s="137">
        <v>0</v>
      </c>
      <c r="H25" s="351" t="s">
        <v>129</v>
      </c>
      <c r="I25" s="137">
        <v>241101</v>
      </c>
      <c r="J25" s="53" t="s">
        <v>129</v>
      </c>
      <c r="K25" s="95">
        <f t="shared" ref="K25" si="10">+E25/I25-1</f>
        <v>-1</v>
      </c>
      <c r="L25" s="60">
        <v>85005</v>
      </c>
      <c r="M25"/>
      <c r="N25"/>
      <c r="O25"/>
      <c r="P25"/>
      <c r="Q25"/>
    </row>
    <row r="26" spans="1:17" s="92" customFormat="1" x14ac:dyDescent="0.2">
      <c r="A26" s="21"/>
      <c r="B26" s="516" t="s">
        <v>506</v>
      </c>
      <c r="C26" s="160">
        <v>0</v>
      </c>
      <c r="D26" s="169">
        <v>153916120.58000001</v>
      </c>
      <c r="E26" s="137">
        <v>0</v>
      </c>
      <c r="F26" s="49" t="s">
        <v>129</v>
      </c>
      <c r="G26" s="137">
        <v>0</v>
      </c>
      <c r="H26" s="154" t="s">
        <v>129</v>
      </c>
      <c r="I26" s="137">
        <v>0</v>
      </c>
      <c r="J26" s="53">
        <v>0</v>
      </c>
      <c r="K26" s="95" t="s">
        <v>129</v>
      </c>
      <c r="L26" s="60" t="s">
        <v>358</v>
      </c>
      <c r="M26"/>
      <c r="N26"/>
      <c r="O26"/>
      <c r="P26"/>
      <c r="Q26"/>
    </row>
    <row r="27" spans="1:17" s="92" customFormat="1" x14ac:dyDescent="0.2">
      <c r="A27" s="21"/>
      <c r="B27" s="21" t="s">
        <v>410</v>
      </c>
      <c r="C27" s="160">
        <v>0</v>
      </c>
      <c r="D27" s="169">
        <v>5908134.0099999998</v>
      </c>
      <c r="E27" s="137">
        <v>0</v>
      </c>
      <c r="F27" s="49" t="s">
        <v>129</v>
      </c>
      <c r="G27" s="137">
        <v>0</v>
      </c>
      <c r="H27" s="154" t="s">
        <v>129</v>
      </c>
      <c r="I27" s="137">
        <v>0</v>
      </c>
      <c r="J27" s="53">
        <v>0</v>
      </c>
      <c r="K27" s="95" t="s">
        <v>129</v>
      </c>
      <c r="L27" s="60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60">
        <v>150000</v>
      </c>
      <c r="D28" s="169">
        <v>150000</v>
      </c>
      <c r="E28" s="137">
        <v>-319.58</v>
      </c>
      <c r="F28" s="49">
        <f>+E28/D28</f>
        <v>-2.1305333333333332E-3</v>
      </c>
      <c r="G28" s="137">
        <v>-319.58</v>
      </c>
      <c r="H28" s="351">
        <f>+G28/E28</f>
        <v>1</v>
      </c>
      <c r="I28" s="31">
        <v>-248.52</v>
      </c>
      <c r="J28" s="53">
        <v>-1.6568000000000002E-3</v>
      </c>
      <c r="K28" s="245">
        <f>+E28/I28-1</f>
        <v>0.28593272171253803</v>
      </c>
      <c r="L28" s="60">
        <v>94101</v>
      </c>
    </row>
    <row r="29" spans="1:17" ht="15" customHeight="1" x14ac:dyDescent="0.2">
      <c r="A29" s="66"/>
      <c r="B29" s="66" t="s">
        <v>231</v>
      </c>
      <c r="C29" s="178">
        <v>1400000</v>
      </c>
      <c r="D29" s="393">
        <v>1400000</v>
      </c>
      <c r="E29" s="67">
        <v>2341550.84</v>
      </c>
      <c r="F29" s="387">
        <f>+E29/D29</f>
        <v>1.6725363142857141</v>
      </c>
      <c r="G29" s="67">
        <v>2341550.84</v>
      </c>
      <c r="H29" s="410">
        <f t="shared" ref="H29" si="11">+G29/E29</f>
        <v>1</v>
      </c>
      <c r="I29" s="180">
        <v>992138.67</v>
      </c>
      <c r="J29" s="68">
        <v>0.70867047857142862</v>
      </c>
      <c r="K29" s="99">
        <f>+E29/I29-1</f>
        <v>1.3601043995190709</v>
      </c>
      <c r="L29" s="61">
        <v>94102</v>
      </c>
    </row>
    <row r="30" spans="1:17" ht="15" customHeight="1" thickBot="1" x14ac:dyDescent="0.25">
      <c r="A30" s="56"/>
      <c r="B30" s="56" t="s">
        <v>241</v>
      </c>
      <c r="C30" s="160">
        <v>156158736.81999999</v>
      </c>
      <c r="D30" s="169">
        <v>278468783.51999998</v>
      </c>
      <c r="E30" s="57">
        <v>0</v>
      </c>
      <c r="F30" s="387">
        <f>+E30/D30</f>
        <v>0</v>
      </c>
      <c r="G30" s="57">
        <v>0</v>
      </c>
      <c r="H30" s="437" t="s">
        <v>129</v>
      </c>
      <c r="I30" s="181">
        <v>0</v>
      </c>
      <c r="J30" s="58" t="s">
        <v>129</v>
      </c>
      <c r="K30" s="99" t="s">
        <v>129</v>
      </c>
      <c r="L30" s="61" t="s">
        <v>242</v>
      </c>
    </row>
    <row r="31" spans="1:17" s="6" customFormat="1" ht="19.5" customHeight="1" thickBot="1" x14ac:dyDescent="0.25">
      <c r="A31" s="5"/>
      <c r="B31" s="4" t="s">
        <v>206</v>
      </c>
      <c r="C31" s="164">
        <f>SUM(C23:C30)</f>
        <v>162708736.81999999</v>
      </c>
      <c r="D31" s="155">
        <f>SUM(D23:D30)</f>
        <v>444843038.11000001</v>
      </c>
      <c r="E31" s="156">
        <f>SUM(E23:E30)</f>
        <v>2390724.2399999998</v>
      </c>
      <c r="F31" s="182">
        <f>+E31/(D31-D27)</f>
        <v>5.4466487346272532E-3</v>
      </c>
      <c r="G31" s="156">
        <f>SUM(G23:G30)</f>
        <v>2390724.2399999998</v>
      </c>
      <c r="H31" s="174">
        <f>+G31/E31</f>
        <v>1</v>
      </c>
      <c r="I31" s="358">
        <f>SUM(I23:I30)</f>
        <v>6232991.1500000004</v>
      </c>
      <c r="J31" s="182">
        <v>3.2573602468910619E-2</v>
      </c>
      <c r="K31" s="96">
        <f>+E31/I31-1</f>
        <v>-0.61644029608480999</v>
      </c>
      <c r="L31" s="14"/>
      <c r="M31"/>
      <c r="N31"/>
      <c r="O31"/>
      <c r="P31"/>
      <c r="Q31"/>
    </row>
    <row r="32" spans="1:17" x14ac:dyDescent="0.2">
      <c r="B32" s="248"/>
    </row>
    <row r="36" spans="2:2" x14ac:dyDescent="0.2">
      <c r="B36" s="47"/>
    </row>
    <row r="136" spans="12:15" x14ac:dyDescent="0.2">
      <c r="L136" s="725"/>
      <c r="O136" s="726">
        <v>0.58699999999999997</v>
      </c>
    </row>
    <row r="137" spans="12:15" x14ac:dyDescent="0.2">
      <c r="L137" s="725"/>
      <c r="O137" s="726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24" sqref="N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H28" sqref="H28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135</v>
      </c>
      <c r="B4" s="55">
        <f>+DCap!C17-'ICap '!C18</f>
        <v>-70033391.889999866</v>
      </c>
      <c r="C4" s="55">
        <f>+DCap!E17-'ICap '!E18</f>
        <v>-70033391.89000082</v>
      </c>
      <c r="D4" s="55"/>
      <c r="E4" s="55"/>
      <c r="F4" s="55"/>
      <c r="G4" s="55"/>
      <c r="H4" s="55"/>
      <c r="I4" s="55"/>
    </row>
    <row r="5" spans="1:13" s="52" customFormat="1" x14ac:dyDescent="0.2">
      <c r="A5" s="51" t="s">
        <v>136</v>
      </c>
      <c r="B5" s="55">
        <f>+DTProg!C85-DCap!C17</f>
        <v>0</v>
      </c>
      <c r="C5" s="55">
        <f>+DTProg!D85-DCap!E17</f>
        <v>0</v>
      </c>
      <c r="D5" s="55">
        <f>+DTProg!E85-DCap!G17</f>
        <v>0</v>
      </c>
      <c r="E5" s="55"/>
      <c r="F5" s="55">
        <f>+DTProg!G85-DCap!I17</f>
        <v>0</v>
      </c>
      <c r="G5" s="55"/>
      <c r="H5" s="55">
        <f>+DTProg!I85-DCap!K17</f>
        <v>0</v>
      </c>
      <c r="I5" s="55"/>
    </row>
    <row r="6" spans="1:13" s="52" customFormat="1" x14ac:dyDescent="0.2">
      <c r="A6" s="51" t="s">
        <v>137</v>
      </c>
      <c r="B6" s="55">
        <f>+DOrg!C28-DCap!C17</f>
        <v>0</v>
      </c>
      <c r="C6" s="55">
        <f>+DOrg!D28-DCap!E17</f>
        <v>0</v>
      </c>
      <c r="D6" s="55">
        <f>+DOrg!E28-DCap!G17</f>
        <v>0</v>
      </c>
      <c r="E6" s="55"/>
      <c r="F6" s="55">
        <f>+DOrg!G28-DCap!I17</f>
        <v>0</v>
      </c>
      <c r="G6" s="55"/>
      <c r="H6" s="55">
        <f>+DOrg!I28-DCap!K17</f>
        <v>0</v>
      </c>
      <c r="I6" s="55"/>
    </row>
    <row r="7" spans="1:13" x14ac:dyDescent="0.2">
      <c r="A7" s="41" t="s">
        <v>138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5"/>
    </row>
    <row r="8" spans="1:13" x14ac:dyDescent="0.2">
      <c r="A8" s="41" t="s">
        <v>139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5"/>
      <c r="M8" s="343"/>
    </row>
    <row r="9" spans="1:13" x14ac:dyDescent="0.2">
      <c r="A9" s="41" t="s">
        <v>140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5"/>
    </row>
    <row r="10" spans="1:13" x14ac:dyDescent="0.2">
      <c r="A10" s="41" t="s">
        <v>141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5"/>
    </row>
    <row r="11" spans="1:13" x14ac:dyDescent="0.2">
      <c r="A11" s="41" t="s">
        <v>142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5"/>
    </row>
    <row r="12" spans="1:13" x14ac:dyDescent="0.2">
      <c r="A12" s="41" t="s">
        <v>143</v>
      </c>
      <c r="B12" s="33">
        <f>+DOrg!C12-'DCap 0701'!C16</f>
        <v>0</v>
      </c>
      <c r="C12" s="33">
        <f>+DOrg!D12-'DCap 0701'!D16</f>
        <v>0</v>
      </c>
      <c r="D12" s="33">
        <f>+DOrg!E12-'DCap 0701'!E16</f>
        <v>0</v>
      </c>
      <c r="E12" s="33"/>
      <c r="F12" s="33">
        <f>+DOrg!G12-'DCap 0701'!G16</f>
        <v>0</v>
      </c>
      <c r="G12" s="33"/>
      <c r="H12" s="33">
        <f>+DOrg!I12-'DCap 0701'!I16</f>
        <v>0</v>
      </c>
      <c r="I12" s="55"/>
    </row>
    <row r="13" spans="1:13" x14ac:dyDescent="0.2">
      <c r="A13" s="41" t="s">
        <v>144</v>
      </c>
      <c r="B13" s="33">
        <f>+DOrg!C15-'DCap 08'!C16</f>
        <v>0</v>
      </c>
      <c r="C13" s="33">
        <f>+DOrg!D15-'DCap 08'!D16</f>
        <v>0</v>
      </c>
      <c r="D13" s="33">
        <f>+DOrg!E15-'DCap 08'!E16</f>
        <v>0</v>
      </c>
      <c r="E13" s="33"/>
      <c r="F13" s="33">
        <f>+DOrg!G15-'DCap 08'!G16</f>
        <v>0</v>
      </c>
      <c r="G13" s="33"/>
      <c r="H13" s="33">
        <f>+DOrg!I15-'DCap 08'!I16</f>
        <v>0</v>
      </c>
      <c r="I13" s="55"/>
    </row>
    <row r="14" spans="1:13" x14ac:dyDescent="0.2">
      <c r="A14" s="41" t="s">
        <v>145</v>
      </c>
      <c r="B14" s="33">
        <f>+DOrg!C14-'DCap 0703'!C17</f>
        <v>0</v>
      </c>
      <c r="C14" s="33">
        <f>+DOrg!D14-'DCap 0703'!D17</f>
        <v>0</v>
      </c>
      <c r="D14" s="33">
        <f>+DOrg!E14-'DCap 0703'!E17</f>
        <v>0</v>
      </c>
      <c r="E14" s="33"/>
      <c r="F14" s="33">
        <f>+DOrg!G14-'DCap 0703'!G17</f>
        <v>0</v>
      </c>
      <c r="G14" s="33"/>
      <c r="H14" s="33">
        <f>+DOrg!I14-'DCap 0703'!I17</f>
        <v>0</v>
      </c>
      <c r="I14" s="55"/>
    </row>
    <row r="15" spans="1:13" x14ac:dyDescent="0.2">
      <c r="A15" s="41" t="s">
        <v>146</v>
      </c>
      <c r="B15" s="33">
        <f>+DOrg!C27-'DCap 06'!C16</f>
        <v>0</v>
      </c>
      <c r="C15" s="33">
        <f>+DOrg!D27-'DCap 06'!D16</f>
        <v>0</v>
      </c>
      <c r="D15" s="33">
        <f>+DOrg!E27-'DCap 06'!E16</f>
        <v>0</v>
      </c>
      <c r="E15" s="33"/>
      <c r="F15" s="33">
        <f>+DOrg!G27-'DCap 06'!G16</f>
        <v>0</v>
      </c>
      <c r="G15" s="33"/>
      <c r="H15" s="33">
        <f>+DOrg!I27-'DCap 06'!I16</f>
        <v>0</v>
      </c>
      <c r="I15" s="5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8" bestFit="1" customWidth="1"/>
    <col min="7" max="7" width="11.140625" bestFit="1" customWidth="1"/>
    <col min="8" max="8" width="7.42578125" style="98" bestFit="1" customWidth="1"/>
    <col min="9" max="9" width="10.42578125" bestFit="1" customWidth="1"/>
    <col min="10" max="10" width="10.5703125" style="98" bestFit="1" customWidth="1"/>
    <col min="11" max="11" width="6.85546875" style="98" customWidth="1"/>
    <col min="12" max="12" width="14.5703125" style="61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2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2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2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2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2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zoomScaleNormal="100" workbookViewId="0">
      <selection activeCell="A22" sqref="A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8" customWidth="1"/>
    <col min="5" max="5" width="13.28515625" bestFit="1" customWidth="1"/>
    <col min="6" max="6" width="7.7109375" style="98" customWidth="1"/>
    <col min="7" max="7" width="13.28515625" bestFit="1" customWidth="1"/>
    <col min="8" max="8" width="6.28515625" style="98" customWidth="1"/>
    <col min="9" max="9" width="10.85546875" bestFit="1" customWidth="1"/>
    <col min="10" max="10" width="6.28515625" style="98" customWidth="1"/>
    <col min="11" max="11" width="13.140625" customWidth="1"/>
    <col min="12" max="12" width="10.7109375" style="98" customWidth="1"/>
    <col min="13" max="13" width="9.5703125" style="98" bestFit="1" customWidth="1"/>
    <col min="14" max="14" width="11.28515625" customWidth="1"/>
    <col min="15" max="15" width="11.42578125" style="98"/>
    <col min="16" max="16" width="7.7109375" style="98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5" t="s">
        <v>510</v>
      </c>
      <c r="D2" s="268" t="s">
        <v>148</v>
      </c>
      <c r="E2" s="747" t="s">
        <v>772</v>
      </c>
      <c r="F2" s="748"/>
      <c r="G2" s="748"/>
      <c r="H2" s="748"/>
      <c r="I2" s="748"/>
      <c r="J2" s="748"/>
      <c r="K2" s="748"/>
      <c r="L2" s="748"/>
      <c r="M2" s="749"/>
      <c r="N2" s="747" t="s">
        <v>773</v>
      </c>
      <c r="O2" s="748"/>
      <c r="P2" s="748"/>
      <c r="Q2" s="748"/>
      <c r="R2" s="748"/>
      <c r="S2" s="749"/>
    </row>
    <row r="3" spans="1:19" x14ac:dyDescent="0.2">
      <c r="C3" s="158">
        <v>1</v>
      </c>
      <c r="D3" s="149"/>
      <c r="E3" s="149">
        <v>2</v>
      </c>
      <c r="F3" s="88"/>
      <c r="G3" s="88">
        <v>3</v>
      </c>
      <c r="H3" s="89" t="s">
        <v>36</v>
      </c>
      <c r="I3" s="88">
        <v>4</v>
      </c>
      <c r="J3" s="89" t="s">
        <v>37</v>
      </c>
      <c r="K3" s="88">
        <v>5</v>
      </c>
      <c r="L3" s="88"/>
      <c r="M3" s="150" t="s">
        <v>38</v>
      </c>
      <c r="N3" s="88" t="s">
        <v>555</v>
      </c>
      <c r="O3" s="89" t="s">
        <v>556</v>
      </c>
      <c r="P3" s="89" t="s">
        <v>557</v>
      </c>
      <c r="Q3" s="88" t="s">
        <v>39</v>
      </c>
      <c r="R3" s="89" t="s">
        <v>40</v>
      </c>
      <c r="S3" s="576" t="s">
        <v>362</v>
      </c>
    </row>
    <row r="4" spans="1:19" ht="25.5" x14ac:dyDescent="0.2">
      <c r="A4" s="1"/>
      <c r="B4" s="2" t="s">
        <v>12</v>
      </c>
      <c r="C4" s="159" t="s">
        <v>13</v>
      </c>
      <c r="D4" s="113" t="s">
        <v>440</v>
      </c>
      <c r="E4" s="113" t="s">
        <v>14</v>
      </c>
      <c r="F4" s="90" t="s">
        <v>441</v>
      </c>
      <c r="G4" s="90" t="s">
        <v>15</v>
      </c>
      <c r="H4" s="90" t="s">
        <v>18</v>
      </c>
      <c r="I4" s="90" t="s">
        <v>16</v>
      </c>
      <c r="J4" s="90" t="s">
        <v>18</v>
      </c>
      <c r="K4" s="90" t="s">
        <v>17</v>
      </c>
      <c r="L4" s="90" t="s">
        <v>442</v>
      </c>
      <c r="M4" s="114" t="s">
        <v>18</v>
      </c>
      <c r="N4" s="90" t="s">
        <v>16</v>
      </c>
      <c r="O4" s="90" t="s">
        <v>18</v>
      </c>
      <c r="P4" s="90" t="s">
        <v>512</v>
      </c>
      <c r="Q4" s="570" t="s">
        <v>17</v>
      </c>
      <c r="R4" s="90" t="s">
        <v>18</v>
      </c>
      <c r="S4" s="577" t="s">
        <v>512</v>
      </c>
    </row>
    <row r="5" spans="1:19" ht="15" customHeight="1" x14ac:dyDescent="0.2">
      <c r="A5" s="21">
        <v>1</v>
      </c>
      <c r="B5" s="21" t="s">
        <v>0</v>
      </c>
      <c r="C5" s="160">
        <v>355786464.55000001</v>
      </c>
      <c r="D5" s="261">
        <f>C5/C17</f>
        <v>0.1448680750148432</v>
      </c>
      <c r="E5" s="151">
        <v>440837521.81999999</v>
      </c>
      <c r="F5" s="263">
        <f>E5/E17</f>
        <v>0.16036045458813666</v>
      </c>
      <c r="G5" s="137">
        <v>254772979.87</v>
      </c>
      <c r="H5" s="49">
        <f t="shared" ref="H5:H10" si="0">+G5/E5</f>
        <v>0.57792943490419879</v>
      </c>
      <c r="I5" s="137">
        <v>254359542.66999999</v>
      </c>
      <c r="J5" s="49">
        <f t="shared" ref="J5:J17" si="1">+I5/E5</f>
        <v>0.57699159005312273</v>
      </c>
      <c r="K5" s="137">
        <v>253384985.38999999</v>
      </c>
      <c r="L5" s="263">
        <f>K5/K17</f>
        <v>0.1755504061200189</v>
      </c>
      <c r="M5" s="154">
        <f t="shared" ref="M5:M17" si="2">+K5/E5</f>
        <v>0.57478089511051322</v>
      </c>
      <c r="N5" s="571">
        <v>205338556.27000001</v>
      </c>
      <c r="O5" s="49">
        <v>0.57859347352943147</v>
      </c>
      <c r="P5" s="578">
        <f>+I5/N5-1</f>
        <v>0.23873249763937276</v>
      </c>
      <c r="Q5" s="571">
        <v>204946721.83000001</v>
      </c>
      <c r="R5" s="49">
        <v>0.57748938059235078</v>
      </c>
      <c r="S5" s="578">
        <f>+K5/Q5-1</f>
        <v>0.2363456371855448</v>
      </c>
    </row>
    <row r="6" spans="1:19" ht="15" customHeight="1" x14ac:dyDescent="0.2">
      <c r="A6" s="23">
        <v>2</v>
      </c>
      <c r="B6" s="23" t="s">
        <v>1</v>
      </c>
      <c r="C6" s="160">
        <v>602409334.73000002</v>
      </c>
      <c r="D6" s="261">
        <f>C6/C17</f>
        <v>0.24528724217681153</v>
      </c>
      <c r="E6" s="151">
        <v>629095550.75999999</v>
      </c>
      <c r="F6" s="263">
        <f>E6/E17</f>
        <v>0.22884179205698224</v>
      </c>
      <c r="G6" s="137">
        <v>562486331.82000005</v>
      </c>
      <c r="H6" s="281">
        <f t="shared" si="0"/>
        <v>0.89411907482173347</v>
      </c>
      <c r="I6" s="137">
        <v>539905847.64999998</v>
      </c>
      <c r="J6" s="281">
        <f t="shared" si="1"/>
        <v>0.85822550643975881</v>
      </c>
      <c r="K6" s="137">
        <v>228149518.74000001</v>
      </c>
      <c r="L6" s="414">
        <f>K6/K17</f>
        <v>0.15806674815103125</v>
      </c>
      <c r="M6" s="179">
        <f t="shared" si="2"/>
        <v>0.36266274410044125</v>
      </c>
      <c r="N6" s="572">
        <v>548706407.15999997</v>
      </c>
      <c r="O6" s="281">
        <v>0.91263018112871419</v>
      </c>
      <c r="P6" s="578">
        <f t="shared" ref="P6:P17" si="3">+I6/N6-1</f>
        <v>-1.603874019906204E-2</v>
      </c>
      <c r="Q6" s="572">
        <v>241894461.50999999</v>
      </c>
      <c r="R6" s="281">
        <v>0.40232842799215124</v>
      </c>
      <c r="S6" s="579">
        <f>+K6/Q6-1</f>
        <v>-5.6822064813715323E-2</v>
      </c>
    </row>
    <row r="7" spans="1:19" ht="15" customHeight="1" x14ac:dyDescent="0.2">
      <c r="A7" s="23">
        <v>3</v>
      </c>
      <c r="B7" s="23" t="s">
        <v>2</v>
      </c>
      <c r="C7" s="160">
        <v>34707752.200000003</v>
      </c>
      <c r="D7" s="261">
        <f>C7/C17</f>
        <v>1.4132199367577624E-2</v>
      </c>
      <c r="E7" s="151">
        <v>24851373.84</v>
      </c>
      <c r="F7" s="263">
        <f>E7/E17</f>
        <v>9.0400145379397404E-3</v>
      </c>
      <c r="G7" s="137">
        <v>11907706.460000001</v>
      </c>
      <c r="H7" s="281">
        <f t="shared" si="0"/>
        <v>0.47915686821441339</v>
      </c>
      <c r="I7" s="137">
        <v>11907706.460000001</v>
      </c>
      <c r="J7" s="281">
        <f t="shared" si="1"/>
        <v>0.47915686821441339</v>
      </c>
      <c r="K7" s="137">
        <v>11907706.460000001</v>
      </c>
      <c r="L7" s="414">
        <f>K7/K17</f>
        <v>8.2499075538888331E-3</v>
      </c>
      <c r="M7" s="179">
        <f>+K7/E7</f>
        <v>0.47915686821441339</v>
      </c>
      <c r="N7" s="572">
        <v>18265671.300000001</v>
      </c>
      <c r="O7" s="281">
        <v>0.52627064970228754</v>
      </c>
      <c r="P7" s="578">
        <f t="shared" si="3"/>
        <v>-0.34808273594631034</v>
      </c>
      <c r="Q7" s="572">
        <v>18265671.300000001</v>
      </c>
      <c r="R7" s="281">
        <v>0.52627064970228754</v>
      </c>
      <c r="S7" s="579">
        <f>+K7/Q7-1</f>
        <v>-0.34808273594631034</v>
      </c>
    </row>
    <row r="8" spans="1:19" ht="15" customHeight="1" x14ac:dyDescent="0.2">
      <c r="A8" s="23">
        <v>4</v>
      </c>
      <c r="B8" s="23" t="s">
        <v>3</v>
      </c>
      <c r="C8" s="160">
        <v>994650766.36000001</v>
      </c>
      <c r="D8" s="364">
        <f>C8/C17</f>
        <v>0.40499894232025174</v>
      </c>
      <c r="E8" s="151">
        <v>1057085566.1900001</v>
      </c>
      <c r="F8" s="414">
        <f>E8/E17</f>
        <v>0.38452879698838666</v>
      </c>
      <c r="G8" s="137">
        <v>869765751.20000005</v>
      </c>
      <c r="H8" s="281">
        <f t="shared" si="0"/>
        <v>0.82279597699441931</v>
      </c>
      <c r="I8" s="137">
        <v>858530148.60000002</v>
      </c>
      <c r="J8" s="281">
        <f t="shared" si="1"/>
        <v>0.81216712824332349</v>
      </c>
      <c r="K8" s="137">
        <v>627022225.88999999</v>
      </c>
      <c r="L8" s="414">
        <f>K8/K17</f>
        <v>0.43441408429093081</v>
      </c>
      <c r="M8" s="431">
        <f t="shared" si="2"/>
        <v>0.59316127846674171</v>
      </c>
      <c r="N8" s="572">
        <v>893839075.71000004</v>
      </c>
      <c r="O8" s="281">
        <v>0.87100457107231255</v>
      </c>
      <c r="P8" s="578">
        <f t="shared" si="3"/>
        <v>-3.9502554844062066E-2</v>
      </c>
      <c r="Q8" s="572">
        <v>602904443.19000006</v>
      </c>
      <c r="R8" s="281">
        <v>0.58750231468810066</v>
      </c>
      <c r="S8" s="579">
        <f>+K8/Q8-1</f>
        <v>4.0002662067626149E-2</v>
      </c>
    </row>
    <row r="9" spans="1:19" ht="15" customHeight="1" x14ac:dyDescent="0.2">
      <c r="A9" s="56">
        <v>5</v>
      </c>
      <c r="B9" s="56" t="s">
        <v>455</v>
      </c>
      <c r="C9" s="177">
        <v>6477736.8899999997</v>
      </c>
      <c r="D9" s="542">
        <f>C9/C17</f>
        <v>2.6375856509714343E-3</v>
      </c>
      <c r="E9" s="544">
        <v>15701698.6</v>
      </c>
      <c r="F9" s="723">
        <f>E9/E17</f>
        <v>5.7116996640998608E-3</v>
      </c>
      <c r="G9" s="57">
        <v>0</v>
      </c>
      <c r="H9" s="281">
        <f t="shared" si="0"/>
        <v>0</v>
      </c>
      <c r="I9" s="57">
        <v>0</v>
      </c>
      <c r="J9" s="281">
        <f t="shared" si="1"/>
        <v>0</v>
      </c>
      <c r="K9" s="57">
        <v>0</v>
      </c>
      <c r="L9" s="414">
        <f>K9/K17</f>
        <v>0</v>
      </c>
      <c r="M9" s="431">
        <f t="shared" si="2"/>
        <v>0</v>
      </c>
      <c r="N9" s="573">
        <v>0</v>
      </c>
      <c r="O9" s="79">
        <v>0</v>
      </c>
      <c r="P9" s="578" t="s">
        <v>129</v>
      </c>
      <c r="Q9" s="573">
        <v>0</v>
      </c>
      <c r="R9" s="79">
        <v>0</v>
      </c>
      <c r="S9" s="722" t="s">
        <v>129</v>
      </c>
    </row>
    <row r="10" spans="1:19" ht="15" customHeight="1" x14ac:dyDescent="0.2">
      <c r="A10" s="9"/>
      <c r="B10" s="2" t="s">
        <v>4</v>
      </c>
      <c r="C10" s="163">
        <f>SUM(C5:C9)</f>
        <v>1994032054.7300003</v>
      </c>
      <c r="D10" s="543">
        <f>C10/C17</f>
        <v>0.81192404453045564</v>
      </c>
      <c r="E10" s="153">
        <f>SUM(E5:E9)</f>
        <v>2167571711.2099996</v>
      </c>
      <c r="F10" s="264">
        <f>E10/E17</f>
        <v>0.788482757835545</v>
      </c>
      <c r="G10" s="85">
        <f>SUM(G5:G9)</f>
        <v>1698932769.3500001</v>
      </c>
      <c r="H10" s="91">
        <f t="shared" si="0"/>
        <v>0.78379541519371831</v>
      </c>
      <c r="I10" s="85">
        <f>SUM(I5:I9)</f>
        <v>1664703245.3800001</v>
      </c>
      <c r="J10" s="91">
        <f t="shared" si="1"/>
        <v>0.76800376973489648</v>
      </c>
      <c r="K10" s="85">
        <f>SUM(K5:K8)</f>
        <v>1120464436.48</v>
      </c>
      <c r="L10" s="264">
        <f>K10/K17</f>
        <v>0.77628114611586985</v>
      </c>
      <c r="M10" s="171">
        <f t="shared" si="2"/>
        <v>0.5169215074570821</v>
      </c>
      <c r="N10" s="574">
        <f>SUM(N5:N9)</f>
        <v>1666149710.4400001</v>
      </c>
      <c r="O10" s="91">
        <v>0.82568746035984397</v>
      </c>
      <c r="P10" s="580">
        <f t="shared" si="3"/>
        <v>-8.6814831280557225E-4</v>
      </c>
      <c r="Q10" s="574">
        <f>SUM(Q5:Q9)</f>
        <v>1068011297.8300002</v>
      </c>
      <c r="R10" s="91">
        <v>0.52927028742692928</v>
      </c>
      <c r="S10" s="580">
        <f>+K10/Q10-1</f>
        <v>4.9112906161737024E-2</v>
      </c>
    </row>
    <row r="11" spans="1:19" ht="15" customHeight="1" x14ac:dyDescent="0.2">
      <c r="A11" s="21">
        <v>6</v>
      </c>
      <c r="B11" s="21" t="s">
        <v>5</v>
      </c>
      <c r="C11" s="160">
        <v>267219357.74000001</v>
      </c>
      <c r="D11" s="261">
        <f>C11/C17</f>
        <v>0.10880558374096398</v>
      </c>
      <c r="E11" s="151">
        <v>356146068.00999999</v>
      </c>
      <c r="F11" s="263">
        <f>E11/E17</f>
        <v>0.12955282284065772</v>
      </c>
      <c r="G11" s="137">
        <v>231704163.41</v>
      </c>
      <c r="H11" s="49">
        <f t="shared" ref="H11:H17" si="4">+G11/E11</f>
        <v>0.65058745335774459</v>
      </c>
      <c r="I11" s="137">
        <v>220112070.81</v>
      </c>
      <c r="J11" s="49">
        <f t="shared" si="1"/>
        <v>0.61803875033605482</v>
      </c>
      <c r="K11" s="137">
        <v>153081221.91999999</v>
      </c>
      <c r="L11" s="263">
        <f>K11/K17</f>
        <v>0.10605786540998935</v>
      </c>
      <c r="M11" s="154">
        <f t="shared" si="2"/>
        <v>0.42982707285063082</v>
      </c>
      <c r="N11" s="571">
        <v>267020835.22999999</v>
      </c>
      <c r="O11" s="49">
        <v>0.72001184456064649</v>
      </c>
      <c r="P11" s="578">
        <f t="shared" si="3"/>
        <v>-0.17567454756702727</v>
      </c>
      <c r="Q11" s="571">
        <v>215096373.63999999</v>
      </c>
      <c r="R11" s="49">
        <v>0.5799994468950056</v>
      </c>
      <c r="S11" s="578">
        <f t="shared" ref="S11:S17" si="5">+K11/Q11-1</f>
        <v>-0.28831332983694469</v>
      </c>
    </row>
    <row r="12" spans="1:19" ht="15" customHeight="1" x14ac:dyDescent="0.2">
      <c r="A12" s="25">
        <v>7</v>
      </c>
      <c r="B12" s="25" t="s">
        <v>6</v>
      </c>
      <c r="C12" s="177">
        <v>15552538.550000001</v>
      </c>
      <c r="D12" s="542">
        <f>C12/C17</f>
        <v>6.3326364148853353E-3</v>
      </c>
      <c r="E12" s="545">
        <v>41066525.829999998</v>
      </c>
      <c r="F12" s="265">
        <f>E12/E17</f>
        <v>1.4938489635061475E-2</v>
      </c>
      <c r="G12" s="138">
        <v>20352139.59</v>
      </c>
      <c r="H12" s="394">
        <f t="shared" si="4"/>
        <v>0.49558951429809811</v>
      </c>
      <c r="I12" s="138">
        <v>20252139.59</v>
      </c>
      <c r="J12" s="394">
        <f t="shared" si="1"/>
        <v>0.49315444101203632</v>
      </c>
      <c r="K12" s="138">
        <v>6600864.5599999996</v>
      </c>
      <c r="L12" s="265">
        <f>K12/K17</f>
        <v>4.5732167297430244E-3</v>
      </c>
      <c r="M12" s="396">
        <f t="shared" si="2"/>
        <v>0.16073588954968096</v>
      </c>
      <c r="N12" s="575">
        <v>25910647.440000001</v>
      </c>
      <c r="O12" s="394">
        <v>0.73113908830158292</v>
      </c>
      <c r="P12" s="581">
        <f t="shared" si="3"/>
        <v>-0.21838542873554689</v>
      </c>
      <c r="Q12" s="575">
        <v>18553599.32</v>
      </c>
      <c r="R12" s="394">
        <v>0.52354005136112758</v>
      </c>
      <c r="S12" s="581">
        <f t="shared" si="5"/>
        <v>-0.64422727654334189</v>
      </c>
    </row>
    <row r="13" spans="1:19" ht="15" customHeight="1" x14ac:dyDescent="0.2">
      <c r="A13" s="9"/>
      <c r="B13" s="2" t="s">
        <v>7</v>
      </c>
      <c r="C13" s="163">
        <f>SUM(C11:C12)</f>
        <v>282771896.29000002</v>
      </c>
      <c r="D13" s="543">
        <f>C13/C17</f>
        <v>0.11513822015584932</v>
      </c>
      <c r="E13" s="153">
        <f>SUM(E11:E12)</f>
        <v>397212593.83999997</v>
      </c>
      <c r="F13" s="264">
        <f>E13/E17</f>
        <v>0.14449131247571917</v>
      </c>
      <c r="G13" s="85">
        <f>SUM(G11:G12)</f>
        <v>252056303</v>
      </c>
      <c r="H13" s="91">
        <f t="shared" si="4"/>
        <v>0.63456271756964999</v>
      </c>
      <c r="I13" s="85">
        <f>SUM(I11:I12)</f>
        <v>240364210.40000001</v>
      </c>
      <c r="J13" s="91">
        <f t="shared" si="1"/>
        <v>0.60512736536450407</v>
      </c>
      <c r="K13" s="85">
        <f>SUM(K11:K12)</f>
        <v>159682086.47999999</v>
      </c>
      <c r="L13" s="264">
        <f>K13/K17</f>
        <v>0.11063108213973237</v>
      </c>
      <c r="M13" s="171">
        <f t="shared" si="2"/>
        <v>0.40200660542077643</v>
      </c>
      <c r="N13" s="574">
        <f>SUM(N11:N12)</f>
        <v>292931482.67000002</v>
      </c>
      <c r="O13" s="91">
        <v>0.72098240924000301</v>
      </c>
      <c r="P13" s="580">
        <f t="shared" si="3"/>
        <v>-0.17945245007761534</v>
      </c>
      <c r="Q13" s="574">
        <f>SUM(Q11:Q12)</f>
        <v>233649972.95999998</v>
      </c>
      <c r="R13" s="91">
        <v>0.57507482257664</v>
      </c>
      <c r="S13" s="580">
        <f t="shared" si="5"/>
        <v>-0.3165756261083027</v>
      </c>
    </row>
    <row r="14" spans="1:19" ht="15" customHeight="1" x14ac:dyDescent="0.2">
      <c r="A14" s="21">
        <v>8</v>
      </c>
      <c r="B14" s="21" t="s">
        <v>8</v>
      </c>
      <c r="C14" s="160">
        <v>21421544.140000001</v>
      </c>
      <c r="D14" s="261">
        <f>C14/C17</f>
        <v>8.7223606646541687E-3</v>
      </c>
      <c r="E14" s="151">
        <v>26548315.940000001</v>
      </c>
      <c r="F14" s="263">
        <f>E14/E17</f>
        <v>9.657299576296477E-3</v>
      </c>
      <c r="G14" s="137">
        <v>19326730.16</v>
      </c>
      <c r="H14" s="49">
        <f t="shared" si="4"/>
        <v>0.72798328163937009</v>
      </c>
      <c r="I14" s="137">
        <v>19326730.16</v>
      </c>
      <c r="J14" s="49">
        <f t="shared" si="1"/>
        <v>0.72798328163937009</v>
      </c>
      <c r="K14" s="137">
        <v>12243436.67</v>
      </c>
      <c r="L14" s="263">
        <f>K14/K17</f>
        <v>8.4825084501950806E-3</v>
      </c>
      <c r="M14" s="154">
        <f t="shared" si="2"/>
        <v>0.46117564284192408</v>
      </c>
      <c r="N14" s="571">
        <v>16312694.66</v>
      </c>
      <c r="O14" s="49">
        <v>0.76150881343514576</v>
      </c>
      <c r="P14" s="578">
        <f t="shared" si="3"/>
        <v>0.18476625492112286</v>
      </c>
      <c r="Q14" s="571">
        <v>16312694.66</v>
      </c>
      <c r="R14" s="49">
        <v>0.76150881343514576</v>
      </c>
      <c r="S14" s="578">
        <f t="shared" si="5"/>
        <v>-0.24945345173278688</v>
      </c>
    </row>
    <row r="15" spans="1:19" ht="15" customHeight="1" x14ac:dyDescent="0.2">
      <c r="A15" s="25">
        <v>9</v>
      </c>
      <c r="B15" s="25" t="s">
        <v>9</v>
      </c>
      <c r="C15" s="177">
        <v>157708736.81999999</v>
      </c>
      <c r="D15" s="262">
        <f>C15/C17</f>
        <v>6.4215374649040799E-2</v>
      </c>
      <c r="E15" s="545">
        <v>157708736.81999999</v>
      </c>
      <c r="F15" s="265">
        <f>E15/E17</f>
        <v>5.7368630112439388E-2</v>
      </c>
      <c r="G15" s="138">
        <v>150984573.02000001</v>
      </c>
      <c r="H15" s="394">
        <f t="shared" si="4"/>
        <v>0.95736340334984382</v>
      </c>
      <c r="I15" s="138">
        <v>150984573.02000001</v>
      </c>
      <c r="J15" s="394">
        <f t="shared" si="1"/>
        <v>0.95736340334984382</v>
      </c>
      <c r="K15" s="138">
        <v>150984573.02000001</v>
      </c>
      <c r="L15" s="265">
        <f>K15/K17</f>
        <v>0.10460526329420268</v>
      </c>
      <c r="M15" s="396">
        <f t="shared" si="2"/>
        <v>0.95736340334984382</v>
      </c>
      <c r="N15" s="575">
        <v>152280567.21000001</v>
      </c>
      <c r="O15" s="394">
        <v>0.95663395181984234</v>
      </c>
      <c r="P15" s="581">
        <f t="shared" si="3"/>
        <v>-8.5105684444475305E-3</v>
      </c>
      <c r="Q15" s="575">
        <v>152280567.21000001</v>
      </c>
      <c r="R15" s="394">
        <v>0.95663395181984234</v>
      </c>
      <c r="S15" s="581">
        <f t="shared" si="5"/>
        <v>-8.5105684444475305E-3</v>
      </c>
    </row>
    <row r="16" spans="1:19" ht="15" customHeight="1" thickBot="1" x14ac:dyDescent="0.25">
      <c r="A16" s="9"/>
      <c r="B16" s="2" t="s">
        <v>10</v>
      </c>
      <c r="C16" s="524">
        <f>SUM(C14:C15)</f>
        <v>179130280.95999998</v>
      </c>
      <c r="D16" s="260">
        <f>C16/C17</f>
        <v>7.2937735313694949E-2</v>
      </c>
      <c r="E16" s="153">
        <f>SUM(E14:E15)</f>
        <v>184257052.75999999</v>
      </c>
      <c r="F16" s="264">
        <f>E16/E17</f>
        <v>6.7025929688735858E-2</v>
      </c>
      <c r="G16" s="85">
        <f>SUM(G14:G15)</f>
        <v>170311303.18000001</v>
      </c>
      <c r="H16" s="91">
        <f t="shared" si="4"/>
        <v>0.92431361855025052</v>
      </c>
      <c r="I16" s="85">
        <f>SUM(I14:I15)</f>
        <v>170311303.18000001</v>
      </c>
      <c r="J16" s="91">
        <f t="shared" si="1"/>
        <v>0.92431361855025052</v>
      </c>
      <c r="K16" s="85">
        <f>SUM(K14:K15)</f>
        <v>163228009.69</v>
      </c>
      <c r="L16" s="264">
        <f>K16/K17</f>
        <v>0.11308777174439776</v>
      </c>
      <c r="M16" s="171">
        <f t="shared" si="2"/>
        <v>0.88587116338286975</v>
      </c>
      <c r="N16" s="574">
        <f>SUM(N14:N15)</f>
        <v>168593261.87</v>
      </c>
      <c r="O16" s="91">
        <v>0.93349021126726928</v>
      </c>
      <c r="P16" s="580">
        <f t="shared" si="3"/>
        <v>1.0190450620290781E-2</v>
      </c>
      <c r="Q16" s="574">
        <f>SUM(Q14:Q15)</f>
        <v>168593261.87</v>
      </c>
      <c r="R16" s="91">
        <v>0.93349021126726928</v>
      </c>
      <c r="S16" s="580">
        <f t="shared" si="5"/>
        <v>-3.182364538469562E-2</v>
      </c>
    </row>
    <row r="17" spans="1:19" s="6" customFormat="1" ht="19.5" customHeight="1" thickBot="1" x14ac:dyDescent="0.25">
      <c r="A17" s="5"/>
      <c r="B17" s="4" t="s">
        <v>11</v>
      </c>
      <c r="C17" s="164">
        <f>+C10+C13+C16</f>
        <v>2455934231.9800005</v>
      </c>
      <c r="D17" s="412"/>
      <c r="E17" s="155">
        <f>+E10+E13+E16</f>
        <v>2749041357.8099995</v>
      </c>
      <c r="F17" s="266"/>
      <c r="G17" s="156">
        <f>+G10+G13+G16</f>
        <v>2121300375.5300002</v>
      </c>
      <c r="H17" s="182">
        <f t="shared" si="4"/>
        <v>0.77165095006788698</v>
      </c>
      <c r="I17" s="156">
        <f>+I10+I13+I16</f>
        <v>2075378758.9600003</v>
      </c>
      <c r="J17" s="182">
        <f t="shared" si="1"/>
        <v>0.75494635723244741</v>
      </c>
      <c r="K17" s="156">
        <f>+K10+K13+K16</f>
        <v>1443374532.6500001</v>
      </c>
      <c r="L17" s="266"/>
      <c r="M17" s="174">
        <f t="shared" si="2"/>
        <v>0.52504649613560272</v>
      </c>
      <c r="N17" s="582">
        <f>N10+N13+N16</f>
        <v>2127674454.98</v>
      </c>
      <c r="O17" s="182">
        <v>0.8168301833071071</v>
      </c>
      <c r="P17" s="583">
        <f t="shared" si="3"/>
        <v>-2.457880522915401E-2</v>
      </c>
      <c r="Q17" s="582">
        <f>Q10+Q13+Q16</f>
        <v>1470254532.6600003</v>
      </c>
      <c r="R17" s="182">
        <v>0.56444174371217981</v>
      </c>
      <c r="S17" s="583">
        <f t="shared" si="5"/>
        <v>-1.8282548642355567E-2</v>
      </c>
    </row>
    <row r="18" spans="1:19" x14ac:dyDescent="0.2">
      <c r="D18" s="481"/>
      <c r="E18" s="47"/>
      <c r="G18" s="47"/>
      <c r="I18" s="47"/>
      <c r="K18" s="47"/>
    </row>
    <row r="19" spans="1:19" x14ac:dyDescent="0.2">
      <c r="A19" s="8" t="s">
        <v>776</v>
      </c>
      <c r="F19" s="415"/>
      <c r="G19" s="255"/>
      <c r="H19" s="415"/>
      <c r="K19" s="746"/>
      <c r="L19" s="746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8"/>
      <c r="O20" s="89"/>
    </row>
    <row r="21" spans="1:19" ht="38.25" x14ac:dyDescent="0.2">
      <c r="A21" s="1"/>
      <c r="B21" s="2" t="s">
        <v>12</v>
      </c>
      <c r="C21" s="3" t="s">
        <v>538</v>
      </c>
      <c r="D21" s="3" t="s">
        <v>448</v>
      </c>
      <c r="E21" s="90" t="s">
        <v>353</v>
      </c>
      <c r="F21" s="3"/>
      <c r="G21" s="3" t="s">
        <v>354</v>
      </c>
      <c r="H21" s="3"/>
      <c r="I21" s="3" t="s">
        <v>355</v>
      </c>
      <c r="J21" s="3"/>
      <c r="K21" s="90" t="s">
        <v>424</v>
      </c>
      <c r="L21" s="90" t="s">
        <v>444</v>
      </c>
      <c r="M21" s="90" t="s">
        <v>409</v>
      </c>
      <c r="N21" s="59"/>
      <c r="O21" s="90" t="s">
        <v>356</v>
      </c>
      <c r="P21" s="90" t="s">
        <v>18</v>
      </c>
    </row>
    <row r="22" spans="1:19" x14ac:dyDescent="0.2">
      <c r="A22" s="21">
        <v>1</v>
      </c>
      <c r="B22" s="21" t="s">
        <v>0</v>
      </c>
      <c r="C22" s="22">
        <v>0</v>
      </c>
      <c r="D22" s="137">
        <v>0</v>
      </c>
      <c r="E22" s="137">
        <v>134477345.24000001</v>
      </c>
      <c r="F22" s="49"/>
      <c r="G22" s="137">
        <v>123546818.31</v>
      </c>
      <c r="H22" s="49"/>
      <c r="I22" s="22">
        <v>0</v>
      </c>
      <c r="J22" s="49"/>
      <c r="K22" s="31">
        <v>74027426.340000004</v>
      </c>
      <c r="L22" s="31">
        <v>93104</v>
      </c>
      <c r="M22" s="31">
        <v>0</v>
      </c>
      <c r="N22" s="340"/>
      <c r="O22" s="137">
        <f>+C22+D22+E22-G22+I22+K22-M22+L22</f>
        <v>85051057.270000011</v>
      </c>
      <c r="P22" s="49">
        <f>O22/O34</f>
        <v>0.29017055463649483</v>
      </c>
    </row>
    <row r="23" spans="1:19" x14ac:dyDescent="0.2">
      <c r="A23" s="23">
        <v>2</v>
      </c>
      <c r="B23" s="23" t="s">
        <v>1</v>
      </c>
      <c r="C23" s="24">
        <v>1762237.38</v>
      </c>
      <c r="D23" s="134">
        <v>0</v>
      </c>
      <c r="E23" s="24">
        <v>15026012.65</v>
      </c>
      <c r="F23" s="281"/>
      <c r="G23" s="134">
        <v>8550650.1699999999</v>
      </c>
      <c r="H23" s="281"/>
      <c r="I23" s="24">
        <v>1207770.6200000001</v>
      </c>
      <c r="J23" s="281"/>
      <c r="K23" s="33">
        <v>50000</v>
      </c>
      <c r="L23" s="33">
        <v>17190845.550000001</v>
      </c>
      <c r="M23" s="33">
        <v>0</v>
      </c>
      <c r="N23" s="134"/>
      <c r="O23" s="134">
        <f t="shared" ref="O23:O26" si="6">+C23+D23+E23-G23+I23+K23-M23+L23</f>
        <v>26686216.030000001</v>
      </c>
      <c r="P23" s="49">
        <f>O23/O34</f>
        <v>9.1045947635806729E-2</v>
      </c>
    </row>
    <row r="24" spans="1:19" x14ac:dyDescent="0.2">
      <c r="A24" s="23">
        <v>3</v>
      </c>
      <c r="B24" s="23" t="s">
        <v>2</v>
      </c>
      <c r="C24" s="24">
        <v>0</v>
      </c>
      <c r="D24" s="134">
        <v>0</v>
      </c>
      <c r="E24" s="134">
        <v>0</v>
      </c>
      <c r="F24" s="281"/>
      <c r="G24" s="24">
        <v>9856378.3599999994</v>
      </c>
      <c r="H24" s="281"/>
      <c r="I24" s="24">
        <v>0</v>
      </c>
      <c r="J24" s="281"/>
      <c r="K24" s="33">
        <v>0</v>
      </c>
      <c r="L24" s="33">
        <v>0</v>
      </c>
      <c r="M24" s="33">
        <v>0</v>
      </c>
      <c r="N24" s="134"/>
      <c r="O24" s="134">
        <f t="shared" si="6"/>
        <v>-9856378.3599999994</v>
      </c>
      <c r="P24" s="49">
        <f>O24/O34</f>
        <v>-3.3627221897418569E-2</v>
      </c>
    </row>
    <row r="25" spans="1:19" x14ac:dyDescent="0.2">
      <c r="A25" s="23">
        <v>4</v>
      </c>
      <c r="B25" s="23" t="s">
        <v>3</v>
      </c>
      <c r="C25" s="134">
        <v>4451515.84</v>
      </c>
      <c r="D25" s="134">
        <v>0</v>
      </c>
      <c r="E25" s="134">
        <v>73829671.640000001</v>
      </c>
      <c r="F25" s="281"/>
      <c r="G25" s="134">
        <v>79950207.659999996</v>
      </c>
      <c r="H25" s="281"/>
      <c r="I25" s="134">
        <v>358898.93</v>
      </c>
      <c r="J25" s="281"/>
      <c r="K25" s="33">
        <v>5088525.68</v>
      </c>
      <c r="L25" s="33">
        <v>58656395.399999999</v>
      </c>
      <c r="M25" s="470">
        <v>0</v>
      </c>
      <c r="N25" s="451"/>
      <c r="O25" s="134">
        <f t="shared" si="6"/>
        <v>62434799.830000006</v>
      </c>
      <c r="P25" s="281">
        <f>O25/O34</f>
        <v>0.21301017385094798</v>
      </c>
    </row>
    <row r="26" spans="1:19" x14ac:dyDescent="0.2">
      <c r="A26" s="56">
        <v>5</v>
      </c>
      <c r="B26" s="56" t="s">
        <v>455</v>
      </c>
      <c r="C26" s="57">
        <v>0</v>
      </c>
      <c r="D26" s="57">
        <v>0</v>
      </c>
      <c r="E26" s="138">
        <v>11650236.890000001</v>
      </c>
      <c r="F26" s="79"/>
      <c r="G26" s="138">
        <v>5448538.29</v>
      </c>
      <c r="H26" s="79"/>
      <c r="I26" s="57">
        <v>0</v>
      </c>
      <c r="J26" s="79"/>
      <c r="K26" s="181">
        <v>1822263.11</v>
      </c>
      <c r="L26" s="181">
        <v>1200000</v>
      </c>
      <c r="M26" s="471">
        <v>0</v>
      </c>
      <c r="N26" s="341"/>
      <c r="O26" s="57">
        <f t="shared" si="6"/>
        <v>9223961.7100000009</v>
      </c>
      <c r="P26" s="79">
        <f>O26/O34</f>
        <v>3.1469592163207348E-2</v>
      </c>
    </row>
    <row r="27" spans="1:19" x14ac:dyDescent="0.2">
      <c r="A27" s="9"/>
      <c r="B27" s="2" t="s">
        <v>4</v>
      </c>
      <c r="C27" s="19">
        <f>SUM(C22:C26)</f>
        <v>6213753.2199999997</v>
      </c>
      <c r="D27" s="19">
        <f>SUM(D22:D26)</f>
        <v>0</v>
      </c>
      <c r="E27" s="85">
        <f>SUM(E22:E26)</f>
        <v>234983266.42000002</v>
      </c>
      <c r="F27" s="45"/>
      <c r="G27" s="19">
        <f>SUM(G22:G26)</f>
        <v>227352592.78999999</v>
      </c>
      <c r="H27" s="45"/>
      <c r="I27" s="19">
        <f>SUM(I22:I26)</f>
        <v>1566669.55</v>
      </c>
      <c r="J27" s="45"/>
      <c r="K27" s="472">
        <f>SUM(K22:K26)</f>
        <v>80988215.13000001</v>
      </c>
      <c r="L27" s="472">
        <f>SUM(L22:L26)</f>
        <v>77140344.950000003</v>
      </c>
      <c r="M27" s="472">
        <f>SUM(M22:M26)</f>
        <v>0</v>
      </c>
      <c r="N27" s="125"/>
      <c r="O27" s="85">
        <f>+C27+D27+E27-G27+I27+K27-M27+L27</f>
        <v>173539656.48000002</v>
      </c>
      <c r="P27" s="91">
        <f>O27/O34</f>
        <v>0.59206904638903834</v>
      </c>
    </row>
    <row r="28" spans="1:19" x14ac:dyDescent="0.2">
      <c r="A28" s="21">
        <v>6</v>
      </c>
      <c r="B28" s="21" t="s">
        <v>5</v>
      </c>
      <c r="C28" s="22">
        <v>251494.45</v>
      </c>
      <c r="D28" s="137">
        <v>0</v>
      </c>
      <c r="E28" s="137">
        <v>262194357.53</v>
      </c>
      <c r="F28" s="49"/>
      <c r="G28" s="137">
        <v>271927735.95999998</v>
      </c>
      <c r="H28" s="49"/>
      <c r="I28" s="22">
        <v>9339302.5299999993</v>
      </c>
      <c r="J28" s="49"/>
      <c r="K28" s="181">
        <v>76182783.950000003</v>
      </c>
      <c r="L28" s="181">
        <v>12886507.77</v>
      </c>
      <c r="M28" s="31">
        <v>0</v>
      </c>
      <c r="N28" s="137"/>
      <c r="O28" s="137">
        <f t="shared" ref="O28:O29" si="7">+C28+D28+E28-G28+I28+K28-M28+L28</f>
        <v>88926710.270000011</v>
      </c>
      <c r="P28" s="49">
        <f>O28/O34</f>
        <v>0.30339320485021859</v>
      </c>
    </row>
    <row r="29" spans="1:19" x14ac:dyDescent="0.2">
      <c r="A29" s="25">
        <v>7</v>
      </c>
      <c r="B29" s="25" t="s">
        <v>6</v>
      </c>
      <c r="C29" s="26">
        <v>0</v>
      </c>
      <c r="D29" s="138">
        <v>0</v>
      </c>
      <c r="E29" s="57">
        <v>40355361.149999999</v>
      </c>
      <c r="F29" s="394"/>
      <c r="G29" s="57">
        <v>40474841.149999999</v>
      </c>
      <c r="H29" s="394"/>
      <c r="I29" s="26">
        <v>264096.09000000003</v>
      </c>
      <c r="J29" s="394"/>
      <c r="K29" s="35">
        <v>8500422.7599999998</v>
      </c>
      <c r="L29" s="35">
        <v>16868948.43</v>
      </c>
      <c r="M29" s="471">
        <v>0</v>
      </c>
      <c r="N29" s="341"/>
      <c r="O29" s="138">
        <f t="shared" si="7"/>
        <v>25513987.280000001</v>
      </c>
      <c r="P29" s="265">
        <f>O29/O34</f>
        <v>8.7046629138583007E-2</v>
      </c>
    </row>
    <row r="30" spans="1:19" x14ac:dyDescent="0.2">
      <c r="A30" s="9"/>
      <c r="B30" s="2" t="s">
        <v>7</v>
      </c>
      <c r="C30" s="19">
        <f>SUM(C28:C29)</f>
        <v>251494.45</v>
      </c>
      <c r="D30" s="19">
        <f>SUM(D28:D29)</f>
        <v>0</v>
      </c>
      <c r="E30" s="19">
        <f>SUM(E28:E29)</f>
        <v>302549718.68000001</v>
      </c>
      <c r="F30" s="45"/>
      <c r="G30" s="19">
        <f>SUM(G28:G29)</f>
        <v>312402577.10999995</v>
      </c>
      <c r="H30" s="45"/>
      <c r="I30" s="19">
        <f>SUM(I28:I29)</f>
        <v>9603398.6199999992</v>
      </c>
      <c r="J30" s="45"/>
      <c r="K30" s="472">
        <f>SUM(K28:K29)</f>
        <v>84683206.710000008</v>
      </c>
      <c r="L30" s="472">
        <f>SUM(L28:L29)</f>
        <v>29755456.199999999</v>
      </c>
      <c r="M30" s="472">
        <f>SUM(M28:M29)</f>
        <v>0</v>
      </c>
      <c r="N30" s="125"/>
      <c r="O30" s="85">
        <f>+C30+D30+E30-G30+I30+K30-M30+L30</f>
        <v>114440697.55000006</v>
      </c>
      <c r="P30" s="91">
        <f>O30/O34</f>
        <v>0.39043983398880172</v>
      </c>
    </row>
    <row r="31" spans="1:19" x14ac:dyDescent="0.2">
      <c r="A31" s="21">
        <v>8</v>
      </c>
      <c r="B31" s="21" t="s">
        <v>8</v>
      </c>
      <c r="C31" s="22">
        <v>0</v>
      </c>
      <c r="D31" s="137">
        <v>0</v>
      </c>
      <c r="E31" s="22">
        <v>10822184.800000001</v>
      </c>
      <c r="F31" s="49"/>
      <c r="G31" s="22">
        <v>8600000</v>
      </c>
      <c r="H31" s="49"/>
      <c r="I31" s="22">
        <v>0</v>
      </c>
      <c r="J31" s="49"/>
      <c r="K31" s="31">
        <v>0</v>
      </c>
      <c r="L31" s="31">
        <v>2904587</v>
      </c>
      <c r="M31" s="31">
        <v>0</v>
      </c>
      <c r="N31" s="137"/>
      <c r="O31" s="137">
        <f>+C31+D31+E31-G31+I31+K31-M31+N31+L31</f>
        <v>5126771.8000000007</v>
      </c>
      <c r="P31" s="49">
        <f>O31/O34</f>
        <v>1.7491119622159882E-2</v>
      </c>
    </row>
    <row r="32" spans="1:19" x14ac:dyDescent="0.2">
      <c r="A32" s="25">
        <v>9</v>
      </c>
      <c r="B32" s="25" t="s">
        <v>9</v>
      </c>
      <c r="C32" s="26"/>
      <c r="D32" s="138"/>
      <c r="E32" s="26"/>
      <c r="F32" s="394"/>
      <c r="G32" s="26"/>
      <c r="H32" s="394"/>
      <c r="I32" s="26"/>
      <c r="J32" s="394"/>
      <c r="K32" s="471"/>
      <c r="L32" s="471"/>
      <c r="M32" s="471"/>
      <c r="N32" s="35"/>
      <c r="O32" s="413"/>
      <c r="P32" s="394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73">
        <f>SUM(E31:E32)</f>
        <v>10822184.800000001</v>
      </c>
      <c r="F33" s="474"/>
      <c r="G33" s="473">
        <f>SUM(G31:G32)</f>
        <v>8600000</v>
      </c>
      <c r="H33" s="474"/>
      <c r="I33" s="473">
        <f>SUM(I31:I32)</f>
        <v>0</v>
      </c>
      <c r="J33" s="474"/>
      <c r="K33" s="472">
        <f>SUM(K31:K32)</f>
        <v>0</v>
      </c>
      <c r="L33" s="472">
        <f>SUM(L31:L32)</f>
        <v>2904587</v>
      </c>
      <c r="M33" s="472">
        <f>SUM(M31:M32)</f>
        <v>0</v>
      </c>
      <c r="N33" s="472"/>
      <c r="O33" s="475">
        <f>+C33+D33+E33-G33+I33+K33-M33+N33+L33</f>
        <v>5126771.8000000007</v>
      </c>
      <c r="P33" s="91">
        <f>O33/O34</f>
        <v>1.7491119622159882E-2</v>
      </c>
    </row>
    <row r="34" spans="1:16" ht="13.5" thickBot="1" x14ac:dyDescent="0.25">
      <c r="A34" s="5"/>
      <c r="B34" s="4" t="s">
        <v>11</v>
      </c>
      <c r="C34" s="20">
        <f>+C27+C30+C33</f>
        <v>6465247.6699999999</v>
      </c>
      <c r="D34" s="20">
        <f>+D27+D30+D33</f>
        <v>0</v>
      </c>
      <c r="E34" s="20">
        <f>+E27+E30+E33</f>
        <v>548355169.89999998</v>
      </c>
      <c r="F34" s="46"/>
      <c r="G34" s="20">
        <f>+G27+G30+G33</f>
        <v>548355169.89999998</v>
      </c>
      <c r="H34" s="46"/>
      <c r="I34" s="20">
        <f>+I27+I30+I33</f>
        <v>11170068.17</v>
      </c>
      <c r="J34" s="46"/>
      <c r="K34" s="476">
        <f>+K27+K30+K33</f>
        <v>165671421.84000003</v>
      </c>
      <c r="L34" s="476">
        <f>+L27+L30+L33</f>
        <v>109800388.15000001</v>
      </c>
      <c r="M34" s="476">
        <f>+M27+M30+M33</f>
        <v>0</v>
      </c>
      <c r="N34" s="476"/>
      <c r="O34" s="20">
        <f>O27+O30+O33</f>
        <v>293107125.8300001</v>
      </c>
      <c r="P34" s="46">
        <f>O34/O34</f>
        <v>1</v>
      </c>
    </row>
    <row r="36" spans="1:16" x14ac:dyDescent="0.2">
      <c r="N36" s="47"/>
    </row>
    <row r="37" spans="1:16" x14ac:dyDescent="0.2">
      <c r="B37" s="47"/>
    </row>
    <row r="136" spans="12:15" x14ac:dyDescent="0.2">
      <c r="L136" s="724"/>
      <c r="O136" s="724"/>
    </row>
    <row r="137" spans="12:15" x14ac:dyDescent="0.2">
      <c r="L137" s="724"/>
      <c r="N137" s="47"/>
      <c r="O137" s="724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21" zoomScaleNormal="100" workbookViewId="0">
      <selection activeCell="F44" sqref="F4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8" customWidth="1"/>
    <col min="5" max="5" width="13.28515625" bestFit="1" customWidth="1"/>
    <col min="6" max="6" width="7.7109375" style="98" customWidth="1"/>
    <col min="7" max="7" width="13.28515625" bestFit="1" customWidth="1"/>
    <col min="8" max="8" width="6.28515625" style="98" customWidth="1"/>
    <col min="9" max="9" width="10.85546875" bestFit="1" customWidth="1"/>
    <col min="10" max="10" width="6.28515625" style="98" customWidth="1"/>
    <col min="11" max="11" width="13.140625" customWidth="1"/>
    <col min="12" max="12" width="10.7109375" style="98" customWidth="1"/>
    <col min="13" max="13" width="9.5703125" style="98" bestFit="1" customWidth="1"/>
    <col min="14" max="14" width="11.28515625" customWidth="1"/>
    <col min="15" max="15" width="11.42578125" style="98"/>
    <col min="16" max="16" width="10.5703125" style="98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Juliol&amp;R&amp;"Arial,Negreta"&amp;8&amp;K03+000Direcció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61</vt:i4>
      </vt:variant>
      <vt:variant>
        <vt:lpstr>Intervals amb nom</vt:lpstr>
      </vt:variant>
      <vt:variant>
        <vt:i4>32</vt:i4>
      </vt:variant>
    </vt:vector>
  </HeadingPairs>
  <TitlesOfParts>
    <vt:vector size="93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DCProg!Àrea_d'impressió</vt:lpstr>
      <vt:lpstr>DDetallCorrent!Àrea_d'impressió</vt:lpstr>
      <vt:lpstr>DOrg!Àrea_d'impressió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2016-09-12T10:28:32Z</cp:lastPrinted>
  <dcterms:created xsi:type="dcterms:W3CDTF">2011-01-04T08:57:13Z</dcterms:created>
  <dcterms:modified xsi:type="dcterms:W3CDTF">2016-09-12T11:02:32Z</dcterms:modified>
</cp:coreProperties>
</file>