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475" windowHeight="11415" tabRatio="931" activeTab="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4" sheetId="26" r:id="rId21"/>
    <sheet name="Gràfics 10" sheetId="58" r:id="rId22"/>
    <sheet name="DCap 0501" sheetId="27" r:id="rId23"/>
    <sheet name="Gràfics 11" sheetId="59" r:id="rId24"/>
    <sheet name="DCap 0502" sheetId="25" r:id="rId25"/>
    <sheet name="Gràfics 12" sheetId="60" r:id="rId26"/>
    <sheet name="DCap 0503" sheetId="46" r:id="rId27"/>
    <sheet name="Gràfics 13" sheetId="61" r:id="rId28"/>
    <sheet name="DCap 0504" sheetId="47" r:id="rId29"/>
    <sheet name="Gràfics 14" sheetId="62" r:id="rId30"/>
    <sheet name="DCap 0701" sheetId="74" r:id="rId31"/>
    <sheet name="Gràfics 15 " sheetId="75" r:id="rId32"/>
    <sheet name="DCap 0702" sheetId="76" r:id="rId33"/>
    <sheet name="Gràfics 16 " sheetId="77" r:id="rId34"/>
    <sheet name="DCap 0703" sheetId="23" r:id="rId35"/>
    <sheet name="Gràfics 17" sheetId="64" r:id="rId36"/>
    <sheet name="DCap 08" sheetId="22" r:id="rId37"/>
    <sheet name="Gràfics 18" sheetId="66" r:id="rId38"/>
    <sheet name="DCap 06" sheetId="28" r:id="rId39"/>
    <sheet name="Gràfics 19" sheetId="65" r:id="rId40"/>
    <sheet name="DCap 0601" sheetId="79" r:id="rId41"/>
    <sheet name="G.0601" sheetId="89" r:id="rId42"/>
    <sheet name="DCap 0602" sheetId="80" r:id="rId43"/>
    <sheet name="G.0602" sheetId="90" r:id="rId44"/>
    <sheet name="DCap 0603" sheetId="81" r:id="rId45"/>
    <sheet name="G.0603" sheetId="91" r:id="rId46"/>
    <sheet name="DCap 0604" sheetId="84" r:id="rId47"/>
    <sheet name="G.0604" sheetId="92" r:id="rId48"/>
    <sheet name="DCap 0605" sheetId="83" r:id="rId49"/>
    <sheet name="G.0605" sheetId="93" r:id="rId50"/>
    <sheet name="DCap 0606" sheetId="86" r:id="rId51"/>
    <sheet name="G.0606" sheetId="94" r:id="rId52"/>
    <sheet name="DCap 0607" sheetId="85" r:id="rId53"/>
    <sheet name="G.0607" sheetId="95" r:id="rId54"/>
    <sheet name="DCap 0608" sheetId="82" r:id="rId55"/>
    <sheet name="G.0608" sheetId="96" r:id="rId56"/>
    <sheet name="DCap 0609" sheetId="88" r:id="rId57"/>
    <sheet name="G.0609" sheetId="97" r:id="rId58"/>
    <sheet name="DCap 0610" sheetId="87" r:id="rId59"/>
    <sheet name="G.0610" sheetId="98" r:id="rId60"/>
    <sheet name="Full de control" sheetId="42" r:id="rId61"/>
  </sheets>
  <definedNames>
    <definedName name="__FPMExcelClient_CellBasedFunctionStatus" localSheetId="7" hidden="1">"1_1_2_2_1"</definedName>
    <definedName name="__FPMExcelClient_CellBasedFunctionStatus" localSheetId="16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0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2" hidden="1">"1_1_2_2_1"</definedName>
    <definedName name="__FPMExcelClient_CellBasedFunctionStatus" localSheetId="21" hidden="1">"1_1_2_2_1"</definedName>
    <definedName name="__FPMExcelClient_CellBasedFunctionStatus" localSheetId="23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7" hidden="1">"1_1_2_2_1"</definedName>
    <definedName name="__FPMExcelClient_CellBasedFunctionStatus" localSheetId="19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12">DCProg!$A$1:$P$225</definedName>
    <definedName name="_xlnm.Print_Area" localSheetId="9">DDetallCorrent!$A$1:$P$137</definedName>
    <definedName name="_xlnm.Print_Area" localSheetId="14">DOrg!$A$1:$P$58</definedName>
    <definedName name="_xlnm.Print_Area" localSheetId="11">DTProg!$A$1:$P$230</definedName>
    <definedName name="_xlnm.Print_Area" localSheetId="60">'Full de control'!$A$1:$I$16</definedName>
    <definedName name="_xlnm.Print_Area" localSheetId="33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IDetallCorrent!$A$1:$K$67</definedName>
    <definedName name="_xlnm.Print_Area" localSheetId="0">Indicadors!$A$1:$J$37</definedName>
    <definedName name="DATA1" localSheetId="28">#REF!</definedName>
    <definedName name="DATA1" localSheetId="40">#REF!</definedName>
    <definedName name="DATA1" localSheetId="44">#REF!</definedName>
    <definedName name="DATA1" localSheetId="32">#REF!</definedName>
    <definedName name="DATA1" localSheetId="12">#REF!</definedName>
    <definedName name="DATA1" localSheetId="9">#REF!</definedName>
    <definedName name="DATA1" localSheetId="2">#REF!</definedName>
    <definedName name="DATA1" localSheetId="21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5">#REF!</definedName>
    <definedName name="DATA1" localSheetId="37">#REF!</definedName>
    <definedName name="DATA1" localSheetId="39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8">#REF!</definedName>
    <definedName name="DATA10" localSheetId="40">#REF!</definedName>
    <definedName name="DATA10" localSheetId="44">#REF!</definedName>
    <definedName name="DATA10" localSheetId="32">#REF!</definedName>
    <definedName name="DATA10" localSheetId="12">#REF!</definedName>
    <definedName name="DATA10" localSheetId="9">#REF!</definedName>
    <definedName name="DATA10" localSheetId="2">#REF!</definedName>
    <definedName name="DATA10" localSheetId="21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5">#REF!</definedName>
    <definedName name="DATA10" localSheetId="37">#REF!</definedName>
    <definedName name="DATA10" localSheetId="39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8">#REF!</definedName>
    <definedName name="DATA11" localSheetId="40">#REF!</definedName>
    <definedName name="DATA11" localSheetId="44">#REF!</definedName>
    <definedName name="DATA11" localSheetId="32">#REF!</definedName>
    <definedName name="DATA11" localSheetId="12">#REF!</definedName>
    <definedName name="DATA11" localSheetId="9">#REF!</definedName>
    <definedName name="DATA11" localSheetId="2">#REF!</definedName>
    <definedName name="DATA11" localSheetId="21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5">#REF!</definedName>
    <definedName name="DATA11" localSheetId="37">#REF!</definedName>
    <definedName name="DATA11" localSheetId="39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8">#REF!</definedName>
    <definedName name="DATA12" localSheetId="40">#REF!</definedName>
    <definedName name="DATA12" localSheetId="44">#REF!</definedName>
    <definedName name="DATA12" localSheetId="32">#REF!</definedName>
    <definedName name="DATA12" localSheetId="12">#REF!</definedName>
    <definedName name="DATA12" localSheetId="9">#REF!</definedName>
    <definedName name="DATA12" localSheetId="2">#REF!</definedName>
    <definedName name="DATA12" localSheetId="21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5">#REF!</definedName>
    <definedName name="DATA12" localSheetId="37">#REF!</definedName>
    <definedName name="DATA12" localSheetId="39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8">#REF!</definedName>
    <definedName name="DATA13" localSheetId="40">#REF!</definedName>
    <definedName name="DATA13" localSheetId="44">#REF!</definedName>
    <definedName name="DATA13" localSheetId="32">#REF!</definedName>
    <definedName name="DATA13" localSheetId="12">#REF!</definedName>
    <definedName name="DATA13" localSheetId="9">#REF!</definedName>
    <definedName name="DATA13" localSheetId="2">#REF!</definedName>
    <definedName name="DATA13" localSheetId="21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5">#REF!</definedName>
    <definedName name="DATA13" localSheetId="37">#REF!</definedName>
    <definedName name="DATA13" localSheetId="39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8">#REF!</definedName>
    <definedName name="DATA14" localSheetId="40">#REF!</definedName>
    <definedName name="DATA14" localSheetId="44">#REF!</definedName>
    <definedName name="DATA14" localSheetId="32">#REF!</definedName>
    <definedName name="DATA14" localSheetId="12">#REF!</definedName>
    <definedName name="DATA14" localSheetId="9">#REF!</definedName>
    <definedName name="DATA14" localSheetId="2">#REF!</definedName>
    <definedName name="DATA14" localSheetId="21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5">#REF!</definedName>
    <definedName name="DATA14" localSheetId="37">#REF!</definedName>
    <definedName name="DATA14" localSheetId="39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8">#REF!</definedName>
    <definedName name="DATA2" localSheetId="40">#REF!</definedName>
    <definedName name="DATA2" localSheetId="44">#REF!</definedName>
    <definedName name="DATA2" localSheetId="32">#REF!</definedName>
    <definedName name="DATA2" localSheetId="12">#REF!</definedName>
    <definedName name="DATA2" localSheetId="9">#REF!</definedName>
    <definedName name="DATA2" localSheetId="2">#REF!</definedName>
    <definedName name="DATA2" localSheetId="21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5">#REF!</definedName>
    <definedName name="DATA2" localSheetId="37">#REF!</definedName>
    <definedName name="DATA2" localSheetId="39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8">#REF!</definedName>
    <definedName name="DATA3" localSheetId="40">#REF!</definedName>
    <definedName name="DATA3" localSheetId="44">#REF!</definedName>
    <definedName name="DATA3" localSheetId="32">#REF!</definedName>
    <definedName name="DATA3" localSheetId="12">#REF!</definedName>
    <definedName name="DATA3" localSheetId="9">#REF!</definedName>
    <definedName name="DATA3" localSheetId="2">#REF!</definedName>
    <definedName name="DATA3" localSheetId="21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5">#REF!</definedName>
    <definedName name="DATA3" localSheetId="37">#REF!</definedName>
    <definedName name="DATA3" localSheetId="39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8">#REF!</definedName>
    <definedName name="DATA4" localSheetId="40">#REF!</definedName>
    <definedName name="DATA4" localSheetId="44">#REF!</definedName>
    <definedName name="DATA4" localSheetId="32">#REF!</definedName>
    <definedName name="DATA4" localSheetId="12">#REF!</definedName>
    <definedName name="DATA4" localSheetId="9">#REF!</definedName>
    <definedName name="DATA4" localSheetId="2">#REF!</definedName>
    <definedName name="DATA4" localSheetId="21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5">#REF!</definedName>
    <definedName name="DATA4" localSheetId="37">#REF!</definedName>
    <definedName name="DATA4" localSheetId="39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8">#REF!</definedName>
    <definedName name="DATA5" localSheetId="40">#REF!</definedName>
    <definedName name="DATA5" localSheetId="44">#REF!</definedName>
    <definedName name="DATA5" localSheetId="32">#REF!</definedName>
    <definedName name="DATA5" localSheetId="12">#REF!</definedName>
    <definedName name="DATA5" localSheetId="9">#REF!</definedName>
    <definedName name="DATA5" localSheetId="2">#REF!</definedName>
    <definedName name="DATA5" localSheetId="21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5">#REF!</definedName>
    <definedName name="DATA5" localSheetId="37">#REF!</definedName>
    <definedName name="DATA5" localSheetId="39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8">#REF!</definedName>
    <definedName name="DATA6" localSheetId="40">#REF!</definedName>
    <definedName name="DATA6" localSheetId="44">#REF!</definedName>
    <definedName name="DATA6" localSheetId="32">#REF!</definedName>
    <definedName name="DATA6" localSheetId="12">#REF!</definedName>
    <definedName name="DATA6" localSheetId="9">#REF!</definedName>
    <definedName name="DATA6" localSheetId="2">#REF!</definedName>
    <definedName name="DATA6" localSheetId="21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5">#REF!</definedName>
    <definedName name="DATA6" localSheetId="37">#REF!</definedName>
    <definedName name="DATA6" localSheetId="39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8">#REF!</definedName>
    <definedName name="DATA7" localSheetId="40">#REF!</definedName>
    <definedName name="DATA7" localSheetId="44">#REF!</definedName>
    <definedName name="DATA7" localSheetId="32">#REF!</definedName>
    <definedName name="DATA7" localSheetId="12">#REF!</definedName>
    <definedName name="DATA7" localSheetId="9">#REF!</definedName>
    <definedName name="DATA7" localSheetId="2">#REF!</definedName>
    <definedName name="DATA7" localSheetId="21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5">#REF!</definedName>
    <definedName name="DATA7" localSheetId="37">#REF!</definedName>
    <definedName name="DATA7" localSheetId="39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8">#REF!</definedName>
    <definedName name="DATA8" localSheetId="40">#REF!</definedName>
    <definedName name="DATA8" localSheetId="44">#REF!</definedName>
    <definedName name="DATA8" localSheetId="32">#REF!</definedName>
    <definedName name="DATA8" localSheetId="12">#REF!</definedName>
    <definedName name="DATA8" localSheetId="9">#REF!</definedName>
    <definedName name="DATA8" localSheetId="2">#REF!</definedName>
    <definedName name="DATA8" localSheetId="21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5">#REF!</definedName>
    <definedName name="DATA8" localSheetId="37">#REF!</definedName>
    <definedName name="DATA8" localSheetId="39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8">#REF!</definedName>
    <definedName name="DATA9" localSheetId="40">#REF!</definedName>
    <definedName name="DATA9" localSheetId="44">#REF!</definedName>
    <definedName name="DATA9" localSheetId="32">#REF!</definedName>
    <definedName name="DATA9" localSheetId="12">#REF!</definedName>
    <definedName name="DATA9" localSheetId="9">#REF!</definedName>
    <definedName name="DATA9" localSheetId="2">#REF!</definedName>
    <definedName name="DATA9" localSheetId="21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5">#REF!</definedName>
    <definedName name="DATA9" localSheetId="37">#REF!</definedName>
    <definedName name="DATA9" localSheetId="39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40">#REF!</definedName>
    <definedName name="DATAA" localSheetId="44">#REF!</definedName>
    <definedName name="DATAA" localSheetId="12">#REF!</definedName>
    <definedName name="DATAA">#REF!</definedName>
    <definedName name="DATAA10" localSheetId="40">#REF!</definedName>
    <definedName name="DATAA10" localSheetId="44">#REF!</definedName>
    <definedName name="DATAA10" localSheetId="12">#REF!</definedName>
    <definedName name="DATAA10">#REF!</definedName>
    <definedName name="DATAA111" localSheetId="40">#REF!</definedName>
    <definedName name="DATAA111" localSheetId="44">#REF!</definedName>
    <definedName name="DATAA111" localSheetId="12">#REF!</definedName>
    <definedName name="DATAA111">#REF!</definedName>
    <definedName name="Print_Area" localSheetId="7">DCap!$A$1:$P$34</definedName>
    <definedName name="Print_Area" localSheetId="26">'DCap 0503'!$A$1:$P$16</definedName>
    <definedName name="Print_Area" localSheetId="28">'DCap 0504'!$A$1:$P$16</definedName>
    <definedName name="Print_Area" localSheetId="12">DCProg!$A$88:$P$226</definedName>
    <definedName name="Print_Area" localSheetId="9">DDetallCorrent!$A$1:$P$137</definedName>
    <definedName name="Print_Area" localSheetId="11">DTProg!$A$1:$P$312</definedName>
    <definedName name="Print_Area" localSheetId="2">'Gràfics 1'!$A$1:$N$19</definedName>
    <definedName name="Print_Area" localSheetId="27">'Gràfics 13'!$A$3:$M$17</definedName>
    <definedName name="Print_Area" localSheetId="29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IDetallCorrent!$A$1:$K$67</definedName>
    <definedName name="Print_Area" localSheetId="0">Indicadors!$A$1:$J$36</definedName>
    <definedName name="TEST0" localSheetId="28">#REF!</definedName>
    <definedName name="TEST0" localSheetId="40">#REF!</definedName>
    <definedName name="TEST0" localSheetId="44">#REF!</definedName>
    <definedName name="TEST0" localSheetId="32">#REF!</definedName>
    <definedName name="TEST0" localSheetId="12">#REF!</definedName>
    <definedName name="TEST0" localSheetId="9">#REF!</definedName>
    <definedName name="TEST0" localSheetId="2">#REF!</definedName>
    <definedName name="TEST0" localSheetId="21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5">#REF!</definedName>
    <definedName name="TEST0" localSheetId="37">#REF!</definedName>
    <definedName name="TEST0" localSheetId="39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8">#REF!</definedName>
    <definedName name="TESTHKEY" localSheetId="40">#REF!</definedName>
    <definedName name="TESTHKEY" localSheetId="44">#REF!</definedName>
    <definedName name="TESTHKEY" localSheetId="32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1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5">#REF!</definedName>
    <definedName name="TESTHKEY" localSheetId="37">#REF!</definedName>
    <definedName name="TESTHKEY" localSheetId="39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8">#REF!</definedName>
    <definedName name="TESTKEYS" localSheetId="40">#REF!</definedName>
    <definedName name="TESTKEYS" localSheetId="44">#REF!</definedName>
    <definedName name="TESTKEYS" localSheetId="32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1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5">#REF!</definedName>
    <definedName name="TESTKEYS" localSheetId="37">#REF!</definedName>
    <definedName name="TESTKEYS" localSheetId="39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8">#REF!</definedName>
    <definedName name="TESTVKEY" localSheetId="40">#REF!</definedName>
    <definedName name="TESTVKEY" localSheetId="44">#REF!</definedName>
    <definedName name="TESTVKEY" localSheetId="32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1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5">#REF!</definedName>
    <definedName name="TESTVKEY" localSheetId="37">#REF!</definedName>
    <definedName name="TESTVKEY" localSheetId="39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J12" i="81" l="1"/>
  <c r="H12" i="81"/>
  <c r="F12" i="81"/>
  <c r="J11" i="28"/>
  <c r="H11" i="28"/>
  <c r="F11" i="28"/>
  <c r="I50" i="13"/>
  <c r="G50" i="13"/>
  <c r="I20" i="13"/>
  <c r="G20" i="13"/>
  <c r="I76" i="78"/>
  <c r="G76" i="78"/>
  <c r="I211" i="78"/>
  <c r="G211" i="78"/>
  <c r="I77" i="16"/>
  <c r="G77" i="16"/>
  <c r="I216" i="16"/>
  <c r="G216" i="16"/>
  <c r="I132" i="45"/>
  <c r="G132" i="45"/>
  <c r="J11" i="74" l="1"/>
  <c r="H11" i="74"/>
  <c r="F11" i="74"/>
  <c r="J115" i="16" l="1"/>
  <c r="H115" i="16"/>
  <c r="F115" i="16"/>
  <c r="D130" i="16"/>
  <c r="E130" i="16"/>
  <c r="H133" i="45" l="1"/>
  <c r="H30" i="44" l="1"/>
  <c r="H25" i="44"/>
  <c r="F52" i="43"/>
  <c r="H45" i="43"/>
  <c r="K34" i="43"/>
  <c r="H34" i="43" l="1"/>
  <c r="K17" i="43"/>
  <c r="K16" i="43"/>
  <c r="K15" i="43"/>
  <c r="H17" i="43" l="1"/>
  <c r="F17" i="43"/>
  <c r="H15" i="43"/>
  <c r="H16" i="43"/>
  <c r="F16" i="43"/>
  <c r="F15" i="43"/>
  <c r="D11" i="43"/>
  <c r="E11" i="43"/>
  <c r="D14" i="43"/>
  <c r="E14" i="43"/>
  <c r="E14" i="15"/>
  <c r="P12" i="82" l="1"/>
  <c r="M12" i="82"/>
  <c r="P12" i="85"/>
  <c r="M12" i="85"/>
  <c r="M10" i="74" l="1"/>
  <c r="P10" i="74"/>
  <c r="P11" i="47"/>
  <c r="M11" i="47"/>
  <c r="P12" i="24"/>
  <c r="M12" i="24"/>
  <c r="P198" i="78" l="1"/>
  <c r="P196" i="78"/>
  <c r="P193" i="78"/>
  <c r="M196" i="78"/>
  <c r="P183" i="78"/>
  <c r="P178" i="78"/>
  <c r="P165" i="78"/>
  <c r="P157" i="78"/>
  <c r="P120" i="78"/>
  <c r="M120" i="78"/>
  <c r="P97" i="78"/>
  <c r="M97" i="78"/>
  <c r="K87" i="78"/>
  <c r="P60" i="78"/>
  <c r="P40" i="78"/>
  <c r="P35" i="78"/>
  <c r="N37" i="78"/>
  <c r="M35" i="78"/>
  <c r="N28" i="78"/>
  <c r="P21" i="78"/>
  <c r="M21" i="78"/>
  <c r="M9" i="78"/>
  <c r="M200" i="16" l="1"/>
  <c r="M159" i="16"/>
  <c r="M122" i="16"/>
  <c r="M98" i="16" l="1"/>
  <c r="P200" i="16" l="1"/>
  <c r="P193" i="16"/>
  <c r="P185" i="16"/>
  <c r="P173" i="16"/>
  <c r="P167" i="16"/>
  <c r="P159" i="16"/>
  <c r="P122" i="16" l="1"/>
  <c r="P98" i="16"/>
  <c r="P60" i="16"/>
  <c r="P35" i="16" l="1"/>
  <c r="M35" i="16"/>
  <c r="P21" i="16"/>
  <c r="M21" i="16"/>
  <c r="P9" i="16"/>
  <c r="M9" i="16"/>
  <c r="P120" i="45" l="1"/>
  <c r="M120" i="45"/>
  <c r="P108" i="45"/>
  <c r="P107" i="45"/>
  <c r="P99" i="45"/>
  <c r="P97" i="45"/>
  <c r="P96" i="45"/>
  <c r="M96" i="45"/>
  <c r="N17" i="1" l="1"/>
  <c r="N16" i="1"/>
  <c r="N13" i="1"/>
  <c r="N10" i="1"/>
  <c r="K30" i="44"/>
  <c r="K11" i="44"/>
  <c r="M10" i="78" l="1"/>
  <c r="M11" i="78"/>
  <c r="M12" i="78"/>
  <c r="M13" i="78"/>
  <c r="M14" i="78"/>
  <c r="M15" i="78"/>
  <c r="M16" i="78"/>
  <c r="M17" i="78"/>
  <c r="M18" i="78"/>
  <c r="M19" i="78"/>
  <c r="M20" i="78"/>
  <c r="J82" i="45"/>
  <c r="G31" i="44" l="1"/>
  <c r="E31" i="44"/>
  <c r="D31" i="44"/>
  <c r="F31" i="44" l="1"/>
  <c r="H55" i="43"/>
  <c r="H52" i="43"/>
  <c r="H51" i="43"/>
  <c r="H50" i="43"/>
  <c r="H47" i="43"/>
  <c r="H46" i="43"/>
  <c r="H44" i="43"/>
  <c r="H43" i="43"/>
  <c r="K52" i="43"/>
  <c r="K51" i="43"/>
  <c r="K50" i="43"/>
  <c r="K47" i="43"/>
  <c r="K46" i="43"/>
  <c r="K45" i="43"/>
  <c r="K44" i="43"/>
  <c r="N16" i="47" l="1"/>
  <c r="K16" i="47"/>
  <c r="P10" i="47"/>
  <c r="J162" i="78" l="1"/>
  <c r="H162" i="78"/>
  <c r="F162" i="78"/>
  <c r="J40" i="78"/>
  <c r="H40" i="78"/>
  <c r="F40" i="78"/>
  <c r="J40" i="16"/>
  <c r="H40" i="16"/>
  <c r="F40" i="16"/>
  <c r="J68" i="16"/>
  <c r="H68" i="16"/>
  <c r="F68" i="16"/>
  <c r="J164" i="16"/>
  <c r="H164" i="16"/>
  <c r="F164" i="16"/>
  <c r="J203" i="16"/>
  <c r="H203" i="16"/>
  <c r="F203" i="16"/>
  <c r="D207" i="16"/>
  <c r="E207" i="16"/>
  <c r="D187" i="16"/>
  <c r="E187" i="16"/>
  <c r="F84" i="45" l="1"/>
  <c r="H84" i="45"/>
  <c r="J84" i="45"/>
  <c r="F85" i="45"/>
  <c r="H85" i="45"/>
  <c r="J85" i="45"/>
  <c r="F86" i="45"/>
  <c r="H86" i="45"/>
  <c r="J86" i="45"/>
  <c r="F87" i="45"/>
  <c r="H87" i="45"/>
  <c r="J87" i="45"/>
  <c r="F88" i="45"/>
  <c r="H88" i="45"/>
  <c r="J88" i="45"/>
  <c r="F91" i="45"/>
  <c r="H91" i="45"/>
  <c r="J91" i="45"/>
  <c r="F96" i="45"/>
  <c r="H96" i="45"/>
  <c r="J96" i="45"/>
  <c r="F97" i="45"/>
  <c r="H97" i="45"/>
  <c r="J97" i="45"/>
  <c r="F99" i="45"/>
  <c r="H99" i="45"/>
  <c r="J99" i="45"/>
  <c r="F100" i="45"/>
  <c r="H100" i="45"/>
  <c r="J100" i="45"/>
  <c r="D102" i="45"/>
  <c r="E102" i="45"/>
  <c r="G102" i="45"/>
  <c r="I102" i="45"/>
  <c r="E8" i="44"/>
  <c r="D59" i="43"/>
  <c r="I11" i="15"/>
  <c r="H5" i="1"/>
  <c r="H102" i="45" l="1"/>
  <c r="J102" i="45"/>
  <c r="F102" i="45"/>
  <c r="N16" i="46"/>
  <c r="N16" i="28" l="1"/>
  <c r="N16" i="22"/>
  <c r="N17" i="23"/>
  <c r="K16" i="28"/>
  <c r="K16" i="22"/>
  <c r="K17" i="23"/>
  <c r="K16" i="46"/>
  <c r="N16" i="24"/>
  <c r="K16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7" i="13"/>
  <c r="N16" i="13"/>
  <c r="K27" i="13"/>
  <c r="K16" i="13"/>
  <c r="K207" i="16"/>
  <c r="K62" i="16"/>
  <c r="K61" i="45"/>
  <c r="N11" i="45"/>
  <c r="K11" i="45"/>
  <c r="Q16" i="1"/>
  <c r="Q13" i="1"/>
  <c r="Q10" i="1"/>
  <c r="I31" i="44"/>
  <c r="I16" i="44"/>
  <c r="I8" i="44"/>
  <c r="I66" i="43"/>
  <c r="I59" i="43"/>
  <c r="I37" i="43"/>
  <c r="I14" i="43"/>
  <c r="I11" i="43"/>
  <c r="L16" i="15"/>
  <c r="L13" i="15"/>
  <c r="L10" i="15"/>
  <c r="K28" i="13" l="1"/>
  <c r="N16" i="20"/>
  <c r="N28" i="13"/>
  <c r="Q17" i="1"/>
  <c r="I17" i="44"/>
  <c r="L18" i="15"/>
  <c r="I67" i="43"/>
  <c r="K16" i="20"/>
  <c r="N6" i="16"/>
  <c r="M107" i="45" l="1"/>
  <c r="M108" i="45"/>
  <c r="M11" i="79" l="1"/>
  <c r="P131" i="45"/>
  <c r="F192" i="78"/>
  <c r="H192" i="78"/>
  <c r="J192" i="78"/>
  <c r="F193" i="78"/>
  <c r="H193" i="78"/>
  <c r="J193" i="78"/>
  <c r="F194" i="78"/>
  <c r="H194" i="78"/>
  <c r="J194" i="78"/>
  <c r="F195" i="78"/>
  <c r="H195" i="78"/>
  <c r="J195" i="78"/>
  <c r="F196" i="78"/>
  <c r="H196" i="78"/>
  <c r="J196" i="78"/>
  <c r="F197" i="78"/>
  <c r="H197" i="78"/>
  <c r="J197" i="78"/>
  <c r="M103" i="78"/>
  <c r="M218" i="16"/>
  <c r="M219" i="16"/>
  <c r="M220" i="16"/>
  <c r="M222" i="16"/>
  <c r="M223" i="16"/>
  <c r="M224" i="16"/>
  <c r="M225" i="16"/>
  <c r="M226" i="16"/>
  <c r="M227" i="16"/>
  <c r="M209" i="16"/>
  <c r="P199" i="16"/>
  <c r="P201" i="16"/>
  <c r="P202" i="16"/>
  <c r="P204" i="16"/>
  <c r="P205" i="16"/>
  <c r="M201" i="16"/>
  <c r="M202" i="16"/>
  <c r="M204" i="16"/>
  <c r="M205" i="16"/>
  <c r="M199" i="16"/>
  <c r="M198" i="16"/>
  <c r="K62" i="78"/>
  <c r="N6" i="78"/>
  <c r="K6" i="78"/>
  <c r="N62" i="16"/>
  <c r="K28" i="16"/>
  <c r="K6" i="16"/>
  <c r="K37" i="16"/>
  <c r="N61" i="45"/>
  <c r="N135" i="45"/>
  <c r="K102" i="45"/>
  <c r="K135" i="45"/>
  <c r="N102" i="45"/>
  <c r="N65" i="45"/>
  <c r="K65" i="45"/>
  <c r="N136" i="45" l="1"/>
  <c r="N137" i="45" s="1"/>
  <c r="K136" i="45"/>
  <c r="K137" i="45" s="1"/>
  <c r="P5" i="76" l="1"/>
  <c r="P6" i="76"/>
  <c r="P8" i="76"/>
  <c r="P10" i="76"/>
  <c r="K37" i="78"/>
  <c r="N137" i="14" l="1"/>
  <c r="M9" i="1" l="1"/>
  <c r="J9" i="1"/>
  <c r="H9" i="1"/>
  <c r="K25" i="44" l="1"/>
  <c r="K23" i="44"/>
  <c r="K15" i="44"/>
  <c r="K14" i="44"/>
  <c r="K13" i="44"/>
  <c r="K12" i="44"/>
  <c r="K6" i="44"/>
  <c r="K7" i="44"/>
  <c r="K5" i="44"/>
  <c r="C62" i="78" l="1"/>
  <c r="C86" i="78"/>
  <c r="C71" i="78"/>
  <c r="C37" i="78"/>
  <c r="C28" i="78"/>
  <c r="C6" i="78"/>
  <c r="C87" i="16"/>
  <c r="C72" i="16"/>
  <c r="C37" i="16"/>
  <c r="C28" i="16"/>
  <c r="C62" i="16"/>
  <c r="C6" i="16"/>
  <c r="C88" i="16" l="1"/>
  <c r="C87" i="78"/>
  <c r="C230" i="16" l="1"/>
  <c r="J48" i="45"/>
  <c r="J49" i="45"/>
  <c r="J50" i="45"/>
  <c r="J51" i="45"/>
  <c r="J52" i="45"/>
  <c r="H48" i="45"/>
  <c r="H49" i="45"/>
  <c r="H50" i="45"/>
  <c r="H51" i="45"/>
  <c r="H52" i="45"/>
  <c r="F48" i="45"/>
  <c r="F49" i="45"/>
  <c r="F50" i="45"/>
  <c r="F51" i="45"/>
  <c r="F52" i="45"/>
  <c r="J131" i="45" l="1"/>
  <c r="H131" i="45"/>
  <c r="F131" i="45"/>
  <c r="J126" i="45"/>
  <c r="J127" i="45"/>
  <c r="J128" i="45"/>
  <c r="J129" i="45"/>
  <c r="H126" i="45"/>
  <c r="H127" i="45"/>
  <c r="H128" i="45"/>
  <c r="H129" i="45"/>
  <c r="F126" i="45"/>
  <c r="F127" i="45"/>
  <c r="F128" i="45"/>
  <c r="F129" i="45"/>
  <c r="J123" i="45"/>
  <c r="H123" i="45"/>
  <c r="F123" i="45"/>
  <c r="J120" i="45"/>
  <c r="H120" i="45"/>
  <c r="F120" i="45"/>
  <c r="J112" i="45"/>
  <c r="H112" i="45"/>
  <c r="F112" i="45"/>
  <c r="J108" i="45"/>
  <c r="H108" i="45"/>
  <c r="F108" i="45"/>
  <c r="J81" i="45"/>
  <c r="J83" i="45"/>
  <c r="H81" i="45"/>
  <c r="H82" i="45"/>
  <c r="H83" i="45"/>
  <c r="F81" i="45"/>
  <c r="F82" i="45"/>
  <c r="F83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J12" i="24"/>
  <c r="J212" i="78"/>
  <c r="H210" i="78"/>
  <c r="H211" i="78"/>
  <c r="H212" i="78"/>
  <c r="H213" i="78"/>
  <c r="H214" i="78"/>
  <c r="F210" i="78"/>
  <c r="F211" i="78"/>
  <c r="F212" i="78"/>
  <c r="H186" i="78"/>
  <c r="F186" i="78"/>
  <c r="J184" i="78"/>
  <c r="H184" i="78"/>
  <c r="F184" i="78"/>
  <c r="F150" i="78"/>
  <c r="H149" i="78"/>
  <c r="J147" i="78"/>
  <c r="J132" i="78"/>
  <c r="J137" i="78"/>
  <c r="J136" i="78"/>
  <c r="J135" i="78"/>
  <c r="J134" i="78"/>
  <c r="J133" i="78"/>
  <c r="J131" i="78"/>
  <c r="J130" i="78"/>
  <c r="J129" i="78"/>
  <c r="H137" i="78"/>
  <c r="H136" i="78"/>
  <c r="H135" i="78"/>
  <c r="H134" i="78"/>
  <c r="H133" i="78"/>
  <c r="H132" i="78"/>
  <c r="H131" i="78"/>
  <c r="H130" i="78"/>
  <c r="H129" i="78"/>
  <c r="F130" i="78"/>
  <c r="J127" i="78"/>
  <c r="J126" i="78"/>
  <c r="J125" i="78"/>
  <c r="J124" i="78"/>
  <c r="J123" i="78"/>
  <c r="J122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7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H127" i="78"/>
  <c r="F127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7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H122" i="78"/>
  <c r="H123" i="78"/>
  <c r="H124" i="78"/>
  <c r="H125" i="78"/>
  <c r="H126" i="78"/>
  <c r="H94" i="78"/>
  <c r="F95" i="78"/>
  <c r="J92" i="78"/>
  <c r="H92" i="78"/>
  <c r="F92" i="78"/>
  <c r="C202" i="78"/>
  <c r="D202" i="78"/>
  <c r="I159" i="78"/>
  <c r="G159" i="78"/>
  <c r="E159" i="78"/>
  <c r="D159" i="78"/>
  <c r="C159" i="78"/>
  <c r="D86" i="78"/>
  <c r="D71" i="78"/>
  <c r="I62" i="78"/>
  <c r="G62" i="78"/>
  <c r="E62" i="78"/>
  <c r="D6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85" i="78"/>
  <c r="H72" i="78"/>
  <c r="J69" i="78"/>
  <c r="H64" i="78"/>
  <c r="H65" i="78"/>
  <c r="H66" i="78"/>
  <c r="H67" i="78"/>
  <c r="H68" i="78"/>
  <c r="H69" i="78"/>
  <c r="H63" i="78"/>
  <c r="H62" i="78"/>
  <c r="J67" i="78"/>
  <c r="M5" i="78"/>
  <c r="J39" i="78"/>
  <c r="J41" i="78"/>
  <c r="J42" i="78"/>
  <c r="J43" i="78"/>
  <c r="J44" i="78"/>
  <c r="J45" i="78"/>
  <c r="J46" i="78"/>
  <c r="J47" i="78"/>
  <c r="J48" i="78"/>
  <c r="J49" i="78"/>
  <c r="J38" i="78"/>
  <c r="J30" i="78"/>
  <c r="J31" i="78"/>
  <c r="J32" i="78"/>
  <c r="J33" i="78"/>
  <c r="J34" i="78"/>
  <c r="J36" i="78"/>
  <c r="J29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7" i="78"/>
  <c r="J5" i="78"/>
  <c r="H7" i="78"/>
  <c r="H55" i="78"/>
  <c r="H56" i="78"/>
  <c r="H57" i="78"/>
  <c r="H58" i="78"/>
  <c r="H59" i="78"/>
  <c r="H60" i="78"/>
  <c r="H61" i="78"/>
  <c r="H54" i="78"/>
  <c r="H39" i="78"/>
  <c r="H41" i="78"/>
  <c r="H42" i="78"/>
  <c r="H43" i="78"/>
  <c r="H44" i="78"/>
  <c r="H45" i="78"/>
  <c r="H46" i="78"/>
  <c r="H47" i="78"/>
  <c r="H48" i="78"/>
  <c r="H49" i="78"/>
  <c r="H38" i="78"/>
  <c r="H30" i="78"/>
  <c r="H31" i="78"/>
  <c r="H32" i="78"/>
  <c r="H33" i="78"/>
  <c r="H34" i="78"/>
  <c r="H36" i="78"/>
  <c r="H29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5" i="78"/>
  <c r="F73" i="78"/>
  <c r="F74" i="78"/>
  <c r="F75" i="78"/>
  <c r="F76" i="78"/>
  <c r="F77" i="78"/>
  <c r="F78" i="78"/>
  <c r="F79" i="78"/>
  <c r="F80" i="78"/>
  <c r="F81" i="78"/>
  <c r="F82" i="78"/>
  <c r="F83" i="78"/>
  <c r="F84" i="78"/>
  <c r="F85" i="78"/>
  <c r="F72" i="78"/>
  <c r="F64" i="78"/>
  <c r="F65" i="78"/>
  <c r="F66" i="78"/>
  <c r="F67" i="78"/>
  <c r="F68" i="78"/>
  <c r="F69" i="78"/>
  <c r="F63" i="78"/>
  <c r="F55" i="78"/>
  <c r="F56" i="78"/>
  <c r="F57" i="78"/>
  <c r="F58" i="78"/>
  <c r="F59" i="78"/>
  <c r="F60" i="78"/>
  <c r="F61" i="78"/>
  <c r="F54" i="78"/>
  <c r="F39" i="78"/>
  <c r="F41" i="78"/>
  <c r="F42" i="78"/>
  <c r="F43" i="78"/>
  <c r="F44" i="78"/>
  <c r="F45" i="78"/>
  <c r="F46" i="78"/>
  <c r="F47" i="78"/>
  <c r="F48" i="78"/>
  <c r="F49" i="78"/>
  <c r="F38" i="78"/>
  <c r="F34" i="78"/>
  <c r="F30" i="78"/>
  <c r="F31" i="78"/>
  <c r="F32" i="78"/>
  <c r="F33" i="78"/>
  <c r="F36" i="78"/>
  <c r="F29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7" i="78"/>
  <c r="F5" i="78"/>
  <c r="M208" i="78"/>
  <c r="M193" i="78"/>
  <c r="M194" i="78"/>
  <c r="M195" i="78"/>
  <c r="M197" i="78"/>
  <c r="M198" i="78"/>
  <c r="M199" i="78"/>
  <c r="M200" i="78"/>
  <c r="M192" i="78"/>
  <c r="H142" i="78"/>
  <c r="J142" i="78"/>
  <c r="H143" i="78"/>
  <c r="J143" i="78"/>
  <c r="H144" i="78"/>
  <c r="J144" i="78"/>
  <c r="H145" i="78"/>
  <c r="J145" i="78"/>
  <c r="H146" i="78"/>
  <c r="J146" i="78"/>
  <c r="H147" i="78"/>
  <c r="H148" i="78"/>
  <c r="J148" i="78"/>
  <c r="J149" i="78"/>
  <c r="H150" i="78"/>
  <c r="J150" i="78"/>
  <c r="H151" i="78"/>
  <c r="J151" i="78"/>
  <c r="H153" i="78"/>
  <c r="J153" i="78"/>
  <c r="H154" i="78"/>
  <c r="J154" i="78"/>
  <c r="H155" i="78"/>
  <c r="J155" i="78"/>
  <c r="H156" i="78"/>
  <c r="J156" i="78"/>
  <c r="N62" i="78"/>
  <c r="M7" i="78"/>
  <c r="K16" i="74" l="1"/>
  <c r="F62" i="78"/>
  <c r="J204" i="78"/>
  <c r="J205" i="78"/>
  <c r="J206" i="78"/>
  <c r="J207" i="78"/>
  <c r="J208" i="78"/>
  <c r="J210" i="78"/>
  <c r="J211" i="78"/>
  <c r="J213" i="78"/>
  <c r="J214" i="78"/>
  <c r="J215" i="78"/>
  <c r="J216" i="78"/>
  <c r="J217" i="78"/>
  <c r="J218" i="78"/>
  <c r="J219" i="78"/>
  <c r="J220" i="78"/>
  <c r="J221" i="78"/>
  <c r="J222" i="78"/>
  <c r="H204" i="78"/>
  <c r="H205" i="78"/>
  <c r="H206" i="78"/>
  <c r="H207" i="78"/>
  <c r="H208" i="78"/>
  <c r="H215" i="78"/>
  <c r="H216" i="78"/>
  <c r="H217" i="78"/>
  <c r="H218" i="78"/>
  <c r="H219" i="78"/>
  <c r="H220" i="78"/>
  <c r="H221" i="78"/>
  <c r="H222" i="78"/>
  <c r="F204" i="78"/>
  <c r="F205" i="78"/>
  <c r="F206" i="78"/>
  <c r="F207" i="78"/>
  <c r="F208" i="78"/>
  <c r="F213" i="78"/>
  <c r="F214" i="78"/>
  <c r="F215" i="78"/>
  <c r="F216" i="78"/>
  <c r="F217" i="78"/>
  <c r="F218" i="78"/>
  <c r="F219" i="78"/>
  <c r="F220" i="78"/>
  <c r="F221" i="78"/>
  <c r="F222" i="78"/>
  <c r="J198" i="78"/>
  <c r="J199" i="78"/>
  <c r="J200" i="78"/>
  <c r="H198" i="78"/>
  <c r="H199" i="78"/>
  <c r="H200" i="78"/>
  <c r="F198" i="78"/>
  <c r="F199" i="78"/>
  <c r="F200" i="78"/>
  <c r="N37" i="16"/>
  <c r="N28" i="16"/>
  <c r="I230" i="16" l="1"/>
  <c r="G230" i="16"/>
  <c r="E230" i="16"/>
  <c r="D230" i="16"/>
  <c r="D229" i="16"/>
  <c r="I207" i="16"/>
  <c r="G207" i="16"/>
  <c r="I161" i="16"/>
  <c r="G161" i="16"/>
  <c r="E161" i="16"/>
  <c r="D161" i="16"/>
  <c r="D62" i="16"/>
  <c r="E62" i="16"/>
  <c r="I62" i="16"/>
  <c r="G62" i="16"/>
  <c r="J134" i="45" l="1"/>
  <c r="H134" i="45"/>
  <c r="F134" i="45"/>
  <c r="H60" i="45"/>
  <c r="H59" i="45"/>
  <c r="J60" i="45"/>
  <c r="F7" i="44" l="1"/>
  <c r="G14" i="43"/>
  <c r="F14" i="43" l="1"/>
  <c r="H14" i="43"/>
  <c r="E16" i="15"/>
  <c r="I10" i="79" l="1"/>
  <c r="K159" i="78"/>
  <c r="N71" i="78"/>
  <c r="J54" i="78" l="1"/>
  <c r="M54" i="78"/>
  <c r="P54" i="78"/>
  <c r="J55" i="78"/>
  <c r="M55" i="78"/>
  <c r="P55" i="78"/>
  <c r="J56" i="78"/>
  <c r="M56" i="78"/>
  <c r="P56" i="78"/>
  <c r="J57" i="78"/>
  <c r="M57" i="78"/>
  <c r="P57" i="78"/>
  <c r="N86" i="78" l="1"/>
  <c r="K86" i="78"/>
  <c r="I86" i="78"/>
  <c r="P86" i="78" s="1"/>
  <c r="G86" i="78"/>
  <c r="E86" i="78"/>
  <c r="P84" i="78"/>
  <c r="M84" i="78"/>
  <c r="J84" i="78"/>
  <c r="P83" i="78"/>
  <c r="M83" i="78"/>
  <c r="J83" i="78"/>
  <c r="P82" i="78"/>
  <c r="M82" i="78"/>
  <c r="J82" i="78"/>
  <c r="P81" i="78"/>
  <c r="M81" i="78"/>
  <c r="J81" i="78"/>
  <c r="P80" i="78"/>
  <c r="M80" i="78"/>
  <c r="J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P72" i="78"/>
  <c r="M72" i="78"/>
  <c r="J72" i="78"/>
  <c r="K71" i="78"/>
  <c r="I71" i="78"/>
  <c r="G71" i="78"/>
  <c r="E71" i="78"/>
  <c r="P69" i="78"/>
  <c r="M69" i="78"/>
  <c r="P68" i="78"/>
  <c r="M68" i="78"/>
  <c r="J68" i="78"/>
  <c r="P67" i="78"/>
  <c r="M67" i="78"/>
  <c r="P66" i="78"/>
  <c r="M66" i="78"/>
  <c r="J66" i="78"/>
  <c r="P65" i="78"/>
  <c r="M65" i="78"/>
  <c r="J65" i="78"/>
  <c r="P64" i="78"/>
  <c r="M64" i="78"/>
  <c r="J64" i="78"/>
  <c r="P63" i="78"/>
  <c r="M63" i="78"/>
  <c r="J63" i="78"/>
  <c r="M62" i="78"/>
  <c r="M60" i="78"/>
  <c r="J60" i="78"/>
  <c r="P59" i="78"/>
  <c r="M59" i="78"/>
  <c r="J59" i="78"/>
  <c r="P58" i="78"/>
  <c r="M58" i="78"/>
  <c r="J58" i="78"/>
  <c r="P49" i="78"/>
  <c r="M49" i="78"/>
  <c r="P48" i="78"/>
  <c r="M48" i="78"/>
  <c r="P47" i="78"/>
  <c r="M47" i="78"/>
  <c r="P46" i="78"/>
  <c r="M46" i="78"/>
  <c r="P45" i="78"/>
  <c r="M45" i="78"/>
  <c r="P44" i="78"/>
  <c r="M44" i="78"/>
  <c r="P43" i="78"/>
  <c r="M43" i="78"/>
  <c r="P42" i="78"/>
  <c r="M42" i="78"/>
  <c r="P41" i="78"/>
  <c r="M41" i="78"/>
  <c r="P39" i="78"/>
  <c r="M39" i="78"/>
  <c r="P38" i="78"/>
  <c r="M38" i="78"/>
  <c r="I37" i="78"/>
  <c r="G37" i="78"/>
  <c r="M37" i="78" s="1"/>
  <c r="E37" i="78"/>
  <c r="D37" i="78"/>
  <c r="P33" i="78"/>
  <c r="M33" i="78"/>
  <c r="P32" i="78"/>
  <c r="M32" i="78"/>
  <c r="P31" i="78"/>
  <c r="M31" i="78"/>
  <c r="P30" i="78"/>
  <c r="M30" i="78"/>
  <c r="P29" i="78"/>
  <c r="M29" i="78"/>
  <c r="K28" i="78"/>
  <c r="I28" i="78"/>
  <c r="P28" i="78" s="1"/>
  <c r="G28" i="78"/>
  <c r="M28" i="78" s="1"/>
  <c r="E28" i="78"/>
  <c r="D28" i="78"/>
  <c r="P26" i="78"/>
  <c r="M26" i="78"/>
  <c r="P25" i="78"/>
  <c r="M25" i="78"/>
  <c r="P24" i="78"/>
  <c r="M24" i="78"/>
  <c r="P23" i="78"/>
  <c r="M23" i="78"/>
  <c r="P22" i="78"/>
  <c r="M22" i="78"/>
  <c r="P20" i="78"/>
  <c r="P19" i="78"/>
  <c r="P18" i="78"/>
  <c r="P17" i="78"/>
  <c r="P16" i="78"/>
  <c r="P15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93" i="16"/>
  <c r="H93" i="16"/>
  <c r="J93" i="16"/>
  <c r="M93" i="16"/>
  <c r="P93" i="16"/>
  <c r="C94" i="16"/>
  <c r="D94" i="16"/>
  <c r="E94" i="16"/>
  <c r="G94" i="16"/>
  <c r="H94" i="16" s="1"/>
  <c r="I94" i="16"/>
  <c r="J94" i="16" s="1"/>
  <c r="K94" i="16"/>
  <c r="N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P103" i="16"/>
  <c r="F104" i="16"/>
  <c r="H104" i="16"/>
  <c r="J104" i="16"/>
  <c r="M104" i="16"/>
  <c r="P104" i="16"/>
  <c r="F105" i="16"/>
  <c r="H105" i="16"/>
  <c r="J105" i="16"/>
  <c r="M105" i="16"/>
  <c r="P105" i="16"/>
  <c r="F106" i="16"/>
  <c r="H106" i="16"/>
  <c r="J106" i="16"/>
  <c r="M106" i="16"/>
  <c r="P106" i="16"/>
  <c r="F107" i="16"/>
  <c r="H107" i="16"/>
  <c r="J107" i="16"/>
  <c r="M107" i="16"/>
  <c r="P107" i="16"/>
  <c r="F108" i="16"/>
  <c r="H108" i="16"/>
  <c r="J108" i="16"/>
  <c r="M108" i="16"/>
  <c r="P108" i="16"/>
  <c r="F109" i="16"/>
  <c r="H109" i="16"/>
  <c r="J109" i="16"/>
  <c r="M109" i="16"/>
  <c r="P109" i="16"/>
  <c r="F110" i="16"/>
  <c r="H110" i="16"/>
  <c r="J110" i="16"/>
  <c r="M110" i="16"/>
  <c r="P110" i="16"/>
  <c r="F111" i="16"/>
  <c r="H111" i="16"/>
  <c r="J111" i="16"/>
  <c r="M111" i="16"/>
  <c r="P111" i="16"/>
  <c r="F112" i="16"/>
  <c r="H112" i="16"/>
  <c r="J112" i="16"/>
  <c r="M112" i="16"/>
  <c r="P112" i="16"/>
  <c r="F113" i="16"/>
  <c r="H113" i="16"/>
  <c r="J113" i="16"/>
  <c r="M113" i="16"/>
  <c r="P113" i="16"/>
  <c r="F114" i="16"/>
  <c r="H114" i="16"/>
  <c r="J114" i="16"/>
  <c r="M114" i="16"/>
  <c r="P114" i="16"/>
  <c r="F116" i="16"/>
  <c r="H116" i="16"/>
  <c r="J116" i="16"/>
  <c r="M116" i="16"/>
  <c r="P116" i="16"/>
  <c r="F117" i="16"/>
  <c r="H117" i="16"/>
  <c r="J117" i="16"/>
  <c r="M117" i="16"/>
  <c r="P117" i="16"/>
  <c r="F118" i="16"/>
  <c r="H118" i="16"/>
  <c r="J118" i="16"/>
  <c r="M118" i="16"/>
  <c r="P118" i="16"/>
  <c r="F119" i="16"/>
  <c r="H119" i="16"/>
  <c r="J119" i="16"/>
  <c r="M119" i="16"/>
  <c r="P119" i="16"/>
  <c r="F120" i="16"/>
  <c r="H120" i="16"/>
  <c r="J120" i="16"/>
  <c r="M120" i="16"/>
  <c r="P120" i="16"/>
  <c r="F121" i="16"/>
  <c r="H121" i="16"/>
  <c r="J121" i="16"/>
  <c r="M121" i="16"/>
  <c r="P121" i="16"/>
  <c r="F122" i="16"/>
  <c r="H122" i="16"/>
  <c r="J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C130" i="16"/>
  <c r="G130" i="16"/>
  <c r="H130" i="16" s="1"/>
  <c r="I130" i="16"/>
  <c r="K130" i="16"/>
  <c r="N130" i="16"/>
  <c r="F131" i="16"/>
  <c r="H131" i="16"/>
  <c r="J131" i="16"/>
  <c r="M131" i="16"/>
  <c r="P131" i="16"/>
  <c r="F132" i="16"/>
  <c r="H132" i="16"/>
  <c r="J132" i="16"/>
  <c r="M132" i="16"/>
  <c r="P132" i="16"/>
  <c r="F133" i="16"/>
  <c r="H133" i="16"/>
  <c r="J133" i="16"/>
  <c r="M133" i="16"/>
  <c r="P133" i="16"/>
  <c r="F134" i="16"/>
  <c r="H134" i="16"/>
  <c r="J134" i="16"/>
  <c r="M134" i="16"/>
  <c r="P134" i="16"/>
  <c r="F135" i="16"/>
  <c r="H135" i="16"/>
  <c r="J135" i="16"/>
  <c r="M135" i="16"/>
  <c r="P135" i="16"/>
  <c r="F136" i="16"/>
  <c r="H136" i="16"/>
  <c r="J136" i="16"/>
  <c r="M136" i="16"/>
  <c r="P136" i="16"/>
  <c r="F137" i="16"/>
  <c r="H137" i="16"/>
  <c r="J137" i="16"/>
  <c r="M137" i="16"/>
  <c r="P137" i="16"/>
  <c r="F138" i="16"/>
  <c r="H138" i="16"/>
  <c r="J138" i="16"/>
  <c r="M138" i="16"/>
  <c r="P138" i="16"/>
  <c r="F139" i="16"/>
  <c r="H139" i="16"/>
  <c r="J139" i="16"/>
  <c r="M139" i="16"/>
  <c r="P139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F148" i="16"/>
  <c r="H148" i="16"/>
  <c r="J148" i="16"/>
  <c r="M148" i="16"/>
  <c r="P148" i="16"/>
  <c r="F149" i="16"/>
  <c r="H149" i="16"/>
  <c r="J149" i="16"/>
  <c r="M149" i="16"/>
  <c r="P149" i="16"/>
  <c r="F150" i="16"/>
  <c r="H150" i="16"/>
  <c r="J150" i="16"/>
  <c r="M150" i="16"/>
  <c r="P150" i="16"/>
  <c r="F151" i="16"/>
  <c r="H151" i="16"/>
  <c r="J151" i="16"/>
  <c r="M151" i="16"/>
  <c r="P151" i="16"/>
  <c r="F152" i="16"/>
  <c r="H152" i="16"/>
  <c r="J152" i="16"/>
  <c r="M152" i="16"/>
  <c r="P152" i="16"/>
  <c r="F153" i="16"/>
  <c r="H153" i="16"/>
  <c r="J153" i="16"/>
  <c r="M153" i="16"/>
  <c r="P153" i="16"/>
  <c r="M154" i="16"/>
  <c r="P154" i="16"/>
  <c r="F155" i="16"/>
  <c r="H155" i="16"/>
  <c r="J155" i="16"/>
  <c r="M155" i="16"/>
  <c r="P155" i="16"/>
  <c r="F156" i="16"/>
  <c r="H156" i="16"/>
  <c r="J156" i="16"/>
  <c r="M156" i="16"/>
  <c r="P156" i="16"/>
  <c r="F157" i="16"/>
  <c r="H157" i="16"/>
  <c r="J157" i="16"/>
  <c r="M157" i="16"/>
  <c r="P157" i="16"/>
  <c r="F158" i="16"/>
  <c r="H158" i="16"/>
  <c r="J158" i="16"/>
  <c r="F160" i="16"/>
  <c r="H160" i="16"/>
  <c r="J160" i="16"/>
  <c r="C161" i="16"/>
  <c r="K161" i="16"/>
  <c r="N161" i="16"/>
  <c r="F162" i="16"/>
  <c r="H162" i="16"/>
  <c r="J162" i="16"/>
  <c r="M162" i="16"/>
  <c r="P162" i="16"/>
  <c r="F163" i="16"/>
  <c r="H163" i="16"/>
  <c r="J163" i="16"/>
  <c r="M163" i="16"/>
  <c r="P163" i="16"/>
  <c r="F165" i="16"/>
  <c r="H165" i="16"/>
  <c r="J165" i="16"/>
  <c r="M165" i="16"/>
  <c r="P165" i="16"/>
  <c r="F166" i="16"/>
  <c r="H166" i="16"/>
  <c r="J166" i="16"/>
  <c r="M166" i="16"/>
  <c r="P166" i="16"/>
  <c r="F167" i="16"/>
  <c r="H167" i="16"/>
  <c r="J167" i="16"/>
  <c r="M167" i="16"/>
  <c r="F168" i="16"/>
  <c r="H168" i="16"/>
  <c r="J168" i="16"/>
  <c r="M168" i="16"/>
  <c r="P168" i="16"/>
  <c r="F169" i="16"/>
  <c r="H169" i="16"/>
  <c r="J169" i="16"/>
  <c r="M169" i="16"/>
  <c r="P169" i="16"/>
  <c r="F170" i="16"/>
  <c r="H170" i="16"/>
  <c r="J170" i="16"/>
  <c r="M170" i="16"/>
  <c r="P170" i="16"/>
  <c r="F171" i="16"/>
  <c r="H171" i="16"/>
  <c r="J171" i="16"/>
  <c r="M171" i="16"/>
  <c r="P171" i="16"/>
  <c r="F172" i="16"/>
  <c r="H172" i="16"/>
  <c r="J172" i="16"/>
  <c r="M172" i="16"/>
  <c r="P172" i="16"/>
  <c r="F173" i="16"/>
  <c r="H173" i="16"/>
  <c r="J173" i="16"/>
  <c r="M173" i="16"/>
  <c r="F174" i="16"/>
  <c r="H174" i="16"/>
  <c r="J174" i="16"/>
  <c r="M174" i="16"/>
  <c r="P174" i="16"/>
  <c r="F175" i="16"/>
  <c r="H175" i="16"/>
  <c r="J175" i="16"/>
  <c r="M175" i="16"/>
  <c r="P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M180" i="16"/>
  <c r="P180" i="16"/>
  <c r="F181" i="16"/>
  <c r="H181" i="16"/>
  <c r="J181" i="16"/>
  <c r="M181" i="16"/>
  <c r="P181" i="16"/>
  <c r="F182" i="16"/>
  <c r="H182" i="16"/>
  <c r="J182" i="16"/>
  <c r="M182" i="16"/>
  <c r="P182" i="16"/>
  <c r="F183" i="16"/>
  <c r="H183" i="16"/>
  <c r="J183" i="16"/>
  <c r="M183" i="16"/>
  <c r="P183" i="16"/>
  <c r="F184" i="16"/>
  <c r="H184" i="16"/>
  <c r="J184" i="16"/>
  <c r="M184" i="16"/>
  <c r="P184" i="16"/>
  <c r="F185" i="16"/>
  <c r="H185" i="16"/>
  <c r="J185" i="16"/>
  <c r="M185" i="16"/>
  <c r="F186" i="16"/>
  <c r="H186" i="16"/>
  <c r="J186" i="16"/>
  <c r="C187" i="16"/>
  <c r="F187" i="16"/>
  <c r="G187" i="16"/>
  <c r="H187" i="16" s="1"/>
  <c r="I187" i="16"/>
  <c r="J187" i="16" s="1"/>
  <c r="K187" i="16"/>
  <c r="N187" i="16"/>
  <c r="F188" i="16"/>
  <c r="H188" i="16"/>
  <c r="J188" i="16"/>
  <c r="M188" i="16"/>
  <c r="P188" i="16"/>
  <c r="F189" i="16"/>
  <c r="H189" i="16"/>
  <c r="J189" i="16"/>
  <c r="M189" i="16"/>
  <c r="P189" i="16"/>
  <c r="F190" i="16"/>
  <c r="H190" i="16"/>
  <c r="J190" i="16"/>
  <c r="M190" i="16"/>
  <c r="P190" i="16"/>
  <c r="F191" i="16"/>
  <c r="H191" i="16"/>
  <c r="J191" i="16"/>
  <c r="M191" i="16"/>
  <c r="P191" i="16"/>
  <c r="F192" i="16"/>
  <c r="H192" i="16"/>
  <c r="J192" i="16"/>
  <c r="M192" i="16"/>
  <c r="P192" i="16"/>
  <c r="F193" i="16"/>
  <c r="H193" i="16"/>
  <c r="J193" i="16"/>
  <c r="M193" i="16"/>
  <c r="F198" i="16"/>
  <c r="H198" i="16"/>
  <c r="J198" i="16"/>
  <c r="P198" i="16"/>
  <c r="F199" i="16"/>
  <c r="H199" i="16"/>
  <c r="J199" i="16"/>
  <c r="F200" i="16"/>
  <c r="H200" i="16"/>
  <c r="J200" i="16"/>
  <c r="F201" i="16"/>
  <c r="H201" i="16"/>
  <c r="J201" i="16"/>
  <c r="F202" i="16"/>
  <c r="H202" i="16"/>
  <c r="J202" i="16"/>
  <c r="F204" i="16"/>
  <c r="H204" i="16"/>
  <c r="J204" i="16"/>
  <c r="F205" i="16"/>
  <c r="H205" i="16"/>
  <c r="J205" i="16"/>
  <c r="C207" i="16"/>
  <c r="N207" i="16"/>
  <c r="F208" i="16"/>
  <c r="H208" i="16"/>
  <c r="J208" i="16"/>
  <c r="M208" i="16"/>
  <c r="P208" i="16"/>
  <c r="F209" i="16"/>
  <c r="H209" i="16"/>
  <c r="J209" i="16"/>
  <c r="P209" i="16"/>
  <c r="F210" i="16"/>
  <c r="H210" i="16"/>
  <c r="J210" i="16"/>
  <c r="M210" i="16"/>
  <c r="P210" i="16"/>
  <c r="F211" i="16"/>
  <c r="H211" i="16"/>
  <c r="J211" i="16"/>
  <c r="M211" i="16"/>
  <c r="P211" i="16"/>
  <c r="F212" i="16"/>
  <c r="H212" i="16"/>
  <c r="J212" i="16"/>
  <c r="M212" i="16"/>
  <c r="P212" i="16"/>
  <c r="F213" i="16"/>
  <c r="H213" i="16"/>
  <c r="J213" i="16"/>
  <c r="M213" i="16"/>
  <c r="P213" i="16"/>
  <c r="F215" i="16"/>
  <c r="H215" i="16"/>
  <c r="J215" i="16"/>
  <c r="M215" i="16"/>
  <c r="P215" i="16"/>
  <c r="F216" i="16"/>
  <c r="H216" i="16"/>
  <c r="J216" i="16"/>
  <c r="M216" i="16"/>
  <c r="P216" i="16"/>
  <c r="F217" i="16"/>
  <c r="H217" i="16"/>
  <c r="J217" i="16"/>
  <c r="F218" i="16"/>
  <c r="H218" i="16"/>
  <c r="J218" i="16"/>
  <c r="P218" i="16"/>
  <c r="F219" i="16"/>
  <c r="H219" i="16"/>
  <c r="J219" i="16"/>
  <c r="P219" i="16"/>
  <c r="F220" i="16"/>
  <c r="H220" i="16"/>
  <c r="J220" i="16"/>
  <c r="P220" i="16"/>
  <c r="F221" i="16"/>
  <c r="H221" i="16"/>
  <c r="J221" i="16"/>
  <c r="F222" i="16"/>
  <c r="H222" i="16"/>
  <c r="J222" i="16"/>
  <c r="P222" i="16"/>
  <c r="F223" i="16"/>
  <c r="H223" i="16"/>
  <c r="J223" i="16"/>
  <c r="P223" i="16"/>
  <c r="F224" i="16"/>
  <c r="H224" i="16"/>
  <c r="J224" i="16"/>
  <c r="P224" i="16"/>
  <c r="F225" i="16"/>
  <c r="H225" i="16"/>
  <c r="J225" i="16"/>
  <c r="P225" i="16"/>
  <c r="F226" i="16"/>
  <c r="H226" i="16"/>
  <c r="J226" i="16"/>
  <c r="P226" i="16"/>
  <c r="F227" i="16"/>
  <c r="H227" i="16"/>
  <c r="J227" i="16"/>
  <c r="P227" i="16"/>
  <c r="F228" i="16"/>
  <c r="H228" i="16"/>
  <c r="J228" i="16"/>
  <c r="C229" i="16"/>
  <c r="E229" i="16"/>
  <c r="F229" i="16" s="1"/>
  <c r="G229" i="16"/>
  <c r="H229" i="16" s="1"/>
  <c r="I229" i="16"/>
  <c r="J229" i="16" s="1"/>
  <c r="K229" i="16"/>
  <c r="N229" i="16"/>
  <c r="G87" i="78" l="1"/>
  <c r="D87" i="78"/>
  <c r="M86" i="78"/>
  <c r="H86" i="78"/>
  <c r="M71" i="78"/>
  <c r="H71" i="78"/>
  <c r="P37" i="78"/>
  <c r="N87" i="78"/>
  <c r="E87" i="78"/>
  <c r="P6" i="78"/>
  <c r="I87" i="78"/>
  <c r="J6" i="78"/>
  <c r="P71" i="78"/>
  <c r="P62" i="78"/>
  <c r="M6" i="78"/>
  <c r="F71" i="78"/>
  <c r="J28" i="78"/>
  <c r="J130" i="16"/>
  <c r="K230" i="16"/>
  <c r="M230" i="16" s="1"/>
  <c r="N230" i="16"/>
  <c r="P230" i="16" s="1"/>
  <c r="F130" i="16"/>
  <c r="H207" i="16"/>
  <c r="H161" i="16"/>
  <c r="J230" i="16"/>
  <c r="F230" i="16"/>
  <c r="J161" i="16"/>
  <c r="F161" i="16"/>
  <c r="H230" i="16"/>
  <c r="F6" i="78"/>
  <c r="F86" i="78"/>
  <c r="F37" i="78"/>
  <c r="J207" i="16"/>
  <c r="F207" i="16"/>
  <c r="P187" i="16"/>
  <c r="M187" i="16"/>
  <c r="F28" i="78"/>
  <c r="F94" i="16"/>
  <c r="J37" i="78"/>
  <c r="J62" i="78"/>
  <c r="J71" i="78"/>
  <c r="J86" i="78"/>
  <c r="P229" i="16"/>
  <c r="M229" i="16"/>
  <c r="P207" i="16"/>
  <c r="M207" i="16"/>
  <c r="P161" i="16"/>
  <c r="M161" i="16"/>
  <c r="P130" i="16"/>
  <c r="M130" i="16"/>
  <c r="P94" i="16"/>
  <c r="M94" i="16"/>
  <c r="N16" i="87"/>
  <c r="K16" i="87"/>
  <c r="I16" i="87"/>
  <c r="G16" i="87"/>
  <c r="E16" i="87"/>
  <c r="D16" i="87"/>
  <c r="C16" i="87"/>
  <c r="N13" i="87"/>
  <c r="K13" i="87"/>
  <c r="I13" i="87"/>
  <c r="P13" i="87" s="1"/>
  <c r="G13" i="87"/>
  <c r="M13" i="87" s="1"/>
  <c r="E13" i="87"/>
  <c r="D13" i="87"/>
  <c r="C13" i="87"/>
  <c r="M12" i="87"/>
  <c r="P11" i="87"/>
  <c r="M11" i="87"/>
  <c r="J11" i="87"/>
  <c r="H11" i="87"/>
  <c r="F11" i="87"/>
  <c r="N10" i="87"/>
  <c r="K10" i="87"/>
  <c r="I10" i="87"/>
  <c r="P10" i="87" s="1"/>
  <c r="G10" i="87"/>
  <c r="M10" i="87" s="1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P13" i="88" s="1"/>
  <c r="G13" i="88"/>
  <c r="M13" i="88" s="1"/>
  <c r="E13" i="88"/>
  <c r="F13" i="88" s="1"/>
  <c r="D13" i="88"/>
  <c r="C13" i="88"/>
  <c r="P11" i="88"/>
  <c r="M11" i="88"/>
  <c r="J11" i="88"/>
  <c r="H11" i="88"/>
  <c r="F11" i="88"/>
  <c r="N10" i="88"/>
  <c r="N17" i="88" s="1"/>
  <c r="K10" i="88"/>
  <c r="K17" i="88" s="1"/>
  <c r="I10" i="88"/>
  <c r="P10" i="88" s="1"/>
  <c r="G10" i="88"/>
  <c r="M10" i="88" s="1"/>
  <c r="E10" i="88"/>
  <c r="F10" i="88" s="1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P13" i="82" s="1"/>
  <c r="G13" i="82"/>
  <c r="M13" i="82" s="1"/>
  <c r="E13" i="82"/>
  <c r="D13" i="82"/>
  <c r="C13" i="82"/>
  <c r="P11" i="82"/>
  <c r="M11" i="82"/>
  <c r="J11" i="82"/>
  <c r="H11" i="82"/>
  <c r="F11" i="82"/>
  <c r="N10" i="82"/>
  <c r="N17" i="82" s="1"/>
  <c r="K10" i="82"/>
  <c r="K17" i="82" s="1"/>
  <c r="I10" i="82"/>
  <c r="P10" i="82" s="1"/>
  <c r="G10" i="82"/>
  <c r="M10" i="82" s="1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P13" i="85" s="1"/>
  <c r="G13" i="85"/>
  <c r="M13" i="85" s="1"/>
  <c r="E13" i="85"/>
  <c r="D13" i="85"/>
  <c r="C13" i="85"/>
  <c r="P11" i="85"/>
  <c r="M11" i="85"/>
  <c r="J11" i="85"/>
  <c r="H11" i="85"/>
  <c r="F11" i="85"/>
  <c r="N10" i="85"/>
  <c r="N17" i="85" s="1"/>
  <c r="K10" i="85"/>
  <c r="K17" i="85" s="1"/>
  <c r="I10" i="85"/>
  <c r="P10" i="85" s="1"/>
  <c r="G10" i="85"/>
  <c r="M10" i="85" s="1"/>
  <c r="E10" i="85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P13" i="86" s="1"/>
  <c r="G13" i="86"/>
  <c r="M13" i="86" s="1"/>
  <c r="E13" i="86"/>
  <c r="D13" i="86"/>
  <c r="C13" i="86"/>
  <c r="P11" i="86"/>
  <c r="M11" i="86"/>
  <c r="J11" i="86"/>
  <c r="H11" i="86"/>
  <c r="F11" i="86"/>
  <c r="N10" i="86"/>
  <c r="N17" i="86" s="1"/>
  <c r="K10" i="86"/>
  <c r="K17" i="86" s="1"/>
  <c r="I10" i="86"/>
  <c r="P10" i="86" s="1"/>
  <c r="G10" i="86"/>
  <c r="M10" i="86" s="1"/>
  <c r="E10" i="86"/>
  <c r="F10" i="86" s="1"/>
  <c r="D10" i="86"/>
  <c r="D17" i="86" s="1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P13" i="83" s="1"/>
  <c r="G13" i="83"/>
  <c r="E13" i="83"/>
  <c r="D13" i="83"/>
  <c r="C13" i="83"/>
  <c r="P12" i="83"/>
  <c r="M12" i="83"/>
  <c r="P11" i="83"/>
  <c r="M11" i="83"/>
  <c r="J11" i="83"/>
  <c r="H11" i="83"/>
  <c r="F11" i="83"/>
  <c r="N10" i="83"/>
  <c r="N17" i="83" s="1"/>
  <c r="K10" i="83"/>
  <c r="K17" i="83" s="1"/>
  <c r="I10" i="83"/>
  <c r="P10" i="83" s="1"/>
  <c r="G10" i="83"/>
  <c r="M10" i="83" s="1"/>
  <c r="E10" i="83"/>
  <c r="D10" i="83"/>
  <c r="D17" i="83" s="1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P13" i="84" s="1"/>
  <c r="G13" i="84"/>
  <c r="M13" i="84" s="1"/>
  <c r="E13" i="84"/>
  <c r="F13" i="84" s="1"/>
  <c r="D13" i="84"/>
  <c r="C13" i="84"/>
  <c r="P11" i="84"/>
  <c r="M11" i="84"/>
  <c r="J11" i="84"/>
  <c r="H11" i="84"/>
  <c r="F11" i="84"/>
  <c r="N10" i="84"/>
  <c r="N17" i="84" s="1"/>
  <c r="K10" i="84"/>
  <c r="K17" i="84" s="1"/>
  <c r="I10" i="84"/>
  <c r="G10" i="84"/>
  <c r="E10" i="84"/>
  <c r="F10" i="84" s="1"/>
  <c r="D10" i="84"/>
  <c r="D17" i="84" s="1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0" i="84" l="1"/>
  <c r="M10" i="84"/>
  <c r="H87" i="78"/>
  <c r="M13" i="83"/>
  <c r="F87" i="78"/>
  <c r="F13" i="82"/>
  <c r="F10" i="82"/>
  <c r="F13" i="85"/>
  <c r="F10" i="85"/>
  <c r="F13" i="83"/>
  <c r="F10" i="83"/>
  <c r="D17" i="87"/>
  <c r="K17" i="87"/>
  <c r="F13" i="86"/>
  <c r="F13" i="87"/>
  <c r="F10" i="87"/>
  <c r="M87" i="78"/>
  <c r="P87" i="78"/>
  <c r="J87" i="78"/>
  <c r="N17" i="87"/>
  <c r="C17" i="87"/>
  <c r="C17" i="88"/>
  <c r="C17" i="82"/>
  <c r="C17" i="85"/>
  <c r="C17" i="86"/>
  <c r="C17" i="83"/>
  <c r="C17" i="84"/>
  <c r="E17" i="87"/>
  <c r="F17" i="87" s="1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F17" i="86" s="1"/>
  <c r="G17" i="86"/>
  <c r="I17" i="86"/>
  <c r="H10" i="86"/>
  <c r="J10" i="86"/>
  <c r="H13" i="86"/>
  <c r="J13" i="86"/>
  <c r="E17" i="83"/>
  <c r="F17" i="83" s="1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H13" i="84"/>
  <c r="J13" i="84"/>
  <c r="N16" i="81"/>
  <c r="K16" i="81"/>
  <c r="I16" i="81"/>
  <c r="G16" i="81"/>
  <c r="E16" i="81"/>
  <c r="D16" i="81"/>
  <c r="C16" i="81"/>
  <c r="N13" i="81"/>
  <c r="K13" i="81"/>
  <c r="I13" i="81"/>
  <c r="P13" i="81" s="1"/>
  <c r="G13" i="81"/>
  <c r="M13" i="81" s="1"/>
  <c r="E13" i="81"/>
  <c r="F13" i="81" s="1"/>
  <c r="D13" i="81"/>
  <c r="C13" i="81"/>
  <c r="P12" i="81"/>
  <c r="M12" i="81"/>
  <c r="P11" i="81"/>
  <c r="M11" i="81"/>
  <c r="J11" i="81"/>
  <c r="H11" i="81"/>
  <c r="F11" i="81"/>
  <c r="N10" i="81"/>
  <c r="N17" i="81" s="1"/>
  <c r="K10" i="81"/>
  <c r="K17" i="81" s="1"/>
  <c r="I10" i="81"/>
  <c r="P10" i="81" s="1"/>
  <c r="G10" i="81"/>
  <c r="M10" i="81" s="1"/>
  <c r="E10" i="81"/>
  <c r="F10" i="81" s="1"/>
  <c r="D10" i="81"/>
  <c r="D17" i="81" s="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P13" i="80" s="1"/>
  <c r="G13" i="80"/>
  <c r="M13" i="80" s="1"/>
  <c r="E13" i="80"/>
  <c r="F13" i="80" s="1"/>
  <c r="D13" i="80"/>
  <c r="C13" i="80"/>
  <c r="P11" i="80"/>
  <c r="M11" i="80"/>
  <c r="J11" i="80"/>
  <c r="H11" i="80"/>
  <c r="F11" i="80"/>
  <c r="N10" i="80"/>
  <c r="N17" i="80" s="1"/>
  <c r="K10" i="80"/>
  <c r="K17" i="80" s="1"/>
  <c r="I10" i="80"/>
  <c r="P10" i="80" s="1"/>
  <c r="G10" i="80"/>
  <c r="M10" i="80" s="1"/>
  <c r="E10" i="80"/>
  <c r="F10" i="80" s="1"/>
  <c r="D10" i="80"/>
  <c r="D17" i="80" s="1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C17" i="81" l="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F17" i="80" s="1"/>
  <c r="G17" i="80"/>
  <c r="I17" i="80"/>
  <c r="H10" i="80"/>
  <c r="J10" i="80"/>
  <c r="H13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P11" i="79"/>
  <c r="J11" i="79"/>
  <c r="H11" i="79"/>
  <c r="F11" i="79"/>
  <c r="N10" i="79"/>
  <c r="K10" i="79"/>
  <c r="P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P10" i="25"/>
  <c r="P11" i="24"/>
  <c r="F17" i="79" l="1"/>
  <c r="M17" i="79"/>
  <c r="H17" i="79"/>
  <c r="P17" i="79"/>
  <c r="J17" i="79"/>
  <c r="J188" i="78"/>
  <c r="H188" i="78"/>
  <c r="F188" i="78"/>
  <c r="J176" i="78"/>
  <c r="J170" i="78"/>
  <c r="J171" i="78"/>
  <c r="J168" i="78"/>
  <c r="J165" i="78"/>
  <c r="H176" i="78"/>
  <c r="H170" i="78"/>
  <c r="H171" i="78"/>
  <c r="H168" i="78"/>
  <c r="H165" i="78"/>
  <c r="F176" i="78"/>
  <c r="F170" i="78"/>
  <c r="F171" i="78"/>
  <c r="F168" i="78"/>
  <c r="F165" i="78"/>
  <c r="F147" i="78"/>
  <c r="F148" i="78"/>
  <c r="F149" i="78"/>
  <c r="F151" i="78"/>
  <c r="F153" i="78"/>
  <c r="F154" i="78"/>
  <c r="F131" i="78"/>
  <c r="F132" i="78"/>
  <c r="F133" i="78"/>
  <c r="F134" i="78"/>
  <c r="F135" i="78"/>
  <c r="F136" i="78"/>
  <c r="F137" i="78"/>
  <c r="F142" i="78"/>
  <c r="F143" i="78"/>
  <c r="F144" i="78"/>
  <c r="F145" i="78"/>
  <c r="F125" i="78"/>
  <c r="F117" i="78"/>
  <c r="F118" i="78"/>
  <c r="F111" i="78"/>
  <c r="F112" i="78"/>
  <c r="F113" i="78"/>
  <c r="F109" i="78"/>
  <c r="F103" i="78"/>
  <c r="F104" i="78"/>
  <c r="F105" i="78"/>
  <c r="F106" i="78"/>
  <c r="F107" i="78"/>
  <c r="F96" i="78"/>
  <c r="I87" i="16"/>
  <c r="G87" i="16"/>
  <c r="E87" i="16"/>
  <c r="D87" i="16"/>
  <c r="H12" i="44" l="1"/>
  <c r="F57" i="43"/>
  <c r="H35" i="43"/>
  <c r="H33" i="43"/>
  <c r="M11" i="28" l="1"/>
  <c r="M10" i="28"/>
  <c r="M8" i="28"/>
  <c r="M6" i="28"/>
  <c r="M5" i="28"/>
  <c r="P11" i="22"/>
  <c r="M11" i="22"/>
  <c r="M8" i="22"/>
  <c r="M5" i="22"/>
  <c r="M15" i="23"/>
  <c r="M14" i="23"/>
  <c r="M12" i="23"/>
  <c r="M11" i="23"/>
  <c r="M8" i="23"/>
  <c r="M7" i="23"/>
  <c r="M6" i="23"/>
  <c r="M5" i="23"/>
  <c r="M10" i="76"/>
  <c r="M8" i="76"/>
  <c r="M6" i="76"/>
  <c r="M5" i="76"/>
  <c r="M8" i="74"/>
  <c r="M6" i="74"/>
  <c r="M5" i="74"/>
  <c r="M10" i="47"/>
  <c r="M8" i="47"/>
  <c r="M6" i="47"/>
  <c r="M5" i="47"/>
  <c r="M8" i="46"/>
  <c r="M6" i="46"/>
  <c r="M5" i="46"/>
  <c r="M10" i="25"/>
  <c r="M8" i="25"/>
  <c r="M6" i="25"/>
  <c r="M5" i="25"/>
  <c r="M11" i="27"/>
  <c r="M10" i="27"/>
  <c r="M8" i="27"/>
  <c r="M6" i="27"/>
  <c r="M5" i="27"/>
  <c r="M10" i="26"/>
  <c r="M8" i="26"/>
  <c r="M6" i="26"/>
  <c r="M5" i="26"/>
  <c r="M11" i="24"/>
  <c r="M8" i="24"/>
  <c r="M6" i="24"/>
  <c r="M5" i="24"/>
  <c r="M11" i="20"/>
  <c r="M10" i="20"/>
  <c r="M8" i="20"/>
  <c r="M6" i="20"/>
  <c r="M5" i="20"/>
  <c r="M56" i="13"/>
  <c r="M55" i="13"/>
  <c r="M54" i="13"/>
  <c r="M53" i="13"/>
  <c r="M52" i="13"/>
  <c r="M51" i="13"/>
  <c r="M50" i="13"/>
  <c r="M49" i="13"/>
  <c r="M48" i="13"/>
  <c r="M47" i="13"/>
  <c r="M45" i="13"/>
  <c r="M44" i="13"/>
  <c r="M43" i="13"/>
  <c r="M42" i="13"/>
  <c r="M41" i="13"/>
  <c r="M40" i="13"/>
  <c r="M39" i="13"/>
  <c r="M38" i="13"/>
  <c r="M37" i="13"/>
  <c r="M36" i="13"/>
  <c r="M35" i="13"/>
  <c r="M26" i="13"/>
  <c r="M25" i="13"/>
  <c r="M24" i="13"/>
  <c r="M23" i="13"/>
  <c r="M22" i="13"/>
  <c r="M21" i="13"/>
  <c r="M20" i="13"/>
  <c r="M19" i="13"/>
  <c r="M18" i="13"/>
  <c r="M17" i="13"/>
  <c r="M15" i="13"/>
  <c r="M14" i="13"/>
  <c r="M13" i="13"/>
  <c r="M12" i="13"/>
  <c r="M11" i="13"/>
  <c r="M10" i="13"/>
  <c r="M9" i="13"/>
  <c r="M8" i="13"/>
  <c r="M7" i="13"/>
  <c r="M6" i="13"/>
  <c r="M5" i="13"/>
  <c r="K57" i="13"/>
  <c r="K46" i="13"/>
  <c r="K16" i="76" l="1"/>
  <c r="K58" i="13"/>
  <c r="N224" i="78"/>
  <c r="K224" i="78"/>
  <c r="P217" i="78"/>
  <c r="P214" i="78"/>
  <c r="P210" i="78"/>
  <c r="P207" i="78"/>
  <c r="P206" i="78"/>
  <c r="P204" i="78"/>
  <c r="K202" i="78"/>
  <c r="N202" i="78"/>
  <c r="P195" i="78"/>
  <c r="P194" i="78"/>
  <c r="P188" i="78"/>
  <c r="N185" i="78" l="1"/>
  <c r="K185" i="78"/>
  <c r="P176" i="78"/>
  <c r="P171" i="78"/>
  <c r="P170" i="78"/>
  <c r="P169" i="78"/>
  <c r="P168" i="78"/>
  <c r="P163" i="78"/>
  <c r="N159" i="78"/>
  <c r="P159" i="78" s="1"/>
  <c r="P154" i="78"/>
  <c r="P153" i="78"/>
  <c r="P152" i="78"/>
  <c r="P151" i="78"/>
  <c r="P150" i="78"/>
  <c r="P149" i="78"/>
  <c r="P148" i="78"/>
  <c r="P147" i="78"/>
  <c r="P145" i="78"/>
  <c r="P144" i="78"/>
  <c r="P143" i="78"/>
  <c r="P142" i="78"/>
  <c r="P137" i="78"/>
  <c r="P136" i="78"/>
  <c r="P135" i="78"/>
  <c r="P134" i="78"/>
  <c r="P132" i="78"/>
  <c r="P131" i="78"/>
  <c r="K128" i="78"/>
  <c r="N128" i="78"/>
  <c r="P125" i="78"/>
  <c r="P118" i="78"/>
  <c r="P117" i="78"/>
  <c r="P113" i="78"/>
  <c r="P112" i="78"/>
  <c r="P111" i="78"/>
  <c r="P109" i="78"/>
  <c r="P103" i="78"/>
  <c r="P104" i="78"/>
  <c r="P105" i="78"/>
  <c r="P106" i="78"/>
  <c r="P107" i="78"/>
  <c r="P96" i="78"/>
  <c r="K93" i="78"/>
  <c r="M222" i="78"/>
  <c r="M221" i="78"/>
  <c r="M220" i="78"/>
  <c r="M219" i="78"/>
  <c r="M218" i="78"/>
  <c r="M217" i="78"/>
  <c r="M215" i="78"/>
  <c r="M214" i="78"/>
  <c r="M213" i="78"/>
  <c r="M211" i="78"/>
  <c r="M210" i="78"/>
  <c r="M207" i="78"/>
  <c r="M206" i="78"/>
  <c r="M205" i="78"/>
  <c r="M204" i="78"/>
  <c r="M203" i="78"/>
  <c r="M189" i="78"/>
  <c r="M188" i="78"/>
  <c r="M187" i="78"/>
  <c r="M186" i="78"/>
  <c r="M183" i="78"/>
  <c r="M182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1" i="78"/>
  <c r="M160" i="78"/>
  <c r="M155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37" i="78"/>
  <c r="M136" i="78"/>
  <c r="M135" i="78"/>
  <c r="M134" i="78"/>
  <c r="M133" i="78"/>
  <c r="M132" i="78"/>
  <c r="M131" i="78"/>
  <c r="M130" i="78"/>
  <c r="M129" i="78"/>
  <c r="M126" i="78"/>
  <c r="M125" i="78"/>
  <c r="M124" i="78"/>
  <c r="M123" i="78"/>
  <c r="M122" i="78"/>
  <c r="M121" i="78"/>
  <c r="M119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2" i="78"/>
  <c r="M96" i="78"/>
  <c r="M95" i="78"/>
  <c r="M94" i="78"/>
  <c r="M92" i="78"/>
  <c r="K225" i="78" l="1"/>
  <c r="M85" i="16"/>
  <c r="M84" i="16"/>
  <c r="M83" i="16"/>
  <c r="M82" i="16"/>
  <c r="M81" i="16"/>
  <c r="M80" i="16"/>
  <c r="M79" i="16"/>
  <c r="M78" i="16"/>
  <c r="M77" i="16"/>
  <c r="M76" i="16"/>
  <c r="M75" i="16"/>
  <c r="M74" i="16"/>
  <c r="M73" i="16"/>
  <c r="M70" i="16"/>
  <c r="M69" i="16"/>
  <c r="M67" i="16"/>
  <c r="M66" i="16"/>
  <c r="M65" i="16"/>
  <c r="M64" i="16"/>
  <c r="M63" i="16"/>
  <c r="M60" i="16"/>
  <c r="M59" i="16"/>
  <c r="M58" i="16"/>
  <c r="M57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39" i="16"/>
  <c r="M38" i="16"/>
  <c r="M33" i="16"/>
  <c r="M32" i="16"/>
  <c r="M31" i="16"/>
  <c r="M30" i="16"/>
  <c r="M29" i="16"/>
  <c r="M26" i="16"/>
  <c r="M25" i="16"/>
  <c r="M24" i="16"/>
  <c r="M23" i="16"/>
  <c r="M22" i="16"/>
  <c r="M20" i="16"/>
  <c r="M19" i="16"/>
  <c r="M18" i="16"/>
  <c r="M17" i="16"/>
  <c r="M16" i="16"/>
  <c r="M15" i="16"/>
  <c r="M14" i="16"/>
  <c r="M13" i="16"/>
  <c r="M12" i="16"/>
  <c r="M11" i="16"/>
  <c r="M10" i="16"/>
  <c r="M8" i="16"/>
  <c r="M7" i="16"/>
  <c r="M5" i="16"/>
  <c r="K87" i="16"/>
  <c r="M87" i="16" s="1"/>
  <c r="N87" i="16"/>
  <c r="K72" i="16"/>
  <c r="P51" i="16"/>
  <c r="P45" i="16"/>
  <c r="P41" i="16"/>
  <c r="M133" i="45"/>
  <c r="M132" i="45"/>
  <c r="M131" i="45"/>
  <c r="M130" i="45"/>
  <c r="M129" i="45"/>
  <c r="M128" i="45"/>
  <c r="M127" i="45"/>
  <c r="M126" i="45"/>
  <c r="M125" i="45"/>
  <c r="M124" i="45"/>
  <c r="M123" i="45"/>
  <c r="M121" i="45"/>
  <c r="M119" i="45"/>
  <c r="M117" i="45"/>
  <c r="M116" i="45"/>
  <c r="M115" i="45"/>
  <c r="M114" i="45"/>
  <c r="M113" i="45"/>
  <c r="M112" i="45"/>
  <c r="M100" i="45"/>
  <c r="M99" i="45"/>
  <c r="M97" i="45"/>
  <c r="M91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64" i="45"/>
  <c r="M63" i="45"/>
  <c r="M6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8" i="45"/>
  <c r="M39" i="45"/>
  <c r="M40" i="45"/>
  <c r="M41" i="45"/>
  <c r="M42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12" i="45"/>
  <c r="M6" i="45"/>
  <c r="M7" i="45"/>
  <c r="M8" i="45"/>
  <c r="M9" i="45"/>
  <c r="M10" i="45"/>
  <c r="M5" i="45"/>
  <c r="K88" i="16" l="1"/>
  <c r="P50" i="45"/>
  <c r="P15" i="1"/>
  <c r="P14" i="1"/>
  <c r="P12" i="1"/>
  <c r="P11" i="1"/>
  <c r="P6" i="1"/>
  <c r="P7" i="1"/>
  <c r="P8" i="1"/>
  <c r="P5" i="1"/>
  <c r="K9" i="44"/>
  <c r="K56" i="43"/>
  <c r="K43" i="43"/>
  <c r="N14" i="15" l="1"/>
  <c r="D224" i="78" l="1"/>
  <c r="E224" i="78"/>
  <c r="G224" i="78"/>
  <c r="M224" i="78" s="1"/>
  <c r="I224" i="78"/>
  <c r="E202" i="78"/>
  <c r="I202" i="78"/>
  <c r="G202" i="78"/>
  <c r="I185" i="78"/>
  <c r="P185" i="78" s="1"/>
  <c r="E185" i="78"/>
  <c r="G185" i="78"/>
  <c r="M185" i="78" s="1"/>
  <c r="D185" i="78"/>
  <c r="M159" i="78"/>
  <c r="I128" i="78"/>
  <c r="G128" i="78"/>
  <c r="M128" i="78" s="1"/>
  <c r="E128" i="78"/>
  <c r="D128" i="78"/>
  <c r="C224" i="78"/>
  <c r="P222" i="78"/>
  <c r="P221" i="78"/>
  <c r="P220" i="78"/>
  <c r="P219" i="78"/>
  <c r="P218" i="78"/>
  <c r="P215" i="78"/>
  <c r="P213" i="78"/>
  <c r="P211" i="78"/>
  <c r="P208" i="78"/>
  <c r="P205" i="78"/>
  <c r="P203" i="78"/>
  <c r="J203" i="78"/>
  <c r="H203" i="78"/>
  <c r="F203" i="78"/>
  <c r="P200" i="78"/>
  <c r="P199" i="78"/>
  <c r="P197" i="78"/>
  <c r="P192" i="78"/>
  <c r="P189" i="78"/>
  <c r="J189" i="78"/>
  <c r="H189" i="78"/>
  <c r="F189" i="78"/>
  <c r="P187" i="78"/>
  <c r="J187" i="78"/>
  <c r="H187" i="78"/>
  <c r="F187" i="78"/>
  <c r="P186" i="78"/>
  <c r="J186" i="78"/>
  <c r="C185" i="78"/>
  <c r="J183" i="78"/>
  <c r="H183" i="78"/>
  <c r="F183" i="78"/>
  <c r="P182" i="78"/>
  <c r="J182" i="78"/>
  <c r="H182" i="78"/>
  <c r="F182" i="78"/>
  <c r="P181" i="78"/>
  <c r="J181" i="78"/>
  <c r="H181" i="78"/>
  <c r="F181" i="78"/>
  <c r="P180" i="78"/>
  <c r="J180" i="78"/>
  <c r="H180" i="78"/>
  <c r="F180" i="78"/>
  <c r="P179" i="78"/>
  <c r="J179" i="78"/>
  <c r="H179" i="78"/>
  <c r="F179" i="78"/>
  <c r="J178" i="78"/>
  <c r="H178" i="78"/>
  <c r="F178" i="78"/>
  <c r="P177" i="78"/>
  <c r="J177" i="78"/>
  <c r="H177" i="78"/>
  <c r="F177" i="78"/>
  <c r="P175" i="78"/>
  <c r="J175" i="78"/>
  <c r="H175" i="78"/>
  <c r="F175" i="78"/>
  <c r="P174" i="78"/>
  <c r="J174" i="78"/>
  <c r="H174" i="78"/>
  <c r="F174" i="78"/>
  <c r="P173" i="78"/>
  <c r="J173" i="78"/>
  <c r="H173" i="78"/>
  <c r="F173" i="78"/>
  <c r="P172" i="78"/>
  <c r="J172" i="78"/>
  <c r="H172" i="78"/>
  <c r="F172" i="78"/>
  <c r="J169" i="78"/>
  <c r="H169" i="78"/>
  <c r="F169" i="78"/>
  <c r="P167" i="78"/>
  <c r="J167" i="78"/>
  <c r="H167" i="78"/>
  <c r="F167" i="78"/>
  <c r="P166" i="78"/>
  <c r="J166" i="78"/>
  <c r="H166" i="78"/>
  <c r="F166" i="78"/>
  <c r="P164" i="78"/>
  <c r="J164" i="78"/>
  <c r="H164" i="78"/>
  <c r="F164" i="78"/>
  <c r="J163" i="78"/>
  <c r="H163" i="78"/>
  <c r="F163" i="78"/>
  <c r="P161" i="78"/>
  <c r="J161" i="78"/>
  <c r="H161" i="78"/>
  <c r="F161" i="78"/>
  <c r="P160" i="78"/>
  <c r="J160" i="78"/>
  <c r="H160" i="78"/>
  <c r="F160" i="78"/>
  <c r="F156" i="78"/>
  <c r="P155" i="78"/>
  <c r="F155" i="78"/>
  <c r="P146" i="78"/>
  <c r="F146" i="78"/>
  <c r="P133" i="78"/>
  <c r="P130" i="78"/>
  <c r="P129" i="78"/>
  <c r="F129" i="78"/>
  <c r="C128" i="78"/>
  <c r="P126" i="78"/>
  <c r="F126" i="78"/>
  <c r="P124" i="78"/>
  <c r="F124" i="78"/>
  <c r="P123" i="78"/>
  <c r="F123" i="78"/>
  <c r="P122" i="78"/>
  <c r="F122" i="78"/>
  <c r="P121" i="78"/>
  <c r="F121" i="78"/>
  <c r="F120" i="78"/>
  <c r="P119" i="78"/>
  <c r="F119" i="78"/>
  <c r="P116" i="78"/>
  <c r="F116" i="78"/>
  <c r="P115" i="78"/>
  <c r="F115" i="78"/>
  <c r="P114" i="78"/>
  <c r="F114" i="78"/>
  <c r="P110" i="78"/>
  <c r="F110" i="78"/>
  <c r="P108" i="78"/>
  <c r="F108" i="78"/>
  <c r="P102" i="78"/>
  <c r="F102" i="78"/>
  <c r="F101" i="78"/>
  <c r="F100" i="78"/>
  <c r="F99" i="78"/>
  <c r="F98" i="78"/>
  <c r="F97" i="78"/>
  <c r="P95" i="78"/>
  <c r="P94" i="78"/>
  <c r="F94" i="78"/>
  <c r="J86" i="16"/>
  <c r="H86" i="16"/>
  <c r="F86" i="16"/>
  <c r="P85" i="16"/>
  <c r="J85" i="16"/>
  <c r="H85" i="16"/>
  <c r="F85" i="16"/>
  <c r="P84" i="16"/>
  <c r="J84" i="16"/>
  <c r="H84" i="16"/>
  <c r="F84" i="16"/>
  <c r="P83" i="16"/>
  <c r="J83" i="16"/>
  <c r="H83" i="16"/>
  <c r="F83" i="16"/>
  <c r="P82" i="16"/>
  <c r="J82" i="16"/>
  <c r="H82" i="16"/>
  <c r="F82" i="16"/>
  <c r="P81" i="16"/>
  <c r="J81" i="16"/>
  <c r="H81" i="16"/>
  <c r="F81" i="16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H202" i="78" l="1"/>
  <c r="J202" i="78"/>
  <c r="F202" i="78"/>
  <c r="M202" i="78"/>
  <c r="P224" i="78"/>
  <c r="F224" i="78"/>
  <c r="P202" i="78"/>
  <c r="N93" i="78"/>
  <c r="N225" i="78" s="1"/>
  <c r="I93" i="78"/>
  <c r="G93" i="78"/>
  <c r="M93" i="78" s="1"/>
  <c r="E93" i="78"/>
  <c r="D93" i="78"/>
  <c r="D225" i="78" s="1"/>
  <c r="C93" i="78"/>
  <c r="C225" i="78" s="1"/>
  <c r="P92" i="78"/>
  <c r="I225" i="78" l="1"/>
  <c r="J93" i="78"/>
  <c r="E225" i="78"/>
  <c r="F225" i="78" s="1"/>
  <c r="F93" i="78"/>
  <c r="G225" i="78"/>
  <c r="M225" i="78" s="1"/>
  <c r="J159" i="78"/>
  <c r="J128" i="78"/>
  <c r="P128" i="78"/>
  <c r="P93" i="78"/>
  <c r="F185" i="78"/>
  <c r="H93" i="78"/>
  <c r="H185" i="78"/>
  <c r="H224" i="78"/>
  <c r="F128" i="78"/>
  <c r="H128" i="78"/>
  <c r="F159" i="78"/>
  <c r="H159" i="78"/>
  <c r="J185" i="78"/>
  <c r="J224" i="78"/>
  <c r="J10" i="22"/>
  <c r="H10" i="22"/>
  <c r="J10" i="74"/>
  <c r="H10" i="74"/>
  <c r="F10" i="74"/>
  <c r="F12" i="24"/>
  <c r="H225" i="78" l="1"/>
  <c r="P225" i="78"/>
  <c r="J225" i="78"/>
  <c r="G72" i="16"/>
  <c r="M72" i="16" s="1"/>
  <c r="E72" i="16"/>
  <c r="D72" i="16"/>
  <c r="N72" i="16"/>
  <c r="N88" i="16" s="1"/>
  <c r="I72" i="16"/>
  <c r="J61" i="16"/>
  <c r="H61" i="16"/>
  <c r="F61" i="16"/>
  <c r="M62" i="16"/>
  <c r="E28" i="16"/>
  <c r="D28" i="16"/>
  <c r="E37" i="16"/>
  <c r="D37" i="16"/>
  <c r="I37" i="16"/>
  <c r="J36" i="16"/>
  <c r="G37" i="16"/>
  <c r="M37" i="16" s="1"/>
  <c r="H36" i="16"/>
  <c r="F36" i="16"/>
  <c r="I28" i="16"/>
  <c r="J27" i="16"/>
  <c r="G28" i="16"/>
  <c r="M28" i="16" s="1"/>
  <c r="H27" i="16"/>
  <c r="F27" i="16"/>
  <c r="F60" i="45"/>
  <c r="H21" i="45"/>
  <c r="H22" i="45"/>
  <c r="H14" i="44" l="1"/>
  <c r="H9" i="44"/>
  <c r="N57" i="13" l="1"/>
  <c r="F10" i="22" l="1"/>
  <c r="J8" i="20" l="1"/>
  <c r="H8" i="20"/>
  <c r="F8" i="20"/>
  <c r="P12" i="23" l="1"/>
  <c r="P113" i="45" l="1"/>
  <c r="P77" i="45"/>
  <c r="P24" i="45"/>
  <c r="P18" i="45"/>
  <c r="P19" i="45"/>
  <c r="J107" i="45" l="1"/>
  <c r="H28" i="44" l="1"/>
  <c r="H24" i="44"/>
  <c r="H13" i="44"/>
  <c r="H57" i="43" l="1"/>
  <c r="K12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18" i="13"/>
  <c r="P48" i="13"/>
  <c r="P47" i="13"/>
  <c r="P40" i="13"/>
  <c r="P39" i="13"/>
  <c r="P38" i="13"/>
  <c r="P37" i="13"/>
  <c r="P36" i="13"/>
  <c r="P35" i="13"/>
  <c r="P45" i="13"/>
  <c r="P44" i="13"/>
  <c r="P42" i="13"/>
  <c r="P43" i="13"/>
  <c r="P41" i="13"/>
  <c r="G46" i="13"/>
  <c r="M46" i="13" s="1"/>
  <c r="P43" i="16" l="1"/>
  <c r="P52" i="16"/>
  <c r="P44" i="16" l="1"/>
  <c r="P46" i="16"/>
  <c r="P47" i="16"/>
  <c r="P48" i="16"/>
  <c r="P49" i="16"/>
  <c r="P50" i="16"/>
  <c r="P57" i="16"/>
  <c r="P58" i="16"/>
  <c r="P59" i="16"/>
  <c r="J34" i="16"/>
  <c r="H34" i="16"/>
  <c r="F34" i="16"/>
  <c r="J21" i="16"/>
  <c r="J22" i="16"/>
  <c r="H21" i="16"/>
  <c r="F21" i="16"/>
  <c r="J9" i="16"/>
  <c r="H9" i="16"/>
  <c r="F9" i="16"/>
  <c r="P18" i="16"/>
  <c r="P19" i="16"/>
  <c r="P20" i="16"/>
  <c r="P22" i="16"/>
  <c r="P23" i="16"/>
  <c r="P24" i="16"/>
  <c r="P25" i="16"/>
  <c r="P10" i="16"/>
  <c r="P11" i="16"/>
  <c r="P115" i="45" l="1"/>
  <c r="P86" i="45"/>
  <c r="P36" i="45"/>
  <c r="L30" i="1" l="1"/>
  <c r="S11" i="1" l="1"/>
  <c r="F13" i="44"/>
  <c r="P14" i="13" l="1"/>
  <c r="J14" i="13"/>
  <c r="H14" i="13"/>
  <c r="F14" i="13"/>
  <c r="I46" i="13" l="1"/>
  <c r="E46" i="13"/>
  <c r="D46" i="13"/>
  <c r="C46" i="13"/>
  <c r="J44" i="13"/>
  <c r="H44" i="13"/>
  <c r="F44" i="13"/>
  <c r="F30" i="44" l="1"/>
  <c r="F6" i="44"/>
  <c r="C9" i="20" l="1"/>
  <c r="C59" i="43" l="1"/>
  <c r="C15" i="44"/>
  <c r="C11" i="43"/>
  <c r="C10" i="15"/>
  <c r="C9" i="28" l="1"/>
  <c r="C12" i="28"/>
  <c r="C15" i="28"/>
  <c r="I15" i="76"/>
  <c r="G15" i="76"/>
  <c r="E15" i="76"/>
  <c r="D15" i="76"/>
  <c r="C15" i="76"/>
  <c r="I12" i="76"/>
  <c r="G12" i="76"/>
  <c r="M12" i="76" s="1"/>
  <c r="E12" i="76"/>
  <c r="D12" i="76"/>
  <c r="C12" i="76"/>
  <c r="I9" i="76"/>
  <c r="G9" i="76"/>
  <c r="M9" i="76" s="1"/>
  <c r="E9" i="76"/>
  <c r="E16" i="76" s="1"/>
  <c r="D9" i="76"/>
  <c r="D16" i="76" s="1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9" i="76" l="1"/>
  <c r="P12" i="76"/>
  <c r="F12" i="74"/>
  <c r="H12" i="74"/>
  <c r="J12" i="74"/>
  <c r="I16" i="76"/>
  <c r="J16" i="76" s="1"/>
  <c r="D16" i="74"/>
  <c r="C12" i="42" s="1"/>
  <c r="F16" i="76"/>
  <c r="C16" i="74"/>
  <c r="B12" i="42" s="1"/>
  <c r="G16" i="74"/>
  <c r="G16" i="76"/>
  <c r="H12" i="76"/>
  <c r="F12" i="76"/>
  <c r="N16" i="76"/>
  <c r="P9" i="74"/>
  <c r="C16" i="28"/>
  <c r="C16" i="76"/>
  <c r="F9" i="76"/>
  <c r="H9" i="76"/>
  <c r="J9" i="76"/>
  <c r="J12" i="76"/>
  <c r="F9" i="74"/>
  <c r="E16" i="74"/>
  <c r="I16" i="74"/>
  <c r="P16" i="74" s="1"/>
  <c r="H9" i="74"/>
  <c r="J9" i="74"/>
  <c r="P16" i="76" l="1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45" i="43" l="1"/>
  <c r="F46" i="43"/>
  <c r="F44" i="43"/>
  <c r="F51" i="43"/>
  <c r="H5" i="28" l="1"/>
  <c r="D10" i="23"/>
  <c r="E10" i="23"/>
  <c r="H29" i="44" l="1"/>
  <c r="H23" i="44"/>
  <c r="F11" i="44"/>
  <c r="P12" i="13" l="1"/>
  <c r="P13" i="13"/>
  <c r="P15" i="13"/>
  <c r="P5" i="20"/>
  <c r="F23" i="43" l="1"/>
  <c r="H23" i="43"/>
  <c r="P11" i="27" l="1"/>
  <c r="P11" i="20"/>
  <c r="N11" i="15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H7" i="44"/>
  <c r="H5" i="44"/>
  <c r="K8" i="44" l="1"/>
  <c r="F8" i="44"/>
  <c r="K14" i="15"/>
  <c r="P11" i="23" l="1"/>
  <c r="P6" i="23"/>
  <c r="P8" i="46"/>
  <c r="P6" i="46"/>
  <c r="P8" i="20" l="1"/>
  <c r="K35" i="43" l="1"/>
  <c r="H8" i="27" l="1"/>
  <c r="H56" i="43" l="1"/>
  <c r="I14" i="15" l="1"/>
  <c r="P11" i="28" l="1"/>
  <c r="P8" i="47" l="1"/>
  <c r="P6" i="47"/>
  <c r="P6" i="25" l="1"/>
  <c r="P10" i="27"/>
  <c r="P8" i="27"/>
  <c r="P10" i="26"/>
  <c r="P8" i="26"/>
  <c r="P10" i="20"/>
  <c r="P69" i="16" l="1"/>
  <c r="P42" i="16"/>
  <c r="P39" i="16"/>
  <c r="P25" i="45" l="1"/>
  <c r="J59" i="16" l="1"/>
  <c r="J52" i="16"/>
  <c r="J44" i="16"/>
  <c r="J45" i="16"/>
  <c r="J46" i="16"/>
  <c r="J119" i="45" l="1"/>
  <c r="P51" i="45" l="1"/>
  <c r="P22" i="45"/>
  <c r="F12" i="44"/>
  <c r="F42" i="43" l="1"/>
  <c r="F43" i="43"/>
  <c r="F47" i="43"/>
  <c r="F55" i="43"/>
  <c r="F56" i="43"/>
  <c r="F58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N12" i="15"/>
  <c r="C13" i="15"/>
  <c r="G8" i="14" s="1"/>
  <c r="E13" i="15"/>
  <c r="G13" i="15"/>
  <c r="J13" i="15"/>
  <c r="I15" i="15"/>
  <c r="K15" i="15"/>
  <c r="N15" i="15"/>
  <c r="C16" i="15"/>
  <c r="G11" i="14" s="1"/>
  <c r="G16" i="15"/>
  <c r="J16" i="15"/>
  <c r="N13" i="15" l="1"/>
  <c r="H8" i="14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3" i="45" l="1"/>
  <c r="P125" i="45"/>
  <c r="P126" i="45"/>
  <c r="P127" i="45"/>
  <c r="P123" i="45"/>
  <c r="P112" i="45"/>
  <c r="P87" i="45"/>
  <c r="P88" i="45"/>
  <c r="P91" i="45"/>
  <c r="P100" i="45"/>
  <c r="P79" i="45"/>
  <c r="P80" i="45"/>
  <c r="P81" i="45"/>
  <c r="P82" i="45"/>
  <c r="P83" i="45"/>
  <c r="P72" i="45"/>
  <c r="P63" i="45"/>
  <c r="P64" i="45"/>
  <c r="P38" i="45"/>
  <c r="P39" i="45"/>
  <c r="P40" i="45"/>
  <c r="P41" i="45"/>
  <c r="P42" i="45"/>
  <c r="P47" i="45"/>
  <c r="P48" i="45"/>
  <c r="P49" i="45"/>
  <c r="P52" i="45"/>
  <c r="P53" i="45"/>
  <c r="P54" i="45"/>
  <c r="P55" i="45"/>
  <c r="P56" i="45"/>
  <c r="P57" i="45"/>
  <c r="P58" i="45"/>
  <c r="P59" i="45"/>
  <c r="P31" i="45"/>
  <c r="P32" i="45"/>
  <c r="P33" i="45"/>
  <c r="P34" i="45"/>
  <c r="P35" i="45"/>
  <c r="P15" i="45"/>
  <c r="P16" i="45"/>
  <c r="P17" i="45"/>
  <c r="K55" i="43"/>
  <c r="K57" i="43"/>
  <c r="K58" i="43"/>
  <c r="K42" i="43"/>
  <c r="K21" i="43"/>
  <c r="J8" i="24" l="1"/>
  <c r="H8" i="24"/>
  <c r="F130" i="45" l="1"/>
  <c r="H119" i="45"/>
  <c r="H121" i="45"/>
  <c r="F62" i="45" l="1"/>
  <c r="H62" i="45"/>
  <c r="F39" i="45"/>
  <c r="F40" i="45"/>
  <c r="H62" i="43"/>
  <c r="H31" i="43"/>
  <c r="H32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P119" i="45" l="1"/>
  <c r="C9" i="25" l="1"/>
  <c r="I9" i="20"/>
  <c r="G9" i="46"/>
  <c r="M9" i="46" s="1"/>
  <c r="G10" i="24"/>
  <c r="M10" i="24" s="1"/>
  <c r="E10" i="24"/>
  <c r="D10" i="24"/>
  <c r="H12" i="24" s="1"/>
  <c r="C10" i="24"/>
  <c r="P38" i="16" l="1"/>
  <c r="P17" i="16"/>
  <c r="P15" i="16"/>
  <c r="P12" i="16"/>
  <c r="E16" i="13"/>
  <c r="G13" i="1"/>
  <c r="G10" i="1"/>
  <c r="E6" i="16"/>
  <c r="E88" i="16" s="1"/>
  <c r="J17" i="16"/>
  <c r="H17" i="16"/>
  <c r="F17" i="16"/>
  <c r="F59" i="16"/>
  <c r="F52" i="16"/>
  <c r="H59" i="16"/>
  <c r="H52" i="16"/>
  <c r="H44" i="16"/>
  <c r="H45" i="16"/>
  <c r="H46" i="16"/>
  <c r="F44" i="16"/>
  <c r="F45" i="16"/>
  <c r="F46" i="16"/>
  <c r="J38" i="16" l="1"/>
  <c r="H38" i="16"/>
  <c r="F38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6" i="16" l="1"/>
  <c r="H66" i="16"/>
  <c r="J66" i="16"/>
  <c r="P66" i="16"/>
  <c r="F50" i="16"/>
  <c r="H50" i="16"/>
  <c r="J50" i="16"/>
  <c r="F43" i="16"/>
  <c r="H43" i="16"/>
  <c r="J43" i="16"/>
  <c r="F47" i="16"/>
  <c r="H47" i="16"/>
  <c r="J47" i="16"/>
  <c r="F41" i="16"/>
  <c r="H41" i="16"/>
  <c r="J41" i="16"/>
  <c r="H62" i="16" l="1"/>
  <c r="J62" i="16"/>
  <c r="F62" i="16"/>
  <c r="P62" i="16"/>
  <c r="F119" i="45" l="1"/>
  <c r="J22" i="45" l="1"/>
  <c r="D27" i="1"/>
  <c r="C27" i="1"/>
  <c r="H12" i="43" l="1"/>
  <c r="F7" i="14" l="1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G9" i="20" l="1"/>
  <c r="M9" i="20" s="1"/>
  <c r="P5" i="47" l="1"/>
  <c r="P11" i="13"/>
  <c r="P26" i="16"/>
  <c r="P124" i="45"/>
  <c r="H58" i="43" l="1"/>
  <c r="H42" i="43"/>
  <c r="P121" i="45" l="1"/>
  <c r="J113" i="45"/>
  <c r="J114" i="45"/>
  <c r="J116" i="45"/>
  <c r="J117" i="45"/>
  <c r="I27" i="1" l="1"/>
  <c r="E27" i="1"/>
  <c r="G27" i="1"/>
  <c r="O27" i="1" l="1"/>
  <c r="J5" i="20"/>
  <c r="J6" i="20"/>
  <c r="J10" i="20"/>
  <c r="P10" i="28" l="1"/>
  <c r="H10" i="20"/>
  <c r="J39" i="45"/>
  <c r="J40" i="45"/>
  <c r="H39" i="45"/>
  <c r="H40" i="45"/>
  <c r="P75" i="45" l="1"/>
  <c r="P27" i="45"/>
  <c r="P28" i="45"/>
  <c r="P23" i="45"/>
  <c r="P21" i="45"/>
  <c r="P129" i="45"/>
  <c r="S12" i="1"/>
  <c r="P13" i="24" l="1"/>
  <c r="P63" i="16" l="1"/>
  <c r="P33" i="16"/>
  <c r="P10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7" i="13"/>
  <c r="E135" i="45"/>
  <c r="D135" i="45"/>
  <c r="C135" i="45"/>
  <c r="I135" i="45"/>
  <c r="G135" i="45"/>
  <c r="M135" i="45" s="1"/>
  <c r="G6" i="14"/>
  <c r="G7" i="14" s="1"/>
  <c r="D136" i="45" l="1"/>
  <c r="F135" i="45"/>
  <c r="C58" i="13"/>
  <c r="I10" i="1" l="1"/>
  <c r="P10" i="1" s="1"/>
  <c r="P70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F5" i="43"/>
  <c r="G17" i="44" l="1"/>
  <c r="J69" i="16" l="1"/>
  <c r="H69" i="16"/>
  <c r="F69" i="16"/>
  <c r="S14" i="1"/>
  <c r="P13" i="16" l="1"/>
  <c r="P5" i="25" l="1"/>
  <c r="P14" i="23" l="1"/>
  <c r="P8" i="25"/>
  <c r="K5" i="43"/>
  <c r="D66" i="43" l="1"/>
  <c r="E66" i="43"/>
  <c r="E37" i="43"/>
  <c r="K37" i="43" s="1"/>
  <c r="H29" i="43"/>
  <c r="K11" i="43" l="1"/>
  <c r="F11" i="43"/>
  <c r="H107" i="45"/>
  <c r="F107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s="1"/>
  <c r="P9" i="47" l="1"/>
  <c r="P12" i="47"/>
  <c r="F12" i="47"/>
  <c r="J12" i="47"/>
  <c r="H12" i="47"/>
  <c r="G16" i="47"/>
  <c r="M16" i="47" s="1"/>
  <c r="E16" i="47"/>
  <c r="I16" i="47"/>
  <c r="J9" i="47"/>
  <c r="D16" i="47"/>
  <c r="F9" i="47"/>
  <c r="H9" i="47"/>
  <c r="H37" i="13"/>
  <c r="P16" i="47" l="1"/>
  <c r="F16" i="47"/>
  <c r="J16" i="47"/>
  <c r="H16" i="47"/>
  <c r="H36" i="13" l="1"/>
  <c r="H32" i="45" l="1"/>
  <c r="L33" i="1" l="1"/>
  <c r="L34" i="1" l="1"/>
  <c r="G6" i="16" l="1"/>
  <c r="G88" i="16" s="1"/>
  <c r="M88" i="16" l="1"/>
  <c r="M6" i="16"/>
  <c r="P76" i="45"/>
  <c r="H8" i="28" l="1"/>
  <c r="P15" i="23" l="1"/>
  <c r="P6" i="24"/>
  <c r="P9" i="13"/>
  <c r="K24" i="43"/>
  <c r="J11" i="27" l="1"/>
  <c r="H11" i="27"/>
  <c r="F11" i="27"/>
  <c r="H11" i="24" l="1"/>
  <c r="S15" i="1" l="1"/>
  <c r="J40" i="13" l="1"/>
  <c r="H40" i="13"/>
  <c r="F40" i="13"/>
  <c r="P8" i="13"/>
  <c r="P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63" i="16" l="1"/>
  <c r="H63" i="16"/>
  <c r="F63" i="16"/>
  <c r="J60" i="16"/>
  <c r="H60" i="16"/>
  <c r="F60" i="16"/>
  <c r="J51" i="16"/>
  <c r="H51" i="16"/>
  <c r="F51" i="16"/>
  <c r="J42" i="16"/>
  <c r="H42" i="16"/>
  <c r="F42" i="16"/>
  <c r="J33" i="16"/>
  <c r="H33" i="16"/>
  <c r="F33" i="16"/>
  <c r="F37" i="16" l="1"/>
  <c r="H37" i="16"/>
  <c r="J37" i="16"/>
  <c r="J5" i="16" l="1"/>
  <c r="J7" i="16"/>
  <c r="J8" i="16"/>
  <c r="J13" i="16"/>
  <c r="J14" i="16"/>
  <c r="J16" i="16"/>
  <c r="J18" i="16"/>
  <c r="J19" i="16"/>
  <c r="J20" i="16"/>
  <c r="J57" i="16" l="1"/>
  <c r="H57" i="16"/>
  <c r="F57" i="16"/>
  <c r="I5" i="14"/>
  <c r="I7" i="14" s="1"/>
  <c r="I8" i="14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4" i="45" l="1"/>
  <c r="J10" i="26" l="1"/>
  <c r="H10" i="26"/>
  <c r="F10" i="26"/>
  <c r="F64" i="45" l="1"/>
  <c r="P71" i="45" l="1"/>
  <c r="K30" i="43" l="1"/>
  <c r="H26" i="43" l="1"/>
  <c r="C14" i="43"/>
  <c r="P117" i="45" l="1"/>
  <c r="M33" i="1" l="1"/>
  <c r="K33" i="1"/>
  <c r="M30" i="1"/>
  <c r="M34" i="1" l="1"/>
  <c r="P8" i="28" l="1"/>
  <c r="P6" i="28"/>
  <c r="P5" i="28"/>
  <c r="I15" i="28" l="1"/>
  <c r="G15" i="28"/>
  <c r="E15" i="28"/>
  <c r="D15" i="28"/>
  <c r="I12" i="28"/>
  <c r="P12" i="28" s="1"/>
  <c r="G12" i="28"/>
  <c r="M12" i="28" s="1"/>
  <c r="E12" i="28"/>
  <c r="D12" i="28"/>
  <c r="J10" i="28"/>
  <c r="H10" i="28"/>
  <c r="F10" i="28"/>
  <c r="I9" i="28"/>
  <c r="G9" i="28"/>
  <c r="M9" i="28" s="1"/>
  <c r="E9" i="28"/>
  <c r="D9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6" i="28" l="1"/>
  <c r="M16" i="28" s="1"/>
  <c r="D16" i="28"/>
  <c r="P16" i="23"/>
  <c r="F9" i="28"/>
  <c r="P9" i="28"/>
  <c r="J12" i="28"/>
  <c r="I16" i="28"/>
  <c r="P16" i="28" s="1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6" i="28" l="1"/>
  <c r="J16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7" i="13"/>
  <c r="G57" i="13"/>
  <c r="M57" i="13" s="1"/>
  <c r="E57" i="13"/>
  <c r="D57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7" i="13"/>
  <c r="P57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P9" i="20"/>
  <c r="F9" i="20"/>
  <c r="H9" i="20"/>
  <c r="J57" i="13"/>
  <c r="H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P50" i="13"/>
  <c r="J50" i="13"/>
  <c r="H50" i="13"/>
  <c r="F50" i="13"/>
  <c r="P49" i="13"/>
  <c r="J49" i="13"/>
  <c r="H49" i="13"/>
  <c r="F49" i="13"/>
  <c r="J48" i="13"/>
  <c r="H48" i="13"/>
  <c r="F48" i="13"/>
  <c r="J47" i="13"/>
  <c r="H47" i="13"/>
  <c r="F47" i="13"/>
  <c r="I58" i="13"/>
  <c r="G58" i="13"/>
  <c r="M58" i="13" s="1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I27" i="13"/>
  <c r="G27" i="13"/>
  <c r="E27" i="13"/>
  <c r="D27" i="13"/>
  <c r="C15" i="42" s="1"/>
  <c r="C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P19" i="13"/>
  <c r="J19" i="13"/>
  <c r="H19" i="13"/>
  <c r="F19" i="13"/>
  <c r="J18" i="13"/>
  <c r="H18" i="13"/>
  <c r="F18" i="13"/>
  <c r="P17" i="13"/>
  <c r="J17" i="13"/>
  <c r="H17" i="13"/>
  <c r="F17" i="13"/>
  <c r="I16" i="13"/>
  <c r="G16" i="13"/>
  <c r="M16" i="13" s="1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P6" i="13"/>
  <c r="J6" i="13"/>
  <c r="H6" i="13"/>
  <c r="F6" i="13"/>
  <c r="P5" i="13"/>
  <c r="J5" i="13"/>
  <c r="H5" i="13"/>
  <c r="F5" i="13"/>
  <c r="F15" i="42" l="1"/>
  <c r="M27" i="13"/>
  <c r="F16" i="20"/>
  <c r="J16" i="13"/>
  <c r="C10" i="42"/>
  <c r="H10" i="42"/>
  <c r="D7" i="42"/>
  <c r="F7" i="42"/>
  <c r="P16" i="20"/>
  <c r="F16" i="26"/>
  <c r="F46" i="13"/>
  <c r="P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6" i="13"/>
  <c r="G28" i="13"/>
  <c r="M28" i="13" s="1"/>
  <c r="J58" i="13"/>
  <c r="H58" i="13"/>
  <c r="H46" i="13"/>
  <c r="J46" i="13"/>
  <c r="F27" i="13"/>
  <c r="H27" i="13"/>
  <c r="J27" i="13"/>
  <c r="D28" i="13"/>
  <c r="F16" i="13"/>
  <c r="H16" i="13"/>
  <c r="P28" i="13" l="1"/>
  <c r="N46" i="13"/>
  <c r="C28" i="13"/>
  <c r="J28" i="13"/>
  <c r="H28" i="13"/>
  <c r="F28" i="13"/>
  <c r="J70" i="16"/>
  <c r="H70" i="16"/>
  <c r="F70" i="16"/>
  <c r="P67" i="16"/>
  <c r="J67" i="16"/>
  <c r="H67" i="16"/>
  <c r="F67" i="16"/>
  <c r="P65" i="16"/>
  <c r="J65" i="16"/>
  <c r="H65" i="16"/>
  <c r="F65" i="16"/>
  <c r="P64" i="16"/>
  <c r="J64" i="16"/>
  <c r="H64" i="16"/>
  <c r="F64" i="16"/>
  <c r="J58" i="16"/>
  <c r="H58" i="16"/>
  <c r="F58" i="16"/>
  <c r="J49" i="16"/>
  <c r="H49" i="16"/>
  <c r="F49" i="16"/>
  <c r="J48" i="16"/>
  <c r="H48" i="16"/>
  <c r="F48" i="16"/>
  <c r="J39" i="16"/>
  <c r="H39" i="16"/>
  <c r="F39" i="16"/>
  <c r="P32" i="16"/>
  <c r="J32" i="16"/>
  <c r="H32" i="16"/>
  <c r="F32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8" i="16" s="1"/>
  <c r="D6" i="16"/>
  <c r="D88" i="16" s="1"/>
  <c r="P5" i="16"/>
  <c r="H5" i="16"/>
  <c r="F5" i="16"/>
  <c r="P88" i="16" l="1"/>
  <c r="N58" i="13"/>
  <c r="P58" i="13" s="1"/>
  <c r="J6" i="16"/>
  <c r="F87" i="16"/>
  <c r="P27" i="13"/>
  <c r="P46" i="13"/>
  <c r="F28" i="16"/>
  <c r="F6" i="16"/>
  <c r="P6" i="16"/>
  <c r="P28" i="16"/>
  <c r="J87" i="16"/>
  <c r="J72" i="16"/>
  <c r="P72" i="16"/>
  <c r="P37" i="16"/>
  <c r="J28" i="16"/>
  <c r="H87" i="16"/>
  <c r="F72" i="16"/>
  <c r="H72" i="16"/>
  <c r="H28" i="16"/>
  <c r="H6" i="16"/>
  <c r="J133" i="45"/>
  <c r="F133" i="45"/>
  <c r="P132" i="45"/>
  <c r="J132" i="45"/>
  <c r="H132" i="45"/>
  <c r="F132" i="45"/>
  <c r="P130" i="45"/>
  <c r="J130" i="45"/>
  <c r="H130" i="45"/>
  <c r="J124" i="45"/>
  <c r="H124" i="45"/>
  <c r="F124" i="45"/>
  <c r="J125" i="45"/>
  <c r="H125" i="45"/>
  <c r="F125" i="45"/>
  <c r="J121" i="45"/>
  <c r="F121" i="45"/>
  <c r="P128" i="45"/>
  <c r="H117" i="45"/>
  <c r="F117" i="45"/>
  <c r="P116" i="45"/>
  <c r="H116" i="45"/>
  <c r="F116" i="45"/>
  <c r="H114" i="45"/>
  <c r="F114" i="45"/>
  <c r="H113" i="45"/>
  <c r="F113" i="45"/>
  <c r="F88" i="16" l="1"/>
  <c r="J88" i="16"/>
  <c r="H88" i="16"/>
  <c r="P87" i="16"/>
  <c r="P135" i="45"/>
  <c r="J135" i="45"/>
  <c r="H135" i="45"/>
  <c r="E136" i="45" l="1"/>
  <c r="F136" i="45" s="1"/>
  <c r="C102" i="45"/>
  <c r="C136" i="45" s="1"/>
  <c r="P85" i="45"/>
  <c r="P84" i="45"/>
  <c r="G136" i="45" l="1"/>
  <c r="M136" i="45" s="1"/>
  <c r="M102" i="45"/>
  <c r="I136" i="45"/>
  <c r="P102" i="45"/>
  <c r="J80" i="45"/>
  <c r="H80" i="45"/>
  <c r="F80" i="45"/>
  <c r="J79" i="45"/>
  <c r="H79" i="45"/>
  <c r="F79" i="45"/>
  <c r="P78" i="45"/>
  <c r="J78" i="45"/>
  <c r="H78" i="45"/>
  <c r="J77" i="45"/>
  <c r="H77" i="45"/>
  <c r="J76" i="45"/>
  <c r="H76" i="45"/>
  <c r="F76" i="45"/>
  <c r="P74" i="45"/>
  <c r="J74" i="45"/>
  <c r="H74" i="45"/>
  <c r="F74" i="45"/>
  <c r="P73" i="45"/>
  <c r="J73" i="45"/>
  <c r="H73" i="45"/>
  <c r="F73" i="45"/>
  <c r="J71" i="45"/>
  <c r="H71" i="45"/>
  <c r="F71" i="45"/>
  <c r="H136" i="45" l="1"/>
  <c r="P136" i="45"/>
  <c r="J136" i="45"/>
  <c r="I65" i="45"/>
  <c r="P65" i="45" s="1"/>
  <c r="G65" i="45"/>
  <c r="M65" i="45" s="1"/>
  <c r="E65" i="45"/>
  <c r="D65" i="45"/>
  <c r="C65" i="45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41" i="45"/>
  <c r="H41" i="45"/>
  <c r="F41" i="45"/>
  <c r="J53" i="45"/>
  <c r="H53" i="45"/>
  <c r="F53" i="45"/>
  <c r="J47" i="45"/>
  <c r="H47" i="45"/>
  <c r="F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P30" i="45"/>
  <c r="J30" i="45"/>
  <c r="H30" i="45"/>
  <c r="F30" i="45"/>
  <c r="P29" i="45"/>
  <c r="J29" i="45"/>
  <c r="H29" i="45"/>
  <c r="F29" i="45"/>
  <c r="J28" i="45"/>
  <c r="H28" i="45"/>
  <c r="F28" i="45"/>
  <c r="J27" i="45"/>
  <c r="H27" i="45"/>
  <c r="F27" i="45"/>
  <c r="P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P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P14" i="45"/>
  <c r="J14" i="45"/>
  <c r="H14" i="45"/>
  <c r="F14" i="45"/>
  <c r="P13" i="45"/>
  <c r="J13" i="45"/>
  <c r="H13" i="45"/>
  <c r="F13" i="45"/>
  <c r="P12" i="45"/>
  <c r="J12" i="45"/>
  <c r="H12" i="45"/>
  <c r="F12" i="45"/>
  <c r="I11" i="45"/>
  <c r="G11" i="45"/>
  <c r="M11" i="45" s="1"/>
  <c r="E11" i="45"/>
  <c r="D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C137" i="45"/>
  <c r="O33" i="1"/>
  <c r="D137" i="45"/>
  <c r="E137" i="45"/>
  <c r="S16" i="1"/>
  <c r="E17" i="1"/>
  <c r="C4" i="42" s="1"/>
  <c r="H16" i="1"/>
  <c r="H13" i="1"/>
  <c r="G137" i="45"/>
  <c r="M137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37" i="45"/>
  <c r="F137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H8" i="44"/>
  <c r="C8" i="44"/>
  <c r="F16" i="44" l="1"/>
  <c r="K16" i="44"/>
  <c r="D17" i="44"/>
  <c r="E17" i="44"/>
  <c r="C17" i="44"/>
  <c r="K66" i="43"/>
  <c r="G66" i="43"/>
  <c r="C66" i="43"/>
  <c r="K64" i="43"/>
  <c r="H64" i="43"/>
  <c r="F64" i="43"/>
  <c r="K63" i="43"/>
  <c r="H63" i="43"/>
  <c r="F63" i="43"/>
  <c r="K62" i="43"/>
  <c r="F62" i="43"/>
  <c r="K61" i="43"/>
  <c r="H61" i="43"/>
  <c r="F61" i="43"/>
  <c r="K60" i="43"/>
  <c r="H60" i="43"/>
  <c r="F60" i="43"/>
  <c r="G59" i="43"/>
  <c r="E59" i="43"/>
  <c r="E67" i="43" s="1"/>
  <c r="F17" i="44" l="1"/>
  <c r="K17" i="44"/>
  <c r="H17" i="44"/>
  <c r="K59" i="43"/>
  <c r="H66" i="43"/>
  <c r="F66" i="43"/>
  <c r="F59" i="43"/>
  <c r="H59" i="43"/>
  <c r="G37" i="43" l="1"/>
  <c r="D37" i="43" l="1"/>
  <c r="C37" i="43"/>
  <c r="C67" i="43" s="1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H13" i="43"/>
  <c r="F13" i="43"/>
  <c r="K12" i="43"/>
  <c r="F12" i="43"/>
  <c r="G11" i="43"/>
  <c r="H11" i="43" s="1"/>
  <c r="D67" i="43"/>
  <c r="F10" i="43"/>
  <c r="F8" i="43"/>
  <c r="K7" i="43"/>
  <c r="F7" i="43"/>
  <c r="K6" i="43"/>
  <c r="F6" i="43"/>
  <c r="K67" i="43" l="1"/>
  <c r="G67" i="43"/>
  <c r="H67" i="43" s="1"/>
  <c r="K14" i="43"/>
  <c r="F67" i="43"/>
  <c r="H11" i="14"/>
  <c r="J11" i="14" s="1"/>
  <c r="J8" i="14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37" i="45" l="1"/>
  <c r="J137" i="45" l="1"/>
  <c r="P137" i="45"/>
  <c r="D5" i="42"/>
  <c r="H5" i="42" l="1"/>
  <c r="E58" i="13" l="1"/>
  <c r="D17" i="24"/>
  <c r="C8" i="42" s="1"/>
  <c r="I17" i="24"/>
  <c r="G17" i="24"/>
  <c r="M17" i="24" s="1"/>
  <c r="C17" i="24"/>
  <c r="B8" i="42" s="1"/>
  <c r="F8" i="42" l="1"/>
  <c r="D8" i="42"/>
  <c r="F58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6" i="28"/>
  <c r="H16" i="22" l="1"/>
  <c r="M16" i="22"/>
  <c r="D15" i="42"/>
  <c r="H13" i="42"/>
  <c r="F13" i="42"/>
  <c r="F16" i="28"/>
  <c r="P16" i="22"/>
  <c r="K30" i="1"/>
  <c r="O30" i="1" s="1"/>
  <c r="O34" i="1" l="1"/>
  <c r="K34" i="1"/>
  <c r="P34" i="1" l="1"/>
  <c r="P29" i="1"/>
  <c r="P28" i="1"/>
  <c r="P26" i="1"/>
  <c r="P24" i="1"/>
  <c r="P25" i="1"/>
  <c r="P22" i="1"/>
  <c r="P23" i="1"/>
  <c r="P31" i="1"/>
  <c r="P33" i="1"/>
  <c r="P27" i="1"/>
  <c r="P30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6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79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85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91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C19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201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4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14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20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7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4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17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25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38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42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43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45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46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49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7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8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9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4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18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9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209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215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222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<sst xmlns="http://schemas.openxmlformats.org/spreadsheetml/2006/main" count="3792" uniqueCount="782">
  <si>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</si>
  <si>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</si>
  <si>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</si>
  <si>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</si>
  <si>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</si>
  <si>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</si>
  <si>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</si>
  <si>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</si>
  <si>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</si>
  <si>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</si>
  <si>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</si>
  <si>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</si>
  <si>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</si>
  <si>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</si>
  <si>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</si>
  <si>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</si>
  <si>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</si>
  <si>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</si>
  <si>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</si>
  <si>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</si>
  <si>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</si>
  <si>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</si>
  <si>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</si>
  <si>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</si>
  <si>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</si>
  <si>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</si>
  <si>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</si>
  <si>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</si>
  <si>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</si>
  <si>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</si>
  <si>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</si>
  <si>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</si>
  <si>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</si>
  <si>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</si>
  <si>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</si>
  <si>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</si>
  <si>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</si>
  <si>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</si>
  <si>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</si>
  <si>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</si>
  <si>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</si>
  <si>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</si>
  <si>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</si>
  <si>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</si>
  <si>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</si>
  <si>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</si>
  <si>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</si>
  <si>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</si>
  <si>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</si>
  <si>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</si>
  <si>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</si>
  <si>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</si>
  <si>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</si>
  <si>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</si>
  <si>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</si>
  <si>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</si>
  <si>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</si>
  <si>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</si>
  <si>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</si>
  <si>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</si>
  <si>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</si>
  <si>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</si>
  <si>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</si>
  <si>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</si>
  <si>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</si>
  <si>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</si>
  <si>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</si>
  <si>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</si>
  <si>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</si>
  <si>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</si>
  <si>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</si>
  <si>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</si>
  <si>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</si>
  <si>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</si>
  <si>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</si>
  <si>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</si>
  <si>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</si>
  <si>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</si>
  <si>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</si>
  <si>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</si>
  <si>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</si>
  <si>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</si>
  <si>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</si>
  <si>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</si>
  <si>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</si>
  <si>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</si>
  <si>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</si>
  <si>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</si>
  <si>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</si>
  <si>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</si>
  <si>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</si>
  <si>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</si>
  <si>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</si>
  <si>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</si>
  <si>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</si>
  <si>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</si>
  <si>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</si>
  <si>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</si>
  <si>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</si>
  <si>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</si>
  <si>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</si>
  <si>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</si>
  <si>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</si>
  <si>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</si>
  <si>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</si>
  <si>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</si>
  <si>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</si>
  <si>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</si>
  <si>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</si>
  <si>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</si>
  <si>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</si>
  <si>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</si>
  <si>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</si>
  <si>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</si>
  <si>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</si>
  <si>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</si>
  <si>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</si>
  <si>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</si>
  <si>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</si>
  <si>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</si>
  <si>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</si>
  <si>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</si>
  <si>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</si>
  <si>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</si>
  <si>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</si>
  <si>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</si>
  <si>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</si>
  <si>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</si>
  <si>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</si>
  <si>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</si>
  <si>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</si>
  <si>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</si>
  <si>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</si>
  <si>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</si>
  <si>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</si>
  <si>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</si>
  <si>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</si>
  <si>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</si>
  <si>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</si>
  <si>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</si>
  <si>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</si>
  <si>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</si>
  <si>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</si>
  <si>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</si>
  <si>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</si>
  <si>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</si>
  <si>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</si>
  <si>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</si>
  <si>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</si>
  <si>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</si>
  <si>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</si>
  <si>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</si>
  <si>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</si>
  <si>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</si>
  <si>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</si>
  <si>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</si>
  <si>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</si>
  <si>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</si>
  <si>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</si>
  <si>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</si>
  <si>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</si>
  <si>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</si>
  <si>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</si>
  <si>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</si>
  <si>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</si>
  <si>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</si>
  <si>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</si>
  <si>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</si>
  <si>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</si>
  <si>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</si>
  <si>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</si>
  <si>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</si>
  <si>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</si>
  <si>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</si>
  <si>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</si>
  <si>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</si>
  <si>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</si>
  <si>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</si>
  <si>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</si>
  <si>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</si>
  <si>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</si>
  <si>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</si>
  <si>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</si>
  <si>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</si>
  <si>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</si>
  <si>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</si>
  <si>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</si>
  <si>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</si>
  <si>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</si>
  <si>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</si>
  <si>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</si>
  <si>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</si>
  <si>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</si>
  <si>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</si>
  <si>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</si>
  <si>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</si>
  <si>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</si>
  <si>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</si>
  <si>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</si>
  <si>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</si>
  <si>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</si>
  <si>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</si>
  <si>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</si>
  <si>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</si>
  <si>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</si>
  <si>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</si>
  <si>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</si>
  <si>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</si>
  <si>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</si>
  <si>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</si>
  <si>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</si>
  <si>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</si>
  <si>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</si>
  <si>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</si>
  <si>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</si>
  <si>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</si>
  <si>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</si>
  <si>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</si>
  <si>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</si>
  <si>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</si>
  <si>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</si>
  <si>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</si>
  <si>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</si>
  <si>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</si>
  <si>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</si>
  <si>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</si>
  <si>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</si>
  <si>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</si>
  <si>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</si>
  <si>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</si>
  <si>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</si>
  <si>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</si>
  <si>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</si>
  <si>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</si>
  <si>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</si>
  <si>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</si>
  <si>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</si>
  <si>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</si>
  <si>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</si>
  <si>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</si>
  <si>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</si>
  <si>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</si>
  <si>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</si>
  <si>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</si>
  <si>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</si>
  <si>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</si>
  <si>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</si>
  <si>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</si>
  <si>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</si>
  <si>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</si>
  <si>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</si>
  <si>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</si>
  <si>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</si>
  <si>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</si>
  <si>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</si>
  <si>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</si>
  <si>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</si>
  <si>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</si>
  <si>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</si>
  <si>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</si>
  <si>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</si>
  <si>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</si>
  <si>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</si>
  <si>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</si>
  <si>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</si>
  <si>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</si>
  <si>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</si>
  <si>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</si>
  <si>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</si>
  <si>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</si>
  <si>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</si>
  <si>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</si>
  <si>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</si>
  <si>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</si>
  <si>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</si>
  <si>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</si>
  <si>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</si>
  <si>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</si>
  <si>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</si>
  <si>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</si>
  <si>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</si>
  <si>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</si>
  <si>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</si>
  <si>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</si>
  <si>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</si>
  <si>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</si>
  <si>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</si>
  <si>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</si>
  <si>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</si>
  <si>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</si>
  <si>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</si>
  <si>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</si>
  <si>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</si>
  <si>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</si>
  <si>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</si>
  <si>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</si>
  <si>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</si>
  <si>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</si>
  <si>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</si>
  <si>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</si>
  <si>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</si>
  <si>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</si>
  <si>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</si>
  <si>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</si>
  <si>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</si>
  <si>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</si>
  <si>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</si>
  <si>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</si>
  <si>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</si>
  <si>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</si>
  <si>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</si>
  <si>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</si>
  <si>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</si>
  <si>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</si>
  <si>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</si>
  <si>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</si>
  <si>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</si>
  <si>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</si>
  <si>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</si>
  <si>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</si>
  <si>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</si>
  <si>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</si>
  <si>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</si>
  <si>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</si>
  <si>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</si>
  <si>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</si>
  <si>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</si>
  <si>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</si>
  <si>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</si>
  <si>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</si>
  <si>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</si>
  <si>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</si>
  <si>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</si>
  <si>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</si>
  <si>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</si>
  <si>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</si>
  <si>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</si>
  <si>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</si>
  <si>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</si>
  <si>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</si>
  <si>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</si>
  <si>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</si>
  <si>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</si>
  <si>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</si>
  <si>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</si>
  <si>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</si>
  <si>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</si>
  <si>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</si>
  <si>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</si>
  <si>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</si>
  <si>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</si>
  <si>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</si>
  <si>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</si>
  <si>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</si>
  <si>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</si>
  <si>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</si>
  <si>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</si>
  <si>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</si>
  <si>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</si>
  <si>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</si>
  <si>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</si>
  <si>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</si>
  <si>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</si>
  <si>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</si>
  <si>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</si>
  <si>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</si>
  <si>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</si>
  <si>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</si>
  <si>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</si>
  <si>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</si>
  <si>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</si>
  <si>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</si>
  <si>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</si>
  <si>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</si>
  <si>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</si>
  <si>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</si>
  <si>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</si>
  <si>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</si>
  <si>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</si>
  <si>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</si>
  <si>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</si>
  <si>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</si>
  <si>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</si>
  <si>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</si>
  <si>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</si>
  <si>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</si>
  <si>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</si>
  <si>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</si>
  <si>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</si>
  <si>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</si>
  <si>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</si>
  <si>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</si>
  <si>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</si>
  <si>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</si>
  <si>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</si>
  <si>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</si>
  <si>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</si>
  <si>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</si>
  <si>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</si>
  <si>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</si>
  <si>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</si>
  <si>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</si>
  <si>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</si>
  <si>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</si>
  <si>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</si>
  <si>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</si>
  <si>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</si>
  <si>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</si>
  <si>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</si>
  <si>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</si>
  <si>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</si>
  <si>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</si>
  <si>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</si>
  <si>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</si>
  <si>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</si>
  <si>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</si>
  <si>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</si>
  <si>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</si>
  <si>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</si>
  <si>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</si>
  <si>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</si>
  <si>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</si>
  <si>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</si>
  <si>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</si>
  <si>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</si>
  <si>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</si>
  <si>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</si>
  <si>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</si>
  <si>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</si>
  <si>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</si>
  <si>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</si>
  <si>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</si>
  <si>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</si>
  <si>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</si>
  <si>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</si>
  <si>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</si>
  <si>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</si>
  <si>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</si>
  <si>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</si>
  <si>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</si>
  <si>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</si>
  <si>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</si>
  <si>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</si>
  <si>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</si>
  <si>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</si>
  <si>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</si>
  <si>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</si>
  <si>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</si>
  <si>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</si>
  <si>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</si>
  <si>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</si>
  <si>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2014 L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</si>
  <si>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</si>
  <si>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</si>
  <si>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</si>
  <si>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</si>
  <si>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</si>
  <si>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</si>
  <si>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</si>
  <si>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</si>
  <si>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</si>
  <si>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</si>
  <si>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</si>
  <si>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</si>
  <si>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</si>
  <si>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</si>
  <si>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</si>
  <si>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</si>
  <si>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</si>
  <si>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</si>
  <si>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</si>
  <si>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</si>
  <si>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</si>
  <si>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</si>
  <si>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</si>
  <si>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</si>
  <si>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</si>
  <si>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</si>
  <si>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</si>
  <si>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</si>
  <si>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</si>
  <si>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</si>
  <si>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</si>
  <si>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</si>
  <si>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</si>
  <si>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</si>
  <si>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</si>
  <si>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</si>
  <si>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</si>
  <si>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</si>
  <si>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</si>
  <si>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</si>
  <si>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</si>
  <si>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</si>
  <si>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</si>
  <si>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</si>
  <si>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</si>
  <si>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</si>
  <si>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</si>
  <si>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</si>
  <si>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</si>
  <si>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</si>
  <si>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</si>
  <si>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</si>
  <si>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</si>
  <si>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</si>
  <si>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</si>
  <si>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</si>
  <si>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</si>
  <si>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</si>
  <si>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</si>
  <si>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</si>
  <si>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</si>
  <si>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</si>
  <si>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</si>
  <si>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</si>
  <si>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</si>
  <si>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</si>
  <si>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</si>
  <si>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</si>
  <si>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</si>
  <si>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</si>
  <si>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</si>
  <si>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</si>
  <si>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</si>
  <si>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</si>
  <si>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</si>
  <si>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</si>
  <si>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</si>
  <si>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</si>
  <si>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</si>
  <si>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</si>
  <si>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</si>
  <si>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</si>
  <si>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</si>
  <si>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</si>
  <si>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</si>
  <si>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</si>
  <si>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</si>
  <si>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</si>
  <si>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</si>
  <si>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</si>
  <si>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</si>
  <si>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</si>
  <si>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</si>
  <si>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</si>
  <si>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</si>
  <si>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</si>
  <si>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</si>
  <si>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</si>
  <si>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Ajust pròrroga pressupostària àrea de despesa 1</t>
  </si>
  <si>
    <t>Ajust pròrroga pressupostària àrea de despesa 2</t>
  </si>
  <si>
    <t>Ajust pròrroga pressupostària àrea de despesa 3</t>
  </si>
  <si>
    <t>Ajust pròrroga pressupostària àrea de despesa 4</t>
  </si>
  <si>
    <t>Ajust pròrroga pressupostària àrea de despesa 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</si>
  <si>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</si>
  <si>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</si>
  <si>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</si>
  <si>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</si>
  <si>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</si>
  <si>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</si>
  <si>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</si>
  <si>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</si>
  <si>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</si>
  <si>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</si>
  <si>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</si>
  <si>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</si>
  <si>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</si>
  <si>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</si>
  <si>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</si>
  <si>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</si>
  <si>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</si>
  <si>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</si>
  <si>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</si>
  <si>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</si>
  <si>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</si>
  <si>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</si>
  <si>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</si>
  <si>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</si>
  <si>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</si>
  <si>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</si>
  <si>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</si>
  <si>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</si>
  <si>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</si>
  <si>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</si>
  <si>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</si>
  <si>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</si>
  <si>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</si>
  <si>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</si>
  <si>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</si>
  <si>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</si>
  <si>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</si>
  <si>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</si>
  <si>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</si>
  <si>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</si>
  <si>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</si>
  <si>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</si>
  <si>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</si>
  <si>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</si>
  <si>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</si>
  <si>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</si>
  <si>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</si>
  <si>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</si>
  <si>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</si>
  <si>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</si>
  <si>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</si>
  <si>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</si>
  <si>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</si>
  <si>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</si>
  <si>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</si>
  <si>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</si>
  <si>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</si>
  <si>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</si>
  <si>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</si>
  <si>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</si>
  <si>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</si>
  <si>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</si>
  <si>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</si>
  <si>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</si>
  <si>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</si>
  <si>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</si>
  <si>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</si>
  <si>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</si>
  <si>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</si>
  <si>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</si>
  <si>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</si>
  <si>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</si>
  <si>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</si>
  <si>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</si>
  <si>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</si>
  <si>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</si>
  <si>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</si>
  <si>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</si>
  <si>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</si>
  <si>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</si>
  <si>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</si>
  <si>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</si>
  <si>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</si>
  <si>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</si>
  <si>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</si>
  <si>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</si>
  <si>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</si>
  <si>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</si>
  <si>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</si>
  <si>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</si>
  <si>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</si>
  <si>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</si>
  <si>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</si>
  <si>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</si>
  <si>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</si>
  <si>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</si>
  <si>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</si>
  <si>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</si>
  <si>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</si>
  <si>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</si>
  <si>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</si>
  <si>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</si>
  <si>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</si>
  <si>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</si>
  <si>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</si>
  <si>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</si>
  <si>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</si>
  <si>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</si>
  <si>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</si>
  <si>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</si>
  <si>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</si>
  <si>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</si>
  <si>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</si>
  <si>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</si>
  <si>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</si>
  <si>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</si>
  <si>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</si>
  <si>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</si>
  <si>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</si>
  <si>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</si>
  <si>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</si>
  <si>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</si>
  <si>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</si>
  <si>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</si>
  <si>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</si>
  <si>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</si>
  <si>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</si>
  <si>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</si>
  <si>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</si>
  <si>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</si>
  <si>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</si>
  <si>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</si>
  <si>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</si>
  <si>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</si>
  <si>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</si>
  <si>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</si>
  <si>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</si>
  <si>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</si>
  <si>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</si>
  <si>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</si>
  <si>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</si>
  <si>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</si>
  <si>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</si>
  <si>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</si>
  <si>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</si>
  <si>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</si>
  <si>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</si>
  <si>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</si>
  <si>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</si>
  <si>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</si>
  <si>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</si>
  <si>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</si>
  <si>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</si>
  <si>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</si>
  <si>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</si>
  <si>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</si>
  <si>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</si>
  <si>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</si>
  <si>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</si>
  <si>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</si>
  <si>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</si>
  <si>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</si>
  <si>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</si>
  <si>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</si>
  <si>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</si>
  <si>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</si>
  <si>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</si>
  <si>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</si>
  <si>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</si>
  <si>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</si>
  <si>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</si>
  <si>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</si>
  <si>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</si>
  <si>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</si>
  <si>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</si>
  <si>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</si>
  <si>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</si>
  <si>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</si>
  <si>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</si>
  <si>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</si>
  <si>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</si>
  <si>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</si>
  <si>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</si>
  <si>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</si>
  <si>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</si>
  <si>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</si>
  <si>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</si>
  <si>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</si>
  <si>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</si>
  <si>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</si>
  <si>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</si>
  <si>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</si>
  <si>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</si>
  <si>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</si>
  <si>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</si>
  <si>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</si>
  <si>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</si>
  <si>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</si>
  <si>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</si>
  <si>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</si>
  <si>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</si>
  <si>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</si>
  <si>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</si>
  <si>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</si>
  <si>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</si>
  <si>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</si>
  <si>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</si>
  <si>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</si>
  <si>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</si>
  <si>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</si>
  <si>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</si>
  <si>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</si>
  <si>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</si>
  <si>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</si>
  <si>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</si>
  <si>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</si>
  <si>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</si>
  <si>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</si>
  <si>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</si>
  <si>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A Desembre</t>
  </si>
  <si>
    <t>Desembre 2016</t>
  </si>
  <si>
    <t>Desembre 2015</t>
  </si>
  <si>
    <t xml:space="preserve">Desembre 2015 </t>
  </si>
  <si>
    <t>Anàlisi modificacions de crèdit per capítols Desembre 2016</t>
  </si>
  <si>
    <t>Desembre</t>
  </si>
  <si>
    <t>Foment de l'ocupació</t>
  </si>
  <si>
    <t>Pla de Barris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</si>
</sst>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9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 style="medium">
        <color theme="3"/>
      </right>
      <top style="hair">
        <color indexed="64"/>
      </top>
      <bottom/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500">
    <xf numFmtId="0" fontId="0" fillId="0" borderId="0"/>
    <xf numFmtId="0" fontId="2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5" fillId="0" borderId="0"/>
    <xf numFmtId="0" fontId="41" fillId="0" borderId="0"/>
    <xf numFmtId="0" fontId="47" fillId="0" borderId="0"/>
    <xf numFmtId="0" fontId="41" fillId="0" borderId="0"/>
    <xf numFmtId="0" fontId="50" fillId="0" borderId="0" applyNumberFormat="0" applyFill="0" applyBorder="0" applyAlignment="0" applyProtection="0"/>
    <xf numFmtId="0" fontId="25" fillId="0" borderId="0"/>
    <xf numFmtId="0" fontId="66" fillId="0" borderId="107" applyNumberFormat="0" applyFill="0" applyAlignment="0" applyProtection="0"/>
    <xf numFmtId="0" fontId="67" fillId="0" borderId="108" applyNumberFormat="0" applyFill="0" applyAlignment="0" applyProtection="0"/>
    <xf numFmtId="0" fontId="26" fillId="0" borderId="109" applyNumberFormat="0" applyFill="0" applyAlignment="0" applyProtection="0"/>
    <xf numFmtId="0" fontId="68" fillId="4" borderId="0" applyNumberFormat="0" applyBorder="0" applyAlignment="0" applyProtection="0"/>
    <xf numFmtId="0" fontId="69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7" borderId="110" applyNumberFormat="0" applyAlignment="0" applyProtection="0"/>
    <xf numFmtId="0" fontId="72" fillId="8" borderId="111" applyNumberFormat="0" applyAlignment="0" applyProtection="0"/>
    <xf numFmtId="0" fontId="73" fillId="8" borderId="110" applyNumberFormat="0" applyAlignment="0" applyProtection="0"/>
    <xf numFmtId="0" fontId="74" fillId="0" borderId="112" applyNumberFormat="0" applyFill="0" applyAlignment="0" applyProtection="0"/>
    <xf numFmtId="0" fontId="27" fillId="9" borderId="113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115" applyNumberFormat="0" applyFill="0" applyAlignment="0" applyProtection="0"/>
    <xf numFmtId="0" fontId="2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8" fillId="34" borderId="0" applyNumberFormat="0" applyBorder="0" applyAlignment="0" applyProtection="0"/>
    <xf numFmtId="0" fontId="41" fillId="0" borderId="0"/>
    <xf numFmtId="0" fontId="35" fillId="10" borderId="114" applyNumberFormat="0" applyFont="0" applyAlignment="0" applyProtection="0"/>
    <xf numFmtId="0" fontId="41" fillId="0" borderId="0"/>
    <xf numFmtId="0" fontId="35" fillId="10" borderId="114" applyNumberFormat="0" applyFont="0" applyAlignment="0" applyProtection="0"/>
    <xf numFmtId="0" fontId="35" fillId="10" borderId="114" applyNumberFormat="0" applyFont="0" applyAlignment="0" applyProtection="0"/>
    <xf numFmtId="0" fontId="35" fillId="10" borderId="114" applyNumberFormat="0" applyFont="0" applyAlignment="0" applyProtection="0"/>
    <xf numFmtId="0" fontId="41" fillId="0" borderId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10" borderId="114" applyNumberFormat="0" applyFont="0" applyAlignment="0" applyProtection="0"/>
    <xf numFmtId="0" fontId="35" fillId="17" borderId="0" applyNumberFormat="0" applyBorder="0" applyAlignment="0" applyProtection="0"/>
    <xf numFmtId="0" fontId="35" fillId="10" borderId="114" applyNumberFormat="0" applyFont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3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3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10" borderId="114" applyNumberFormat="0" applyFont="0" applyAlignment="0" applyProtection="0"/>
    <xf numFmtId="0" fontId="41" fillId="0" borderId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20" borderId="0" applyNumberFormat="0" applyBorder="0" applyAlignment="0" applyProtection="0"/>
    <xf numFmtId="0" fontId="35" fillId="10" borderId="114" applyNumberFormat="0" applyFont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6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5" fillId="10" borderId="114" applyNumberFormat="0" applyFont="0" applyAlignment="0" applyProtection="0"/>
    <xf numFmtId="0" fontId="51" fillId="0" borderId="107" applyNumberFormat="0" applyFill="0" applyAlignment="0" applyProtection="0"/>
    <xf numFmtId="0" fontId="52" fillId="0" borderId="108" applyNumberFormat="0" applyFill="0" applyAlignment="0" applyProtection="0"/>
    <xf numFmtId="0" fontId="53" fillId="0" borderId="109" applyNumberFormat="0" applyFill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110" applyNumberFormat="0" applyAlignment="0" applyProtection="0"/>
    <xf numFmtId="0" fontId="58" fillId="8" borderId="111" applyNumberFormat="0" applyAlignment="0" applyProtection="0"/>
    <xf numFmtId="0" fontId="59" fillId="8" borderId="110" applyNumberFormat="0" applyAlignment="0" applyProtection="0"/>
    <xf numFmtId="0" fontId="60" fillId="0" borderId="112" applyNumberFormat="0" applyFill="0" applyAlignment="0" applyProtection="0"/>
    <xf numFmtId="0" fontId="61" fillId="9" borderId="11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5" applyNumberFormat="0" applyFill="0" applyAlignment="0" applyProtection="0"/>
    <xf numFmtId="0" fontId="6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5" fillId="34" borderId="0" applyNumberFormat="0" applyBorder="0" applyAlignment="0" applyProtection="0"/>
    <xf numFmtId="0" fontId="24" fillId="0" borderId="0"/>
    <xf numFmtId="0" fontId="41" fillId="0" borderId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47" fillId="0" borderId="0"/>
    <xf numFmtId="0" fontId="51" fillId="0" borderId="107" applyNumberFormat="0" applyFill="0" applyAlignment="0" applyProtection="0"/>
    <xf numFmtId="0" fontId="52" fillId="0" borderId="108" applyNumberFormat="0" applyFill="0" applyAlignment="0" applyProtection="0"/>
    <xf numFmtId="0" fontId="53" fillId="0" borderId="109" applyNumberFormat="0" applyFill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110" applyNumberFormat="0" applyAlignment="0" applyProtection="0"/>
    <xf numFmtId="0" fontId="58" fillId="8" borderId="111" applyNumberFormat="0" applyAlignment="0" applyProtection="0"/>
    <xf numFmtId="0" fontId="59" fillId="8" borderId="110" applyNumberFormat="0" applyAlignment="0" applyProtection="0"/>
    <xf numFmtId="0" fontId="60" fillId="0" borderId="112" applyNumberFormat="0" applyFill="0" applyAlignment="0" applyProtection="0"/>
    <xf numFmtId="0" fontId="61" fillId="9" borderId="11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5" applyNumberFormat="0" applyFill="0" applyAlignment="0" applyProtection="0"/>
    <xf numFmtId="0" fontId="6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65" fillId="34" borderId="0" applyNumberFormat="0" applyBorder="0" applyAlignment="0" applyProtection="0"/>
    <xf numFmtId="0" fontId="23" fillId="0" borderId="0"/>
    <xf numFmtId="0" fontId="23" fillId="10" borderId="114" applyNumberFormat="0" applyFont="0" applyAlignment="0" applyProtection="0"/>
    <xf numFmtId="0" fontId="80" fillId="0" borderId="0"/>
    <xf numFmtId="0" fontId="41" fillId="0" borderId="0"/>
    <xf numFmtId="43" fontId="35" fillId="0" borderId="0" applyFont="0" applyFill="0" applyBorder="0" applyAlignment="0" applyProtection="0"/>
    <xf numFmtId="0" fontId="82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84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8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0" borderId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35" fillId="0" borderId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90" fillId="0" borderId="0"/>
    <xf numFmtId="0" fontId="15" fillId="0" borderId="0"/>
    <xf numFmtId="0" fontId="14" fillId="0" borderId="0"/>
    <xf numFmtId="0" fontId="13" fillId="0" borderId="0"/>
    <xf numFmtId="0" fontId="13" fillId="10" borderId="114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91" fillId="0" borderId="0"/>
    <xf numFmtId="0" fontId="11" fillId="0" borderId="0"/>
    <xf numFmtId="0" fontId="1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0" borderId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2" fillId="0" borderId="0"/>
    <xf numFmtId="0" fontId="8" fillId="10" borderId="114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93" fillId="0" borderId="0"/>
    <xf numFmtId="0" fontId="3" fillId="10" borderId="114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3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95">
    <xf numFmtId="0" fontId="0" fillId="0" borderId="0" xfId="0"/>
    <xf numFmtId="0" fontId="28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1"/>
    <xf numFmtId="0" fontId="29" fillId="0" borderId="0" xfId="1" applyFont="1"/>
    <xf numFmtId="0" fontId="28" fillId="2" borderId="0" xfId="0" applyFont="1" applyFill="1" applyAlignment="1">
      <alignment vertical="center"/>
    </xf>
    <xf numFmtId="164" fontId="27" fillId="2" borderId="0" xfId="0" applyNumberFormat="1" applyFont="1" applyFill="1" applyAlignment="1">
      <alignment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31" fillId="0" borderId="5" xfId="0" quotePrefix="1" applyFont="1" applyBorder="1" applyAlignment="1">
      <alignment horizontal="center" vertical="center"/>
    </xf>
    <xf numFmtId="164" fontId="31" fillId="0" borderId="0" xfId="0" quotePrefix="1" applyNumberFormat="1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3" fillId="2" borderId="0" xfId="0" applyNumberFormat="1" applyFont="1" applyFill="1" applyAlignment="1">
      <alignment horizontal="right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1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1" fillId="0" borderId="9" xfId="0" applyNumberFormat="1" applyFont="1" applyBorder="1" applyAlignment="1">
      <alignment horizontal="right" vertical="center"/>
    </xf>
    <xf numFmtId="0" fontId="31" fillId="0" borderId="8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1" fillId="0" borderId="9" xfId="0" quotePrefix="1" applyFont="1" applyBorder="1" applyAlignment="1">
      <alignment horizontal="center" vertical="center"/>
    </xf>
    <xf numFmtId="164" fontId="31" fillId="0" borderId="6" xfId="0" quotePrefix="1" applyNumberFormat="1" applyFont="1" applyBorder="1" applyAlignment="1">
      <alignment vertical="center"/>
    </xf>
    <xf numFmtId="3" fontId="31" fillId="0" borderId="6" xfId="0" applyNumberFormat="1" applyFont="1" applyBorder="1" applyAlignment="1">
      <alignment vertical="center"/>
    </xf>
    <xf numFmtId="164" fontId="31" fillId="0" borderId="8" xfId="0" quotePrefix="1" applyNumberFormat="1" applyFont="1" applyBorder="1" applyAlignment="1">
      <alignment vertical="center"/>
    </xf>
    <xf numFmtId="3" fontId="31" fillId="0" borderId="8" xfId="0" applyNumberFormat="1" applyFont="1" applyBorder="1" applyAlignment="1">
      <alignment vertical="center"/>
    </xf>
    <xf numFmtId="164" fontId="31" fillId="0" borderId="9" xfId="0" quotePrefix="1" applyNumberFormat="1" applyFont="1" applyBorder="1" applyAlignment="1">
      <alignment vertical="center"/>
    </xf>
    <xf numFmtId="3" fontId="31" fillId="0" borderId="9" xfId="0" applyNumberFormat="1" applyFont="1" applyBorder="1" applyAlignment="1">
      <alignment vertical="center"/>
    </xf>
    <xf numFmtId="164" fontId="31" fillId="0" borderId="8" xfId="0" applyNumberFormat="1" applyFont="1" applyBorder="1" applyAlignment="1">
      <alignment vertical="center"/>
    </xf>
    <xf numFmtId="164" fontId="31" fillId="0" borderId="9" xfId="0" applyNumberFormat="1" applyFont="1" applyBorder="1" applyAlignment="1">
      <alignment vertical="center"/>
    </xf>
    <xf numFmtId="164" fontId="31" fillId="0" borderId="6" xfId="0" quotePrefix="1" applyNumberFormat="1" applyFont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164" fontId="31" fillId="0" borderId="8" xfId="0" quotePrefix="1" applyNumberFormat="1" applyFont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164" fontId="31" fillId="0" borderId="9" xfId="0" quotePrefix="1" applyNumberFormat="1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165" fontId="33" fillId="2" borderId="5" xfId="2" applyNumberFormat="1" applyFont="1" applyFill="1" applyBorder="1" applyAlignment="1">
      <alignment horizontal="center" vertical="center" wrapText="1"/>
    </xf>
    <xf numFmtId="165" fontId="33" fillId="2" borderId="0" xfId="2" applyNumberFormat="1" applyFont="1" applyFill="1" applyAlignment="1">
      <alignment horizontal="center" vertical="center" wrapText="1"/>
    </xf>
    <xf numFmtId="165" fontId="33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7" fillId="2" borderId="0" xfId="0" applyNumberFormat="1" applyFont="1" applyFill="1" applyAlignment="1">
      <alignment horizontal="center" vertical="center" wrapText="1"/>
    </xf>
    <xf numFmtId="165" fontId="31" fillId="0" borderId="6" xfId="2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36" fillId="0" borderId="0" xfId="0" applyFont="1"/>
    <xf numFmtId="165" fontId="31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39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165" fontId="31" fillId="0" borderId="5" xfId="2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1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1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1" fillId="0" borderId="16" xfId="0" applyNumberFormat="1" applyFont="1" applyBorder="1" applyAlignment="1">
      <alignment horizontal="right" vertical="center"/>
    </xf>
    <xf numFmtId="165" fontId="31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1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1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1" fillId="0" borderId="20" xfId="0" applyNumberFormat="1" applyFont="1" applyBorder="1" applyAlignment="1">
      <alignment horizontal="right" vertical="center"/>
    </xf>
    <xf numFmtId="0" fontId="40" fillId="0" borderId="19" xfId="3" applyBorder="1" applyAlignment="1" applyProtection="1">
      <alignment vertical="center"/>
    </xf>
    <xf numFmtId="0" fontId="41" fillId="3" borderId="14" xfId="0" applyFont="1" applyFill="1" applyBorder="1" applyAlignment="1">
      <alignment vertical="center"/>
    </xf>
    <xf numFmtId="0" fontId="42" fillId="3" borderId="14" xfId="0" applyFont="1" applyFill="1" applyBorder="1" applyAlignment="1">
      <alignment vertical="center"/>
    </xf>
    <xf numFmtId="3" fontId="43" fillId="3" borderId="14" xfId="0" applyNumberFormat="1" applyFont="1" applyFill="1" applyBorder="1" applyAlignment="1">
      <alignment horizontal="right" vertical="center" wrapText="1"/>
    </xf>
    <xf numFmtId="165" fontId="31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1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1" fillId="0" borderId="22" xfId="0" applyNumberFormat="1" applyFont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3" fontId="33" fillId="2" borderId="0" xfId="0" applyNumberFormat="1" applyFont="1" applyFill="1" applyBorder="1" applyAlignment="1">
      <alignment horizontal="right" vertical="center" wrapText="1"/>
    </xf>
    <xf numFmtId="165" fontId="33" fillId="2" borderId="0" xfId="2" applyNumberFormat="1" applyFont="1" applyFill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quotePrefix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165" fontId="33" fillId="2" borderId="0" xfId="2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31" fillId="0" borderId="24" xfId="0" quotePrefix="1" applyFont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wrapText="1"/>
    </xf>
    <xf numFmtId="165" fontId="31" fillId="0" borderId="25" xfId="2" quotePrefix="1" applyNumberFormat="1" applyFont="1" applyBorder="1" applyAlignment="1">
      <alignment horizontal="center" vertical="center"/>
    </xf>
    <xf numFmtId="165" fontId="33" fillId="2" borderId="26" xfId="2" applyNumberFormat="1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1" fillId="0" borderId="27" xfId="2" applyNumberFormat="1" applyFont="1" applyBorder="1" applyAlignment="1">
      <alignment horizontal="center" vertical="center"/>
    </xf>
    <xf numFmtId="3" fontId="33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2" fillId="0" borderId="4" xfId="0" applyFont="1" applyBorder="1" applyAlignment="1"/>
    <xf numFmtId="0" fontId="31" fillId="0" borderId="5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vertical="center"/>
    </xf>
    <xf numFmtId="3" fontId="30" fillId="0" borderId="4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4" xfId="0" applyNumberFormat="1" applyFont="1" applyFill="1" applyBorder="1" applyAlignment="1">
      <alignment horizontal="right" vertical="center" wrapText="1"/>
    </xf>
    <xf numFmtId="3" fontId="34" fillId="2" borderId="0" xfId="0" applyNumberFormat="1" applyFont="1" applyFill="1" applyBorder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3" fontId="34" fillId="2" borderId="30" xfId="0" applyNumberFormat="1" applyFont="1" applyFill="1" applyBorder="1" applyAlignment="1">
      <alignment horizontal="right" vertical="center" wrapText="1"/>
    </xf>
    <xf numFmtId="3" fontId="34" fillId="2" borderId="31" xfId="0" applyNumberFormat="1" applyFont="1" applyFill="1" applyBorder="1" applyAlignment="1">
      <alignment horizontal="right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165" fontId="30" fillId="0" borderId="0" xfId="2" applyNumberFormat="1" applyFont="1" applyAlignment="1">
      <alignment horizontal="center"/>
    </xf>
    <xf numFmtId="165" fontId="30" fillId="0" borderId="35" xfId="2" applyNumberFormat="1" applyFont="1" applyBorder="1" applyAlignment="1">
      <alignment horizontal="center"/>
    </xf>
    <xf numFmtId="165" fontId="30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0" fillId="0" borderId="0" xfId="2" applyNumberFormat="1" applyFont="1" applyAlignment="1">
      <alignment horizontal="center" vertical="center"/>
    </xf>
    <xf numFmtId="165" fontId="30" fillId="0" borderId="37" xfId="2" applyNumberFormat="1" applyFont="1" applyBorder="1" applyAlignment="1">
      <alignment horizontal="center" vertical="center"/>
    </xf>
    <xf numFmtId="165" fontId="30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1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3" fillId="2" borderId="0" xfId="2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right" vertical="center"/>
    </xf>
    <xf numFmtId="0" fontId="41" fillId="3" borderId="0" xfId="0" applyFont="1" applyFill="1" applyBorder="1" applyAlignment="1">
      <alignment vertical="center"/>
    </xf>
    <xf numFmtId="3" fontId="43" fillId="3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center" vertical="center"/>
    </xf>
    <xf numFmtId="0" fontId="32" fillId="0" borderId="0" xfId="0" applyFont="1" applyFill="1" applyBorder="1" applyAlignment="1"/>
    <xf numFmtId="165" fontId="31" fillId="0" borderId="19" xfId="2" applyNumberFormat="1" applyFont="1" applyBorder="1" applyAlignment="1">
      <alignment horizontal="center" vertical="center"/>
    </xf>
    <xf numFmtId="164" fontId="31" fillId="0" borderId="8" xfId="0" quotePrefix="1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horizontal="right" vertical="center"/>
    </xf>
    <xf numFmtId="3" fontId="31" fillId="0" borderId="8" xfId="0" applyNumberFormat="1" applyFont="1" applyBorder="1" applyAlignment="1">
      <alignment horizontal="right" vertical="center"/>
    </xf>
    <xf numFmtId="165" fontId="31" fillId="0" borderId="6" xfId="2" applyNumberFormat="1" applyFont="1" applyBorder="1" applyAlignment="1">
      <alignment vertical="center"/>
    </xf>
    <xf numFmtId="165" fontId="31" fillId="0" borderId="9" xfId="2" applyNumberFormat="1" applyFont="1" applyBorder="1" applyAlignment="1">
      <alignment vertical="center"/>
    </xf>
    <xf numFmtId="3" fontId="31" fillId="0" borderId="6" xfId="0" applyNumberFormat="1" applyFont="1" applyBorder="1" applyAlignment="1">
      <alignment horizontal="right" vertical="center"/>
    </xf>
    <xf numFmtId="3" fontId="31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1" fillId="0" borderId="41" xfId="0" quotePrefix="1" applyFont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 wrapText="1"/>
    </xf>
    <xf numFmtId="165" fontId="31" fillId="0" borderId="42" xfId="2" applyNumberFormat="1" applyFont="1" applyBorder="1" applyAlignment="1">
      <alignment horizontal="center" vertical="center"/>
    </xf>
    <xf numFmtId="165" fontId="31" fillId="0" borderId="43" xfId="2" applyNumberFormat="1" applyFont="1" applyBorder="1" applyAlignment="1">
      <alignment horizontal="center" vertical="center"/>
    </xf>
    <xf numFmtId="165" fontId="31" fillId="0" borderId="44" xfId="2" applyNumberFormat="1" applyFont="1" applyBorder="1" applyAlignment="1">
      <alignment horizontal="center" vertical="center"/>
    </xf>
    <xf numFmtId="165" fontId="33" fillId="2" borderId="41" xfId="2" applyNumberFormat="1" applyFont="1" applyFill="1" applyBorder="1" applyAlignment="1">
      <alignment horizontal="center" vertical="center" wrapText="1"/>
    </xf>
    <xf numFmtId="165" fontId="31" fillId="0" borderId="42" xfId="2" quotePrefix="1" applyNumberFormat="1" applyFont="1" applyBorder="1" applyAlignment="1">
      <alignment horizontal="center" vertical="center"/>
    </xf>
    <xf numFmtId="165" fontId="33" fillId="2" borderId="46" xfId="2" applyNumberFormat="1" applyFont="1" applyFill="1" applyBorder="1" applyAlignment="1">
      <alignment horizontal="center" vertical="center" wrapText="1"/>
    </xf>
    <xf numFmtId="3" fontId="33" fillId="2" borderId="48" xfId="0" applyNumberFormat="1" applyFont="1" applyFill="1" applyBorder="1" applyAlignment="1">
      <alignment horizontal="right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quotePrefix="1" applyFont="1" applyBorder="1" applyAlignment="1">
      <alignment horizontal="center" vertical="center"/>
    </xf>
    <xf numFmtId="3" fontId="31" fillId="0" borderId="50" xfId="0" applyNumberFormat="1" applyFont="1" applyBorder="1" applyAlignment="1">
      <alignment horizontal="right" vertical="center"/>
    </xf>
    <xf numFmtId="3" fontId="31" fillId="0" borderId="52" xfId="0" applyNumberFormat="1" applyFont="1" applyBorder="1" applyAlignment="1">
      <alignment horizontal="right" vertical="center"/>
    </xf>
    <xf numFmtId="3" fontId="33" fillId="2" borderId="35" xfId="0" applyNumberFormat="1" applyFont="1" applyFill="1" applyBorder="1" applyAlignment="1">
      <alignment horizontal="right" vertical="center" wrapText="1"/>
    </xf>
    <xf numFmtId="165" fontId="31" fillId="0" borderId="51" xfId="2" applyNumberFormat="1" applyFont="1" applyBorder="1" applyAlignment="1">
      <alignment horizontal="center" vertical="center"/>
    </xf>
    <xf numFmtId="3" fontId="33" fillId="2" borderId="56" xfId="0" applyNumberFormat="1" applyFont="1" applyFill="1" applyBorder="1" applyAlignment="1">
      <alignment horizontal="right" vertical="center" wrapText="1"/>
    </xf>
    <xf numFmtId="3" fontId="33" fillId="2" borderId="57" xfId="0" applyNumberFormat="1" applyFont="1" applyFill="1" applyBorder="1" applyAlignment="1">
      <alignment horizontal="right" vertical="center" wrapText="1"/>
    </xf>
    <xf numFmtId="165" fontId="33" fillId="2" borderId="57" xfId="2" applyNumberFormat="1" applyFont="1" applyFill="1" applyBorder="1" applyAlignment="1">
      <alignment horizontal="right" vertical="center" wrapText="1"/>
    </xf>
    <xf numFmtId="0" fontId="31" fillId="0" borderId="60" xfId="0" applyFont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 wrapText="1"/>
    </xf>
    <xf numFmtId="3" fontId="31" fillId="0" borderId="61" xfId="0" applyNumberFormat="1" applyFont="1" applyBorder="1" applyAlignment="1">
      <alignment horizontal="right" vertical="center"/>
    </xf>
    <xf numFmtId="3" fontId="31" fillId="0" borderId="62" xfId="0" applyNumberFormat="1" applyFont="1" applyBorder="1" applyAlignment="1">
      <alignment horizontal="right" vertical="center"/>
    </xf>
    <xf numFmtId="3" fontId="31" fillId="0" borderId="63" xfId="0" applyNumberFormat="1" applyFont="1" applyBorder="1" applyAlignment="1">
      <alignment horizontal="right" vertical="center"/>
    </xf>
    <xf numFmtId="3" fontId="33" fillId="2" borderId="60" xfId="0" applyNumberFormat="1" applyFont="1" applyFill="1" applyBorder="1" applyAlignment="1">
      <alignment horizontal="right" vertical="center" wrapText="1"/>
    </xf>
    <xf numFmtId="3" fontId="33" fillId="2" borderId="64" xfId="0" applyNumberFormat="1" applyFont="1" applyFill="1" applyBorder="1" applyAlignment="1">
      <alignment horizontal="right" vertical="center" wrapText="1"/>
    </xf>
    <xf numFmtId="0" fontId="38" fillId="0" borderId="59" xfId="0" applyFont="1" applyBorder="1" applyAlignment="1">
      <alignment horizontal="center"/>
    </xf>
    <xf numFmtId="165" fontId="31" fillId="0" borderId="41" xfId="2" applyNumberFormat="1" applyFont="1" applyBorder="1" applyAlignment="1">
      <alignment horizontal="center" vertical="center"/>
    </xf>
    <xf numFmtId="3" fontId="33" fillId="2" borderId="70" xfId="0" applyNumberFormat="1" applyFont="1" applyFill="1" applyBorder="1" applyAlignment="1">
      <alignment horizontal="right" vertical="center" wrapText="1"/>
    </xf>
    <xf numFmtId="3" fontId="31" fillId="0" borderId="71" xfId="0" applyNumberFormat="1" applyFont="1" applyBorder="1" applyAlignment="1">
      <alignment horizontal="right" vertical="center"/>
    </xf>
    <xf numFmtId="3" fontId="31" fillId="0" borderId="50" xfId="0" applyNumberFormat="1" applyFont="1" applyFill="1" applyBorder="1" applyAlignment="1">
      <alignment horizontal="right" vertical="center"/>
    </xf>
    <xf numFmtId="3" fontId="33" fillId="2" borderId="37" xfId="0" applyNumberFormat="1" applyFont="1" applyFill="1" applyBorder="1" applyAlignment="1">
      <alignment horizontal="right" vertical="center" wrapText="1"/>
    </xf>
    <xf numFmtId="165" fontId="33" fillId="2" borderId="36" xfId="2" applyNumberFormat="1" applyFont="1" applyFill="1" applyBorder="1" applyAlignment="1">
      <alignment horizontal="center" vertical="center" wrapText="1"/>
    </xf>
    <xf numFmtId="165" fontId="33" fillId="2" borderId="36" xfId="2" quotePrefix="1" applyNumberFormat="1" applyFont="1" applyFill="1" applyBorder="1" applyAlignment="1">
      <alignment horizontal="center" vertical="center" wrapText="1"/>
    </xf>
    <xf numFmtId="165" fontId="31" fillId="0" borderId="36" xfId="2" applyNumberFormat="1" applyFont="1" applyBorder="1" applyAlignment="1">
      <alignment horizontal="center" vertical="center"/>
    </xf>
    <xf numFmtId="165" fontId="33" fillId="2" borderId="58" xfId="2" applyNumberFormat="1" applyFont="1" applyFill="1" applyBorder="1" applyAlignment="1">
      <alignment horizontal="center" vertical="center" wrapText="1"/>
    </xf>
    <xf numFmtId="3" fontId="33" fillId="2" borderId="77" xfId="0" applyNumberFormat="1" applyFont="1" applyFill="1" applyBorder="1" applyAlignment="1">
      <alignment horizontal="right" vertical="center" wrapText="1"/>
    </xf>
    <xf numFmtId="165" fontId="33" fillId="2" borderId="38" xfId="2" applyNumberFormat="1" applyFont="1" applyFill="1" applyBorder="1" applyAlignment="1">
      <alignment horizontal="center" vertical="center" wrapText="1"/>
    </xf>
    <xf numFmtId="3" fontId="31" fillId="0" borderId="60" xfId="0" applyNumberFormat="1" applyFont="1" applyBorder="1" applyAlignment="1">
      <alignment horizontal="right" vertical="center"/>
    </xf>
    <xf numFmtId="3" fontId="31" fillId="0" borderId="78" xfId="0" applyNumberFormat="1" applyFont="1" applyBorder="1" applyAlignment="1">
      <alignment horizontal="right" vertical="center"/>
    </xf>
    <xf numFmtId="165" fontId="31" fillId="0" borderId="53" xfId="2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165" fontId="33" fillId="2" borderId="57" xfId="2" applyNumberFormat="1" applyFont="1" applyFill="1" applyBorder="1" applyAlignment="1">
      <alignment horizontal="center" vertical="center" wrapText="1"/>
    </xf>
    <xf numFmtId="165" fontId="33" fillId="2" borderId="83" xfId="2" applyNumberFormat="1" applyFont="1" applyFill="1" applyBorder="1" applyAlignment="1">
      <alignment horizontal="center" vertical="center" wrapText="1"/>
    </xf>
    <xf numFmtId="165" fontId="33" fillId="2" borderId="45" xfId="2" applyNumberFormat="1" applyFont="1" applyFill="1" applyBorder="1" applyAlignment="1">
      <alignment horizontal="center" vertical="center" wrapText="1"/>
    </xf>
    <xf numFmtId="3" fontId="31" fillId="0" borderId="85" xfId="0" applyNumberFormat="1" applyFont="1" applyBorder="1" applyAlignment="1">
      <alignment horizontal="right" vertical="center"/>
    </xf>
    <xf numFmtId="3" fontId="31" fillId="0" borderId="86" xfId="0" applyNumberFormat="1" applyFont="1" applyBorder="1" applyAlignment="1">
      <alignment horizontal="right" vertical="center"/>
    </xf>
    <xf numFmtId="3" fontId="31" fillId="0" borderId="87" xfId="0" applyNumberFormat="1" applyFont="1" applyBorder="1" applyAlignment="1">
      <alignment horizontal="right" vertical="center"/>
    </xf>
    <xf numFmtId="3" fontId="37" fillId="0" borderId="50" xfId="0" applyNumberFormat="1" applyFont="1" applyFill="1" applyBorder="1" applyAlignment="1">
      <alignment horizontal="right" vertical="center"/>
    </xf>
    <xf numFmtId="3" fontId="31" fillId="0" borderId="90" xfId="0" applyNumberFormat="1" applyFont="1" applyBorder="1" applyAlignment="1">
      <alignment horizontal="right" vertical="center"/>
    </xf>
    <xf numFmtId="3" fontId="31" fillId="0" borderId="92" xfId="0" applyNumberFormat="1" applyFont="1" applyBorder="1" applyAlignment="1">
      <alignment horizontal="right" vertical="center"/>
    </xf>
    <xf numFmtId="3" fontId="31" fillId="0" borderId="94" xfId="0" applyNumberFormat="1" applyFont="1" applyBorder="1" applyAlignment="1">
      <alignment horizontal="right" vertical="center"/>
    </xf>
    <xf numFmtId="3" fontId="31" fillId="0" borderId="96" xfId="0" applyNumberFormat="1" applyFont="1" applyBorder="1" applyAlignment="1">
      <alignment horizontal="right" vertical="center"/>
    </xf>
    <xf numFmtId="3" fontId="43" fillId="3" borderId="60" xfId="0" applyNumberFormat="1" applyFont="1" applyFill="1" applyBorder="1" applyAlignment="1">
      <alignment horizontal="right" vertical="center" wrapText="1"/>
    </xf>
    <xf numFmtId="3" fontId="43" fillId="3" borderId="69" xfId="0" applyNumberFormat="1" applyFont="1" applyFill="1" applyBorder="1" applyAlignment="1">
      <alignment horizontal="right" vertical="center" wrapText="1"/>
    </xf>
    <xf numFmtId="165" fontId="31" fillId="0" borderId="91" xfId="2" applyNumberFormat="1" applyFont="1" applyBorder="1" applyAlignment="1">
      <alignment horizontal="center" vertical="center"/>
    </xf>
    <xf numFmtId="165" fontId="31" fillId="0" borderId="97" xfId="2" applyNumberFormat="1" applyFont="1" applyBorder="1" applyAlignment="1">
      <alignment horizontal="center" vertical="center"/>
    </xf>
    <xf numFmtId="3" fontId="43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1" fillId="0" borderId="61" xfId="0" applyNumberFormat="1" applyFont="1" applyBorder="1" applyAlignment="1">
      <alignment vertical="center"/>
    </xf>
    <xf numFmtId="3" fontId="31" fillId="0" borderId="62" xfId="0" applyNumberFormat="1" applyFont="1" applyBorder="1" applyAlignment="1">
      <alignment vertical="center"/>
    </xf>
    <xf numFmtId="3" fontId="31" fillId="0" borderId="63" xfId="0" applyNumberFormat="1" applyFont="1" applyBorder="1" applyAlignment="1">
      <alignment vertical="center"/>
    </xf>
    <xf numFmtId="3" fontId="33" fillId="2" borderId="60" xfId="0" applyNumberFormat="1" applyFont="1" applyFill="1" applyBorder="1" applyAlignment="1">
      <alignment horizontal="center" vertical="center" wrapText="1"/>
    </xf>
    <xf numFmtId="3" fontId="33" fillId="2" borderId="64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center" vertical="center" wrapText="1"/>
    </xf>
    <xf numFmtId="3" fontId="31" fillId="0" borderId="50" xfId="0" applyNumberFormat="1" applyFont="1" applyBorder="1" applyAlignment="1">
      <alignment vertical="center"/>
    </xf>
    <xf numFmtId="3" fontId="31" fillId="0" borderId="52" xfId="0" applyNumberFormat="1" applyFont="1" applyBorder="1" applyAlignment="1">
      <alignment vertical="center"/>
    </xf>
    <xf numFmtId="3" fontId="31" fillId="0" borderId="54" xfId="0" applyNumberFormat="1" applyFont="1" applyBorder="1" applyAlignment="1">
      <alignment vertical="center"/>
    </xf>
    <xf numFmtId="3" fontId="33" fillId="2" borderId="35" xfId="0" applyNumberFormat="1" applyFont="1" applyFill="1" applyBorder="1" applyAlignment="1">
      <alignment horizontal="center" vertical="center" wrapText="1"/>
    </xf>
    <xf numFmtId="3" fontId="33" fillId="2" borderId="56" xfId="0" applyNumberFormat="1" applyFont="1" applyFill="1" applyBorder="1" applyAlignment="1">
      <alignment horizontal="center" vertical="center" wrapText="1"/>
    </xf>
    <xf numFmtId="3" fontId="33" fillId="2" borderId="57" xfId="0" applyNumberFormat="1" applyFont="1" applyFill="1" applyBorder="1" applyAlignment="1">
      <alignment horizontal="center" vertical="center" wrapText="1"/>
    </xf>
    <xf numFmtId="165" fontId="31" fillId="0" borderId="98" xfId="2" applyNumberFormat="1" applyFont="1" applyBorder="1" applyAlignment="1">
      <alignment horizontal="center" vertical="center"/>
    </xf>
    <xf numFmtId="165" fontId="31" fillId="0" borderId="99" xfId="2" applyNumberFormat="1" applyFont="1" applyBorder="1" applyAlignment="1">
      <alignment horizontal="center" vertical="center"/>
    </xf>
    <xf numFmtId="165" fontId="31" fillId="0" borderId="99" xfId="2" quotePrefix="1" applyNumberFormat="1" applyFont="1" applyBorder="1" applyAlignment="1">
      <alignment horizontal="center" vertical="center"/>
    </xf>
    <xf numFmtId="165" fontId="33" fillId="2" borderId="67" xfId="2" applyNumberFormat="1" applyFont="1" applyFill="1" applyBorder="1" applyAlignment="1">
      <alignment horizontal="center" vertical="center" wrapText="1"/>
    </xf>
    <xf numFmtId="0" fontId="31" fillId="0" borderId="98" xfId="0" quotePrefix="1" applyFont="1" applyBorder="1" applyAlignment="1">
      <alignment horizontal="center" vertical="center"/>
    </xf>
    <xf numFmtId="0" fontId="31" fillId="0" borderId="100" xfId="0" quotePrefix="1" applyFont="1" applyBorder="1" applyAlignment="1">
      <alignment horizontal="center" vertical="center"/>
    </xf>
    <xf numFmtId="0" fontId="33" fillId="2" borderId="67" xfId="0" quotePrefix="1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165" fontId="31" fillId="0" borderId="98" xfId="2" quotePrefix="1" applyNumberFormat="1" applyFont="1" applyBorder="1" applyAlignment="1">
      <alignment horizontal="center" vertical="center"/>
    </xf>
    <xf numFmtId="165" fontId="33" fillId="2" borderId="67" xfId="2" quotePrefix="1" applyNumberFormat="1" applyFont="1" applyFill="1" applyBorder="1" applyAlignment="1">
      <alignment horizontal="center" vertical="center" wrapText="1"/>
    </xf>
    <xf numFmtId="0" fontId="31" fillId="0" borderId="51" xfId="0" quotePrefix="1" applyFont="1" applyBorder="1" applyAlignment="1">
      <alignment horizontal="center" vertical="center"/>
    </xf>
    <xf numFmtId="0" fontId="31" fillId="0" borderId="55" xfId="0" quotePrefix="1" applyFont="1" applyBorder="1" applyAlignment="1">
      <alignment horizontal="center" vertical="center"/>
    </xf>
    <xf numFmtId="0" fontId="33" fillId="2" borderId="0" xfId="0" quotePrefix="1" applyFont="1" applyFill="1" applyBorder="1" applyAlignment="1">
      <alignment horizontal="center" vertical="center" wrapText="1"/>
    </xf>
    <xf numFmtId="0" fontId="33" fillId="2" borderId="36" xfId="0" quotePrefix="1" applyFont="1" applyFill="1" applyBorder="1" applyAlignment="1">
      <alignment horizontal="center" vertical="center" wrapText="1"/>
    </xf>
    <xf numFmtId="0" fontId="31" fillId="0" borderId="53" xfId="0" quotePrefix="1" applyFont="1" applyBorder="1" applyAlignment="1">
      <alignment horizontal="center" vertical="center"/>
    </xf>
    <xf numFmtId="165" fontId="33" fillId="2" borderId="101" xfId="2" applyNumberFormat="1" applyFont="1" applyFill="1" applyBorder="1" applyAlignment="1">
      <alignment horizontal="center" vertical="center" wrapText="1"/>
    </xf>
    <xf numFmtId="9" fontId="33" fillId="2" borderId="0" xfId="2" applyFont="1" applyFill="1" applyBorder="1" applyAlignment="1">
      <alignment horizontal="center" vertical="center" wrapText="1"/>
    </xf>
    <xf numFmtId="0" fontId="44" fillId="0" borderId="91" xfId="6" applyFont="1" applyBorder="1"/>
    <xf numFmtId="0" fontId="41" fillId="0" borderId="95" xfId="10" applyFont="1" applyBorder="1"/>
    <xf numFmtId="0" fontId="0" fillId="0" borderId="106" xfId="0" applyBorder="1" applyAlignment="1">
      <alignment vertical="center"/>
    </xf>
    <xf numFmtId="3" fontId="31" fillId="0" borderId="105" xfId="0" applyNumberFormat="1" applyFont="1" applyBorder="1" applyAlignment="1">
      <alignment horizontal="right" vertical="center"/>
    </xf>
    <xf numFmtId="3" fontId="31" fillId="0" borderId="106" xfId="0" applyNumberFormat="1" applyFont="1" applyBorder="1" applyAlignment="1">
      <alignment horizontal="right" vertical="center"/>
    </xf>
    <xf numFmtId="165" fontId="31" fillId="0" borderId="17" xfId="2" quotePrefix="1" applyNumberFormat="1" applyFont="1" applyBorder="1" applyAlignment="1">
      <alignment horizontal="center" vertical="center"/>
    </xf>
    <xf numFmtId="165" fontId="31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7" fillId="0" borderId="22" xfId="2" applyNumberFormat="1" applyFont="1" applyFill="1" applyBorder="1" applyAlignment="1">
      <alignment horizontal="center" vertical="center" wrapText="1"/>
    </xf>
    <xf numFmtId="165" fontId="31" fillId="0" borderId="21" xfId="2" applyNumberFormat="1" applyFont="1" applyBorder="1" applyAlignment="1">
      <alignment horizontal="center" vertical="center"/>
    </xf>
    <xf numFmtId="165" fontId="31" fillId="0" borderId="25" xfId="2" applyNumberFormat="1" applyFont="1" applyBorder="1" applyAlignment="1">
      <alignment horizontal="center" vertical="center"/>
    </xf>
    <xf numFmtId="165" fontId="31" fillId="0" borderId="67" xfId="2" applyNumberFormat="1" applyFont="1" applyBorder="1" applyAlignment="1">
      <alignment horizontal="center" vertical="center"/>
    </xf>
    <xf numFmtId="165" fontId="33" fillId="2" borderId="32" xfId="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27" fillId="2" borderId="60" xfId="0" applyFont="1" applyFill="1" applyBorder="1" applyAlignment="1">
      <alignment horizontal="center" vertical="center" shrinkToFit="1"/>
    </xf>
    <xf numFmtId="0" fontId="27" fillId="2" borderId="35" xfId="0" applyFont="1" applyFill="1" applyBorder="1" applyAlignment="1">
      <alignment horizontal="center" vertical="center" shrinkToFit="1"/>
    </xf>
    <xf numFmtId="164" fontId="31" fillId="0" borderId="0" xfId="0" quotePrefix="1" applyNumberFormat="1" applyFont="1" applyBorder="1" applyAlignment="1">
      <alignment horizontal="center" vertical="center"/>
    </xf>
    <xf numFmtId="3" fontId="33" fillId="2" borderId="64" xfId="0" applyNumberFormat="1" applyFont="1" applyFill="1" applyBorder="1" applyAlignment="1">
      <alignment vertical="center" wrapText="1"/>
    </xf>
    <xf numFmtId="165" fontId="31" fillId="0" borderId="5" xfId="2" applyNumberFormat="1" applyFont="1" applyBorder="1" applyAlignment="1">
      <alignment horizontal="center" vertical="center" shrinkToFit="1"/>
    </xf>
    <xf numFmtId="164" fontId="31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8" fillId="0" borderId="33" xfId="0" applyNumberFormat="1" applyFont="1" applyBorder="1" applyAlignment="1">
      <alignment horizontal="center"/>
    </xf>
    <xf numFmtId="165" fontId="31" fillId="0" borderId="35" xfId="0" applyNumberFormat="1" applyFont="1" applyBorder="1" applyAlignment="1">
      <alignment horizontal="center" vertical="center"/>
    </xf>
    <xf numFmtId="165" fontId="27" fillId="2" borderId="35" xfId="0" applyNumberFormat="1" applyFont="1" applyFill="1" applyBorder="1" applyAlignment="1">
      <alignment horizontal="center" vertical="center" wrapText="1"/>
    </xf>
    <xf numFmtId="165" fontId="33" fillId="2" borderId="35" xfId="0" applyNumberFormat="1" applyFont="1" applyFill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/>
    </xf>
    <xf numFmtId="165" fontId="31" fillId="0" borderId="54" xfId="0" applyNumberFormat="1" applyFont="1" applyBorder="1" applyAlignment="1">
      <alignment horizontal="center" vertical="center"/>
    </xf>
    <xf numFmtId="165" fontId="31" fillId="0" borderId="6" xfId="0" applyNumberFormat="1" applyFont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 wrapText="1"/>
    </xf>
    <xf numFmtId="165" fontId="31" fillId="0" borderId="9" xfId="0" applyNumberFormat="1" applyFont="1" applyBorder="1" applyAlignment="1">
      <alignment horizontal="center" vertical="center"/>
    </xf>
    <xf numFmtId="165" fontId="33" fillId="2" borderId="57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/>
    </xf>
    <xf numFmtId="0" fontId="36" fillId="0" borderId="59" xfId="0" quotePrefix="1" applyFont="1" applyBorder="1" applyAlignment="1">
      <alignment horizontal="center"/>
    </xf>
    <xf numFmtId="165" fontId="31" fillId="0" borderId="0" xfId="2" quotePrefix="1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165" fontId="43" fillId="0" borderId="0" xfId="2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vertical="center"/>
    </xf>
    <xf numFmtId="3" fontId="41" fillId="0" borderId="0" xfId="0" applyNumberFormat="1" applyFont="1" applyFill="1"/>
    <xf numFmtId="4" fontId="31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3" fillId="2" borderId="36" xfId="2" applyFont="1" applyFill="1" applyBorder="1" applyAlignment="1">
      <alignment horizontal="center" vertical="center" wrapText="1"/>
    </xf>
    <xf numFmtId="165" fontId="31" fillId="0" borderId="95" xfId="2" quotePrefix="1" applyNumberFormat="1" applyFont="1" applyBorder="1" applyAlignment="1">
      <alignment horizontal="center" vertical="center"/>
    </xf>
    <xf numFmtId="4" fontId="31" fillId="0" borderId="0" xfId="0" applyNumberFormat="1" applyFont="1" applyFill="1" applyBorder="1" applyAlignment="1">
      <alignment vertical="center"/>
    </xf>
    <xf numFmtId="165" fontId="31" fillId="0" borderId="8" xfId="2" applyNumberFormat="1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3" fontId="37" fillId="0" borderId="61" xfId="0" applyNumberFormat="1" applyFont="1" applyBorder="1" applyAlignment="1">
      <alignment horizontal="right" vertical="center"/>
    </xf>
    <xf numFmtId="3" fontId="37" fillId="0" borderId="50" xfId="0" applyNumberFormat="1" applyFont="1" applyBorder="1" applyAlignment="1">
      <alignment horizontal="right" vertical="center"/>
    </xf>
    <xf numFmtId="3" fontId="37" fillId="0" borderId="6" xfId="0" applyNumberFormat="1" applyFont="1" applyBorder="1" applyAlignment="1">
      <alignment horizontal="right" vertical="center"/>
    </xf>
    <xf numFmtId="165" fontId="37" fillId="0" borderId="42" xfId="2" applyNumberFormat="1" applyFont="1" applyBorder="1" applyAlignment="1">
      <alignment horizontal="center" vertical="center"/>
    </xf>
    <xf numFmtId="0" fontId="37" fillId="0" borderId="0" xfId="0" quotePrefix="1" applyFont="1" applyAlignment="1">
      <alignment horizontal="center"/>
    </xf>
    <xf numFmtId="0" fontId="41" fillId="0" borderId="0" xfId="0" applyFont="1"/>
    <xf numFmtId="0" fontId="41" fillId="0" borderId="8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41" fillId="0" borderId="9" xfId="0" applyFont="1" applyBorder="1" applyAlignment="1">
      <alignment vertical="center"/>
    </xf>
    <xf numFmtId="3" fontId="37" fillId="0" borderId="63" xfId="0" applyNumberFormat="1" applyFont="1" applyBorder="1" applyAlignment="1">
      <alignment horizontal="right" vertical="center"/>
    </xf>
    <xf numFmtId="3" fontId="37" fillId="0" borderId="54" xfId="0" applyNumberFormat="1" applyFont="1" applyBorder="1" applyAlignment="1">
      <alignment horizontal="right" vertical="center"/>
    </xf>
    <xf numFmtId="165" fontId="37" fillId="0" borderId="43" xfId="2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right" vertical="center"/>
    </xf>
    <xf numFmtId="165" fontId="37" fillId="0" borderId="44" xfId="2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3" fontId="37" fillId="0" borderId="12" xfId="0" applyNumberFormat="1" applyFont="1" applyBorder="1" applyAlignment="1">
      <alignment horizontal="right" vertical="center"/>
    </xf>
    <xf numFmtId="165" fontId="37" fillId="0" borderId="65" xfId="2" applyNumberFormat="1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3" fontId="37" fillId="0" borderId="69" xfId="0" applyNumberFormat="1" applyFont="1" applyBorder="1" applyAlignment="1">
      <alignment horizontal="right" vertical="center"/>
    </xf>
    <xf numFmtId="3" fontId="37" fillId="0" borderId="72" xfId="0" applyNumberFormat="1" applyFont="1" applyBorder="1" applyAlignment="1">
      <alignment horizontal="right" vertical="center"/>
    </xf>
    <xf numFmtId="3" fontId="37" fillId="0" borderId="14" xfId="0" applyNumberFormat="1" applyFont="1" applyBorder="1" applyAlignment="1">
      <alignment horizontal="right" vertical="center"/>
    </xf>
    <xf numFmtId="165" fontId="37" fillId="0" borderId="74" xfId="2" applyNumberFormat="1" applyFont="1" applyBorder="1" applyAlignment="1">
      <alignment horizontal="center" vertical="center"/>
    </xf>
    <xf numFmtId="165" fontId="37" fillId="0" borderId="66" xfId="2" quotePrefix="1" applyNumberFormat="1" applyFont="1" applyBorder="1" applyAlignment="1">
      <alignment horizontal="center" vertical="center"/>
    </xf>
    <xf numFmtId="0" fontId="41" fillId="0" borderId="6" xfId="0" applyFont="1" applyFill="1" applyBorder="1" applyAlignment="1">
      <alignment vertical="center"/>
    </xf>
    <xf numFmtId="3" fontId="37" fillId="0" borderId="61" xfId="0" applyNumberFormat="1" applyFont="1" applyFill="1" applyBorder="1" applyAlignment="1">
      <alignment horizontal="right" vertical="center"/>
    </xf>
    <xf numFmtId="0" fontId="41" fillId="0" borderId="103" xfId="5" applyFont="1" applyFill="1" applyBorder="1"/>
    <xf numFmtId="165" fontId="37" fillId="0" borderId="6" xfId="2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3" fontId="37" fillId="0" borderId="106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165" fontId="37" fillId="0" borderId="41" xfId="2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5" fontId="37" fillId="0" borderId="51" xfId="2" applyNumberFormat="1" applyFont="1" applyFill="1" applyBorder="1" applyAlignment="1">
      <alignment horizontal="center" vertical="center"/>
    </xf>
    <xf numFmtId="0" fontId="37" fillId="0" borderId="0" xfId="0" quotePrefix="1" applyFont="1" applyFill="1" applyAlignment="1">
      <alignment horizontal="center" shrinkToFit="1"/>
    </xf>
    <xf numFmtId="165" fontId="37" fillId="0" borderId="6" xfId="2" quotePrefix="1" applyNumberFormat="1" applyFont="1" applyFill="1" applyBorder="1" applyAlignment="1">
      <alignment horizontal="center" vertical="center"/>
    </xf>
    <xf numFmtId="0" fontId="37" fillId="0" borderId="0" xfId="0" quotePrefix="1" applyFont="1" applyFill="1" applyAlignment="1">
      <alignment horizontal="center"/>
    </xf>
    <xf numFmtId="0" fontId="41" fillId="0" borderId="16" xfId="0" applyFont="1" applyBorder="1" applyAlignment="1">
      <alignment vertical="center"/>
    </xf>
    <xf numFmtId="3" fontId="37" fillId="0" borderId="16" xfId="0" applyNumberFormat="1" applyFont="1" applyFill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3" fontId="37" fillId="0" borderId="84" xfId="0" applyNumberFormat="1" applyFont="1" applyBorder="1" applyAlignment="1">
      <alignment horizontal="right" vertical="center"/>
    </xf>
    <xf numFmtId="3" fontId="37" fillId="0" borderId="88" xfId="0" applyNumberFormat="1" applyFont="1" applyBorder="1" applyAlignment="1">
      <alignment horizontal="right" vertical="center"/>
    </xf>
    <xf numFmtId="3" fontId="37" fillId="0" borderId="17" xfId="0" applyNumberFormat="1" applyFont="1" applyBorder="1" applyAlignment="1">
      <alignment horizontal="right" vertical="center"/>
    </xf>
    <xf numFmtId="3" fontId="37" fillId="0" borderId="75" xfId="0" applyNumberFormat="1" applyFont="1" applyBorder="1" applyAlignment="1">
      <alignment horizontal="right" vertical="center"/>
    </xf>
    <xf numFmtId="3" fontId="37" fillId="0" borderId="16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right" vertical="center"/>
    </xf>
    <xf numFmtId="165" fontId="37" fillId="0" borderId="8" xfId="2" applyNumberFormat="1" applyFont="1" applyBorder="1" applyAlignment="1">
      <alignment horizontal="center" vertical="center"/>
    </xf>
    <xf numFmtId="165" fontId="37" fillId="0" borderId="7" xfId="2" applyNumberFormat="1" applyFont="1" applyFill="1" applyBorder="1" applyAlignment="1">
      <alignment horizontal="center" vertical="center"/>
    </xf>
    <xf numFmtId="165" fontId="31" fillId="0" borderId="10" xfId="2" applyNumberFormat="1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0" xfId="0" quotePrefix="1" applyFont="1" applyAlignment="1">
      <alignment horizontal="center"/>
    </xf>
    <xf numFmtId="0" fontId="79" fillId="0" borderId="0" xfId="0" applyFont="1" applyAlignment="1">
      <alignment horizontal="center"/>
    </xf>
    <xf numFmtId="3" fontId="33" fillId="2" borderId="0" xfId="2" applyNumberFormat="1" applyFont="1" applyFill="1" applyBorder="1" applyAlignment="1">
      <alignment horizontal="right" vertical="center" wrapText="1"/>
    </xf>
    <xf numFmtId="3" fontId="33" fillId="2" borderId="116" xfId="0" applyNumberFormat="1" applyFont="1" applyFill="1" applyBorder="1" applyAlignment="1">
      <alignment horizontal="center" vertical="center" wrapText="1"/>
    </xf>
    <xf numFmtId="165" fontId="37" fillId="0" borderId="7" xfId="2" applyNumberFormat="1" applyFont="1" applyBorder="1" applyAlignment="1">
      <alignment horizontal="center" vertical="center"/>
    </xf>
    <xf numFmtId="165" fontId="37" fillId="0" borderId="18" xfId="2" applyNumberFormat="1" applyFont="1" applyBorder="1" applyAlignment="1">
      <alignment horizontal="center" vertical="center"/>
    </xf>
    <xf numFmtId="3" fontId="31" fillId="0" borderId="0" xfId="0" applyNumberFormat="1" applyFont="1" applyBorder="1"/>
    <xf numFmtId="3" fontId="31" fillId="0" borderId="0" xfId="0" applyNumberFormat="1" applyFont="1"/>
    <xf numFmtId="0" fontId="41" fillId="0" borderId="0" xfId="0" applyFont="1" applyBorder="1"/>
    <xf numFmtId="0" fontId="0" fillId="0" borderId="0" xfId="0" applyBorder="1"/>
    <xf numFmtId="3" fontId="37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1" fillId="0" borderId="122" xfId="0" applyFont="1" applyBorder="1" applyAlignment="1">
      <alignment vertical="center"/>
    </xf>
    <xf numFmtId="0" fontId="41" fillId="0" borderId="123" xfId="0" applyFont="1" applyBorder="1" applyAlignment="1">
      <alignment vertical="center"/>
    </xf>
    <xf numFmtId="0" fontId="43" fillId="0" borderId="0" xfId="0" applyFont="1" applyFill="1" applyAlignment="1">
      <alignment horizontal="center"/>
    </xf>
    <xf numFmtId="165" fontId="81" fillId="2" borderId="50" xfId="0" applyNumberFormat="1" applyFont="1" applyFill="1" applyBorder="1" applyAlignment="1">
      <alignment horizontal="center" vertical="center"/>
    </xf>
    <xf numFmtId="165" fontId="37" fillId="0" borderId="12" xfId="2" quotePrefix="1" applyNumberFormat="1" applyFont="1" applyBorder="1" applyAlignment="1">
      <alignment horizontal="center" vertical="center"/>
    </xf>
    <xf numFmtId="165" fontId="31" fillId="0" borderId="51" xfId="2" quotePrefix="1" applyNumberFormat="1" applyFont="1" applyBorder="1" applyAlignment="1">
      <alignment horizontal="center" vertical="center"/>
    </xf>
    <xf numFmtId="43" fontId="31" fillId="0" borderId="0" xfId="247" applyFont="1"/>
    <xf numFmtId="166" fontId="31" fillId="0" borderId="0" xfId="247" applyNumberFormat="1" applyFont="1"/>
    <xf numFmtId="167" fontId="31" fillId="0" borderId="0" xfId="247" applyNumberFormat="1" applyFont="1"/>
    <xf numFmtId="167" fontId="31" fillId="0" borderId="0" xfId="0" applyNumberFormat="1" applyFont="1"/>
    <xf numFmtId="43" fontId="0" fillId="0" borderId="0" xfId="0" applyNumberFormat="1"/>
    <xf numFmtId="9" fontId="31" fillId="0" borderId="22" xfId="2" applyNumberFormat="1" applyFont="1" applyBorder="1" applyAlignment="1">
      <alignment horizontal="center" vertical="center"/>
    </xf>
    <xf numFmtId="167" fontId="33" fillId="2" borderId="57" xfId="247" applyNumberFormat="1" applyFont="1" applyFill="1" applyBorder="1" applyAlignment="1">
      <alignment horizontal="right" vertical="center" wrapText="1"/>
    </xf>
    <xf numFmtId="165" fontId="37" fillId="0" borderId="51" xfId="2" quotePrefix="1" applyNumberFormat="1" applyFont="1" applyBorder="1" applyAlignment="1">
      <alignment horizontal="center" vertical="center"/>
    </xf>
    <xf numFmtId="165" fontId="37" fillId="0" borderId="36" xfId="2" quotePrefix="1" applyNumberFormat="1" applyFont="1" applyBorder="1" applyAlignment="1">
      <alignment horizontal="center" vertical="center"/>
    </xf>
    <xf numFmtId="4" fontId="31" fillId="0" borderId="0" xfId="0" applyNumberFormat="1" applyFont="1"/>
    <xf numFmtId="0" fontId="31" fillId="0" borderId="0" xfId="0" applyFont="1"/>
    <xf numFmtId="0" fontId="31" fillId="0" borderId="0" xfId="0" applyFont="1" applyAlignment="1">
      <alignment vertical="center"/>
    </xf>
    <xf numFmtId="165" fontId="31" fillId="0" borderId="52" xfId="0" applyNumberFormat="1" applyFont="1" applyBorder="1" applyAlignment="1">
      <alignment horizontal="center" vertical="center"/>
    </xf>
    <xf numFmtId="165" fontId="37" fillId="0" borderId="14" xfId="2" quotePrefix="1" applyNumberFormat="1" applyFont="1" applyBorder="1" applyAlignment="1">
      <alignment horizontal="center" vertical="center"/>
    </xf>
    <xf numFmtId="165" fontId="31" fillId="0" borderId="22" xfId="2" quotePrefix="1" applyNumberFormat="1" applyFont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165" fontId="37" fillId="0" borderId="51" xfId="2" applyNumberFormat="1" applyFont="1" applyBorder="1" applyAlignment="1">
      <alignment horizontal="center" vertical="center"/>
    </xf>
    <xf numFmtId="165" fontId="37" fillId="0" borderId="55" xfId="2" quotePrefix="1" applyNumberFormat="1" applyFont="1" applyBorder="1" applyAlignment="1">
      <alignment horizontal="center" vertical="center"/>
    </xf>
    <xf numFmtId="165" fontId="37" fillId="0" borderId="73" xfId="2" applyNumberFormat="1" applyFont="1" applyBorder="1" applyAlignment="1">
      <alignment horizontal="center" vertical="center"/>
    </xf>
    <xf numFmtId="165" fontId="37" fillId="0" borderId="36" xfId="2" quotePrefix="1" applyNumberFormat="1" applyFont="1" applyFill="1" applyBorder="1" applyAlignment="1">
      <alignment horizontal="center" vertical="center"/>
    </xf>
    <xf numFmtId="3" fontId="37" fillId="0" borderId="35" xfId="0" applyNumberFormat="1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37" fillId="0" borderId="124" xfId="0" applyNumberFormat="1" applyFont="1" applyFill="1" applyBorder="1" applyAlignment="1">
      <alignment horizontal="right" vertical="center"/>
    </xf>
    <xf numFmtId="165" fontId="37" fillId="0" borderId="76" xfId="2" applyNumberFormat="1" applyFont="1" applyFill="1" applyBorder="1" applyAlignment="1">
      <alignment horizontal="center" vertical="center"/>
    </xf>
    <xf numFmtId="165" fontId="37" fillId="0" borderId="6" xfId="2" applyNumberFormat="1" applyFont="1" applyBorder="1" applyAlignment="1">
      <alignment horizontal="center" vertical="center"/>
    </xf>
    <xf numFmtId="165" fontId="37" fillId="0" borderId="9" xfId="2" applyNumberFormat="1" applyFont="1" applyBorder="1" applyAlignment="1">
      <alignment horizontal="center" vertical="center"/>
    </xf>
    <xf numFmtId="165" fontId="37" fillId="0" borderId="6" xfId="2" quotePrefix="1" applyNumberFormat="1" applyFont="1" applyBorder="1" applyAlignment="1">
      <alignment horizontal="center" vertical="center"/>
    </xf>
    <xf numFmtId="165" fontId="37" fillId="0" borderId="117" xfId="2" quotePrefix="1" applyNumberFormat="1" applyFont="1" applyBorder="1" applyAlignment="1">
      <alignment horizontal="center" vertical="center"/>
    </xf>
    <xf numFmtId="165" fontId="37" fillId="0" borderId="0" xfId="2" quotePrefix="1" applyNumberFormat="1" applyFont="1" applyFill="1" applyBorder="1" applyAlignment="1">
      <alignment horizontal="center" vertical="center"/>
    </xf>
    <xf numFmtId="165" fontId="33" fillId="2" borderId="77" xfId="2" applyNumberFormat="1" applyFont="1" applyFill="1" applyBorder="1" applyAlignment="1">
      <alignment horizontal="center" vertical="center" wrapText="1"/>
    </xf>
    <xf numFmtId="165" fontId="37" fillId="0" borderId="16" xfId="2" applyNumberFormat="1" applyFont="1" applyFill="1" applyBorder="1" applyAlignment="1">
      <alignment horizontal="center" vertical="center"/>
    </xf>
    <xf numFmtId="165" fontId="37" fillId="0" borderId="17" xfId="2" quotePrefix="1" applyNumberFormat="1" applyFont="1" applyBorder="1" applyAlignment="1">
      <alignment horizontal="center" vertical="center"/>
    </xf>
    <xf numFmtId="165" fontId="37" fillId="0" borderId="16" xfId="2" quotePrefix="1" applyNumberFormat="1" applyFont="1" applyBorder="1" applyAlignment="1">
      <alignment horizontal="center" vertical="center"/>
    </xf>
    <xf numFmtId="165" fontId="37" fillId="0" borderId="0" xfId="2" quotePrefix="1" applyNumberFormat="1" applyFont="1" applyBorder="1" applyAlignment="1">
      <alignment horizontal="center" vertical="center"/>
    </xf>
    <xf numFmtId="165" fontId="77" fillId="0" borderId="0" xfId="2" applyNumberFormat="1" applyFont="1" applyFill="1" applyBorder="1" applyAlignment="1">
      <alignment horizontal="center" vertical="center"/>
    </xf>
    <xf numFmtId="165" fontId="31" fillId="0" borderId="16" xfId="2" applyNumberFormat="1" applyFont="1" applyBorder="1" applyAlignment="1">
      <alignment horizontal="center" vertical="center"/>
    </xf>
    <xf numFmtId="165" fontId="37" fillId="0" borderId="118" xfId="2" applyNumberFormat="1" applyFont="1" applyBorder="1" applyAlignment="1">
      <alignment horizontal="center" vertical="center"/>
    </xf>
    <xf numFmtId="165" fontId="37" fillId="0" borderId="119" xfId="2" applyNumberFormat="1" applyFont="1" applyBorder="1" applyAlignment="1">
      <alignment horizontal="center" vertical="center"/>
    </xf>
    <xf numFmtId="165" fontId="37" fillId="0" borderId="120" xfId="2" applyNumberFormat="1" applyFont="1" applyBorder="1" applyAlignment="1">
      <alignment horizontal="center" vertical="center"/>
    </xf>
    <xf numFmtId="165" fontId="37" fillId="0" borderId="79" xfId="2" applyNumberFormat="1" applyFont="1" applyBorder="1" applyAlignment="1">
      <alignment horizontal="center" vertical="center"/>
    </xf>
    <xf numFmtId="9" fontId="37" fillId="0" borderId="80" xfId="2" applyNumberFormat="1" applyFont="1" applyBorder="1" applyAlignment="1">
      <alignment horizontal="center" vertical="center"/>
    </xf>
    <xf numFmtId="3" fontId="31" fillId="0" borderId="75" xfId="0" applyNumberFormat="1" applyFont="1" applyFill="1" applyBorder="1" applyAlignment="1">
      <alignment horizontal="right" vertical="center"/>
    </xf>
    <xf numFmtId="165" fontId="31" fillId="0" borderId="9" xfId="2" applyNumberFormat="1" applyFont="1" applyBorder="1" applyAlignment="1">
      <alignment horizontal="center" vertical="center"/>
    </xf>
    <xf numFmtId="43" fontId="31" fillId="0" borderId="0" xfId="247" applyFont="1" applyAlignment="1">
      <alignment horizontal="center"/>
    </xf>
    <xf numFmtId="165" fontId="31" fillId="0" borderId="55" xfId="2" applyNumberFormat="1" applyFont="1" applyBorder="1" applyAlignment="1">
      <alignment horizontal="center" vertical="center"/>
    </xf>
    <xf numFmtId="3" fontId="37" fillId="0" borderId="125" xfId="0" applyNumberFormat="1" applyFont="1" applyBorder="1" applyAlignment="1">
      <alignment horizontal="right" vertical="center"/>
    </xf>
    <xf numFmtId="3" fontId="31" fillId="0" borderId="126" xfId="0" applyNumberFormat="1" applyFont="1" applyBorder="1" applyAlignment="1">
      <alignment horizontal="right" vertical="center"/>
    </xf>
    <xf numFmtId="3" fontId="31" fillId="0" borderId="127" xfId="0" applyNumberFormat="1" applyFont="1" applyBorder="1" applyAlignment="1">
      <alignment horizontal="right" vertical="center"/>
    </xf>
    <xf numFmtId="3" fontId="31" fillId="0" borderId="72" xfId="0" applyNumberFormat="1" applyFont="1" applyBorder="1" applyAlignment="1">
      <alignment horizontal="right" vertical="center"/>
    </xf>
    <xf numFmtId="3" fontId="31" fillId="0" borderId="104" xfId="0" applyNumberFormat="1" applyFont="1" applyBorder="1" applyAlignment="1">
      <alignment vertical="center"/>
    </xf>
    <xf numFmtId="3" fontId="31" fillId="0" borderId="106" xfId="0" applyNumberFormat="1" applyFont="1" applyBorder="1" applyAlignment="1">
      <alignment vertical="center"/>
    </xf>
    <xf numFmtId="3" fontId="37" fillId="0" borderId="9" xfId="0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65" fontId="37" fillId="0" borderId="102" xfId="2" applyNumberFormat="1" applyFont="1" applyBorder="1" applyAlignment="1">
      <alignment horizontal="center" vertical="center"/>
    </xf>
    <xf numFmtId="165" fontId="37" fillId="0" borderId="11" xfId="2" applyNumberFormat="1" applyFont="1" applyBorder="1" applyAlignment="1">
      <alignment horizontal="center" vertical="center"/>
    </xf>
    <xf numFmtId="165" fontId="37" fillId="0" borderId="13" xfId="2" applyNumberFormat="1" applyFont="1" applyBorder="1" applyAlignment="1">
      <alignment horizontal="center" vertical="center"/>
    </xf>
    <xf numFmtId="165" fontId="37" fillId="0" borderId="5" xfId="2" applyNumberFormat="1" applyFont="1" applyBorder="1" applyAlignment="1">
      <alignment horizontal="center" vertical="center"/>
    </xf>
    <xf numFmtId="165" fontId="37" fillId="0" borderId="15" xfId="2" applyNumberFormat="1" applyFont="1" applyBorder="1" applyAlignment="1">
      <alignment horizontal="center" vertical="center"/>
    </xf>
    <xf numFmtId="165" fontId="31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3" fillId="2" borderId="56" xfId="0" applyNumberFormat="1" applyFont="1" applyFill="1" applyBorder="1" applyAlignment="1">
      <alignment horizontal="center" vertical="center" wrapText="1"/>
    </xf>
    <xf numFmtId="3" fontId="31" fillId="0" borderId="9" xfId="0" applyNumberFormat="1" applyFont="1" applyBorder="1" applyAlignment="1">
      <alignment horizontal="center" vertical="center"/>
    </xf>
    <xf numFmtId="165" fontId="31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1" fillId="0" borderId="106" xfId="2" applyNumberFormat="1" applyFont="1" applyBorder="1" applyAlignment="1">
      <alignment horizontal="center" vertical="center"/>
    </xf>
    <xf numFmtId="165" fontId="31" fillId="0" borderId="20" xfId="2" applyNumberFormat="1" applyFont="1" applyBorder="1" applyAlignment="1">
      <alignment horizontal="center" vertical="center"/>
    </xf>
    <xf numFmtId="165" fontId="31" fillId="0" borderId="22" xfId="2" applyNumberFormat="1" applyFont="1" applyBorder="1" applyAlignment="1">
      <alignment horizontal="center" vertical="center"/>
    </xf>
    <xf numFmtId="165" fontId="31" fillId="0" borderId="17" xfId="2" applyNumberFormat="1" applyFont="1" applyBorder="1" applyAlignment="1">
      <alignment horizontal="center" vertical="center"/>
    </xf>
    <xf numFmtId="165" fontId="31" fillId="0" borderId="12" xfId="2" applyNumberFormat="1" applyFont="1" applyBorder="1" applyAlignment="1">
      <alignment horizontal="center" vertical="center"/>
    </xf>
    <xf numFmtId="165" fontId="31" fillId="0" borderId="6" xfId="2" quotePrefix="1" applyNumberFormat="1" applyFont="1" applyBorder="1" applyAlignment="1">
      <alignment horizontal="center" vertical="center"/>
    </xf>
    <xf numFmtId="165" fontId="31" fillId="0" borderId="8" xfId="2" quotePrefix="1" applyNumberFormat="1" applyFont="1" applyBorder="1" applyAlignment="1">
      <alignment horizontal="center" vertical="center"/>
    </xf>
    <xf numFmtId="165" fontId="31" fillId="0" borderId="16" xfId="2" quotePrefix="1" applyNumberFormat="1" applyFont="1" applyBorder="1" applyAlignment="1">
      <alignment horizontal="center" vertical="center"/>
    </xf>
    <xf numFmtId="165" fontId="31" fillId="0" borderId="19" xfId="2" quotePrefix="1" applyNumberFormat="1" applyFont="1" applyBorder="1" applyAlignment="1">
      <alignment horizontal="center" vertical="center"/>
    </xf>
    <xf numFmtId="165" fontId="31" fillId="0" borderId="20" xfId="2" quotePrefix="1" applyNumberFormat="1" applyFont="1" applyBorder="1" applyAlignment="1">
      <alignment horizontal="center" vertical="center"/>
    </xf>
    <xf numFmtId="165" fontId="31" fillId="0" borderId="12" xfId="2" quotePrefix="1" applyNumberFormat="1" applyFont="1" applyBorder="1" applyAlignment="1">
      <alignment horizontal="center" vertical="center"/>
    </xf>
    <xf numFmtId="165" fontId="31" fillId="0" borderId="14" xfId="2" quotePrefix="1" applyNumberFormat="1" applyFont="1" applyBorder="1" applyAlignment="1">
      <alignment horizontal="center" vertical="center"/>
    </xf>
    <xf numFmtId="165" fontId="43" fillId="3" borderId="14" xfId="2" applyNumberFormat="1" applyFont="1" applyFill="1" applyBorder="1" applyAlignment="1">
      <alignment horizontal="center" vertical="center" wrapText="1"/>
    </xf>
    <xf numFmtId="167" fontId="31" fillId="0" borderId="0" xfId="247" applyNumberFormat="1" applyFont="1" applyAlignment="1">
      <alignment horizontal="center"/>
    </xf>
    <xf numFmtId="165" fontId="43" fillId="3" borderId="0" xfId="2" applyNumberFormat="1" applyFont="1" applyFill="1" applyBorder="1" applyAlignment="1">
      <alignment horizontal="center" vertical="center" wrapText="1"/>
    </xf>
    <xf numFmtId="165" fontId="31" fillId="0" borderId="103" xfId="2" applyNumberFormat="1" applyFont="1" applyBorder="1" applyAlignment="1">
      <alignment horizontal="center" vertical="center"/>
    </xf>
    <xf numFmtId="165" fontId="31" fillId="0" borderId="73" xfId="2" applyNumberFormat="1" applyFont="1" applyBorder="1" applyAlignment="1">
      <alignment horizontal="center" vertical="center"/>
    </xf>
    <xf numFmtId="165" fontId="31" fillId="0" borderId="89" xfId="2" applyNumberFormat="1" applyFont="1" applyBorder="1" applyAlignment="1">
      <alignment horizontal="center" vertical="center"/>
    </xf>
    <xf numFmtId="165" fontId="31" fillId="0" borderId="93" xfId="2" applyNumberFormat="1" applyFont="1" applyBorder="1" applyAlignment="1">
      <alignment horizontal="center" vertical="center"/>
    </xf>
    <xf numFmtId="165" fontId="31" fillId="0" borderId="95" xfId="2" applyNumberFormat="1" applyFont="1" applyBorder="1" applyAlignment="1">
      <alignment horizontal="center" vertical="center"/>
    </xf>
    <xf numFmtId="165" fontId="31" fillId="0" borderId="53" xfId="2" quotePrefix="1" applyNumberFormat="1" applyFont="1" applyBorder="1" applyAlignment="1">
      <alignment horizontal="center" vertical="center"/>
    </xf>
    <xf numFmtId="165" fontId="31" fillId="0" borderId="76" xfId="2" quotePrefix="1" applyNumberFormat="1" applyFont="1" applyBorder="1" applyAlignment="1">
      <alignment horizontal="center" vertical="center"/>
    </xf>
    <xf numFmtId="165" fontId="31" fillId="0" borderId="91" xfId="2" quotePrefix="1" applyNumberFormat="1" applyFont="1" applyBorder="1" applyAlignment="1">
      <alignment horizontal="center" vertical="center"/>
    </xf>
    <xf numFmtId="165" fontId="31" fillId="0" borderId="93" xfId="2" quotePrefix="1" applyNumberFormat="1" applyFont="1" applyBorder="1" applyAlignment="1">
      <alignment horizontal="center" vertical="center"/>
    </xf>
    <xf numFmtId="165" fontId="43" fillId="3" borderId="36" xfId="2" applyNumberFormat="1" applyFont="1" applyFill="1" applyBorder="1" applyAlignment="1">
      <alignment horizontal="center" vertical="center" wrapText="1"/>
    </xf>
    <xf numFmtId="165" fontId="31" fillId="0" borderId="74" xfId="2" quotePrefix="1" applyNumberFormat="1" applyFont="1" applyBorder="1" applyAlignment="1">
      <alignment horizontal="center" vertical="center"/>
    </xf>
    <xf numFmtId="165" fontId="31" fillId="0" borderId="73" xfId="2" quotePrefix="1" applyNumberFormat="1" applyFont="1" applyBorder="1" applyAlignment="1">
      <alignment horizontal="center" vertical="center"/>
    </xf>
    <xf numFmtId="165" fontId="43" fillId="3" borderId="74" xfId="2" applyNumberFormat="1" applyFont="1" applyFill="1" applyBorder="1" applyAlignment="1">
      <alignment horizontal="center" vertical="center" wrapText="1"/>
    </xf>
    <xf numFmtId="166" fontId="31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1" fillId="0" borderId="128" xfId="2" applyNumberFormat="1" applyFont="1" applyBorder="1" applyAlignment="1">
      <alignment horizontal="center" vertical="center"/>
    </xf>
    <xf numFmtId="3" fontId="41" fillId="0" borderId="0" xfId="0" applyNumberFormat="1" applyFont="1" applyBorder="1"/>
    <xf numFmtId="165" fontId="37" fillId="0" borderId="76" xfId="2" quotePrefix="1" applyNumberFormat="1" applyFont="1" applyBorder="1" applyAlignment="1">
      <alignment horizontal="center" vertical="center"/>
    </xf>
    <xf numFmtId="3" fontId="31" fillId="0" borderId="8" xfId="0" applyNumberFormat="1" applyFont="1" applyBorder="1"/>
    <xf numFmtId="0" fontId="0" fillId="0" borderId="53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33" fillId="0" borderId="0" xfId="2" applyNumberFormat="1" applyFont="1" applyFill="1" applyBorder="1" applyAlignment="1">
      <alignment horizontal="center" vertical="center" wrapText="1"/>
    </xf>
    <xf numFmtId="165" fontId="81" fillId="0" borderId="0" xfId="2" applyNumberFormat="1" applyFont="1" applyBorder="1" applyAlignment="1">
      <alignment vertical="center"/>
    </xf>
    <xf numFmtId="165" fontId="81" fillId="0" borderId="0" xfId="2" applyNumberFormat="1" applyFont="1" applyBorder="1" applyAlignment="1">
      <alignment horizontal="center" vertical="center"/>
    </xf>
    <xf numFmtId="0" fontId="41" fillId="0" borderId="121" xfId="0" applyFont="1" applyFill="1" applyBorder="1" applyAlignment="1">
      <alignment vertical="center"/>
    </xf>
    <xf numFmtId="0" fontId="85" fillId="0" borderId="0" xfId="1" applyFont="1"/>
    <xf numFmtId="0" fontId="26" fillId="0" borderId="0" xfId="1" applyFont="1"/>
    <xf numFmtId="0" fontId="86" fillId="0" borderId="0" xfId="0" applyFont="1"/>
    <xf numFmtId="165" fontId="37" fillId="0" borderId="73" xfId="2" applyNumberFormat="1" applyFont="1" applyFill="1" applyBorder="1" applyAlignment="1">
      <alignment horizontal="center" vertical="center"/>
    </xf>
    <xf numFmtId="3" fontId="31" fillId="0" borderId="94" xfId="0" applyNumberFormat="1" applyFont="1" applyFill="1" applyBorder="1" applyAlignment="1">
      <alignment horizontal="right" vertical="center"/>
    </xf>
    <xf numFmtId="3" fontId="31" fillId="0" borderId="8" xfId="0" applyNumberFormat="1" applyFont="1" applyBorder="1" applyAlignment="1"/>
    <xf numFmtId="3" fontId="31" fillId="0" borderId="0" xfId="0" applyNumberFormat="1" applyFont="1" applyAlignment="1"/>
    <xf numFmtId="3" fontId="33" fillId="2" borderId="0" xfId="2" applyNumberFormat="1" applyFont="1" applyFill="1" applyBorder="1" applyAlignment="1">
      <alignment vertical="center" wrapText="1"/>
    </xf>
    <xf numFmtId="3" fontId="33" fillId="2" borderId="0" xfId="0" applyNumberFormat="1" applyFont="1" applyFill="1" applyAlignment="1">
      <alignment vertical="center" wrapText="1"/>
    </xf>
    <xf numFmtId="165" fontId="33" fillId="2" borderId="0" xfId="2" applyNumberFormat="1" applyFont="1" applyFill="1" applyAlignment="1">
      <alignment vertical="center" wrapText="1"/>
    </xf>
    <xf numFmtId="3" fontId="33" fillId="2" borderId="0" xfId="0" applyNumberFormat="1" applyFont="1" applyFill="1" applyBorder="1" applyAlignment="1">
      <alignment vertical="center" wrapText="1"/>
    </xf>
    <xf numFmtId="3" fontId="33" fillId="2" borderId="1" xfId="2" applyNumberFormat="1" applyFont="1" applyFill="1" applyBorder="1" applyAlignment="1">
      <alignment horizontal="right" vertical="center" wrapText="1"/>
    </xf>
    <xf numFmtId="3" fontId="31" fillId="0" borderId="22" xfId="0" applyNumberFormat="1" applyFont="1" applyBorder="1" applyAlignment="1">
      <alignment vertical="center"/>
    </xf>
    <xf numFmtId="3" fontId="31" fillId="0" borderId="19" xfId="0" applyNumberFormat="1" applyFont="1" applyBorder="1" applyAlignment="1">
      <alignment vertical="center"/>
    </xf>
    <xf numFmtId="3" fontId="31" fillId="0" borderId="20" xfId="0" applyNumberFormat="1" applyFont="1" applyBorder="1" applyAlignment="1">
      <alignment vertical="center"/>
    </xf>
    <xf numFmtId="3" fontId="37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5" fillId="0" borderId="0" xfId="0" applyFont="1"/>
    <xf numFmtId="167" fontId="89" fillId="0" borderId="0" xfId="247" applyNumberFormat="1" applyFont="1"/>
    <xf numFmtId="3" fontId="75" fillId="0" borderId="0" xfId="0" applyNumberFormat="1" applyFont="1"/>
    <xf numFmtId="4" fontId="75" fillId="0" borderId="0" xfId="0" applyNumberFormat="1" applyFont="1"/>
    <xf numFmtId="3" fontId="31" fillId="0" borderId="60" xfId="189" applyNumberFormat="1" applyFont="1" applyBorder="1"/>
    <xf numFmtId="2" fontId="41" fillId="0" borderId="0" xfId="337" applyNumberFormat="1" applyFont="1" applyAlignment="1">
      <alignment horizontal="right"/>
    </xf>
    <xf numFmtId="2" fontId="88" fillId="0" borderId="0" xfId="304" applyNumberFormat="1" applyFont="1" applyAlignment="1">
      <alignment horizontal="right"/>
    </xf>
    <xf numFmtId="2" fontId="36" fillId="0" borderId="0" xfId="0" applyNumberFormat="1" applyFont="1"/>
    <xf numFmtId="2" fontId="41" fillId="0" borderId="0" xfId="10" applyNumberFormat="1" applyFont="1" applyAlignment="1">
      <alignment horizontal="right"/>
    </xf>
    <xf numFmtId="3" fontId="37" fillId="0" borderId="124" xfId="0" applyNumberFormat="1" applyFont="1" applyBorder="1" applyAlignment="1">
      <alignment horizontal="right" vertical="center"/>
    </xf>
    <xf numFmtId="3" fontId="37" fillId="0" borderId="130" xfId="0" applyNumberFormat="1" applyFont="1" applyBorder="1" applyAlignment="1">
      <alignment horizontal="right" vertical="center"/>
    </xf>
    <xf numFmtId="3" fontId="31" fillId="0" borderId="84" xfId="0" applyNumberFormat="1" applyFont="1" applyBorder="1" applyAlignment="1">
      <alignment horizontal="right" vertical="center"/>
    </xf>
    <xf numFmtId="3" fontId="31" fillId="0" borderId="69" xfId="0" applyNumberFormat="1" applyFont="1" applyBorder="1" applyAlignment="1">
      <alignment horizontal="right" vertical="center"/>
    </xf>
    <xf numFmtId="3" fontId="31" fillId="0" borderId="92" xfId="0" applyNumberFormat="1" applyFont="1" applyFill="1" applyBorder="1" applyAlignment="1">
      <alignment horizontal="right" vertical="center"/>
    </xf>
    <xf numFmtId="3" fontId="31" fillId="0" borderId="72" xfId="0" applyNumberFormat="1" applyFont="1" applyFill="1" applyBorder="1" applyAlignment="1">
      <alignment horizontal="right" vertical="center"/>
    </xf>
    <xf numFmtId="3" fontId="37" fillId="0" borderId="78" xfId="0" applyNumberFormat="1" applyFont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1" fillId="0" borderId="88" xfId="0" applyNumberFormat="1" applyFont="1" applyFill="1" applyBorder="1" applyAlignment="1">
      <alignment horizontal="right" vertical="center"/>
    </xf>
    <xf numFmtId="9" fontId="37" fillId="0" borderId="0" xfId="2" applyFont="1" applyAlignment="1">
      <alignment horizontal="center" vertical="center"/>
    </xf>
    <xf numFmtId="165" fontId="31" fillId="0" borderId="100" xfId="2" quotePrefix="1" applyNumberFormat="1" applyFont="1" applyBorder="1" applyAlignment="1">
      <alignment horizontal="center" vertical="center"/>
    </xf>
    <xf numFmtId="3" fontId="37" fillId="0" borderId="60" xfId="0" applyNumberFormat="1" applyFont="1" applyBorder="1" applyAlignment="1">
      <alignment horizontal="right" vertical="center"/>
    </xf>
    <xf numFmtId="165" fontId="37" fillId="0" borderId="103" xfId="2" quotePrefix="1" applyNumberFormat="1" applyFont="1" applyFill="1" applyBorder="1" applyAlignment="1">
      <alignment horizontal="center" vertical="center"/>
    </xf>
    <xf numFmtId="9" fontId="37" fillId="0" borderId="80" xfId="2" quotePrefix="1" applyNumberFormat="1" applyFont="1" applyBorder="1" applyAlignment="1">
      <alignment horizontal="center" vertical="center"/>
    </xf>
    <xf numFmtId="165" fontId="37" fillId="0" borderId="76" xfId="2" quotePrefix="1" applyNumberFormat="1" applyFont="1" applyFill="1" applyBorder="1" applyAlignment="1">
      <alignment horizontal="center" vertical="center"/>
    </xf>
    <xf numFmtId="9" fontId="37" fillId="0" borderId="82" xfId="2" applyNumberFormat="1" applyFont="1" applyBorder="1" applyAlignment="1">
      <alignment horizontal="center" vertical="center"/>
    </xf>
    <xf numFmtId="9" fontId="37" fillId="0" borderId="81" xfId="2" applyNumberFormat="1" applyFont="1" applyBorder="1" applyAlignment="1">
      <alignment horizontal="center" vertical="center"/>
    </xf>
    <xf numFmtId="9" fontId="37" fillId="0" borderId="65" xfId="2" applyNumberFormat="1" applyFont="1" applyBorder="1" applyAlignment="1">
      <alignment horizontal="center" vertical="center"/>
    </xf>
    <xf numFmtId="9" fontId="37" fillId="0" borderId="66" xfId="2" quotePrefix="1" applyNumberFormat="1" applyFont="1" applyBorder="1" applyAlignment="1">
      <alignment horizontal="center" vertical="center"/>
    </xf>
    <xf numFmtId="9" fontId="37" fillId="0" borderId="81" xfId="2" quotePrefix="1" applyNumberFormat="1" applyFont="1" applyBorder="1" applyAlignment="1">
      <alignment horizontal="center" vertical="center"/>
    </xf>
    <xf numFmtId="9" fontId="37" fillId="0" borderId="66" xfId="2" applyNumberFormat="1" applyFont="1" applyBorder="1" applyAlignment="1">
      <alignment horizontal="center" vertical="center"/>
    </xf>
    <xf numFmtId="2" fontId="88" fillId="0" borderId="0" xfId="304" applyNumberFormat="1" applyFont="1" applyAlignment="1">
      <alignment horizontal="left" vertical="center"/>
    </xf>
    <xf numFmtId="2" fontId="37" fillId="0" borderId="0" xfId="304" applyNumberFormat="1" applyFont="1" applyAlignment="1">
      <alignment horizontal="left" vertical="center"/>
    </xf>
    <xf numFmtId="3" fontId="37" fillId="0" borderId="94" xfId="304" applyNumberFormat="1" applyFont="1" applyBorder="1" applyAlignment="1">
      <alignment vertical="center"/>
    </xf>
    <xf numFmtId="3" fontId="37" fillId="0" borderId="22" xfId="304" applyNumberFormat="1" applyFont="1" applyBorder="1" applyAlignment="1">
      <alignment vertical="center"/>
    </xf>
    <xf numFmtId="0" fontId="41" fillId="0" borderId="91" xfId="10" applyFont="1" applyBorder="1"/>
    <xf numFmtId="165" fontId="31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1" fillId="0" borderId="97" xfId="2" quotePrefix="1" applyNumberFormat="1" applyFont="1" applyBorder="1" applyAlignment="1">
      <alignment horizontal="center" vertical="center"/>
    </xf>
    <xf numFmtId="165" fontId="31" fillId="0" borderId="21" xfId="2" quotePrefix="1" applyNumberFormat="1" applyFont="1" applyBorder="1" applyAlignment="1">
      <alignment horizontal="center" vertical="center"/>
    </xf>
    <xf numFmtId="165" fontId="33" fillId="2" borderId="0" xfId="2" quotePrefix="1" applyNumberFormat="1" applyFont="1" applyFill="1" applyBorder="1" applyAlignment="1">
      <alignment horizontal="center" vertical="center" wrapText="1"/>
    </xf>
    <xf numFmtId="3" fontId="33" fillId="2" borderId="36" xfId="0" applyNumberFormat="1" applyFont="1" applyFill="1" applyBorder="1" applyAlignment="1">
      <alignment horizontal="right" vertical="center" wrapText="1"/>
    </xf>
    <xf numFmtId="3" fontId="31" fillId="0" borderId="35" xfId="0" applyNumberFormat="1" applyFont="1" applyBorder="1" applyAlignment="1">
      <alignment vertical="center"/>
    </xf>
    <xf numFmtId="165" fontId="31" fillId="0" borderId="36" xfId="2" quotePrefix="1" applyNumberFormat="1" applyFont="1" applyBorder="1" applyAlignment="1">
      <alignment horizontal="center" vertical="center"/>
    </xf>
    <xf numFmtId="0" fontId="27" fillId="2" borderId="36" xfId="0" applyFont="1" applyFill="1" applyBorder="1" applyAlignment="1">
      <alignment vertical="center"/>
    </xf>
    <xf numFmtId="3" fontId="33" fillId="2" borderId="132" xfId="0" applyNumberFormat="1" applyFont="1" applyFill="1" applyBorder="1" applyAlignment="1">
      <alignment horizontal="right" vertical="center" wrapText="1"/>
    </xf>
    <xf numFmtId="165" fontId="31" fillId="0" borderId="100" xfId="2" applyNumberFormat="1" applyFont="1" applyBorder="1" applyAlignment="1">
      <alignment horizontal="center" vertical="center"/>
    </xf>
    <xf numFmtId="165" fontId="31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7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3" fillId="2" borderId="61" xfId="0" applyNumberFormat="1" applyFont="1" applyFill="1" applyBorder="1" applyAlignment="1">
      <alignment horizontal="center" vertical="center" wrapText="1"/>
    </xf>
    <xf numFmtId="3" fontId="31" fillId="0" borderId="96" xfId="0" applyNumberFormat="1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3" fontId="33" fillId="2" borderId="132" xfId="0" applyNumberFormat="1" applyFont="1" applyFill="1" applyBorder="1" applyAlignment="1">
      <alignment horizontal="center" vertical="center" wrapText="1"/>
    </xf>
    <xf numFmtId="3" fontId="33" fillId="2" borderId="28" xfId="0" applyNumberFormat="1" applyFont="1" applyFill="1" applyBorder="1" applyAlignment="1">
      <alignment horizontal="center" vertical="center" wrapText="1"/>
    </xf>
    <xf numFmtId="3" fontId="31" fillId="0" borderId="60" xfId="0" applyNumberFormat="1" applyFont="1" applyBorder="1" applyAlignment="1">
      <alignment vertical="center"/>
    </xf>
    <xf numFmtId="164" fontId="31" fillId="0" borderId="9" xfId="0" quotePrefix="1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165" fontId="33" fillId="2" borderId="28" xfId="2" applyNumberFormat="1" applyFont="1" applyFill="1" applyBorder="1" applyAlignment="1">
      <alignment horizontal="center" vertical="center" wrapText="1"/>
    </xf>
    <xf numFmtId="165" fontId="33" fillId="2" borderId="133" xfId="2" applyNumberFormat="1" applyFont="1" applyFill="1" applyBorder="1" applyAlignment="1">
      <alignment horizontal="center" vertical="center" wrapText="1"/>
    </xf>
    <xf numFmtId="165" fontId="31" fillId="0" borderId="63" xfId="0" applyNumberFormat="1" applyFont="1" applyBorder="1" applyAlignment="1">
      <alignment horizontal="center" vertical="center"/>
    </xf>
    <xf numFmtId="165" fontId="33" fillId="2" borderId="60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Border="1" applyAlignment="1">
      <alignment horizontal="right" vertical="center"/>
    </xf>
    <xf numFmtId="3" fontId="31" fillId="0" borderId="54" xfId="0" applyNumberFormat="1" applyFont="1" applyBorder="1" applyAlignment="1">
      <alignment horizontal="right" vertical="center"/>
    </xf>
    <xf numFmtId="0" fontId="27" fillId="2" borderId="133" xfId="0" applyFont="1" applyFill="1" applyBorder="1" applyAlignment="1">
      <alignment vertical="center"/>
    </xf>
    <xf numFmtId="0" fontId="28" fillId="2" borderId="28" xfId="0" applyFont="1" applyFill="1" applyBorder="1" applyAlignment="1">
      <alignment vertical="center"/>
    </xf>
    <xf numFmtId="165" fontId="37" fillId="0" borderId="55" xfId="2" applyNumberFormat="1" applyFont="1" applyBorder="1" applyAlignment="1">
      <alignment horizontal="center" vertical="center"/>
    </xf>
    <xf numFmtId="3" fontId="37" fillId="0" borderId="35" xfId="0" applyNumberFormat="1" applyFont="1" applyFill="1" applyBorder="1" applyAlignment="1">
      <alignment horizontal="right" vertical="center"/>
    </xf>
    <xf numFmtId="165" fontId="37" fillId="0" borderId="9" xfId="2" quotePrefix="1" applyNumberFormat="1" applyFont="1" applyBorder="1" applyAlignment="1">
      <alignment horizontal="center" vertical="center"/>
    </xf>
    <xf numFmtId="165" fontId="37" fillId="0" borderId="10" xfId="2" applyNumberFormat="1" applyFont="1" applyBorder="1" applyAlignment="1">
      <alignment horizontal="center" vertical="center"/>
    </xf>
    <xf numFmtId="9" fontId="37" fillId="0" borderId="41" xfId="2" applyNumberFormat="1" applyFont="1" applyBorder="1" applyAlignment="1">
      <alignment horizontal="center" vertical="center"/>
    </xf>
    <xf numFmtId="165" fontId="33" fillId="2" borderId="60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1" fillId="0" borderId="134" xfId="4" applyBorder="1"/>
    <xf numFmtId="0" fontId="42" fillId="3" borderId="36" xfId="0" applyFont="1" applyFill="1" applyBorder="1" applyAlignment="1">
      <alignment vertical="center"/>
    </xf>
    <xf numFmtId="3" fontId="31" fillId="0" borderId="130" xfId="0" applyNumberFormat="1" applyFont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right" vertical="center" wrapText="1"/>
    </xf>
    <xf numFmtId="3" fontId="31" fillId="0" borderId="134" xfId="0" applyNumberFormat="1" applyFont="1" applyBorder="1" applyAlignment="1">
      <alignment horizontal="right" vertical="center"/>
    </xf>
    <xf numFmtId="165" fontId="31" fillId="0" borderId="134" xfId="2" quotePrefix="1" applyNumberFormat="1" applyFont="1" applyBorder="1" applyAlignment="1">
      <alignment horizontal="center" vertical="center"/>
    </xf>
    <xf numFmtId="165" fontId="31" fillId="0" borderId="135" xfId="2" quotePrefix="1" applyNumberFormat="1" applyFont="1" applyBorder="1" applyAlignment="1">
      <alignment horizontal="center" vertical="center"/>
    </xf>
    <xf numFmtId="3" fontId="33" fillId="2" borderId="136" xfId="0" applyNumberFormat="1" applyFont="1" applyFill="1" applyBorder="1" applyAlignment="1">
      <alignment horizontal="center" vertical="center" wrapText="1"/>
    </xf>
    <xf numFmtId="165" fontId="31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3" fillId="2" borderId="116" xfId="2" applyNumberFormat="1" applyFont="1" applyFill="1" applyBorder="1" applyAlignment="1">
      <alignment horizontal="center" vertical="center" wrapText="1"/>
    </xf>
    <xf numFmtId="3" fontId="31" fillId="0" borderId="125" xfId="0" applyNumberFormat="1" applyFont="1" applyBorder="1" applyAlignment="1">
      <alignment horizontal="right" vertical="center"/>
    </xf>
    <xf numFmtId="164" fontId="31" fillId="0" borderId="0" xfId="0" quotePrefix="1" applyNumberFormat="1" applyFont="1" applyFill="1" applyBorder="1" applyAlignment="1">
      <alignment horizontal="center" vertical="center"/>
    </xf>
    <xf numFmtId="3" fontId="31" fillId="0" borderId="90" xfId="0" applyNumberFormat="1" applyFont="1" applyBorder="1" applyAlignment="1">
      <alignment vertical="center"/>
    </xf>
    <xf numFmtId="0" fontId="27" fillId="2" borderId="137" xfId="0" applyFont="1" applyFill="1" applyBorder="1" applyAlignment="1">
      <alignment horizontal="center" vertical="center" wrapText="1"/>
    </xf>
    <xf numFmtId="3" fontId="31" fillId="0" borderId="138" xfId="0" applyNumberFormat="1" applyFont="1" applyBorder="1" applyAlignment="1">
      <alignment horizontal="right" vertical="center"/>
    </xf>
    <xf numFmtId="3" fontId="31" fillId="0" borderId="139" xfId="0" applyNumberFormat="1" applyFont="1" applyBorder="1" applyAlignment="1">
      <alignment horizontal="right" vertical="center"/>
    </xf>
    <xf numFmtId="3" fontId="31" fillId="0" borderId="137" xfId="0" applyNumberFormat="1" applyFont="1" applyBorder="1" applyAlignment="1">
      <alignment horizontal="right" vertical="center"/>
    </xf>
    <xf numFmtId="3" fontId="33" fillId="2" borderId="137" xfId="0" applyNumberFormat="1" applyFont="1" applyFill="1" applyBorder="1" applyAlignment="1">
      <alignment horizontal="right" vertical="center" wrapText="1"/>
    </xf>
    <xf numFmtId="3" fontId="31" fillId="0" borderId="140" xfId="0" applyNumberFormat="1" applyFont="1" applyBorder="1" applyAlignment="1">
      <alignment horizontal="right" vertical="center"/>
    </xf>
    <xf numFmtId="0" fontId="31" fillId="0" borderId="141" xfId="0" quotePrefix="1" applyFont="1" applyBorder="1" applyAlignment="1">
      <alignment horizontal="center" vertical="center"/>
    </xf>
    <xf numFmtId="0" fontId="27" fillId="2" borderId="141" xfId="0" applyFont="1" applyFill="1" applyBorder="1" applyAlignment="1">
      <alignment horizontal="center" vertical="center" wrapText="1"/>
    </xf>
    <xf numFmtId="165" fontId="31" fillId="0" borderId="142" xfId="2" applyNumberFormat="1" applyFont="1" applyBorder="1" applyAlignment="1">
      <alignment horizontal="center" vertical="center"/>
    </xf>
    <xf numFmtId="165" fontId="31" fillId="0" borderId="143" xfId="2" applyNumberFormat="1" applyFont="1" applyBorder="1" applyAlignment="1">
      <alignment horizontal="center" vertical="center"/>
    </xf>
    <xf numFmtId="165" fontId="33" fillId="2" borderId="141" xfId="2" applyNumberFormat="1" applyFont="1" applyFill="1" applyBorder="1" applyAlignment="1">
      <alignment horizontal="center" vertical="center" wrapText="1"/>
    </xf>
    <xf numFmtId="165" fontId="31" fillId="0" borderId="144" xfId="2" applyNumberFormat="1" applyFont="1" applyBorder="1" applyAlignment="1">
      <alignment horizontal="center" vertical="center"/>
    </xf>
    <xf numFmtId="3" fontId="33" fillId="2" borderId="145" xfId="0" applyNumberFormat="1" applyFont="1" applyFill="1" applyBorder="1" applyAlignment="1">
      <alignment horizontal="right" vertical="center" wrapText="1"/>
    </xf>
    <xf numFmtId="165" fontId="33" fillId="2" borderId="146" xfId="2" applyNumberFormat="1" applyFont="1" applyFill="1" applyBorder="1" applyAlignment="1">
      <alignment horizontal="center" vertical="center" wrapText="1"/>
    </xf>
    <xf numFmtId="3" fontId="31" fillId="0" borderId="138" xfId="0" applyNumberFormat="1" applyFont="1" applyBorder="1" applyAlignment="1">
      <alignment vertical="center"/>
    </xf>
    <xf numFmtId="3" fontId="31" fillId="0" borderId="139" xfId="0" applyNumberFormat="1" applyFont="1" applyBorder="1" applyAlignment="1">
      <alignment vertical="center"/>
    </xf>
    <xf numFmtId="3" fontId="31" fillId="0" borderId="140" xfId="0" applyNumberFormat="1" applyFont="1" applyBorder="1" applyAlignment="1">
      <alignment vertical="center"/>
    </xf>
    <xf numFmtId="3" fontId="31" fillId="0" borderId="147" xfId="0" applyNumberFormat="1" applyFont="1" applyBorder="1" applyAlignment="1">
      <alignment horizontal="right" vertical="center"/>
    </xf>
    <xf numFmtId="3" fontId="31" fillId="0" borderId="148" xfId="0" applyNumberFormat="1" applyFont="1" applyBorder="1" applyAlignment="1">
      <alignment horizontal="right" vertical="center"/>
    </xf>
    <xf numFmtId="3" fontId="31" fillId="0" borderId="149" xfId="0" applyNumberFormat="1" applyFont="1" applyBorder="1" applyAlignment="1">
      <alignment horizontal="right" vertical="center"/>
    </xf>
    <xf numFmtId="3" fontId="31" fillId="0" borderId="150" xfId="0" applyNumberFormat="1" applyFont="1" applyBorder="1" applyAlignment="1">
      <alignment horizontal="right" vertical="center"/>
    </xf>
    <xf numFmtId="3" fontId="31" fillId="0" borderId="151" xfId="0" applyNumberFormat="1" applyFont="1" applyBorder="1" applyAlignment="1">
      <alignment horizontal="right" vertical="center"/>
    </xf>
    <xf numFmtId="165" fontId="31" fillId="0" borderId="134" xfId="2" applyNumberFormat="1" applyFont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 wrapText="1"/>
    </xf>
    <xf numFmtId="165" fontId="31" fillId="0" borderId="152" xfId="2" applyNumberFormat="1" applyFont="1" applyBorder="1" applyAlignment="1">
      <alignment horizontal="center" vertical="center"/>
    </xf>
    <xf numFmtId="165" fontId="31" fillId="0" borderId="153" xfId="2" quotePrefix="1" applyNumberFormat="1" applyFont="1" applyBorder="1" applyAlignment="1">
      <alignment horizontal="center" vertical="center"/>
    </xf>
    <xf numFmtId="165" fontId="31" fillId="0" borderId="153" xfId="2" applyNumberFormat="1" applyFont="1" applyBorder="1" applyAlignment="1">
      <alignment horizontal="center" vertical="center"/>
    </xf>
    <xf numFmtId="165" fontId="31" fillId="0" borderId="154" xfId="2" applyNumberFormat="1" applyFont="1" applyBorder="1" applyAlignment="1">
      <alignment horizontal="center" vertical="center"/>
    </xf>
    <xf numFmtId="165" fontId="31" fillId="0" borderId="155" xfId="2" applyNumberFormat="1" applyFont="1" applyBorder="1" applyAlignment="1">
      <alignment horizontal="center" vertical="center"/>
    </xf>
    <xf numFmtId="165" fontId="31" fillId="0" borderId="156" xfId="2" applyNumberFormat="1" applyFont="1" applyBorder="1" applyAlignment="1">
      <alignment horizontal="center" vertical="center"/>
    </xf>
    <xf numFmtId="165" fontId="31" fillId="0" borderId="157" xfId="2" applyNumberFormat="1" applyFont="1" applyBorder="1" applyAlignment="1">
      <alignment horizontal="center" vertical="center"/>
    </xf>
    <xf numFmtId="165" fontId="31" fillId="0" borderId="157" xfId="2" quotePrefix="1" applyNumberFormat="1" applyFont="1" applyBorder="1" applyAlignment="1">
      <alignment horizontal="center" vertical="center"/>
    </xf>
    <xf numFmtId="165" fontId="31" fillId="0" borderId="158" xfId="2" applyNumberFormat="1" applyFont="1" applyBorder="1" applyAlignment="1">
      <alignment horizontal="center" vertical="center"/>
    </xf>
    <xf numFmtId="165" fontId="31" fillId="0" borderId="159" xfId="2" applyNumberFormat="1" applyFont="1" applyBorder="1" applyAlignment="1">
      <alignment horizontal="center" vertical="center"/>
    </xf>
    <xf numFmtId="165" fontId="43" fillId="3" borderId="67" xfId="2" applyNumberFormat="1" applyFont="1" applyFill="1" applyBorder="1" applyAlignment="1">
      <alignment horizontal="center" vertical="center" wrapText="1"/>
    </xf>
    <xf numFmtId="165" fontId="31" fillId="0" borderId="156" xfId="2" applyNumberFormat="1" applyFont="1" applyFill="1" applyBorder="1" applyAlignment="1">
      <alignment horizontal="center" vertical="center"/>
    </xf>
    <xf numFmtId="165" fontId="43" fillId="3" borderId="158" xfId="2" applyNumberFormat="1" applyFont="1" applyFill="1" applyBorder="1" applyAlignment="1">
      <alignment horizontal="center" vertical="center" wrapText="1"/>
    </xf>
    <xf numFmtId="3" fontId="31" fillId="0" borderId="162" xfId="0" applyNumberFormat="1" applyFont="1" applyBorder="1" applyAlignment="1">
      <alignment horizontal="right" vertical="center"/>
    </xf>
    <xf numFmtId="3" fontId="31" fillId="0" borderId="163" xfId="0" applyNumberFormat="1" applyFont="1" applyBorder="1" applyAlignment="1">
      <alignment horizontal="right" vertical="center"/>
    </xf>
    <xf numFmtId="3" fontId="43" fillId="3" borderId="137" xfId="0" applyNumberFormat="1" applyFont="1" applyFill="1" applyBorder="1" applyAlignment="1">
      <alignment horizontal="right" vertical="center" wrapText="1"/>
    </xf>
    <xf numFmtId="3" fontId="31" fillId="0" borderId="150" xfId="2" applyNumberFormat="1" applyFont="1" applyBorder="1" applyAlignment="1">
      <alignment horizontal="right" vertical="center"/>
    </xf>
    <xf numFmtId="3" fontId="43" fillId="3" borderId="163" xfId="0" applyNumberFormat="1" applyFont="1" applyFill="1" applyBorder="1" applyAlignment="1">
      <alignment horizontal="right" vertical="center" wrapText="1"/>
    </xf>
    <xf numFmtId="165" fontId="33" fillId="2" borderId="164" xfId="2" applyNumberFormat="1" applyFont="1" applyFill="1" applyBorder="1" applyAlignment="1">
      <alignment horizontal="center" vertical="center" wrapText="1"/>
    </xf>
    <xf numFmtId="3" fontId="33" fillId="2" borderId="161" xfId="0" applyNumberFormat="1" applyFont="1" applyFill="1" applyBorder="1" applyAlignment="1">
      <alignment horizontal="right" vertical="center" wrapText="1"/>
    </xf>
    <xf numFmtId="165" fontId="33" fillId="2" borderId="165" xfId="2" applyNumberFormat="1" applyFont="1" applyFill="1" applyBorder="1" applyAlignment="1">
      <alignment horizontal="center" vertical="center" wrapText="1"/>
    </xf>
    <xf numFmtId="165" fontId="31" fillId="0" borderId="8" xfId="2" applyNumberFormat="1" applyFont="1" applyFill="1" applyBorder="1" applyAlignment="1">
      <alignment horizontal="center" vertical="center"/>
    </xf>
    <xf numFmtId="0" fontId="31" fillId="0" borderId="67" xfId="0" quotePrefix="1" applyFont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3" fontId="31" fillId="0" borderId="137" xfId="0" applyNumberFormat="1" applyFont="1" applyFill="1" applyBorder="1" applyAlignment="1">
      <alignment vertical="center"/>
    </xf>
    <xf numFmtId="3" fontId="31" fillId="0" borderId="138" xfId="0" applyNumberFormat="1" applyFont="1" applyFill="1" applyBorder="1" applyAlignment="1">
      <alignment vertical="center"/>
    </xf>
    <xf numFmtId="3" fontId="31" fillId="0" borderId="139" xfId="0" applyNumberFormat="1" applyFont="1" applyFill="1" applyBorder="1" applyAlignment="1">
      <alignment vertical="center"/>
    </xf>
    <xf numFmtId="4" fontId="31" fillId="0" borderId="137" xfId="0" applyNumberFormat="1" applyFont="1" applyBorder="1" applyAlignment="1">
      <alignment vertical="center"/>
    </xf>
    <xf numFmtId="3" fontId="31" fillId="0" borderId="140" xfId="0" applyNumberFormat="1" applyFont="1" applyFill="1" applyBorder="1" applyAlignment="1">
      <alignment vertical="center"/>
    </xf>
    <xf numFmtId="3" fontId="33" fillId="2" borderId="137" xfId="0" applyNumberFormat="1" applyFont="1" applyFill="1" applyBorder="1" applyAlignment="1">
      <alignment horizontal="center" vertical="center" wrapText="1"/>
    </xf>
    <xf numFmtId="3" fontId="33" fillId="2" borderId="145" xfId="0" applyNumberFormat="1" applyFont="1" applyFill="1" applyBorder="1" applyAlignment="1">
      <alignment horizontal="center" vertical="center" wrapText="1"/>
    </xf>
    <xf numFmtId="165" fontId="33" fillId="2" borderId="167" xfId="2" applyNumberFormat="1" applyFont="1" applyFill="1" applyBorder="1" applyAlignment="1">
      <alignment horizontal="center" vertical="center" wrapText="1"/>
    </xf>
    <xf numFmtId="3" fontId="37" fillId="0" borderId="137" xfId="304" applyNumberFormat="1" applyFont="1" applyBorder="1" applyAlignment="1">
      <alignment horizontal="right" vertical="center"/>
    </xf>
    <xf numFmtId="0" fontId="31" fillId="0" borderId="169" xfId="0" quotePrefix="1" applyFont="1" applyBorder="1" applyAlignment="1">
      <alignment horizontal="center" vertical="center"/>
    </xf>
    <xf numFmtId="0" fontId="27" fillId="2" borderId="169" xfId="0" applyFont="1" applyFill="1" applyBorder="1" applyAlignment="1">
      <alignment horizontal="center" vertical="center" wrapText="1"/>
    </xf>
    <xf numFmtId="165" fontId="31" fillId="0" borderId="122" xfId="2" applyNumberFormat="1" applyFont="1" applyBorder="1" applyAlignment="1">
      <alignment horizontal="center" vertical="center"/>
    </xf>
    <xf numFmtId="165" fontId="31" fillId="0" borderId="170" xfId="2" applyNumberFormat="1" applyFont="1" applyBorder="1" applyAlignment="1">
      <alignment horizontal="center" vertical="center"/>
    </xf>
    <xf numFmtId="165" fontId="31" fillId="0" borderId="171" xfId="2" applyNumberFormat="1" applyFont="1" applyBorder="1" applyAlignment="1">
      <alignment horizontal="center" vertical="center"/>
    </xf>
    <xf numFmtId="165" fontId="31" fillId="0" borderId="172" xfId="2" applyNumberFormat="1" applyFont="1" applyBorder="1" applyAlignment="1">
      <alignment horizontal="center" vertical="center"/>
    </xf>
    <xf numFmtId="165" fontId="33" fillId="2" borderId="169" xfId="2" applyNumberFormat="1" applyFont="1" applyFill="1" applyBorder="1" applyAlignment="1">
      <alignment horizontal="center" vertical="center" wrapText="1"/>
    </xf>
    <xf numFmtId="165" fontId="33" fillId="2" borderId="173" xfId="2" applyNumberFormat="1" applyFont="1" applyFill="1" applyBorder="1" applyAlignment="1">
      <alignment horizontal="center" vertical="center" wrapText="1"/>
    </xf>
    <xf numFmtId="3" fontId="27" fillId="2" borderId="137" xfId="0" applyNumberFormat="1" applyFont="1" applyFill="1" applyBorder="1" applyAlignment="1">
      <alignment horizontal="center" vertical="center" wrapText="1"/>
    </xf>
    <xf numFmtId="3" fontId="31" fillId="0" borderId="138" xfId="0" applyNumberFormat="1" applyFont="1" applyBorder="1" applyAlignment="1">
      <alignment horizontal="center" vertical="center"/>
    </xf>
    <xf numFmtId="3" fontId="31" fillId="0" borderId="140" xfId="0" applyNumberFormat="1" applyFont="1" applyBorder="1" applyAlignment="1">
      <alignment horizontal="center" vertical="center"/>
    </xf>
    <xf numFmtId="3" fontId="31" fillId="0" borderId="137" xfId="0" applyNumberFormat="1" applyFont="1" applyBorder="1" applyAlignment="1">
      <alignment horizontal="center" vertical="center"/>
    </xf>
    <xf numFmtId="3" fontId="31" fillId="0" borderId="174" xfId="0" applyNumberFormat="1" applyFont="1" applyBorder="1" applyAlignment="1">
      <alignment vertical="center"/>
    </xf>
    <xf numFmtId="165" fontId="33" fillId="2" borderId="6" xfId="2" applyNumberFormat="1" applyFont="1" applyFill="1" applyBorder="1" applyAlignment="1">
      <alignment horizontal="center" vertical="center" wrapText="1"/>
    </xf>
    <xf numFmtId="165" fontId="31" fillId="0" borderId="160" xfId="2" applyNumberFormat="1" applyFont="1" applyBorder="1" applyAlignment="1">
      <alignment horizontal="center" vertical="center"/>
    </xf>
    <xf numFmtId="0" fontId="31" fillId="0" borderId="35" xfId="0" quotePrefix="1" applyFont="1" applyBorder="1" applyAlignment="1">
      <alignment horizontal="center" vertical="center"/>
    </xf>
    <xf numFmtId="0" fontId="33" fillId="2" borderId="116" xfId="0" applyFont="1" applyFill="1" applyBorder="1" applyAlignment="1">
      <alignment horizontal="center" vertical="center" wrapText="1"/>
    </xf>
    <xf numFmtId="165" fontId="33" fillId="2" borderId="164" xfId="2" quotePrefix="1" applyNumberFormat="1" applyFont="1" applyFill="1" applyBorder="1" applyAlignment="1">
      <alignment horizontal="center" vertical="center" wrapText="1"/>
    </xf>
    <xf numFmtId="165" fontId="33" fillId="2" borderId="175" xfId="2" applyNumberFormat="1" applyFont="1" applyFill="1" applyBorder="1" applyAlignment="1">
      <alignment horizontal="center" vertical="center" wrapText="1"/>
    </xf>
    <xf numFmtId="0" fontId="33" fillId="2" borderId="175" xfId="0" quotePrefix="1" applyFont="1" applyFill="1" applyBorder="1" applyAlignment="1">
      <alignment horizontal="center" vertical="center" wrapText="1"/>
    </xf>
    <xf numFmtId="165" fontId="31" fillId="0" borderId="0" xfId="0" quotePrefix="1" applyNumberFormat="1" applyFont="1" applyBorder="1" applyAlignment="1">
      <alignment horizontal="center" vertical="center"/>
    </xf>
    <xf numFmtId="165" fontId="27" fillId="2" borderId="0" xfId="0" applyNumberFormat="1" applyFont="1" applyFill="1" applyBorder="1" applyAlignment="1">
      <alignment horizontal="center" vertical="center" wrapText="1"/>
    </xf>
    <xf numFmtId="165" fontId="31" fillId="0" borderId="176" xfId="2" applyNumberFormat="1" applyFont="1" applyBorder="1" applyAlignment="1">
      <alignment horizontal="center" vertical="center"/>
    </xf>
    <xf numFmtId="165" fontId="31" fillId="0" borderId="177" xfId="2" applyNumberFormat="1" applyFont="1" applyBorder="1" applyAlignment="1">
      <alignment horizontal="center" vertical="center"/>
    </xf>
    <xf numFmtId="165" fontId="31" fillId="0" borderId="169" xfId="2" applyNumberFormat="1" applyFont="1" applyBorder="1" applyAlignment="1">
      <alignment horizontal="center" vertical="center"/>
    </xf>
    <xf numFmtId="165" fontId="33" fillId="2" borderId="178" xfId="2" applyNumberFormat="1" applyFont="1" applyFill="1" applyBorder="1" applyAlignment="1">
      <alignment horizontal="center" vertical="center" wrapText="1"/>
    </xf>
    <xf numFmtId="165" fontId="37" fillId="0" borderId="160" xfId="2" applyNumberFormat="1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shrinkToFit="1"/>
    </xf>
    <xf numFmtId="3" fontId="31" fillId="0" borderId="35" xfId="0" applyNumberFormat="1" applyFont="1" applyFill="1" applyBorder="1" applyAlignment="1">
      <alignment vertical="center"/>
    </xf>
    <xf numFmtId="3" fontId="31" fillId="0" borderId="50" xfId="0" applyNumberFormat="1" applyFont="1" applyFill="1" applyBorder="1" applyAlignment="1">
      <alignment vertical="center"/>
    </xf>
    <xf numFmtId="3" fontId="31" fillId="0" borderId="52" xfId="0" applyNumberFormat="1" applyFont="1" applyFill="1" applyBorder="1" applyAlignment="1">
      <alignment vertical="center"/>
    </xf>
    <xf numFmtId="4" fontId="31" fillId="0" borderId="35" xfId="0" applyNumberFormat="1" applyFont="1" applyBorder="1" applyAlignment="1">
      <alignment vertical="center"/>
    </xf>
    <xf numFmtId="3" fontId="31" fillId="0" borderId="54" xfId="0" applyNumberFormat="1" applyFont="1" applyFill="1" applyBorder="1" applyAlignment="1">
      <alignment vertical="center"/>
    </xf>
    <xf numFmtId="165" fontId="37" fillId="0" borderId="0" xfId="2" applyNumberFormat="1" applyFont="1" applyBorder="1" applyAlignment="1">
      <alignment horizontal="center" vertical="center"/>
    </xf>
    <xf numFmtId="165" fontId="37" fillId="0" borderId="22" xfId="2" applyNumberFormat="1" applyFont="1" applyBorder="1" applyAlignment="1">
      <alignment horizontal="center" vertical="center"/>
    </xf>
    <xf numFmtId="3" fontId="37" fillId="0" borderId="21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right" vertical="center"/>
    </xf>
    <xf numFmtId="165" fontId="37" fillId="0" borderId="95" xfId="2" quotePrefix="1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 horizontal="right" vertical="center"/>
    </xf>
    <xf numFmtId="165" fontId="37" fillId="0" borderId="67" xfId="2" applyNumberFormat="1" applyFont="1" applyFill="1" applyBorder="1" applyAlignment="1">
      <alignment horizontal="center" vertical="center" wrapText="1"/>
    </xf>
    <xf numFmtId="3" fontId="31" fillId="0" borderId="105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06" xfId="0" applyFont="1" applyBorder="1" applyAlignment="1">
      <alignment vertical="center"/>
    </xf>
    <xf numFmtId="3" fontId="31" fillId="0" borderId="104" xfId="0" applyNumberFormat="1" applyFont="1" applyFill="1" applyBorder="1" applyAlignment="1">
      <alignment vertical="center"/>
    </xf>
    <xf numFmtId="3" fontId="31" fillId="0" borderId="174" xfId="0" applyNumberFormat="1" applyFont="1" applyFill="1" applyBorder="1" applyAlignment="1">
      <alignment vertical="center"/>
    </xf>
    <xf numFmtId="3" fontId="31" fillId="0" borderId="90" xfId="0" applyNumberFormat="1" applyFont="1" applyFill="1" applyBorder="1" applyAlignment="1">
      <alignment vertical="center"/>
    </xf>
    <xf numFmtId="3" fontId="31" fillId="0" borderId="126" xfId="0" applyNumberFormat="1" applyFont="1" applyFill="1" applyBorder="1" applyAlignment="1">
      <alignment vertical="center"/>
    </xf>
    <xf numFmtId="165" fontId="31" fillId="0" borderId="128" xfId="2" quotePrefix="1" applyNumberFormat="1" applyFont="1" applyBorder="1" applyAlignment="1">
      <alignment horizontal="center" vertical="center"/>
    </xf>
    <xf numFmtId="164" fontId="31" fillId="0" borderId="106" xfId="0" quotePrefix="1" applyNumberFormat="1" applyFont="1" applyBorder="1" applyAlignment="1">
      <alignment horizontal="center" vertical="center"/>
    </xf>
    <xf numFmtId="3" fontId="31" fillId="0" borderId="137" xfId="0" quotePrefix="1" applyNumberFormat="1" applyFont="1" applyFill="1" applyBorder="1" applyAlignment="1">
      <alignment horizontal="center" vertical="center"/>
    </xf>
    <xf numFmtId="3" fontId="31" fillId="0" borderId="35" xfId="0" quotePrefix="1" applyNumberFormat="1" applyFont="1" applyFill="1" applyBorder="1" applyAlignment="1">
      <alignment horizontal="center" vertical="center"/>
    </xf>
    <xf numFmtId="3" fontId="31" fillId="0" borderId="137" xfId="0" quotePrefix="1" applyNumberFormat="1" applyFont="1" applyBorder="1" applyAlignment="1">
      <alignment horizontal="center" vertical="center"/>
    </xf>
    <xf numFmtId="0" fontId="30" fillId="0" borderId="103" xfId="0" applyFont="1" applyBorder="1" applyAlignment="1">
      <alignment vertical="center"/>
    </xf>
    <xf numFmtId="164" fontId="31" fillId="0" borderId="106" xfId="0" quotePrefix="1" applyNumberFormat="1" applyFont="1" applyFill="1" applyBorder="1" applyAlignment="1">
      <alignment horizontal="center" vertical="center"/>
    </xf>
    <xf numFmtId="165" fontId="31" fillId="0" borderId="179" xfId="2" applyNumberFormat="1" applyFont="1" applyBorder="1" applyAlignment="1">
      <alignment horizontal="center" vertical="center"/>
    </xf>
    <xf numFmtId="164" fontId="31" fillId="0" borderId="21" xfId="0" quotePrefix="1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3" fontId="31" fillId="0" borderId="127" xfId="0" applyNumberFormat="1" applyFont="1" applyBorder="1" applyAlignment="1">
      <alignment vertical="center"/>
    </xf>
    <xf numFmtId="165" fontId="31" fillId="0" borderId="160" xfId="2" quotePrefix="1" applyNumberFormat="1" applyFont="1" applyBorder="1" applyAlignment="1">
      <alignment horizontal="center" vertical="center"/>
    </xf>
    <xf numFmtId="0" fontId="26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1" fillId="0" borderId="181" xfId="2" quotePrefix="1" applyNumberFormat="1" applyFont="1" applyBorder="1" applyAlignment="1">
      <alignment horizontal="center" vertical="center"/>
    </xf>
    <xf numFmtId="165" fontId="31" fillId="0" borderId="131" xfId="2" quotePrefix="1" applyNumberFormat="1" applyFont="1" applyBorder="1" applyAlignment="1">
      <alignment horizontal="center" vertical="center"/>
    </xf>
    <xf numFmtId="3" fontId="31" fillId="0" borderId="87" xfId="0" applyNumberFormat="1" applyFont="1" applyBorder="1" applyAlignment="1">
      <alignment vertical="center"/>
    </xf>
    <xf numFmtId="164" fontId="31" fillId="0" borderId="21" xfId="0" quotePrefix="1" applyNumberFormat="1" applyFont="1" applyBorder="1" applyAlignment="1">
      <alignment horizontal="center" vertical="center"/>
    </xf>
    <xf numFmtId="165" fontId="31" fillId="0" borderId="182" xfId="2" applyNumberFormat="1" applyFont="1" applyBorder="1" applyAlignment="1">
      <alignment horizontal="center" vertical="center"/>
    </xf>
    <xf numFmtId="0" fontId="30" fillId="0" borderId="181" xfId="0" applyFont="1" applyBorder="1" applyAlignment="1">
      <alignment vertical="center"/>
    </xf>
    <xf numFmtId="3" fontId="31" fillId="0" borderId="180" xfId="0" applyNumberFormat="1" applyFont="1" applyBorder="1" applyAlignment="1">
      <alignment vertical="center"/>
    </xf>
    <xf numFmtId="165" fontId="31" fillId="0" borderId="183" xfId="2" applyNumberFormat="1" applyFont="1" applyBorder="1" applyAlignment="1">
      <alignment horizontal="center" vertical="center"/>
    </xf>
    <xf numFmtId="165" fontId="31" fillId="0" borderId="184" xfId="2" applyNumberFormat="1" applyFont="1" applyBorder="1" applyAlignment="1">
      <alignment horizontal="center" vertical="center"/>
    </xf>
    <xf numFmtId="3" fontId="31" fillId="0" borderId="35" xfId="0" quotePrefix="1" applyNumberFormat="1" applyFont="1" applyBorder="1" applyAlignment="1">
      <alignment vertical="center"/>
    </xf>
    <xf numFmtId="3" fontId="31" fillId="0" borderId="0" xfId="0" quotePrefix="1" applyNumberFormat="1" applyFont="1" applyBorder="1" applyAlignment="1">
      <alignment vertical="center"/>
    </xf>
    <xf numFmtId="3" fontId="31" fillId="0" borderId="0" xfId="0" quotePrefix="1" applyNumberFormat="1" applyFont="1" applyBorder="1" applyAlignment="1">
      <alignment horizontal="right" vertical="center"/>
    </xf>
    <xf numFmtId="3" fontId="31" fillId="0" borderId="96" xfId="0" quotePrefix="1" applyNumberFormat="1" applyFont="1" applyBorder="1" applyAlignment="1">
      <alignment vertical="center"/>
    </xf>
    <xf numFmtId="3" fontId="31" fillId="0" borderId="21" xfId="0" quotePrefix="1" applyNumberFormat="1" applyFont="1" applyBorder="1" applyAlignment="1">
      <alignment vertical="center"/>
    </xf>
    <xf numFmtId="0" fontId="28" fillId="2" borderId="0" xfId="0" applyFont="1" applyFill="1" applyBorder="1"/>
    <xf numFmtId="3" fontId="31" fillId="0" borderId="96" xfId="0" quotePrefix="1" applyNumberFormat="1" applyFont="1" applyBorder="1" applyAlignment="1">
      <alignment horizontal="right" vertical="center"/>
    </xf>
    <xf numFmtId="3" fontId="31" fillId="0" borderId="21" xfId="0" quotePrefix="1" applyNumberFormat="1" applyFont="1" applyBorder="1" applyAlignment="1">
      <alignment horizontal="right" vertical="center"/>
    </xf>
    <xf numFmtId="3" fontId="31" fillId="0" borderId="181" xfId="0" quotePrefix="1" applyNumberFormat="1" applyFont="1" applyBorder="1" applyAlignment="1">
      <alignment horizontal="right" vertical="center"/>
    </xf>
    <xf numFmtId="165" fontId="31" fillId="0" borderId="186" xfId="2" applyNumberFormat="1" applyFont="1" applyBorder="1" applyAlignment="1">
      <alignment horizontal="center" vertical="center"/>
    </xf>
    <xf numFmtId="165" fontId="33" fillId="2" borderId="28" xfId="2" quotePrefix="1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right" vertical="center"/>
    </xf>
    <xf numFmtId="165" fontId="31" fillId="0" borderId="143" xfId="2" quotePrefix="1" applyNumberFormat="1" applyFont="1" applyBorder="1" applyAlignment="1">
      <alignment horizontal="center" vertical="center"/>
    </xf>
    <xf numFmtId="165" fontId="31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1" fillId="0" borderId="0" xfId="0" applyNumberFormat="1" applyFont="1" applyAlignment="1">
      <alignment horizontal="center"/>
    </xf>
    <xf numFmtId="10" fontId="0" fillId="0" borderId="0" xfId="0" applyNumberFormat="1"/>
    <xf numFmtId="3" fontId="31" fillId="0" borderId="187" xfId="0" applyNumberFormat="1" applyFont="1" applyBorder="1" applyAlignment="1">
      <alignment vertical="center"/>
    </xf>
    <xf numFmtId="3" fontId="0" fillId="0" borderId="0" xfId="0" applyNumberFormat="1" applyBorder="1"/>
    <xf numFmtId="3" fontId="31" fillId="0" borderId="139" xfId="0" quotePrefix="1" applyNumberFormat="1" applyFont="1" applyFill="1" applyBorder="1" applyAlignment="1">
      <alignment horizontal="right" vertical="center"/>
    </xf>
    <xf numFmtId="165" fontId="31" fillId="0" borderId="189" xfId="2" applyNumberFormat="1" applyFont="1" applyBorder="1" applyAlignment="1">
      <alignment horizontal="center" vertical="center"/>
    </xf>
    <xf numFmtId="0" fontId="31" fillId="0" borderId="188" xfId="0" applyFont="1" applyBorder="1" applyAlignment="1">
      <alignment horizontal="center" vertical="center"/>
    </xf>
    <xf numFmtId="3" fontId="31" fillId="0" borderId="195" xfId="0" applyNumberFormat="1" applyFont="1" applyBorder="1" applyAlignment="1">
      <alignment vertical="center"/>
    </xf>
    <xf numFmtId="3" fontId="31" fillId="0" borderId="94" xfId="0" applyNumberFormat="1" applyFont="1" applyBorder="1" applyAlignment="1">
      <alignment vertical="center"/>
    </xf>
    <xf numFmtId="3" fontId="31" fillId="0" borderId="194" xfId="0" applyNumberFormat="1" applyFont="1" applyBorder="1" applyAlignment="1">
      <alignment vertical="center"/>
    </xf>
    <xf numFmtId="3" fontId="31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1" fillId="0" borderId="6" xfId="0" quotePrefix="1" applyNumberFormat="1" applyFont="1" applyFill="1" applyBorder="1" applyAlignment="1">
      <alignment horizontal="center" vertical="center"/>
    </xf>
    <xf numFmtId="3" fontId="33" fillId="2" borderId="196" xfId="0" applyNumberFormat="1" applyFont="1" applyFill="1" applyBorder="1" applyAlignment="1">
      <alignment horizontal="right" vertical="center" wrapText="1"/>
    </xf>
    <xf numFmtId="3" fontId="31" fillId="0" borderId="35" xfId="0" quotePrefix="1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center"/>
    </xf>
    <xf numFmtId="3" fontId="94" fillId="0" borderId="198" xfId="0" applyNumberFormat="1" applyFont="1" applyFill="1" applyBorder="1" applyAlignment="1">
      <alignment vertical="center"/>
    </xf>
    <xf numFmtId="3" fontId="94" fillId="0" borderId="199" xfId="0" applyNumberFormat="1" applyFont="1" applyFill="1" applyBorder="1" applyAlignment="1">
      <alignment horizontal="right" vertical="center"/>
    </xf>
    <xf numFmtId="3" fontId="94" fillId="0" borderId="198" xfId="0" applyNumberFormat="1" applyFont="1" applyFill="1" applyBorder="1" applyAlignment="1">
      <alignment horizontal="right" vertical="center"/>
    </xf>
    <xf numFmtId="3" fontId="95" fillId="35" borderId="0" xfId="0" applyNumberFormat="1" applyFont="1" applyFill="1" applyBorder="1" applyAlignment="1">
      <alignment horizontal="right" vertical="center" wrapText="1"/>
    </xf>
    <xf numFmtId="3" fontId="94" fillId="0" borderId="197" xfId="0" applyNumberFormat="1" applyFont="1" applyFill="1" applyBorder="1" applyAlignment="1">
      <alignment vertical="center"/>
    </xf>
    <xf numFmtId="3" fontId="94" fillId="0" borderId="199" xfId="0" applyNumberFormat="1" applyFont="1" applyFill="1" applyBorder="1" applyAlignment="1">
      <alignment vertical="center"/>
    </xf>
    <xf numFmtId="3" fontId="95" fillId="35" borderId="200" xfId="0" applyNumberFormat="1" applyFont="1" applyFill="1" applyBorder="1" applyAlignment="1">
      <alignment horizontal="right" vertical="center" wrapText="1"/>
    </xf>
    <xf numFmtId="9" fontId="37" fillId="0" borderId="82" xfId="2" quotePrefix="1" applyNumberFormat="1" applyFont="1" applyBorder="1" applyAlignment="1">
      <alignment horizontal="center" vertical="center"/>
    </xf>
    <xf numFmtId="165" fontId="37" fillId="0" borderId="51" xfId="2" quotePrefix="1" applyNumberFormat="1" applyFont="1" applyFill="1" applyBorder="1" applyAlignment="1">
      <alignment horizontal="center" vertical="center"/>
    </xf>
    <xf numFmtId="165" fontId="37" fillId="0" borderId="89" xfId="2" quotePrefix="1" applyNumberFormat="1" applyFont="1" applyBorder="1" applyAlignment="1">
      <alignment horizontal="center" vertical="center"/>
    </xf>
    <xf numFmtId="165" fontId="37" fillId="0" borderId="91" xfId="2" quotePrefix="1" applyNumberFormat="1" applyFont="1" applyBorder="1" applyAlignment="1">
      <alignment horizontal="center" vertical="center"/>
    </xf>
    <xf numFmtId="3" fontId="31" fillId="0" borderId="35" xfId="0" quotePrefix="1" applyNumberFormat="1" applyFont="1" applyFill="1" applyBorder="1" applyAlignment="1">
      <alignment horizontal="right" vertical="center"/>
    </xf>
    <xf numFmtId="3" fontId="31" fillId="0" borderId="137" xfId="0" quotePrefix="1" applyNumberFormat="1" applyFont="1" applyFill="1" applyBorder="1" applyAlignment="1">
      <alignment horizontal="right" vertical="center"/>
    </xf>
    <xf numFmtId="3" fontId="31" fillId="0" borderId="137" xfId="0" quotePrefix="1" applyNumberFormat="1" applyFont="1" applyBorder="1" applyAlignment="1">
      <alignment horizontal="right" vertical="center"/>
    </xf>
    <xf numFmtId="3" fontId="31" fillId="0" borderId="185" xfId="0" quotePrefix="1" applyNumberFormat="1" applyFont="1" applyBorder="1" applyAlignment="1">
      <alignment horizontal="right" vertical="center"/>
    </xf>
    <xf numFmtId="165" fontId="37" fillId="0" borderId="0" xfId="2" applyNumberFormat="1" applyFont="1" applyAlignment="1">
      <alignment horizontal="center" vertical="center"/>
    </xf>
    <xf numFmtId="3" fontId="41" fillId="0" borderId="0" xfId="0" applyNumberFormat="1" applyFont="1"/>
    <xf numFmtId="9" fontId="0" fillId="0" borderId="0" xfId="2" applyFont="1"/>
    <xf numFmtId="0" fontId="32" fillId="0" borderId="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29" xfId="0" quotePrefix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17" fontId="36" fillId="0" borderId="33" xfId="0" quotePrefix="1" applyNumberFormat="1" applyFont="1" applyFill="1" applyBorder="1" applyAlignment="1">
      <alignment horizontal="center"/>
    </xf>
    <xf numFmtId="17" fontId="36" fillId="0" borderId="49" xfId="0" quotePrefix="1" applyNumberFormat="1" applyFont="1" applyFill="1" applyBorder="1" applyAlignment="1">
      <alignment horizontal="center"/>
    </xf>
    <xf numFmtId="0" fontId="36" fillId="0" borderId="49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2" fillId="0" borderId="47" xfId="0" quotePrefix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17" fontId="32" fillId="0" borderId="47" xfId="0" quotePrefix="1" applyNumberFormat="1" applyFont="1" applyBorder="1" applyAlignment="1">
      <alignment horizontal="center"/>
    </xf>
    <xf numFmtId="17" fontId="36" fillId="0" borderId="33" xfId="0" quotePrefix="1" applyNumberFormat="1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3" xfId="0" quotePrefix="1" applyFont="1" applyBorder="1" applyAlignment="1">
      <alignment horizontal="center"/>
    </xf>
    <xf numFmtId="0" fontId="32" fillId="0" borderId="29" xfId="0" quotePrefix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33" xfId="0" quotePrefix="1" applyNumberFormat="1" applyFont="1" applyBorder="1" applyAlignment="1">
      <alignment horizontal="center"/>
    </xf>
    <xf numFmtId="0" fontId="36" fillId="0" borderId="49" xfId="0" applyNumberFormat="1" applyFont="1" applyBorder="1" applyAlignment="1">
      <alignment horizontal="center"/>
    </xf>
    <xf numFmtId="0" fontId="36" fillId="0" borderId="34" xfId="0" applyNumberFormat="1" applyFont="1" applyBorder="1" applyAlignment="1">
      <alignment horizontal="center"/>
    </xf>
    <xf numFmtId="17" fontId="32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2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6" fillId="0" borderId="0" xfId="1" applyFont="1" applyAlignment="1">
      <alignment wrapText="1"/>
    </xf>
    <xf numFmtId="0" fontId="31" fillId="0" borderId="36" xfId="0" applyFont="1" applyBorder="1"/>
    <xf numFmtId="17" fontId="32" fillId="0" borderId="49" xfId="0" quotePrefix="1" applyNumberFormat="1" applyFont="1" applyBorder="1" applyAlignment="1">
      <alignment horizontal="center"/>
    </xf>
    <xf numFmtId="17" fontId="32" fillId="0" borderId="166" xfId="0" quotePrefix="1" applyNumberFormat="1" applyFont="1" applyBorder="1" applyAlignment="1">
      <alignment horizontal="center"/>
    </xf>
    <xf numFmtId="17" fontId="36" fillId="0" borderId="190" xfId="0" quotePrefix="1" applyNumberFormat="1" applyFont="1" applyBorder="1" applyAlignment="1">
      <alignment horizontal="center"/>
    </xf>
    <xf numFmtId="17" fontId="36" fillId="0" borderId="191" xfId="0" quotePrefix="1" applyNumberFormat="1" applyFont="1" applyBorder="1" applyAlignment="1">
      <alignment horizontal="center"/>
    </xf>
    <xf numFmtId="17" fontId="36" fillId="0" borderId="49" xfId="0" quotePrefix="1" applyNumberFormat="1" applyFont="1" applyBorder="1" applyAlignment="1">
      <alignment horizontal="center"/>
    </xf>
    <xf numFmtId="17" fontId="36" fillId="0" borderId="192" xfId="0" quotePrefix="1" applyNumberFormat="1" applyFont="1" applyBorder="1" applyAlignment="1">
      <alignment horizontal="center"/>
    </xf>
    <xf numFmtId="17" fontId="32" fillId="0" borderId="190" xfId="0" quotePrefix="1" applyNumberFormat="1" applyFont="1" applyBorder="1" applyAlignment="1">
      <alignment horizontal="center"/>
    </xf>
    <xf numFmtId="17" fontId="32" fillId="0" borderId="191" xfId="0" quotePrefix="1" applyNumberFormat="1" applyFont="1" applyBorder="1" applyAlignment="1">
      <alignment horizontal="center"/>
    </xf>
    <xf numFmtId="17" fontId="32" fillId="0" borderId="193" xfId="0" quotePrefix="1" applyNumberFormat="1" applyFont="1" applyBorder="1" applyAlignment="1">
      <alignment horizontal="center"/>
    </xf>
    <xf numFmtId="0" fontId="26" fillId="0" borderId="0" xfId="1" applyFont="1" applyAlignment="1">
      <alignment wrapText="1"/>
    </xf>
    <xf numFmtId="0" fontId="86" fillId="0" borderId="0" xfId="0" applyFont="1" applyBorder="1"/>
    <xf numFmtId="0" fontId="29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168" xfId="0" applyBorder="1" applyAlignment="1">
      <alignment horizontal="center"/>
    </xf>
    <xf numFmtId="0" fontId="29" fillId="0" borderId="0" xfId="1" applyFont="1" applyAlignment="1"/>
    <xf numFmtId="0" fontId="0" fillId="0" borderId="0" xfId="0" applyAlignment="1"/>
    <xf numFmtId="0" fontId="32" fillId="0" borderId="49" xfId="0" quotePrefix="1" applyFont="1" applyBorder="1" applyAlignment="1">
      <alignment horizontal="center"/>
    </xf>
    <xf numFmtId="0" fontId="32" fillId="0" borderId="166" xfId="0" quotePrefix="1" applyFont="1" applyBorder="1" applyAlignment="1">
      <alignment horizontal="center"/>
    </xf>
  </cellXfs>
  <cellStyles count="500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2"/>
    <cellStyle name="20% - Èmfasi1 19" xfId="475"/>
    <cellStyle name="20% - Èmfasi1 2" xfId="166"/>
    <cellStyle name="20% - Èmfasi1 2 2" xfId="192"/>
    <cellStyle name="20% - Èmfasi1 2 3" xfId="488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4"/>
    <cellStyle name="20% - Èmfasi2 19" xfId="477"/>
    <cellStyle name="20% - Èmfasi2 2" xfId="170"/>
    <cellStyle name="20% - Èmfasi2 2 2" xfId="194"/>
    <cellStyle name="20% - Èmfasi2 2 3" xfId="490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6"/>
    <cellStyle name="20% - Èmfasi3 19" xfId="479"/>
    <cellStyle name="20% - Èmfasi3 2" xfId="174"/>
    <cellStyle name="20% - Èmfasi3 2 2" xfId="196"/>
    <cellStyle name="20% - Èmfasi3 2 3" xfId="492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8"/>
    <cellStyle name="20% - Èmfasi4 19" xfId="481"/>
    <cellStyle name="20% - Èmfasi4 2" xfId="178"/>
    <cellStyle name="20% - Èmfasi4 2 2" xfId="198"/>
    <cellStyle name="20% - Èmfasi4 2 3" xfId="494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0"/>
    <cellStyle name="20% - Èmfasi5 19" xfId="483"/>
    <cellStyle name="20% - Èmfasi5 2" xfId="182"/>
    <cellStyle name="20% - Èmfasi5 2 2" xfId="200"/>
    <cellStyle name="20% - Èmfasi5 2 3" xfId="496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2"/>
    <cellStyle name="20% - Èmfasi6 19" xfId="485"/>
    <cellStyle name="20% - Èmfasi6 2" xfId="186"/>
    <cellStyle name="20% - Èmfasi6 2 2" xfId="202"/>
    <cellStyle name="20% - Èmfasi6 2 3" xfId="498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3"/>
    <cellStyle name="40% - Èmfasi1 19" xfId="476"/>
    <cellStyle name="40% - Èmfasi1 2" xfId="167"/>
    <cellStyle name="40% - Èmfasi1 2 2" xfId="193"/>
    <cellStyle name="40% - Èmfasi1 2 3" xfId="329"/>
    <cellStyle name="40% - Èmfasi1 2 4" xfId="48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5"/>
    <cellStyle name="40% - Èmfasi2 19" xfId="478"/>
    <cellStyle name="40% - Èmfasi2 2" xfId="171"/>
    <cellStyle name="40% - Èmfasi2 2 2" xfId="195"/>
    <cellStyle name="40% - Èmfasi2 2 3" xfId="491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7"/>
    <cellStyle name="40% - Èmfasi3 19" xfId="480"/>
    <cellStyle name="40% - Èmfasi3 2" xfId="175"/>
    <cellStyle name="40% - Èmfasi3 2 2" xfId="197"/>
    <cellStyle name="40% - Èmfasi3 2 3" xfId="493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69"/>
    <cellStyle name="40% - Èmfasi4 19" xfId="482"/>
    <cellStyle name="40% - Èmfasi4 2" xfId="179"/>
    <cellStyle name="40% - Èmfasi4 2 2" xfId="199"/>
    <cellStyle name="40% - Èmfasi4 2 3" xfId="495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1"/>
    <cellStyle name="40% - Èmfasi5 19" xfId="484"/>
    <cellStyle name="40% - Èmfasi5 2" xfId="183"/>
    <cellStyle name="40% - Èmfasi5 2 2" xfId="201"/>
    <cellStyle name="40% - Èmfasi5 2 3" xfId="497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3"/>
    <cellStyle name="40% - Èmfasi6 19" xfId="486"/>
    <cellStyle name="40% - Èmfasi6 2" xfId="187"/>
    <cellStyle name="40% - Èmfasi6 2 2" xfId="203"/>
    <cellStyle name="40% - Èmfasi6 2 3" xfId="499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1"/>
    <cellStyle name="Nota 2" xfId="149"/>
    <cellStyle name="Nota 2 2" xfId="487"/>
    <cellStyle name="Nota 20" xfId="474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DESEMBRE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0.98693536665838466</c:v>
                </c:pt>
                <c:pt idx="1">
                  <c:v>0.97816985983578308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0.96549351073247791</c:v>
                </c:pt>
                <c:pt idx="1">
                  <c:v>0.9765610606362064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0.98188089472499385</c:v>
                </c:pt>
                <c:pt idx="1">
                  <c:v>0.95451342704051323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0.98285576388216633</c:v>
                </c:pt>
                <c:pt idx="1">
                  <c:v>0.97635499611279908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9166464"/>
        <c:axId val="159168000"/>
      </c:barChart>
      <c:catAx>
        <c:axId val="1591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59168000"/>
        <c:crosses val="autoZero"/>
        <c:auto val="1"/>
        <c:lblAlgn val="ctr"/>
        <c:lblOffset val="100"/>
        <c:noMultiLvlLbl val="0"/>
      </c:catAx>
      <c:valAx>
        <c:axId val="15916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9166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0.97816985983578308</c:v>
                </c:pt>
                <c:pt idx="1">
                  <c:v>0.9765610606362064</c:v>
                </c:pt>
                <c:pt idx="2">
                  <c:v>0.95451342704051323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6479744"/>
        <c:axId val="166486784"/>
      </c:barChart>
      <c:catAx>
        <c:axId val="16647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6486784"/>
        <c:crosses val="autoZero"/>
        <c:auto val="1"/>
        <c:lblAlgn val="ctr"/>
        <c:lblOffset val="100"/>
        <c:noMultiLvlLbl val="0"/>
      </c:catAx>
      <c:valAx>
        <c:axId val="16648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64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0.93949968644242998</c:v>
                </c:pt>
                <c:pt idx="1">
                  <c:v>0.98869089045966985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25984"/>
        <c:axId val="185627776"/>
      </c:barChart>
      <c:catAx>
        <c:axId val="18562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627776"/>
        <c:crosses val="autoZero"/>
        <c:auto val="1"/>
        <c:lblAlgn val="ctr"/>
        <c:lblOffset val="100"/>
        <c:noMultiLvlLbl val="0"/>
      </c:catAx>
      <c:valAx>
        <c:axId val="18562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0.15325647585191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-1.6629134810636992E-2</c:v>
                </c:pt>
                <c:pt idx="1">
                  <c:v>0.4140032506797664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59392"/>
        <c:axId val="185662080"/>
      </c:barChart>
      <c:catAx>
        <c:axId val="18565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662080"/>
        <c:crosses val="autoZero"/>
        <c:auto val="1"/>
        <c:lblAlgn val="ctr"/>
        <c:lblOffset val="100"/>
        <c:noMultiLvlLbl val="0"/>
      </c:catAx>
      <c:valAx>
        <c:axId val="18566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5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0.84001983461084917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87040"/>
        <c:axId val="185709312"/>
      </c:barChart>
      <c:catAx>
        <c:axId val="18568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709312"/>
        <c:crosses val="autoZero"/>
        <c:auto val="1"/>
        <c:lblAlgn val="ctr"/>
        <c:lblOffset val="100"/>
        <c:noMultiLvlLbl val="0"/>
      </c:catAx>
      <c:valAx>
        <c:axId val="185709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8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5.335282456781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7.118703190649045E-2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716096"/>
        <c:axId val="193988864"/>
      </c:barChart>
      <c:catAx>
        <c:axId val="18571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988864"/>
        <c:crosses val="autoZero"/>
        <c:auto val="1"/>
        <c:lblAlgn val="ctr"/>
        <c:lblOffset val="100"/>
        <c:noMultiLvlLbl val="0"/>
      </c:catAx>
      <c:valAx>
        <c:axId val="19398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71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0.9357299805458571</c:v>
                </c:pt>
                <c:pt idx="1">
                  <c:v>0.99784354419721799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046976"/>
        <c:axId val="194290432"/>
      </c:barChart>
      <c:catAx>
        <c:axId val="194046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290432"/>
        <c:crosses val="autoZero"/>
        <c:auto val="1"/>
        <c:lblAlgn val="ctr"/>
        <c:lblOffset val="100"/>
        <c:noMultiLvlLbl val="0"/>
      </c:catAx>
      <c:valAx>
        <c:axId val="1942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04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3.383722604294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5.5439544783718597E-2</c:v>
                </c:pt>
                <c:pt idx="1">
                  <c:v>0.51300617379091418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297216"/>
        <c:axId val="194578688"/>
      </c:barChart>
      <c:catAx>
        <c:axId val="194297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578688"/>
        <c:crosses val="autoZero"/>
        <c:auto val="1"/>
        <c:lblAlgn val="ctr"/>
        <c:lblOffset val="100"/>
        <c:noMultiLvlLbl val="0"/>
      </c:catAx>
      <c:valAx>
        <c:axId val="19457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29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0.92236662320713714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11840"/>
        <c:axId val="194621824"/>
      </c:barChart>
      <c:catAx>
        <c:axId val="19461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621824"/>
        <c:crosses val="autoZero"/>
        <c:auto val="1"/>
        <c:lblAlgn val="ctr"/>
        <c:lblOffset val="100"/>
        <c:noMultiLvlLbl val="0"/>
      </c:catAx>
      <c:valAx>
        <c:axId val="19462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30379791133703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-0.59292029097740229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36800"/>
        <c:axId val="195311488"/>
      </c:barChart>
      <c:catAx>
        <c:axId val="19463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311488"/>
        <c:crosses val="autoZero"/>
        <c:auto val="1"/>
        <c:lblAlgn val="ctr"/>
        <c:lblOffset val="100"/>
        <c:noMultiLvlLbl val="0"/>
      </c:catAx>
      <c:valAx>
        <c:axId val="19531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0.96214337482264489</c:v>
                </c:pt>
                <c:pt idx="1">
                  <c:v>0.99584346792126721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422848"/>
        <c:axId val="195232128"/>
      </c:barChart>
      <c:catAx>
        <c:axId val="19542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232128"/>
        <c:crosses val="autoZero"/>
        <c:auto val="1"/>
        <c:lblAlgn val="ctr"/>
        <c:lblOffset val="100"/>
        <c:noMultiLvlLbl val="0"/>
      </c:catAx>
      <c:valAx>
        <c:axId val="19523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42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4.839097644440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-4.4492606990994887E-2</c:v>
                </c:pt>
                <c:pt idx="1">
                  <c:v>0.52050159948003039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243008"/>
        <c:axId val="195270528"/>
      </c:barChart>
      <c:catAx>
        <c:axId val="19524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270528"/>
        <c:crosses val="autoZero"/>
        <c:auto val="1"/>
        <c:lblAlgn val="ctr"/>
        <c:lblOffset val="100"/>
        <c:noMultiLvlLbl val="0"/>
      </c:catAx>
      <c:valAx>
        <c:axId val="19527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24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185067526415994E-16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3.220668604438659E-2</c:v>
                </c:pt>
                <c:pt idx="1">
                  <c:v>-3.0601582828633456E-2</c:v>
                </c:pt>
                <c:pt idx="2">
                  <c:v>-0.44524862192802772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6497664"/>
        <c:axId val="166521088"/>
      </c:barChart>
      <c:catAx>
        <c:axId val="16649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6521088"/>
        <c:crosses val="autoZero"/>
        <c:auto val="1"/>
        <c:lblAlgn val="ctr"/>
        <c:lblOffset val="100"/>
        <c:noMultiLvlLbl val="0"/>
      </c:catAx>
      <c:valAx>
        <c:axId val="16652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649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0.8781483658108562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279104"/>
        <c:axId val="195289088"/>
      </c:barChart>
      <c:catAx>
        <c:axId val="19527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289088"/>
        <c:crosses val="autoZero"/>
        <c:auto val="1"/>
        <c:lblAlgn val="ctr"/>
        <c:lblOffset val="100"/>
        <c:noMultiLvlLbl val="0"/>
      </c:catAx>
      <c:valAx>
        <c:axId val="19528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2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30769230769232E-2"/>
                  <c:y val="0.2194097256830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-0.74997462351502786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893888"/>
        <c:axId val="195896832"/>
      </c:barChart>
      <c:catAx>
        <c:axId val="19589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896832"/>
        <c:crosses val="autoZero"/>
        <c:auto val="1"/>
        <c:lblAlgn val="ctr"/>
        <c:lblOffset val="100"/>
        <c:noMultiLvlLbl val="0"/>
      </c:catAx>
      <c:valAx>
        <c:axId val="19589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8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0.99943644950538724</c:v>
                </c:pt>
                <c:pt idx="1">
                  <c:v>0.95437413509000868</c:v>
                </c:pt>
                <c:pt idx="2">
                  <c:v>0.74422813036721835</c:v>
                </c:pt>
                <c:pt idx="3">
                  <c:v>0.98981973274831336</c:v>
                </c:pt>
                <c:pt idx="4">
                  <c:v>0</c:v>
                </c:pt>
                <c:pt idx="5">
                  <c:v>0.97326428391933661</c:v>
                </c:pt>
                <c:pt idx="6">
                  <c:v>0.99591475204475655</c:v>
                </c:pt>
                <c:pt idx="7">
                  <c:v>0.68233242407947192</c:v>
                </c:pt>
                <c:pt idx="8">
                  <c:v>0.99649761857752728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7012992"/>
        <c:axId val="167018880"/>
      </c:barChart>
      <c:catAx>
        <c:axId val="16701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7018880"/>
        <c:crosses val="autoZero"/>
        <c:auto val="1"/>
        <c:lblAlgn val="ctr"/>
        <c:lblOffset val="100"/>
        <c:noMultiLvlLbl val="0"/>
      </c:catAx>
      <c:valAx>
        <c:axId val="16701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701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34259004082822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11111111111112E-2"/>
                  <c:y val="-0.2229425488480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925337632079971E-17"/>
                  <c:y val="4.62999416739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-0.29629483814523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555555555555558E-3"/>
                  <c:y val="-7.0122484689413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-3.2406678331875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5555555555555558E-3"/>
                  <c:y val="3.59251968503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0.11849756909397602</c:v>
                </c:pt>
                <c:pt idx="1">
                  <c:v>-8.9446361134941643E-3</c:v>
                </c:pt>
                <c:pt idx="2">
                  <c:v>-0.21048116183967369</c:v>
                </c:pt>
                <c:pt idx="3">
                  <c:v>3.08566551903664E-2</c:v>
                </c:pt>
                <c:pt idx="4">
                  <c:v>0</c:v>
                </c:pt>
                <c:pt idx="5">
                  <c:v>-6.6192439967423966E-2</c:v>
                </c:pt>
                <c:pt idx="6">
                  <c:v>0.24068274278923352</c:v>
                </c:pt>
                <c:pt idx="7">
                  <c:v>1.6873088752665133E-2</c:v>
                </c:pt>
                <c:pt idx="8">
                  <c:v>-0.47065686480975299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7025664"/>
        <c:axId val="167057280"/>
      </c:barChart>
      <c:catAx>
        <c:axId val="16702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67057280"/>
        <c:crosses val="autoZero"/>
        <c:auto val="1"/>
        <c:lblAlgn val="ctr"/>
        <c:lblOffset val="100"/>
        <c:noMultiLvlLbl val="0"/>
      </c:catAx>
      <c:valAx>
        <c:axId val="167057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7025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(DDetallCorrent!$J$11,DDetallCorrent!$J$61,DDetallCorrent!$J$65,DDetallCorrent!$J$136)</c:f>
              <c:numCache>
                <c:formatCode>0.0%</c:formatCode>
                <c:ptCount val="4"/>
                <c:pt idx="0">
                  <c:v>0.99943644950538746</c:v>
                </c:pt>
                <c:pt idx="1">
                  <c:v>0.95437413509000868</c:v>
                </c:pt>
                <c:pt idx="2">
                  <c:v>0.74422813036721835</c:v>
                </c:pt>
                <c:pt idx="3">
                  <c:v>0.9884993205417747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7525376"/>
        <c:axId val="167551744"/>
      </c:barChart>
      <c:catAx>
        <c:axId val="16752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67551744"/>
        <c:crosses val="autoZero"/>
        <c:auto val="1"/>
        <c:lblAlgn val="ctr"/>
        <c:lblOffset val="100"/>
        <c:noMultiLvlLbl val="0"/>
      </c:catAx>
      <c:valAx>
        <c:axId val="16755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752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052539404553416E-3"/>
                  <c:y val="-0.332351055245456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701692936368944E-3"/>
                  <c:y val="2.6055121694354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400453932330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(DDetallCorrent!$B$11,DDetallCorrent!$B$61,DDetallCorrent!$B$65,DDetallCorrent!$B$136)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(DDetallCorrent!$P$11,DDetallCorrent!$P$61,DDetallCorrent!$P$65,DDetallCorrent!$P$136)</c:f>
              <c:numCache>
                <c:formatCode>0.0%</c:formatCode>
                <c:ptCount val="4"/>
                <c:pt idx="0">
                  <c:v>0.1184975690939758</c:v>
                </c:pt>
                <c:pt idx="1">
                  <c:v>-8.9446361134941643E-3</c:v>
                </c:pt>
                <c:pt idx="2">
                  <c:v>-0.21048116183967369</c:v>
                </c:pt>
                <c:pt idx="3">
                  <c:v>3.08566551903664E-2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6397056"/>
        <c:axId val="166398208"/>
      </c:barChart>
      <c:catAx>
        <c:axId val="166397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6398208"/>
        <c:crosses val="autoZero"/>
        <c:auto val="1"/>
        <c:lblAlgn val="ctr"/>
        <c:lblOffset val="100"/>
        <c:noMultiLvlLbl val="0"/>
      </c:catAx>
      <c:valAx>
        <c:axId val="16639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63970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(DTProg!$B$6,DTProg!$B$28,DTProg!$B$37,DTProg!$B$62,DTProg!$B$72,DTProg!$B$87)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(DTProg!$J$6,DTProg!$J$28,DTProg!$J$37,DTProg!$J$62,DTProg!$J$72,DTProg!$J$87)</c:f>
              <c:numCache>
                <c:formatCode>0.0%</c:formatCode>
                <c:ptCount val="6"/>
                <c:pt idx="0">
                  <c:v>0.93758731556412023</c:v>
                </c:pt>
                <c:pt idx="1">
                  <c:v>0.99033509210831927</c:v>
                </c:pt>
                <c:pt idx="2" formatCode="0%">
                  <c:v>0.96114829851654693</c:v>
                </c:pt>
                <c:pt idx="3">
                  <c:v>0.99755355181338434</c:v>
                </c:pt>
                <c:pt idx="4">
                  <c:v>0.97043568186917173</c:v>
                </c:pt>
                <c:pt idx="5">
                  <c:v>0.95657925034196001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119680"/>
        <c:axId val="168416384"/>
      </c:barChart>
      <c:catAx>
        <c:axId val="16811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8416384"/>
        <c:crosses val="autoZero"/>
        <c:auto val="1"/>
        <c:lblAlgn val="ctr"/>
        <c:lblOffset val="100"/>
        <c:noMultiLvlLbl val="0"/>
      </c:catAx>
      <c:valAx>
        <c:axId val="168416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1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11863108991353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683466807171493E-3"/>
                  <c:y val="-0.26866556954583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061505619767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6.3890346527172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41733403585746E-3"/>
                  <c:y val="-8.34530733578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542308294618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(DTProg!$B$6,DTProg!$B$28,DTProg!$B$37,DTProg!$B$62,DTProg!$B$72,DTProg!$B$87)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(DTProg!$P$6,DTProg!$P$28,DTProg!$P$37,DTProg!$P$62,DTProg!$P$72,DTProg!$P$87)</c:f>
              <c:numCache>
                <c:formatCode>0.0%</c:formatCode>
                <c:ptCount val="6"/>
                <c:pt idx="0">
                  <c:v>-0.45165389672570733</c:v>
                </c:pt>
                <c:pt idx="1">
                  <c:v>-5.3811213164291161E-2</c:v>
                </c:pt>
                <c:pt idx="2">
                  <c:v>0.15610678644071307</c:v>
                </c:pt>
                <c:pt idx="3">
                  <c:v>5.1219097710065942E-2</c:v>
                </c:pt>
                <c:pt idx="4">
                  <c:v>3.8293821069572243E-2</c:v>
                </c:pt>
                <c:pt idx="5">
                  <c:v>0.13331433235214951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247296"/>
        <c:axId val="168249984"/>
      </c:barChart>
      <c:catAx>
        <c:axId val="168247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8249984"/>
        <c:crosses val="autoZero"/>
        <c:auto val="1"/>
        <c:lblAlgn val="ctr"/>
        <c:lblOffset val="100"/>
        <c:noMultiLvlLbl val="0"/>
      </c:catAx>
      <c:valAx>
        <c:axId val="16824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24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(DCProg!$B$6,DCProg!$B$28,DCProg!$B$37,DCProg!$B$62,DCProg!$B$71,DCProg!$B$86)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(DCProg!$J$6,DCProg!$J$28,DCProg!$J$37,DCProg!$J$62,DCProg!$J$71,DCProg!$J$86)</c:f>
              <c:numCache>
                <c:formatCode>0.0%</c:formatCode>
                <c:ptCount val="6"/>
                <c:pt idx="0">
                  <c:v>0.74892300408877521</c:v>
                </c:pt>
                <c:pt idx="1">
                  <c:v>0.99256557124726608</c:v>
                </c:pt>
                <c:pt idx="2" formatCode="0%">
                  <c:v>0.96195909384239875</c:v>
                </c:pt>
                <c:pt idx="3">
                  <c:v>0.9986511365494648</c:v>
                </c:pt>
                <c:pt idx="4">
                  <c:v>0.97609546832239835</c:v>
                </c:pt>
                <c:pt idx="5">
                  <c:v>0.96152927435699809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291328"/>
        <c:axId val="168297216"/>
      </c:barChart>
      <c:catAx>
        <c:axId val="16829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8297216"/>
        <c:crosses val="autoZero"/>
        <c:auto val="1"/>
        <c:lblAlgn val="ctr"/>
        <c:lblOffset val="100"/>
        <c:noMultiLvlLbl val="0"/>
      </c:catAx>
      <c:valAx>
        <c:axId val="16829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29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0.266481497882826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1422839601566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1379130255238E-3"/>
                  <c:y val="-8.3396079301206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09948138386703E-3"/>
                  <c:y val="0.17303004715882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(DCProg!$B$6,DCProg!$B$28,DCProg!$B$37,DCProg!$B$62,DCProg!$B$71,DCProg!$B$86)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(DCProg!$P$6,DCProg!$P$28,DCProg!$P$37,DCProg!$P$62,DCProg!$P$71,DCProg!$P$86)</c:f>
              <c:numCache>
                <c:formatCode>0.0%</c:formatCode>
                <c:ptCount val="6"/>
                <c:pt idx="0">
                  <c:v>-0.20879827541347218</c:v>
                </c:pt>
                <c:pt idx="1">
                  <c:v>-4.1190055226215772E-2</c:v>
                </c:pt>
                <c:pt idx="2">
                  <c:v>0.19080497221337978</c:v>
                </c:pt>
                <c:pt idx="3">
                  <c:v>0.13554202719233044</c:v>
                </c:pt>
                <c:pt idx="4">
                  <c:v>-4.4556074012531477E-2</c:v>
                </c:pt>
                <c:pt idx="5">
                  <c:v>8.0625448748775641E-2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304000"/>
        <c:axId val="168331520"/>
      </c:barChart>
      <c:catAx>
        <c:axId val="16830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8331520"/>
        <c:crosses val="autoZero"/>
        <c:auto val="1"/>
        <c:lblAlgn val="ctr"/>
        <c:lblOffset val="100"/>
        <c:noMultiLvlLbl val="0"/>
      </c:catAx>
      <c:valAx>
        <c:axId val="16833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3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DESEMBRE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1.0936236202115717</c:v>
                </c:pt>
                <c:pt idx="1">
                  <c:v>1.0690783298137099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0.80080268129218068</c:v>
                </c:pt>
                <c:pt idx="1">
                  <c:v>2.1204282380666113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1.0012504312818975</c:v>
                </c:pt>
                <c:pt idx="1">
                  <c:v>0.5639660130284736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0.9850779968906711</c:v>
                </c:pt>
                <c:pt idx="1">
                  <c:v>0.96519331688896715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9565312"/>
        <c:axId val="159566848"/>
      </c:barChart>
      <c:catAx>
        <c:axId val="1595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9566848"/>
        <c:crosses val="autoZero"/>
        <c:auto val="1"/>
        <c:lblAlgn val="ctr"/>
        <c:lblOffset val="100"/>
        <c:noMultiLvlLbl val="0"/>
      </c:catAx>
      <c:valAx>
        <c:axId val="159566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9565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0.97733018563185825</c:v>
                </c:pt>
                <c:pt idx="1">
                  <c:v>0.96946525248411652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553856"/>
        <c:axId val="168559744"/>
      </c:barChart>
      <c:catAx>
        <c:axId val="16855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8559744"/>
        <c:crosses val="autoZero"/>
        <c:auto val="1"/>
        <c:lblAlgn val="ctr"/>
        <c:lblOffset val="100"/>
        <c:noMultiLvlLbl val="0"/>
      </c:catAx>
      <c:valAx>
        <c:axId val="168559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5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49581612645897E-3"/>
                  <c:y val="-2.362258881790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(DOrg!$P$16,DOrg!$P$27)</c:f>
              <c:numCache>
                <c:formatCode>0.0%</c:formatCode>
                <c:ptCount val="2"/>
                <c:pt idx="0">
                  <c:v>-4.0599971181857875E-2</c:v>
                </c:pt>
                <c:pt idx="1">
                  <c:v>3.8726174675447922E-2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591360"/>
        <c:axId val="168594048"/>
      </c:barChart>
      <c:catAx>
        <c:axId val="168591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8594048"/>
        <c:crosses val="autoZero"/>
        <c:auto val="1"/>
        <c:lblAlgn val="ctr"/>
        <c:lblOffset val="100"/>
        <c:noMultiLvlLbl val="0"/>
      </c:catAx>
      <c:valAx>
        <c:axId val="16859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59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0.97803139857075894</c:v>
                </c:pt>
                <c:pt idx="1">
                  <c:v>0.97894688908630889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614912"/>
        <c:axId val="168620800"/>
      </c:barChart>
      <c:catAx>
        <c:axId val="16861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8620800"/>
        <c:crosses val="autoZero"/>
        <c:auto val="1"/>
        <c:lblAlgn val="ctr"/>
        <c:lblOffset val="100"/>
        <c:noMultiLvlLbl val="0"/>
      </c:catAx>
      <c:valAx>
        <c:axId val="16862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61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4.215054048941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(DOrg!$P$46,DOrg!$P$57)</c:f>
              <c:numCache>
                <c:formatCode>0.0%</c:formatCode>
                <c:ptCount val="2"/>
                <c:pt idx="0">
                  <c:v>2.3528259010207941E-2</c:v>
                </c:pt>
                <c:pt idx="1">
                  <c:v>8.3725170472853216E-2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717696"/>
        <c:axId val="168720640"/>
      </c:barChart>
      <c:catAx>
        <c:axId val="16871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8720640"/>
        <c:crosses val="autoZero"/>
        <c:auto val="1"/>
        <c:lblAlgn val="ctr"/>
        <c:lblOffset val="100"/>
        <c:noMultiLvlLbl val="0"/>
      </c:catAx>
      <c:valAx>
        <c:axId val="1687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7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0.9062176118632399</c:v>
                </c:pt>
                <c:pt idx="1">
                  <c:v>0.99338775442401073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9239552"/>
        <c:axId val="168510592"/>
      </c:barChart>
      <c:catAx>
        <c:axId val="15923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8510592"/>
        <c:crosses val="autoZero"/>
        <c:auto val="1"/>
        <c:lblAlgn val="ctr"/>
        <c:lblOffset val="100"/>
        <c:noMultiLvlLbl val="0"/>
      </c:catAx>
      <c:valAx>
        <c:axId val="16851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923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-0.25798215423647897</c:v>
                </c:pt>
                <c:pt idx="1">
                  <c:v>-0.2586947541903154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001344"/>
        <c:axId val="171002880"/>
      </c:barChart>
      <c:catAx>
        <c:axId val="17100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1002880"/>
        <c:crosses val="autoZero"/>
        <c:auto val="1"/>
        <c:lblAlgn val="ctr"/>
        <c:lblOffset val="100"/>
        <c:noMultiLvlLbl val="0"/>
      </c:catAx>
      <c:valAx>
        <c:axId val="17100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00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0.79188256061543338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1031936"/>
        <c:axId val="171033728"/>
      </c:barChart>
      <c:catAx>
        <c:axId val="17103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1033728"/>
        <c:crosses val="autoZero"/>
        <c:auto val="1"/>
        <c:lblAlgn val="ctr"/>
        <c:lblOffset val="100"/>
        <c:noMultiLvlLbl val="0"/>
      </c:catAx>
      <c:valAx>
        <c:axId val="171033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103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-0.67300132323709083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876736"/>
        <c:axId val="173878272"/>
      </c:barChart>
      <c:catAx>
        <c:axId val="17387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3878272"/>
        <c:crosses val="autoZero"/>
        <c:auto val="1"/>
        <c:lblAlgn val="ctr"/>
        <c:lblOffset val="100"/>
        <c:noMultiLvlLbl val="0"/>
      </c:catAx>
      <c:valAx>
        <c:axId val="17387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87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0.93507963704965147</c:v>
                </c:pt>
                <c:pt idx="1">
                  <c:v>0.98144146905570095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469504"/>
        <c:axId val="174471040"/>
      </c:barChart>
      <c:catAx>
        <c:axId val="17446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4471040"/>
        <c:crosses val="autoZero"/>
        <c:auto val="1"/>
        <c:lblAlgn val="ctr"/>
        <c:lblOffset val="100"/>
        <c:noMultiLvlLbl val="0"/>
      </c:catAx>
      <c:valAx>
        <c:axId val="17447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46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9656972408650257E-3"/>
                  <c:y val="-7.13301578043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7.5265995450866541E-2</c:v>
                </c:pt>
                <c:pt idx="1">
                  <c:v>0.79373680967261673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498560"/>
        <c:axId val="174501248"/>
      </c:barChart>
      <c:catAx>
        <c:axId val="17449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4501248"/>
        <c:crosses val="autoZero"/>
        <c:auto val="1"/>
        <c:lblAlgn val="ctr"/>
        <c:lblOffset val="100"/>
        <c:noMultiLvlLbl val="0"/>
      </c:catAx>
      <c:valAx>
        <c:axId val="17450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49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1.1247259073560631</c:v>
                </c:pt>
                <c:pt idx="1">
                  <c:v>1.1849828090832271</c:v>
                </c:pt>
                <c:pt idx="2">
                  <c:v>1.226228352501598</c:v>
                </c:pt>
                <c:pt idx="3">
                  <c:v>0.98055529898337956</c:v>
                </c:pt>
                <c:pt idx="4">
                  <c:v>0.9513936431327511</c:v>
                </c:pt>
                <c:pt idx="5">
                  <c:v>23.818885291766588</c:v>
                </c:pt>
                <c:pt idx="6">
                  <c:v>2.0061846114025896</c:v>
                </c:pt>
                <c:pt idx="7">
                  <c:v>3.3962772000000196E-2</c:v>
                </c:pt>
                <c:pt idx="8">
                  <c:v>0.57342972175483153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109312"/>
        <c:axId val="164136832"/>
      </c:barChart>
      <c:catAx>
        <c:axId val="1641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4136832"/>
        <c:crosses val="autoZero"/>
        <c:auto val="1"/>
        <c:lblAlgn val="ctr"/>
        <c:lblOffset val="100"/>
        <c:noMultiLvlLbl val="0"/>
      </c:catAx>
      <c:valAx>
        <c:axId val="16413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410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0.96569396048892964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407680"/>
        <c:axId val="174409216"/>
      </c:barChart>
      <c:catAx>
        <c:axId val="17440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74409216"/>
        <c:crosses val="autoZero"/>
        <c:auto val="1"/>
        <c:lblAlgn val="ctr"/>
        <c:lblOffset val="100"/>
        <c:noMultiLvlLbl val="0"/>
      </c:catAx>
      <c:valAx>
        <c:axId val="17440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40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0.59794223298633198</c:v>
                </c:pt>
                <c:pt idx="1">
                  <c:v>-0.97213806701751782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4453120"/>
        <c:axId val="174455808"/>
      </c:barChart>
      <c:catAx>
        <c:axId val="174453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4455808"/>
        <c:crosses val="autoZero"/>
        <c:auto val="1"/>
        <c:lblAlgn val="ctr"/>
        <c:lblOffset val="100"/>
        <c:noMultiLvlLbl val="0"/>
      </c:catAx>
      <c:valAx>
        <c:axId val="174455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4453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0.88475612351894317</c:v>
                </c:pt>
                <c:pt idx="1">
                  <c:v>0.99991436031954517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518080"/>
        <c:axId val="175519616"/>
      </c:barChart>
      <c:catAx>
        <c:axId val="17551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5519616"/>
        <c:crosses val="autoZero"/>
        <c:auto val="1"/>
        <c:lblAlgn val="ctr"/>
        <c:lblOffset val="100"/>
        <c:noMultiLvlLbl val="0"/>
      </c:catAx>
      <c:valAx>
        <c:axId val="17551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51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-0.44135009239285139</c:v>
                </c:pt>
                <c:pt idx="1">
                  <c:v>0.52187608935027607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543040"/>
        <c:axId val="175545728"/>
      </c:barChart>
      <c:catAx>
        <c:axId val="17554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5545728"/>
        <c:crosses val="autoZero"/>
        <c:auto val="1"/>
        <c:lblAlgn val="ctr"/>
        <c:lblOffset val="100"/>
        <c:noMultiLvlLbl val="0"/>
      </c:catAx>
      <c:valAx>
        <c:axId val="175545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54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0.98565268438709508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464448"/>
        <c:axId val="175465984"/>
      </c:barChart>
      <c:catAx>
        <c:axId val="17546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5465984"/>
        <c:crosses val="autoZero"/>
        <c:auto val="1"/>
        <c:lblAlgn val="ctr"/>
        <c:lblOffset val="100"/>
        <c:noMultiLvlLbl val="0"/>
      </c:catAx>
      <c:valAx>
        <c:axId val="175465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46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-8.4910351671932172E-2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489408"/>
        <c:axId val="175492096"/>
      </c:barChart>
      <c:catAx>
        <c:axId val="17548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5492096"/>
        <c:crosses val="autoZero"/>
        <c:auto val="1"/>
        <c:lblAlgn val="ctr"/>
        <c:lblOffset val="100"/>
        <c:noMultiLvlLbl val="0"/>
      </c:catAx>
      <c:valAx>
        <c:axId val="175492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48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0.83104193764973533</c:v>
                </c:pt>
                <c:pt idx="1">
                  <c:v>0.99554333483707891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8210816"/>
        <c:axId val="168212352"/>
      </c:barChart>
      <c:catAx>
        <c:axId val="16821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8212352"/>
        <c:crosses val="autoZero"/>
        <c:auto val="1"/>
        <c:lblAlgn val="ctr"/>
        <c:lblOffset val="100"/>
        <c:noMultiLvlLbl val="0"/>
      </c:catAx>
      <c:valAx>
        <c:axId val="16821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82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767895878524948E-3"/>
                  <c:y val="-2.776998329754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7.9799381839764871E-2</c:v>
                </c:pt>
                <c:pt idx="1">
                  <c:v>-0.38111120229877915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186112"/>
        <c:axId val="176188800"/>
      </c:barChart>
      <c:catAx>
        <c:axId val="17618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188800"/>
        <c:crosses val="autoZero"/>
        <c:auto val="1"/>
        <c:lblAlgn val="ctr"/>
        <c:lblOffset val="100"/>
        <c:noMultiLvlLbl val="0"/>
      </c:catAx>
      <c:valAx>
        <c:axId val="176188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18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0.99071531946832092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012672"/>
        <c:axId val="170014208"/>
      </c:barChart>
      <c:catAx>
        <c:axId val="17001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0014208"/>
        <c:crosses val="autoZero"/>
        <c:auto val="1"/>
        <c:lblAlgn val="ctr"/>
        <c:lblOffset val="100"/>
        <c:noMultiLvlLbl val="0"/>
      </c:catAx>
      <c:valAx>
        <c:axId val="17001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0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-0.24685707411612379</c:v>
                </c:pt>
                <c:pt idx="1">
                  <c:v>0.18001700606110815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041728"/>
        <c:axId val="170044416"/>
      </c:barChart>
      <c:catAx>
        <c:axId val="17004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0044416"/>
        <c:crosses val="autoZero"/>
        <c:auto val="1"/>
        <c:lblAlgn val="ctr"/>
        <c:lblOffset val="100"/>
        <c:noMultiLvlLbl val="0"/>
      </c:catAx>
      <c:valAx>
        <c:axId val="17004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0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612303290414878E-3"/>
                  <c:y val="-1.066498687664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44921316165951E-2"/>
                  <c:y val="1.1420472440944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7224606580829757E-3"/>
                  <c:y val="-0.2939267191601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612303290414878E-3"/>
                  <c:y val="0.23740850393700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-9.0665826771653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7532808398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606580829757E-3"/>
                  <c:y val="1.6000419947506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12266666666666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2.1565142884464095E-2</c:v>
                </c:pt>
                <c:pt idx="1">
                  <c:v>0.1290443118050435</c:v>
                </c:pt>
                <c:pt idx="2">
                  <c:v>5.2355763417269774E-2</c:v>
                </c:pt>
                <c:pt idx="3">
                  <c:v>-7.7826283667968066E-2</c:v>
                </c:pt>
                <c:pt idx="4">
                  <c:v>-0.21688141116379578</c:v>
                </c:pt>
                <c:pt idx="5">
                  <c:v>-0.56084657356682865</c:v>
                </c:pt>
                <c:pt idx="6">
                  <c:v>0.17103217051524133</c:v>
                </c:pt>
                <c:pt idx="7">
                  <c:v>-0.96759958260678436</c:v>
                </c:pt>
                <c:pt idx="8">
                  <c:v>-5.8573666091070731E-3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145792"/>
        <c:axId val="164150656"/>
      </c:barChart>
      <c:catAx>
        <c:axId val="1641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4150656"/>
        <c:crosses val="autoZero"/>
        <c:auto val="1"/>
        <c:lblAlgn val="ctr"/>
        <c:lblOffset val="100"/>
        <c:noMultiLvlLbl val="0"/>
      </c:catAx>
      <c:valAx>
        <c:axId val="16415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414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0.99569756161852252</c:v>
                </c:pt>
                <c:pt idx="1">
                  <c:v>0.99518529191285887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905984"/>
        <c:axId val="170907520"/>
      </c:barChart>
      <c:catAx>
        <c:axId val="17090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0907520"/>
        <c:crosses val="autoZero"/>
        <c:auto val="1"/>
        <c:lblAlgn val="ctr"/>
        <c:lblOffset val="100"/>
        <c:noMultiLvlLbl val="0"/>
      </c:catAx>
      <c:valAx>
        <c:axId val="17090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9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0.10154138713783833</c:v>
                </c:pt>
                <c:pt idx="1">
                  <c:v>-0.47009334178327145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0971904"/>
        <c:axId val="170974592"/>
      </c:barChart>
      <c:catAx>
        <c:axId val="17097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0974592"/>
        <c:crosses val="autoZero"/>
        <c:auto val="1"/>
        <c:lblAlgn val="ctr"/>
        <c:lblOffset val="100"/>
        <c:noMultiLvlLbl val="0"/>
      </c:catAx>
      <c:valAx>
        <c:axId val="17097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97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0.33610857592455812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23744"/>
        <c:axId val="177825280"/>
      </c:barChart>
      <c:catAx>
        <c:axId val="17782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825280"/>
        <c:crosses val="autoZero"/>
        <c:auto val="1"/>
        <c:lblAlgn val="ctr"/>
        <c:lblOffset val="100"/>
        <c:noMultiLvlLbl val="0"/>
      </c:catAx>
      <c:valAx>
        <c:axId val="17782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82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-0.64958066657987046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46144"/>
        <c:axId val="177847680"/>
      </c:barChart>
      <c:catAx>
        <c:axId val="17784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7847680"/>
        <c:crosses val="autoZero"/>
        <c:auto val="1"/>
        <c:lblAlgn val="ctr"/>
        <c:lblOffset val="100"/>
        <c:noMultiLvlLbl val="0"/>
      </c:catAx>
      <c:valAx>
        <c:axId val="17784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846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0.88839443113625616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430336"/>
        <c:axId val="178431872"/>
      </c:barChart>
      <c:catAx>
        <c:axId val="17843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431872"/>
        <c:crosses val="autoZero"/>
        <c:auto val="1"/>
        <c:lblAlgn val="ctr"/>
        <c:lblOffset val="100"/>
        <c:noMultiLvlLbl val="0"/>
      </c:catAx>
      <c:valAx>
        <c:axId val="17843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4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36121880704E-3"/>
                  <c:y val="-4.166625656167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-0.17027472325405124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26336"/>
        <c:axId val="178929024"/>
      </c:barChart>
      <c:catAx>
        <c:axId val="17892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929024"/>
        <c:crosses val="autoZero"/>
        <c:auto val="1"/>
        <c:lblAlgn val="ctr"/>
        <c:lblOffset val="100"/>
        <c:noMultiLvlLbl val="0"/>
      </c:catAx>
      <c:valAx>
        <c:axId val="17892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9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950144"/>
        <c:axId val="178951680"/>
      </c:barChart>
      <c:catAx>
        <c:axId val="17895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8951680"/>
        <c:crosses val="autoZero"/>
        <c:auto val="1"/>
        <c:lblAlgn val="ctr"/>
        <c:lblOffset val="100"/>
        <c:noMultiLvlLbl val="0"/>
      </c:catAx>
      <c:valAx>
        <c:axId val="17895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95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874240"/>
        <c:axId val="178875776"/>
      </c:barChart>
      <c:catAx>
        <c:axId val="178874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875776"/>
        <c:crosses val="autoZero"/>
        <c:auto val="1"/>
        <c:lblAlgn val="ctr"/>
        <c:lblOffset val="100"/>
        <c:noMultiLvlLbl val="0"/>
      </c:catAx>
      <c:valAx>
        <c:axId val="17887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87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0.92369824503373865</c:v>
                </c:pt>
                <c:pt idx="1">
                  <c:v>0.99836394182698251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883584"/>
        <c:axId val="179414912"/>
      </c:barChart>
      <c:catAx>
        <c:axId val="17888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414912"/>
        <c:crosses val="autoZero"/>
        <c:auto val="1"/>
        <c:lblAlgn val="ctr"/>
        <c:lblOffset val="100"/>
        <c:noMultiLvlLbl val="0"/>
      </c:catAx>
      <c:valAx>
        <c:axId val="17941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8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-0.3175601553725409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939712"/>
        <c:axId val="169942400"/>
      </c:barChart>
      <c:catAx>
        <c:axId val="16993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9942400"/>
        <c:crosses val="autoZero"/>
        <c:auto val="1"/>
        <c:lblAlgn val="ctr"/>
        <c:lblOffset val="100"/>
        <c:noMultiLvlLbl val="0"/>
      </c:catAx>
      <c:valAx>
        <c:axId val="16994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93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1.0690783298137099</c:v>
                </c:pt>
                <c:pt idx="1">
                  <c:v>2.1204282380666113</c:v>
                </c:pt>
                <c:pt idx="2">
                  <c:v>0.5639660130284736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724736"/>
        <c:axId val="164726272"/>
      </c:barChart>
      <c:catAx>
        <c:axId val="164724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4726272"/>
        <c:crosses val="autoZero"/>
        <c:auto val="1"/>
        <c:lblAlgn val="ctr"/>
        <c:lblOffset val="100"/>
        <c:noMultiLvlLbl val="0"/>
      </c:catAx>
      <c:valAx>
        <c:axId val="16472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472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0.72525583411878181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971712"/>
        <c:axId val="169973248"/>
      </c:barChart>
      <c:catAx>
        <c:axId val="16997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9973248"/>
        <c:crosses val="autoZero"/>
        <c:auto val="1"/>
        <c:lblAlgn val="ctr"/>
        <c:lblOffset val="100"/>
        <c:noMultiLvlLbl val="0"/>
      </c:catAx>
      <c:valAx>
        <c:axId val="16997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97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-0.75197436687732699</c:v>
                </c:pt>
                <c:pt idx="1">
                  <c:v>-0.10469788576364114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8329472"/>
        <c:axId val="178331008"/>
      </c:barChart>
      <c:catAx>
        <c:axId val="17832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8331008"/>
        <c:crosses val="autoZero"/>
        <c:auto val="1"/>
        <c:lblAlgn val="ctr"/>
        <c:lblOffset val="100"/>
        <c:noMultiLvlLbl val="0"/>
      </c:catAx>
      <c:valAx>
        <c:axId val="17833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832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0.86081620568833916</c:v>
                </c:pt>
                <c:pt idx="1">
                  <c:v>0.95483588665260011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451968"/>
        <c:axId val="176453504"/>
      </c:barChart>
      <c:catAx>
        <c:axId val="17645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453504"/>
        <c:crosses val="autoZero"/>
        <c:auto val="1"/>
        <c:lblAlgn val="ctr"/>
        <c:lblOffset val="100"/>
        <c:noMultiLvlLbl val="0"/>
      </c:catAx>
      <c:valAx>
        <c:axId val="17645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4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0.29918776948021186</c:v>
                </c:pt>
                <c:pt idx="1">
                  <c:v>0.67475181767509951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485120"/>
        <c:axId val="176487808"/>
      </c:barChart>
      <c:catAx>
        <c:axId val="17648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487808"/>
        <c:crosses val="autoZero"/>
        <c:auto val="1"/>
        <c:lblAlgn val="ctr"/>
        <c:lblOffset val="100"/>
        <c:noMultiLvlLbl val="0"/>
      </c:catAx>
      <c:valAx>
        <c:axId val="17648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48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525312"/>
        <c:axId val="176526848"/>
      </c:barChart>
      <c:catAx>
        <c:axId val="176525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526848"/>
        <c:crosses val="autoZero"/>
        <c:auto val="1"/>
        <c:lblAlgn val="ctr"/>
        <c:lblOffset val="100"/>
        <c:noMultiLvlLbl val="0"/>
      </c:catAx>
      <c:valAx>
        <c:axId val="17652684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652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1.6865435446228809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479296"/>
        <c:axId val="181480832"/>
      </c:barChart>
      <c:catAx>
        <c:axId val="18147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1480832"/>
        <c:crosses val="autoZero"/>
        <c:auto val="1"/>
        <c:lblAlgn val="ctr"/>
        <c:lblOffset val="100"/>
        <c:noMultiLvlLbl val="0"/>
      </c:catAx>
      <c:valAx>
        <c:axId val="18148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479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0.20638469703273135</c:v>
                </c:pt>
                <c:pt idx="1">
                  <c:v>0.96325746919242938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420416"/>
        <c:axId val="181421952"/>
      </c:barChart>
      <c:catAx>
        <c:axId val="18142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421952"/>
        <c:crosses val="autoZero"/>
        <c:auto val="1"/>
        <c:lblAlgn val="ctr"/>
        <c:lblOffset val="100"/>
        <c:noMultiLvlLbl val="0"/>
      </c:catAx>
      <c:valAx>
        <c:axId val="18142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42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-1.1251315104599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-0.95417048976365249</c:v>
                </c:pt>
                <c:pt idx="1">
                  <c:v>-0.24868301665765813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732096"/>
        <c:axId val="181734784"/>
      </c:barChart>
      <c:catAx>
        <c:axId val="18173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734784"/>
        <c:crosses val="autoZero"/>
        <c:auto val="1"/>
        <c:lblAlgn val="ctr"/>
        <c:lblOffset val="100"/>
        <c:noMultiLvlLbl val="0"/>
      </c:catAx>
      <c:valAx>
        <c:axId val="18173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7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0.56955350056597143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760000"/>
        <c:axId val="181761536"/>
      </c:barChart>
      <c:catAx>
        <c:axId val="18176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761536"/>
        <c:crosses val="autoZero"/>
        <c:auto val="1"/>
        <c:lblAlgn val="ctr"/>
        <c:lblOffset val="100"/>
        <c:noMultiLvlLbl val="0"/>
      </c:catAx>
      <c:valAx>
        <c:axId val="18176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7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64102564102564E-2"/>
                  <c:y val="0.24220339546164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-0.45254427528290997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190464"/>
        <c:axId val="182193152"/>
      </c:barChart>
      <c:catAx>
        <c:axId val="182190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2193152"/>
        <c:crosses val="autoZero"/>
        <c:auto val="1"/>
        <c:lblAlgn val="ctr"/>
        <c:lblOffset val="100"/>
        <c:noMultiLvlLbl val="0"/>
      </c:catAx>
      <c:valAx>
        <c:axId val="182193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19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-5.3249108786774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-2.0830953280307485E-2</c:v>
                </c:pt>
                <c:pt idx="1">
                  <c:v>6.6466205093159259E-2</c:v>
                </c:pt>
                <c:pt idx="2">
                  <c:v>-3.6084283766072311E-2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733312"/>
        <c:axId val="164736000"/>
      </c:barChart>
      <c:catAx>
        <c:axId val="16473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4736000"/>
        <c:crosses val="autoZero"/>
        <c:auto val="1"/>
        <c:lblAlgn val="ctr"/>
        <c:lblOffset val="100"/>
        <c:noMultiLvlLbl val="0"/>
      </c:catAx>
      <c:valAx>
        <c:axId val="1647360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647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0.9167871713822493</c:v>
                </c:pt>
                <c:pt idx="1">
                  <c:v>0.99850120752833615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571392"/>
        <c:axId val="182572928"/>
      </c:barChart>
      <c:catAx>
        <c:axId val="18257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572928"/>
        <c:crosses val="autoZero"/>
        <c:auto val="1"/>
        <c:lblAlgn val="ctr"/>
        <c:lblOffset val="100"/>
        <c:noMultiLvlLbl val="0"/>
      </c:catAx>
      <c:valAx>
        <c:axId val="18257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57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-0.29218548537901146</c:v>
                </c:pt>
                <c:pt idx="1">
                  <c:v>0.14458801081804462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9834752"/>
        <c:axId val="169840640"/>
      </c:barChart>
      <c:catAx>
        <c:axId val="16983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9840640"/>
        <c:crosses val="autoZero"/>
        <c:auto val="1"/>
        <c:lblAlgn val="ctr"/>
        <c:lblOffset val="100"/>
        <c:noMultiLvlLbl val="0"/>
      </c:catAx>
      <c:valAx>
        <c:axId val="16984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983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0.98655673522240261</c:v>
                </c:pt>
                <c:pt idx="1">
                  <c:v>0.99714086914714306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365952"/>
        <c:axId val="176367488"/>
      </c:barChart>
      <c:catAx>
        <c:axId val="17636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6367488"/>
        <c:crosses val="autoZero"/>
        <c:auto val="1"/>
        <c:lblAlgn val="ctr"/>
        <c:lblOffset val="100"/>
        <c:noMultiLvlLbl val="0"/>
      </c:catAx>
      <c:valAx>
        <c:axId val="17636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3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-0.17719200771036769</c:v>
                </c:pt>
                <c:pt idx="1">
                  <c:v>0.9262829307669922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237440"/>
        <c:axId val="179503104"/>
      </c:barChart>
      <c:catAx>
        <c:axId val="18223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503104"/>
        <c:crosses val="autoZero"/>
        <c:auto val="1"/>
        <c:lblAlgn val="ctr"/>
        <c:lblOffset val="100"/>
        <c:noMultiLvlLbl val="0"/>
      </c:catAx>
      <c:valAx>
        <c:axId val="17950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2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0.92050634481505866</c:v>
                </c:pt>
                <c:pt idx="1">
                  <c:v>0.99919035415824475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549504"/>
        <c:axId val="180551040"/>
      </c:barChart>
      <c:catAx>
        <c:axId val="18054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551040"/>
        <c:crosses val="autoZero"/>
        <c:auto val="1"/>
        <c:lblAlgn val="ctr"/>
        <c:lblOffset val="100"/>
        <c:noMultiLvlLbl val="0"/>
      </c:catAx>
      <c:valAx>
        <c:axId val="18055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5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</c:v>
                </c:pt>
                <c:pt idx="1">
                  <c:v>-0.29485686567223535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574464"/>
        <c:axId val="180597888"/>
      </c:barChart>
      <c:catAx>
        <c:axId val="18057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597888"/>
        <c:crosses val="autoZero"/>
        <c:auto val="1"/>
        <c:lblAlgn val="ctr"/>
        <c:lblOffset val="100"/>
        <c:noMultiLvlLbl val="0"/>
      </c:catAx>
      <c:valAx>
        <c:axId val="18059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57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0.51732569924743621</c:v>
                </c:pt>
                <c:pt idx="1">
                  <c:v>0.96686395865682395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092160"/>
        <c:axId val="184093696"/>
      </c:barChart>
      <c:catAx>
        <c:axId val="184092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093696"/>
        <c:crosses val="autoZero"/>
        <c:auto val="1"/>
        <c:lblAlgn val="ctr"/>
        <c:lblOffset val="100"/>
        <c:noMultiLvlLbl val="0"/>
      </c:catAx>
      <c:valAx>
        <c:axId val="18409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09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-0.13127009929814204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108928"/>
        <c:axId val="184144640"/>
      </c:barChart>
      <c:catAx>
        <c:axId val="18410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144640"/>
        <c:crosses val="autoZero"/>
        <c:auto val="1"/>
        <c:lblAlgn val="ctr"/>
        <c:lblOffset val="100"/>
        <c:noMultiLvlLbl val="0"/>
      </c:catAx>
      <c:valAx>
        <c:axId val="18414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10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0.96293931362979923</c:v>
                </c:pt>
                <c:pt idx="1">
                  <c:v>0.99510542827849113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608640"/>
        <c:axId val="184610176"/>
      </c:barChart>
      <c:catAx>
        <c:axId val="18460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610176"/>
        <c:crosses val="autoZero"/>
        <c:auto val="1"/>
        <c:lblAlgn val="ctr"/>
        <c:lblOffset val="100"/>
        <c:noMultiLvlLbl val="0"/>
      </c:catAx>
      <c:valAx>
        <c:axId val="184610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60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5686274509803921E-2"/>
                  <c:y val="0.16572775963980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-1.5648816420308798E-2</c:v>
                </c:pt>
                <c:pt idx="1">
                  <c:v>0.27355496955537761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38400"/>
        <c:axId val="184845440"/>
      </c:barChart>
      <c:catAx>
        <c:axId val="18483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845440"/>
        <c:crosses val="autoZero"/>
        <c:auto val="1"/>
        <c:lblAlgn val="ctr"/>
        <c:lblOffset val="100"/>
        <c:noMultiLvlLbl val="0"/>
      </c:catAx>
      <c:valAx>
        <c:axId val="18484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(IDetallCorrent!$F$11,IDetallCorrent!$F$14,IDetallCorrent!$F$37,IDetallCorrent!$F$59,IDetallCorrent!$F$66,IDetallCorrent!$F$67)</c:f>
              <c:numCache>
                <c:formatCode>0.0%</c:formatCode>
                <c:ptCount val="6"/>
                <c:pt idx="0">
                  <c:v>1.1358927976918431</c:v>
                </c:pt>
                <c:pt idx="1">
                  <c:v>1.0256133246863743</c:v>
                </c:pt>
                <c:pt idx="2">
                  <c:v>1.2262283525015982</c:v>
                </c:pt>
                <c:pt idx="3">
                  <c:v>0.68364867987884437</c:v>
                </c:pt>
                <c:pt idx="4">
                  <c:v>0.95139364313275132</c:v>
                </c:pt>
                <c:pt idx="5">
                  <c:v>1.0690783298137101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5579008"/>
        <c:axId val="165586432"/>
      </c:barChart>
      <c:catAx>
        <c:axId val="16557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65586432"/>
        <c:crosses val="autoZero"/>
        <c:auto val="1"/>
        <c:lblAlgn val="ctr"/>
        <c:lblOffset val="100"/>
        <c:noMultiLvlLbl val="0"/>
      </c:catAx>
      <c:valAx>
        <c:axId val="16558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5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0.81081677315022871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74496"/>
        <c:axId val="184876032"/>
      </c:barChart>
      <c:catAx>
        <c:axId val="18487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876032"/>
        <c:crosses val="autoZero"/>
        <c:auto val="1"/>
        <c:lblAlgn val="ctr"/>
        <c:lblOffset val="100"/>
        <c:noMultiLvlLbl val="0"/>
      </c:catAx>
      <c:valAx>
        <c:axId val="18487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7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06'!$P$10,'DCap 06'!$P$11)</c:f>
              <c:numCache>
                <c:formatCode>0.0%</c:formatCode>
                <c:ptCount val="2"/>
                <c:pt idx="0">
                  <c:v>-0.42684641640107446</c:v>
                </c:pt>
                <c:pt idx="1">
                  <c:v>-0.74235279079749517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177984"/>
        <c:axId val="185185024"/>
      </c:barChart>
      <c:catAx>
        <c:axId val="18517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185024"/>
        <c:crosses val="autoZero"/>
        <c:auto val="1"/>
        <c:lblAlgn val="ctr"/>
        <c:lblOffset val="100"/>
        <c:noMultiLvlLbl val="0"/>
      </c:catAx>
      <c:valAx>
        <c:axId val="18518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17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0.98259630645282214</c:v>
                </c:pt>
                <c:pt idx="1">
                  <c:v>0.9951289350046687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679040"/>
        <c:axId val="182680576"/>
      </c:barChart>
      <c:catAx>
        <c:axId val="18267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2680576"/>
        <c:crosses val="autoZero"/>
        <c:auto val="1"/>
        <c:lblAlgn val="ctr"/>
        <c:lblOffset val="100"/>
        <c:noMultiLvlLbl val="0"/>
      </c:catAx>
      <c:valAx>
        <c:axId val="18268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6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2.0934795255198591E-3</c:v>
                </c:pt>
                <c:pt idx="1">
                  <c:v>7.3855990628280743E-2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697344"/>
        <c:axId val="179438720"/>
      </c:barChart>
      <c:catAx>
        <c:axId val="18269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438720"/>
        <c:crosses val="autoZero"/>
        <c:auto val="1"/>
        <c:lblAlgn val="ctr"/>
        <c:lblOffset val="100"/>
        <c:noMultiLvlLbl val="0"/>
      </c:catAx>
      <c:valAx>
        <c:axId val="17943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69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0.34438472313329804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59584"/>
        <c:axId val="179461120"/>
      </c:barChart>
      <c:catAx>
        <c:axId val="17945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461120"/>
        <c:crosses val="autoZero"/>
        <c:auto val="1"/>
        <c:lblAlgn val="ctr"/>
        <c:lblOffset val="100"/>
        <c:noMultiLvlLbl val="0"/>
      </c:catAx>
      <c:valAx>
        <c:axId val="17946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0.26441631504922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-8.2602236630710646E-2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80448"/>
        <c:axId val="179532544"/>
      </c:barChart>
      <c:catAx>
        <c:axId val="17948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532544"/>
        <c:crosses val="autoZero"/>
        <c:auto val="1"/>
        <c:lblAlgn val="ctr"/>
        <c:lblOffset val="100"/>
        <c:noMultiLvlLbl val="0"/>
      </c:catAx>
      <c:valAx>
        <c:axId val="17953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8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0.96798801865056272</c:v>
                </c:pt>
                <c:pt idx="1">
                  <c:v>0.99742996707269127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869248"/>
        <c:axId val="186870784"/>
      </c:barChart>
      <c:catAx>
        <c:axId val="18686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870784"/>
        <c:crosses val="autoZero"/>
        <c:auto val="1"/>
        <c:lblAlgn val="ctr"/>
        <c:lblOffset val="100"/>
        <c:noMultiLvlLbl val="0"/>
      </c:catAx>
      <c:valAx>
        <c:axId val="186870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86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-3.3971715484946707E-2</c:v>
                </c:pt>
                <c:pt idx="1">
                  <c:v>8.186487575155188E-2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891648"/>
        <c:axId val="186897536"/>
      </c:barChart>
      <c:catAx>
        <c:axId val="18689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897536"/>
        <c:crosses val="autoZero"/>
        <c:auto val="1"/>
        <c:lblAlgn val="ctr"/>
        <c:lblOffset val="100"/>
        <c:noMultiLvlLbl val="0"/>
      </c:catAx>
      <c:valAx>
        <c:axId val="186897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89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0.93688308044571367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328000"/>
        <c:axId val="187329536"/>
      </c:barChart>
      <c:catAx>
        <c:axId val="18732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329536"/>
        <c:crosses val="autoZero"/>
        <c:auto val="1"/>
        <c:lblAlgn val="ctr"/>
        <c:lblOffset val="100"/>
        <c:noMultiLvlLbl val="0"/>
      </c:catAx>
      <c:valAx>
        <c:axId val="18732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3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41025641025641E-3"/>
                  <c:y val="0.2587904360056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-0.18073874207227059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357056"/>
        <c:axId val="187360000"/>
      </c:barChart>
      <c:catAx>
        <c:axId val="187357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360000"/>
        <c:crosses val="autoZero"/>
        <c:auto val="1"/>
        <c:lblAlgn val="ctr"/>
        <c:lblOffset val="100"/>
        <c:noMultiLvlLbl val="0"/>
      </c:catAx>
      <c:valAx>
        <c:axId val="187360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35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2.9783511103665235E-6"/>
                  <c:y val="9.6271070809289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074030639787048E-3"/>
                  <c:y val="-1.78003922794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-8.5262988335844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624696735603094E-3"/>
                  <c:y val="-0.2166053611529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(IDetallCorrent!$B$11,IDetallCorrent!$B$14,IDetallCorrent!$B$37,IDetallCorrent!$B$59,IDetallCorrent!$B$66,IDetallCorrent!$B$67)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(IDetallCorrent!$K$11,IDetallCorrent!$K$14,IDetallCorrent!$K$37,IDetallCorrent!$K$59,IDetallCorrent!$K$66,IDetallCorrent!$K$67)</c:f>
              <c:numCache>
                <c:formatCode>0.0%</c:formatCode>
                <c:ptCount val="6"/>
                <c:pt idx="0">
                  <c:v>2.5273699196226795E-2</c:v>
                </c:pt>
                <c:pt idx="1">
                  <c:v>-1.4616318928459715E-2</c:v>
                </c:pt>
                <c:pt idx="2">
                  <c:v>5.2355763417269774E-2</c:v>
                </c:pt>
                <c:pt idx="3">
                  <c:v>-0.42638078985782091</c:v>
                </c:pt>
                <c:pt idx="4">
                  <c:v>-0.21688141116379567</c:v>
                </c:pt>
                <c:pt idx="5">
                  <c:v>-2.0830953280307485E-2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4438400"/>
        <c:axId val="164441472"/>
      </c:barChart>
      <c:catAx>
        <c:axId val="16443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64441472"/>
        <c:crosses val="autoZero"/>
        <c:auto val="1"/>
        <c:lblAlgn val="ctr"/>
        <c:lblOffset val="100"/>
        <c:noMultiLvlLbl val="0"/>
      </c:catAx>
      <c:valAx>
        <c:axId val="16444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44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0.96571628335719706</c:v>
                </c:pt>
                <c:pt idx="1">
                  <c:v>0.99714241700508488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901440"/>
        <c:axId val="187902976"/>
      </c:barChart>
      <c:catAx>
        <c:axId val="18790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7902976"/>
        <c:crosses val="autoZero"/>
        <c:auto val="1"/>
        <c:lblAlgn val="ctr"/>
        <c:lblOffset val="100"/>
        <c:noMultiLvlLbl val="0"/>
      </c:catAx>
      <c:valAx>
        <c:axId val="18790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9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2053805774278216E-3"/>
                  <c:y val="-6.751010554060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-1.3885299454565736E-3</c:v>
                </c:pt>
                <c:pt idx="1">
                  <c:v>0.16182900496393438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7934592"/>
        <c:axId val="187949824"/>
      </c:barChart>
      <c:catAx>
        <c:axId val="18793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7949824"/>
        <c:crosses val="autoZero"/>
        <c:auto val="1"/>
        <c:lblAlgn val="ctr"/>
        <c:lblOffset val="100"/>
        <c:noMultiLvlLbl val="0"/>
      </c:catAx>
      <c:valAx>
        <c:axId val="187949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93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0.83721859251320996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429440"/>
        <c:axId val="188430976"/>
      </c:barChart>
      <c:catAx>
        <c:axId val="18842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430976"/>
        <c:crosses val="autoZero"/>
        <c:auto val="1"/>
        <c:lblAlgn val="ctr"/>
        <c:lblOffset val="100"/>
        <c:noMultiLvlLbl val="0"/>
      </c:catAx>
      <c:valAx>
        <c:axId val="18843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4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-0.59058563187525082</c:v>
                </c:pt>
                <c:pt idx="1">
                  <c:v>1.0378126459787964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454400"/>
        <c:axId val="188752256"/>
      </c:barChart>
      <c:catAx>
        <c:axId val="18845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8752256"/>
        <c:crosses val="autoZero"/>
        <c:auto val="1"/>
        <c:lblAlgn val="ctr"/>
        <c:lblOffset val="100"/>
        <c:noMultiLvlLbl val="0"/>
      </c:catAx>
      <c:valAx>
        <c:axId val="18875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45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0.96148174577204903</c:v>
                </c:pt>
                <c:pt idx="1">
                  <c:v>0.99739792230076485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121664"/>
        <c:axId val="189123200"/>
      </c:barChart>
      <c:catAx>
        <c:axId val="18912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123200"/>
        <c:crosses val="autoZero"/>
        <c:auto val="1"/>
        <c:lblAlgn val="ctr"/>
        <c:lblOffset val="100"/>
        <c:noMultiLvlLbl val="0"/>
      </c:catAx>
      <c:valAx>
        <c:axId val="18912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1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6441631504922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-5.7339998857376173E-2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609472"/>
        <c:axId val="189612416"/>
      </c:barChart>
      <c:catAx>
        <c:axId val="18960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612416"/>
        <c:crosses val="autoZero"/>
        <c:auto val="1"/>
        <c:lblAlgn val="ctr"/>
        <c:lblOffset val="100"/>
        <c:noMultiLvlLbl val="0"/>
      </c:catAx>
      <c:valAx>
        <c:axId val="18961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60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0.98267089986193856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645568"/>
        <c:axId val="189647104"/>
      </c:barChart>
      <c:catAx>
        <c:axId val="18964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647104"/>
        <c:crosses val="autoZero"/>
        <c:auto val="1"/>
        <c:lblAlgn val="ctr"/>
        <c:lblOffset val="100"/>
        <c:noMultiLvlLbl val="0"/>
      </c:catAx>
      <c:valAx>
        <c:axId val="18964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64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025641025641024E-2"/>
                  <c:y val="0.30379791133703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-0.41709349283465824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137472"/>
        <c:axId val="190144512"/>
      </c:barChart>
      <c:catAx>
        <c:axId val="19013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144512"/>
        <c:crosses val="autoZero"/>
        <c:auto val="1"/>
        <c:lblAlgn val="ctr"/>
        <c:lblOffset val="100"/>
        <c:noMultiLvlLbl val="0"/>
      </c:catAx>
      <c:valAx>
        <c:axId val="190144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13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0.97775162074986677</c:v>
                </c:pt>
                <c:pt idx="1">
                  <c:v>0.99321435640301192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404992"/>
        <c:axId val="180406528"/>
      </c:barChart>
      <c:catAx>
        <c:axId val="18040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406528"/>
        <c:crosses val="autoZero"/>
        <c:auto val="1"/>
        <c:lblAlgn val="ctr"/>
        <c:lblOffset val="100"/>
        <c:noMultiLvlLbl val="0"/>
      </c:catAx>
      <c:valAx>
        <c:axId val="18040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40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       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-4.8333849551691843E-2</c:v>
                </c:pt>
                <c:pt idx="1">
                  <c:v>-1.6949492788608023E-2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769408"/>
        <c:axId val="189079552"/>
      </c:barChart>
      <c:catAx>
        <c:axId val="18876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079552"/>
        <c:crosses val="autoZero"/>
        <c:auto val="1"/>
        <c:lblAlgn val="ctr"/>
        <c:lblOffset val="100"/>
        <c:noMultiLvlLbl val="0"/>
      </c:catAx>
      <c:valAx>
        <c:axId val="18907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76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23.818885291766588</c:v>
                </c:pt>
                <c:pt idx="1">
                  <c:v>2.0061846114025896</c:v>
                </c:pt>
                <c:pt idx="2">
                  <c:v>2.1204282380666113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5817344"/>
        <c:axId val="165849344"/>
      </c:barChart>
      <c:catAx>
        <c:axId val="16581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5849344"/>
        <c:crosses val="autoZero"/>
        <c:auto val="1"/>
        <c:lblAlgn val="ctr"/>
        <c:lblOffset val="100"/>
        <c:noMultiLvlLbl val="0"/>
      </c:catAx>
      <c:valAx>
        <c:axId val="16584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81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0.79404886437810107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433280"/>
        <c:axId val="180434816"/>
      </c:barChart>
      <c:catAx>
        <c:axId val="180433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434816"/>
        <c:crosses val="autoZero"/>
        <c:auto val="1"/>
        <c:lblAlgn val="ctr"/>
        <c:lblOffset val="100"/>
        <c:noMultiLvlLbl val="0"/>
      </c:catAx>
      <c:valAx>
        <c:axId val="18043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4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1.32894780557493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-0.58330762835236549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466432"/>
        <c:axId val="180469120"/>
      </c:barChart>
      <c:catAx>
        <c:axId val="18046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469120"/>
        <c:crosses val="autoZero"/>
        <c:auto val="1"/>
        <c:lblAlgn val="ctr"/>
        <c:lblOffset val="100"/>
        <c:noMultiLvlLbl val="0"/>
      </c:catAx>
      <c:valAx>
        <c:axId val="18046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46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0.95195090464947452</c:v>
                </c:pt>
                <c:pt idx="1">
                  <c:v>0.99800597042456984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103936"/>
        <c:axId val="190105472"/>
      </c:barChart>
      <c:catAx>
        <c:axId val="19010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105472"/>
        <c:crosses val="autoZero"/>
        <c:auto val="1"/>
        <c:lblAlgn val="ctr"/>
        <c:lblOffset val="100"/>
        <c:noMultiLvlLbl val="0"/>
      </c:catAx>
      <c:valAx>
        <c:axId val="19010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10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205128205128176E-3"/>
                  <c:y val="0.18565400843881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-4.5620542778661455E-2</c:v>
                </c:pt>
                <c:pt idx="1">
                  <c:v>0.44695745576121659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447808"/>
        <c:axId val="191450496"/>
      </c:barChart>
      <c:catAx>
        <c:axId val="19144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450496"/>
        <c:crosses val="autoZero"/>
        <c:auto val="1"/>
        <c:lblAlgn val="ctr"/>
        <c:lblOffset val="100"/>
        <c:noMultiLvlLbl val="0"/>
      </c:catAx>
      <c:valAx>
        <c:axId val="19145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44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0.99840761555098645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483904"/>
        <c:axId val="191485440"/>
      </c:barChart>
      <c:catAx>
        <c:axId val="19148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485440"/>
        <c:crosses val="autoZero"/>
        <c:auto val="1"/>
        <c:lblAlgn val="ctr"/>
        <c:lblOffset val="100"/>
        <c:noMultiLvlLbl val="0"/>
      </c:catAx>
      <c:valAx>
        <c:axId val="19148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4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0.29738160434141547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910272"/>
        <c:axId val="191912960"/>
      </c:barChart>
      <c:catAx>
        <c:axId val="19191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912960"/>
        <c:crosses val="autoZero"/>
        <c:auto val="1"/>
        <c:lblAlgn val="ctr"/>
        <c:lblOffset val="100"/>
        <c:noMultiLvlLbl val="0"/>
      </c:catAx>
      <c:valAx>
        <c:axId val="19191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91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0.96270051891243968</c:v>
                </c:pt>
                <c:pt idx="1">
                  <c:v>0.99355373717781093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200704"/>
        <c:axId val="192202240"/>
      </c:barChart>
      <c:catAx>
        <c:axId val="192200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202240"/>
        <c:crosses val="autoZero"/>
        <c:auto val="1"/>
        <c:lblAlgn val="ctr"/>
        <c:lblOffset val="100"/>
        <c:noMultiLvlLbl val="0"/>
      </c:catAx>
      <c:valAx>
        <c:axId val="19220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20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3.478742372393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1.4273309339431162E-2</c:v>
                </c:pt>
                <c:pt idx="1">
                  <c:v>0.46393682853917784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422272"/>
        <c:axId val="192424960"/>
      </c:barChart>
      <c:catAx>
        <c:axId val="19242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424960"/>
        <c:crosses val="autoZero"/>
        <c:auto val="1"/>
        <c:lblAlgn val="ctr"/>
        <c:lblOffset val="100"/>
        <c:noMultiLvlLbl val="0"/>
      </c:catAx>
      <c:valAx>
        <c:axId val="19242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42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0.97965409581130769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454016"/>
        <c:axId val="192455808"/>
      </c:barChart>
      <c:catAx>
        <c:axId val="19245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455808"/>
        <c:crosses val="autoZero"/>
        <c:auto val="1"/>
        <c:lblAlgn val="ctr"/>
        <c:lblOffset val="100"/>
        <c:noMultiLvlLbl val="0"/>
      </c:catAx>
      <c:valAx>
        <c:axId val="192455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45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-0.49839226618288213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937984"/>
        <c:axId val="192940672"/>
      </c:barChart>
      <c:catAx>
        <c:axId val="19293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940672"/>
        <c:crosses val="autoZero"/>
        <c:auto val="1"/>
        <c:lblAlgn val="ctr"/>
        <c:lblOffset val="100"/>
        <c:noMultiLvlLbl val="0"/>
      </c:catAx>
      <c:valAx>
        <c:axId val="192940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9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47" t="s">
        <v>774</v>
      </c>
      <c r="I2" s="748"/>
      <c r="J2" s="749"/>
    </row>
    <row r="3" spans="1:13" ht="22.5" x14ac:dyDescent="0.2">
      <c r="C3" s="14"/>
      <c r="D3" s="14"/>
      <c r="E3" s="14"/>
      <c r="F3" s="128"/>
      <c r="G3" s="14"/>
      <c r="H3" s="101"/>
      <c r="I3" s="129"/>
      <c r="J3" s="102" t="s">
        <v>512</v>
      </c>
    </row>
    <row r="4" spans="1:13" x14ac:dyDescent="0.2">
      <c r="A4" s="1"/>
      <c r="B4" s="2" t="s">
        <v>399</v>
      </c>
      <c r="C4" s="3">
        <v>2014</v>
      </c>
      <c r="D4" s="3" t="s">
        <v>451</v>
      </c>
      <c r="E4" s="3" t="s">
        <v>470</v>
      </c>
      <c r="F4" s="3" t="s">
        <v>503</v>
      </c>
      <c r="G4" s="3" t="s">
        <v>514</v>
      </c>
      <c r="H4" s="11" t="s">
        <v>511</v>
      </c>
      <c r="I4" s="89" t="s">
        <v>503</v>
      </c>
      <c r="J4" s="12" t="s">
        <v>18</v>
      </c>
    </row>
    <row r="5" spans="1:13" x14ac:dyDescent="0.2">
      <c r="A5" s="6"/>
      <c r="B5" s="6" t="s">
        <v>205</v>
      </c>
      <c r="C5" s="103">
        <v>2313220529.2600002</v>
      </c>
      <c r="D5" s="103">
        <v>2648823066.1900001</v>
      </c>
      <c r="E5" s="103">
        <v>2354409500.5</v>
      </c>
      <c r="F5" s="103">
        <v>2591803074.6599998</v>
      </c>
      <c r="G5" s="103">
        <f>'ICap '!C10</f>
        <v>2353158797.0500002</v>
      </c>
      <c r="H5" s="104">
        <f>'ICap '!G10</f>
        <v>2537813345.9000001</v>
      </c>
      <c r="I5" s="105">
        <f>'ICap '!L10</f>
        <v>2591803074.6599998</v>
      </c>
      <c r="J5" s="57">
        <f>+H5/I5-1</f>
        <v>-2.0830953280307485E-2</v>
      </c>
    </row>
    <row r="6" spans="1:13" x14ac:dyDescent="0.2">
      <c r="A6" s="6"/>
      <c r="B6" s="6" t="s">
        <v>292</v>
      </c>
      <c r="C6" s="103">
        <v>1899831248.1999998</v>
      </c>
      <c r="D6" s="103">
        <v>1885498459.3</v>
      </c>
      <c r="E6" s="103">
        <v>1996110606.45</v>
      </c>
      <c r="F6" s="103">
        <v>2028129851.3600001</v>
      </c>
      <c r="G6" s="103">
        <f>DCap!C10</f>
        <v>1994032054.7300003</v>
      </c>
      <c r="H6" s="104">
        <f>DCap!K10</f>
        <v>2093449192.74</v>
      </c>
      <c r="I6" s="105">
        <f>DCap!Q10</f>
        <v>2028129851.3600001</v>
      </c>
      <c r="J6" s="57">
        <f>+H6/I6-1</f>
        <v>3.220668604438659E-2</v>
      </c>
    </row>
    <row r="7" spans="1:13" x14ac:dyDescent="0.2">
      <c r="A7" s="9"/>
      <c r="B7" s="2" t="s">
        <v>400</v>
      </c>
      <c r="C7" s="106">
        <f t="shared" ref="C7:G7" si="0">+C5-C6</f>
        <v>413389281.06000042</v>
      </c>
      <c r="D7" s="106">
        <f t="shared" si="0"/>
        <v>763324606.8900001</v>
      </c>
      <c r="E7" s="106">
        <f t="shared" si="0"/>
        <v>358298894.04999995</v>
      </c>
      <c r="F7" s="106">
        <f t="shared" si="0"/>
        <v>563673223.29999971</v>
      </c>
      <c r="G7" s="106">
        <f t="shared" si="0"/>
        <v>359126742.31999993</v>
      </c>
      <c r="H7" s="107">
        <f>+H5-H6</f>
        <v>444364153.16000009</v>
      </c>
      <c r="I7" s="108">
        <f>+I5-I6</f>
        <v>563673223.29999971</v>
      </c>
      <c r="J7" s="43">
        <f>+H7/I7-1</f>
        <v>-0.21166354052000202</v>
      </c>
      <c r="M7" s="340"/>
    </row>
    <row r="8" spans="1:13" x14ac:dyDescent="0.2">
      <c r="A8" s="6"/>
      <c r="B8" s="6" t="s">
        <v>401</v>
      </c>
      <c r="C8" s="103">
        <v>23479180</v>
      </c>
      <c r="D8" s="103">
        <v>48611906.079999998</v>
      </c>
      <c r="E8" s="103">
        <v>29606729</v>
      </c>
      <c r="F8" s="103">
        <v>37992794.329999998</v>
      </c>
      <c r="G8" s="103">
        <f>'ICap '!C13</f>
        <v>10100090</v>
      </c>
      <c r="H8" s="104">
        <f>'ICap '!G13</f>
        <v>40518031.189999998</v>
      </c>
      <c r="I8" s="105">
        <f>'ICap '!L13</f>
        <v>37992794.329999998</v>
      </c>
      <c r="J8" s="57">
        <f t="shared" ref="J8:J13" si="1">+H8/I8-1</f>
        <v>6.6466205093159259E-2</v>
      </c>
      <c r="M8" s="340"/>
    </row>
    <row r="9" spans="1:13" x14ac:dyDescent="0.2">
      <c r="A9" s="6"/>
      <c r="B9" s="6" t="s">
        <v>402</v>
      </c>
      <c r="C9" s="103">
        <v>426289690.11000001</v>
      </c>
      <c r="D9" s="103">
        <v>613191186.36000001</v>
      </c>
      <c r="E9" s="103">
        <v>373850342.10000002</v>
      </c>
      <c r="F9" s="103">
        <v>448902625.94999999</v>
      </c>
      <c r="G9" s="103">
        <f>DCap!C13</f>
        <v>282771896.29000002</v>
      </c>
      <c r="H9" s="104">
        <f>DCap!K13</f>
        <v>435165495.06</v>
      </c>
      <c r="I9" s="105">
        <f>DCap!Q13</f>
        <v>448902625.94999999</v>
      </c>
      <c r="J9" s="57">
        <f t="shared" si="1"/>
        <v>-3.0601582828633456E-2</v>
      </c>
      <c r="M9" s="340"/>
    </row>
    <row r="10" spans="1:13" x14ac:dyDescent="0.2">
      <c r="A10" s="9"/>
      <c r="B10" s="2" t="s">
        <v>403</v>
      </c>
      <c r="C10" s="106">
        <f t="shared" ref="C10:F10" si="2">+C7+C8-C9</f>
        <v>10578770.950000405</v>
      </c>
      <c r="D10" s="106">
        <f t="shared" si="2"/>
        <v>198745326.61000013</v>
      </c>
      <c r="E10" s="106">
        <f>+E7+E8-E9</f>
        <v>14055280.949999928</v>
      </c>
      <c r="F10" s="106">
        <f t="shared" si="2"/>
        <v>152763391.67999977</v>
      </c>
      <c r="G10" s="106">
        <f>+G7+G8-G9</f>
        <v>86454936.029999912</v>
      </c>
      <c r="H10" s="107">
        <f>+H7+H8-H9</f>
        <v>49716689.290000081</v>
      </c>
      <c r="I10" s="108">
        <f>+I7+I8-I9</f>
        <v>152763391.67999977</v>
      </c>
      <c r="J10" s="43">
        <f t="shared" si="1"/>
        <v>-0.67455102467125228</v>
      </c>
      <c r="M10" s="340"/>
    </row>
    <row r="11" spans="1:13" x14ac:dyDescent="0.2">
      <c r="A11" s="6"/>
      <c r="B11" s="6" t="s">
        <v>206</v>
      </c>
      <c r="C11" s="103">
        <v>237300010</v>
      </c>
      <c r="D11" s="103">
        <v>1753884.59</v>
      </c>
      <c r="E11" s="103">
        <v>166550000</v>
      </c>
      <c r="F11" s="103">
        <v>166758259.33000001</v>
      </c>
      <c r="G11" s="103">
        <f>'ICap '!C16</f>
        <v>162708736.81999999</v>
      </c>
      <c r="H11" s="104">
        <f>'ICap '!G16</f>
        <v>160740906.98000002</v>
      </c>
      <c r="I11" s="105">
        <f>+'ICap '!L16</f>
        <v>166758259.33000001</v>
      </c>
      <c r="J11" s="57">
        <f t="shared" si="1"/>
        <v>-3.6084283766072311E-2</v>
      </c>
    </row>
    <row r="12" spans="1:13" ht="13.5" thickBot="1" x14ac:dyDescent="0.25">
      <c r="A12" s="6"/>
      <c r="B12" s="6" t="s">
        <v>2</v>
      </c>
      <c r="C12" s="103">
        <v>247878780.94999999</v>
      </c>
      <c r="D12" s="103">
        <v>148301777.84</v>
      </c>
      <c r="E12" s="103">
        <v>180605280.94999999</v>
      </c>
      <c r="F12" s="103">
        <v>313212917.16999996</v>
      </c>
      <c r="G12" s="103">
        <f>DCap!C16</f>
        <v>179130280.95999998</v>
      </c>
      <c r="H12" s="104">
        <f>+DCap!K16</f>
        <v>173755297.42999998</v>
      </c>
      <c r="I12" s="105">
        <f>DCap!Q16</f>
        <v>313212917.16999996</v>
      </c>
      <c r="J12" s="252">
        <f t="shared" si="1"/>
        <v>-0.44524862192802772</v>
      </c>
    </row>
    <row r="13" spans="1:13" ht="13.5" thickBot="1" x14ac:dyDescent="0.25">
      <c r="A13" s="5"/>
      <c r="B13" s="4" t="s">
        <v>404</v>
      </c>
      <c r="C13" s="109">
        <f>+C10+C11-C12</f>
        <v>4.1723251342773438E-7</v>
      </c>
      <c r="D13" s="109">
        <f t="shared" ref="D13:H13" si="3">+D10+D11-D12</f>
        <v>52197433.360000134</v>
      </c>
      <c r="E13" s="109">
        <f>+E10+E11-E12</f>
        <v>0</v>
      </c>
      <c r="F13" s="109">
        <f t="shared" si="3"/>
        <v>6308733.839999795</v>
      </c>
      <c r="G13" s="109">
        <f t="shared" si="3"/>
        <v>70033391.889999926</v>
      </c>
      <c r="H13" s="110">
        <f t="shared" si="3"/>
        <v>36702298.840000123</v>
      </c>
      <c r="I13" s="111">
        <f>+I10+I11-I12</f>
        <v>6308733.839999795</v>
      </c>
      <c r="J13" s="246">
        <f t="shared" si="1"/>
        <v>4.8176965094474991</v>
      </c>
    </row>
    <row r="14" spans="1:13" ht="13.5" thickBot="1" x14ac:dyDescent="0.25"/>
    <row r="15" spans="1:13" x14ac:dyDescent="0.2">
      <c r="H15" s="750" t="s">
        <v>779</v>
      </c>
      <c r="I15" s="751"/>
    </row>
    <row r="16" spans="1:13" x14ac:dyDescent="0.2">
      <c r="A16" s="1"/>
      <c r="B16" s="2" t="s">
        <v>405</v>
      </c>
      <c r="C16" s="3" t="s">
        <v>452</v>
      </c>
      <c r="D16" s="3" t="s">
        <v>451</v>
      </c>
      <c r="E16" s="3" t="s">
        <v>470</v>
      </c>
      <c r="F16" s="3" t="s">
        <v>503</v>
      </c>
      <c r="G16" s="3" t="s">
        <v>510</v>
      </c>
      <c r="H16" s="112" t="s">
        <v>511</v>
      </c>
      <c r="I16" s="113" t="s">
        <v>503</v>
      </c>
    </row>
    <row r="17" spans="1:11" x14ac:dyDescent="0.2">
      <c r="B17" t="s">
        <v>406</v>
      </c>
      <c r="C17" s="114">
        <f t="shared" ref="C17:I17" si="4">+C7/C5</f>
        <v>0.17870725070568336</v>
      </c>
      <c r="D17" s="114">
        <f t="shared" si="4"/>
        <v>0.28817500747150576</v>
      </c>
      <c r="E17" s="114">
        <f t="shared" si="4"/>
        <v>0.15218206262500594</v>
      </c>
      <c r="F17" s="114">
        <f t="shared" si="4"/>
        <v>0.21748304445311456</v>
      </c>
      <c r="G17" s="114">
        <f t="shared" si="4"/>
        <v>0.15261475033908184</v>
      </c>
      <c r="H17" s="115">
        <f>+H7/H5</f>
        <v>0.17509725602077822</v>
      </c>
      <c r="I17" s="116">
        <f t="shared" si="4"/>
        <v>0.21748304445311456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5">+C10/(C5+C8)</f>
        <v>4.5272274002852303E-3</v>
      </c>
      <c r="D18" s="118">
        <f t="shared" si="5"/>
        <v>7.367937639021116E-2</v>
      </c>
      <c r="E18" s="118">
        <f t="shared" si="5"/>
        <v>5.895631403880058E-3</v>
      </c>
      <c r="F18" s="118">
        <f t="shared" si="5"/>
        <v>5.8089448493456687E-2</v>
      </c>
      <c r="G18" s="118">
        <f t="shared" si="5"/>
        <v>3.6582930674141902E-2</v>
      </c>
      <c r="H18" s="119">
        <f t="shared" si="5"/>
        <v>1.9282505628160244E-2</v>
      </c>
      <c r="I18" s="120">
        <f t="shared" ref="I18" si="6">+I10/(I5+I8)</f>
        <v>5.8089448493456687E-2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714"/>
      <c r="O136" s="714">
        <v>0.58699999999999997</v>
      </c>
    </row>
    <row r="137" spans="12:15" x14ac:dyDescent="0.2">
      <c r="L137" s="714"/>
      <c r="N137">
        <f>+N11+N61+N65+N136</f>
        <v>0</v>
      </c>
      <c r="O137" s="714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  <pageSetUpPr fitToPage="1"/>
  </sheetPr>
  <dimension ref="A1:S224"/>
  <sheetViews>
    <sheetView topLeftCell="C117" zoomScaleNormal="100" workbookViewId="0">
      <selection activeCell="G137" sqref="G13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8.85546875" style="97" bestFit="1" customWidth="1"/>
    <col min="7" max="7" width="12.2851562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6.28515625" style="97" customWidth="1"/>
    <col min="13" max="13" width="8.85546875" style="97" customWidth="1"/>
    <col min="14" max="14" width="11.140625" customWidth="1"/>
    <col min="15" max="15" width="6.28515625" style="97" customWidth="1"/>
    <col min="16" max="16" width="8.85546875" style="97" customWidth="1"/>
    <col min="17" max="17" width="19.28515625" style="60" bestFit="1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0" t="s">
        <v>776</v>
      </c>
      <c r="L2" s="771"/>
      <c r="M2" s="771"/>
      <c r="N2" s="771"/>
      <c r="O2" s="771"/>
      <c r="P2" s="772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149" t="s">
        <v>557</v>
      </c>
      <c r="N3" s="87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92" t="s">
        <v>512</v>
      </c>
      <c r="N4" s="569" t="s">
        <v>17</v>
      </c>
      <c r="O4" s="89" t="s">
        <v>18</v>
      </c>
      <c r="P4" s="592" t="s">
        <v>512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14925213.640000001</v>
      </c>
      <c r="D5" s="190">
        <v>18073179.100000001</v>
      </c>
      <c r="E5" s="82">
        <v>18073179.100000001</v>
      </c>
      <c r="F5" s="308">
        <f t="shared" ref="F5:F12" si="0">+E5/D5</f>
        <v>1</v>
      </c>
      <c r="G5" s="82">
        <v>18073179.100000001</v>
      </c>
      <c r="H5" s="48">
        <f>+G5/D5</f>
        <v>1</v>
      </c>
      <c r="I5" s="82">
        <v>18073179.100000001</v>
      </c>
      <c r="J5" s="153">
        <f>I5/D5</f>
        <v>1</v>
      </c>
      <c r="K5" s="583">
        <v>14623598.060000001</v>
      </c>
      <c r="L5" s="48">
        <v>1</v>
      </c>
      <c r="M5" s="210">
        <f>+G5/K5-1</f>
        <v>0.2358914014079514</v>
      </c>
      <c r="N5" s="583">
        <v>14623598.060000001</v>
      </c>
      <c r="O5" s="48">
        <v>1</v>
      </c>
      <c r="P5" s="210">
        <f>+I5/N5-1</f>
        <v>0.2358914014079514</v>
      </c>
      <c r="Q5" s="59">
        <v>10</v>
      </c>
    </row>
    <row r="6" spans="1:19" ht="15" customHeight="1" x14ac:dyDescent="0.2">
      <c r="A6" s="23"/>
      <c r="B6" s="23" t="s">
        <v>235</v>
      </c>
      <c r="C6" s="184">
        <v>7647590.8899999997</v>
      </c>
      <c r="D6" s="188">
        <v>7400183.7199999997</v>
      </c>
      <c r="E6" s="237">
        <v>7395967.6600000001</v>
      </c>
      <c r="F6" s="280">
        <f t="shared" si="0"/>
        <v>0.99943027630670778</v>
      </c>
      <c r="G6" s="237">
        <v>7395967.6600000001</v>
      </c>
      <c r="H6" s="280">
        <f t="shared" ref="H6:H65" si="1">+G6/D6</f>
        <v>0.99943027630670778</v>
      </c>
      <c r="I6" s="237">
        <v>7395967.6600000001</v>
      </c>
      <c r="J6" s="178">
        <f t="shared" ref="J6:J65" si="2">I6/D6</f>
        <v>0.99943027630670778</v>
      </c>
      <c r="K6" s="584">
        <v>7973128.9100000001</v>
      </c>
      <c r="L6" s="280">
        <v>0.99852115934444852</v>
      </c>
      <c r="M6" s="210">
        <f t="shared" ref="M6:M65" si="3">+G6/K6-1</f>
        <v>-7.2388300316594267E-2</v>
      </c>
      <c r="N6" s="584">
        <v>7973128.9100000001</v>
      </c>
      <c r="O6" s="280">
        <v>0.99852115934444852</v>
      </c>
      <c r="P6" s="211">
        <f>+I6/N6-1</f>
        <v>-7.2388300316594267E-2</v>
      </c>
      <c r="Q6" s="60">
        <v>11</v>
      </c>
    </row>
    <row r="7" spans="1:19" ht="15" customHeight="1" x14ac:dyDescent="0.2">
      <c r="A7" s="23"/>
      <c r="B7" s="23" t="s">
        <v>236</v>
      </c>
      <c r="C7" s="184">
        <v>211435284.93000001</v>
      </c>
      <c r="D7" s="188">
        <v>250794114.25999999</v>
      </c>
      <c r="E7" s="237">
        <v>250744697.81</v>
      </c>
      <c r="F7" s="280">
        <f t="shared" si="0"/>
        <v>0.99980296008881309</v>
      </c>
      <c r="G7" s="237">
        <v>250744697.81</v>
      </c>
      <c r="H7" s="280">
        <f t="shared" si="1"/>
        <v>0.99980296008881309</v>
      </c>
      <c r="I7" s="237">
        <v>250744697.81</v>
      </c>
      <c r="J7" s="178">
        <f t="shared" si="2"/>
        <v>0.99980296008881309</v>
      </c>
      <c r="K7" s="584">
        <v>215971145.40000001</v>
      </c>
      <c r="L7" s="280">
        <v>0.99986324677576477</v>
      </c>
      <c r="M7" s="210">
        <f t="shared" si="3"/>
        <v>0.16101017728824796</v>
      </c>
      <c r="N7" s="584">
        <v>215971145.40000001</v>
      </c>
      <c r="O7" s="280">
        <v>0.99986324677576477</v>
      </c>
      <c r="P7" s="211">
        <f>+I7/N7-1</f>
        <v>0.16101017728824796</v>
      </c>
      <c r="Q7" s="60">
        <v>12</v>
      </c>
    </row>
    <row r="8" spans="1:19" ht="15" customHeight="1" x14ac:dyDescent="0.2">
      <c r="A8" s="23"/>
      <c r="B8" s="23" t="s">
        <v>237</v>
      </c>
      <c r="C8" s="184">
        <v>9078946.1799999997</v>
      </c>
      <c r="D8" s="188">
        <v>10265975.699999999</v>
      </c>
      <c r="E8" s="237">
        <v>10261150.800000001</v>
      </c>
      <c r="F8" s="280">
        <f>+E8/D8</f>
        <v>0.99953001057658863</v>
      </c>
      <c r="G8" s="237">
        <v>10261150.800000001</v>
      </c>
      <c r="H8" s="280">
        <f>+G8/D8</f>
        <v>0.99953001057658863</v>
      </c>
      <c r="I8" s="237">
        <v>10261150.800000001</v>
      </c>
      <c r="J8" s="178">
        <f>I8/D8</f>
        <v>0.99953001057658863</v>
      </c>
      <c r="K8" s="584">
        <v>8782386.5500000007</v>
      </c>
      <c r="L8" s="280">
        <v>0.99987359020940847</v>
      </c>
      <c r="M8" s="210">
        <f t="shared" si="3"/>
        <v>0.16837840620895927</v>
      </c>
      <c r="N8" s="584">
        <v>8782386.5500000007</v>
      </c>
      <c r="O8" s="280">
        <v>0.99987359020940847</v>
      </c>
      <c r="P8" s="445">
        <f>+I8/N8-1</f>
        <v>0.16837840620895927</v>
      </c>
      <c r="Q8" s="60">
        <v>13</v>
      </c>
    </row>
    <row r="9" spans="1:19" ht="15" customHeight="1" x14ac:dyDescent="0.2">
      <c r="A9" s="24"/>
      <c r="B9" s="24" t="s">
        <v>239</v>
      </c>
      <c r="C9" s="184">
        <v>33397253.91</v>
      </c>
      <c r="D9" s="188">
        <v>33495976.620000001</v>
      </c>
      <c r="E9" s="237">
        <v>33491099.940000001</v>
      </c>
      <c r="F9" s="280">
        <f>+E9/D9</f>
        <v>0.99985440997719444</v>
      </c>
      <c r="G9" s="237">
        <v>33491099.940000001</v>
      </c>
      <c r="H9" s="280">
        <f>+G9/D9</f>
        <v>0.99985440997719444</v>
      </c>
      <c r="I9" s="237">
        <v>33491099.940000001</v>
      </c>
      <c r="J9" s="178">
        <f>I9/D9</f>
        <v>0.99985440997719444</v>
      </c>
      <c r="K9" s="585">
        <v>29164691.579999998</v>
      </c>
      <c r="L9" s="391">
        <v>0.97322066183577083</v>
      </c>
      <c r="M9" s="210">
        <f t="shared" si="3"/>
        <v>0.14834404636621912</v>
      </c>
      <c r="N9" s="585">
        <v>29164691.579999998</v>
      </c>
      <c r="O9" s="391">
        <v>0.97322066183577083</v>
      </c>
      <c r="P9" s="245">
        <f t="shared" ref="P9:P59" si="4">+I9/N9-1</f>
        <v>0.14834404636621912</v>
      </c>
      <c r="Q9" s="60">
        <v>15</v>
      </c>
      <c r="R9" s="358"/>
      <c r="S9" s="358"/>
    </row>
    <row r="10" spans="1:19" ht="15" customHeight="1" x14ac:dyDescent="0.2">
      <c r="A10" s="24"/>
      <c r="B10" s="24" t="s">
        <v>238</v>
      </c>
      <c r="C10" s="396">
        <v>79302175</v>
      </c>
      <c r="D10" s="191">
        <v>79848420.329999998</v>
      </c>
      <c r="E10" s="137">
        <v>79848420.329999998</v>
      </c>
      <c r="F10" s="391">
        <f>+E10/D10</f>
        <v>1</v>
      </c>
      <c r="G10" s="137">
        <v>79769873.969999999</v>
      </c>
      <c r="H10" s="391">
        <f>+G10/D10</f>
        <v>0.99901630665108487</v>
      </c>
      <c r="I10" s="137">
        <v>79686403.060000002</v>
      </c>
      <c r="J10" s="393">
        <f>I10/D10</f>
        <v>0.99797093957112226</v>
      </c>
      <c r="K10" s="585">
        <v>80804699.200000003</v>
      </c>
      <c r="L10" s="391">
        <v>0.99398474811405646</v>
      </c>
      <c r="M10" s="632">
        <f t="shared" si="3"/>
        <v>-1.2806498139900313E-2</v>
      </c>
      <c r="N10" s="585">
        <v>80796955.590000004</v>
      </c>
      <c r="O10" s="391">
        <v>0.99388949337873111</v>
      </c>
      <c r="P10" s="524">
        <f t="shared" si="4"/>
        <v>-1.3744979892997944E-2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355786464.55000001</v>
      </c>
      <c r="D11" s="152">
        <f>SUM(D5:D10)</f>
        <v>399877849.72999996</v>
      </c>
      <c r="E11" s="84">
        <f>SUM(E5:E10)</f>
        <v>399814515.63999999</v>
      </c>
      <c r="F11" s="90">
        <f>+E11/D11</f>
        <v>0.99984161640850389</v>
      </c>
      <c r="G11" s="84">
        <f>SUM(G5:G10)</f>
        <v>399735969.27999997</v>
      </c>
      <c r="H11" s="90">
        <f t="shared" si="1"/>
        <v>0.99964519052481704</v>
      </c>
      <c r="I11" s="84">
        <f>SUM(I5:I10)</f>
        <v>399652498.37</v>
      </c>
      <c r="J11" s="170">
        <f t="shared" si="2"/>
        <v>0.99943644950538746</v>
      </c>
      <c r="K11" s="573">
        <f>SUM(K5:K10)</f>
        <v>357319649.69999999</v>
      </c>
      <c r="L11" s="90">
        <v>0.99628064179678366</v>
      </c>
      <c r="M11" s="213">
        <f t="shared" si="3"/>
        <v>0.11870693261792931</v>
      </c>
      <c r="N11" s="573">
        <f>SUM(N5:N10)</f>
        <v>357311906.09000003</v>
      </c>
      <c r="O11" s="90">
        <v>0.9962590510201581</v>
      </c>
      <c r="P11" s="213">
        <f t="shared" si="4"/>
        <v>0.1184975690939758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22568354.18</v>
      </c>
      <c r="D12" s="190">
        <v>20627345.18</v>
      </c>
      <c r="E12" s="82">
        <v>20472874.079999998</v>
      </c>
      <c r="F12" s="48">
        <f t="shared" si="0"/>
        <v>0.99251134362410465</v>
      </c>
      <c r="G12" s="82">
        <v>20388356.02</v>
      </c>
      <c r="H12" s="48">
        <f t="shared" si="1"/>
        <v>0.98841396418615612</v>
      </c>
      <c r="I12" s="82">
        <v>18881430.690000001</v>
      </c>
      <c r="J12" s="153">
        <f t="shared" si="2"/>
        <v>0.91535922462320485</v>
      </c>
      <c r="K12" s="570">
        <v>21419636.379999999</v>
      </c>
      <c r="L12" s="48">
        <v>0.99124110469276938</v>
      </c>
      <c r="M12" s="210">
        <f t="shared" si="3"/>
        <v>-4.8146492391576201E-2</v>
      </c>
      <c r="N12" s="570">
        <v>20658413.670000002</v>
      </c>
      <c r="O12" s="48">
        <v>0.95601383815139307</v>
      </c>
      <c r="P12" s="210">
        <f t="shared" si="4"/>
        <v>-8.6017397482001323E-2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18088653.18</v>
      </c>
      <c r="D13" s="188">
        <v>22692573.600000001</v>
      </c>
      <c r="E13" s="237">
        <v>22412853.399999999</v>
      </c>
      <c r="F13" s="413">
        <f t="shared" ref="F13:F60" si="5">+E13/D13</f>
        <v>0.98767349156025197</v>
      </c>
      <c r="G13" s="237">
        <v>22080316.510000002</v>
      </c>
      <c r="H13" s="413">
        <f t="shared" si="1"/>
        <v>0.97301949524138598</v>
      </c>
      <c r="I13" s="71">
        <v>21560166.329999998</v>
      </c>
      <c r="J13" s="428">
        <f t="shared" si="2"/>
        <v>0.95009789149697843</v>
      </c>
      <c r="K13" s="570">
        <v>19502421.32</v>
      </c>
      <c r="L13" s="413">
        <v>0.9602279468679531</v>
      </c>
      <c r="M13" s="210">
        <f t="shared" si="3"/>
        <v>0.13218334009410082</v>
      </c>
      <c r="N13" s="570">
        <v>19007411.989999998</v>
      </c>
      <c r="O13" s="413">
        <v>0.93585549665640255</v>
      </c>
      <c r="P13" s="445">
        <f t="shared" si="4"/>
        <v>0.13430309930373641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1505977.68</v>
      </c>
      <c r="D14" s="189">
        <v>1652968.13</v>
      </c>
      <c r="E14" s="73">
        <v>1524380.63</v>
      </c>
      <c r="F14" s="414">
        <f t="shared" si="5"/>
        <v>0.92220811903977851</v>
      </c>
      <c r="G14" s="73">
        <v>1403745.7</v>
      </c>
      <c r="H14" s="414">
        <f t="shared" si="1"/>
        <v>0.84922732297325054</v>
      </c>
      <c r="I14" s="73">
        <v>1280327.74</v>
      </c>
      <c r="J14" s="429">
        <f t="shared" si="2"/>
        <v>0.77456287073121011</v>
      </c>
      <c r="K14" s="586">
        <v>1616872.65</v>
      </c>
      <c r="L14" s="417">
        <v>0.92713094810522501</v>
      </c>
      <c r="M14" s="650">
        <f t="shared" si="3"/>
        <v>-0.13181430831921115</v>
      </c>
      <c r="N14" s="586">
        <v>1569854.69</v>
      </c>
      <c r="O14" s="417">
        <v>0.9001703796072833</v>
      </c>
      <c r="P14" s="593">
        <f t="shared" si="4"/>
        <v>-0.18442913974413766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10857573.289999999</v>
      </c>
      <c r="D15" s="190">
        <v>10842997.6</v>
      </c>
      <c r="E15" s="82">
        <v>10764497.07</v>
      </c>
      <c r="F15" s="415">
        <f t="shared" si="5"/>
        <v>0.99276025570641102</v>
      </c>
      <c r="G15" s="82">
        <v>10753937.460000001</v>
      </c>
      <c r="H15" s="415">
        <f t="shared" si="1"/>
        <v>0.99178639124664214</v>
      </c>
      <c r="I15" s="82">
        <v>7915324.7999999998</v>
      </c>
      <c r="J15" s="430">
        <f t="shared" si="2"/>
        <v>0.72999414848159705</v>
      </c>
      <c r="K15" s="587">
        <v>9895348.4499999993</v>
      </c>
      <c r="L15" s="416">
        <v>0.98850391745991439</v>
      </c>
      <c r="M15" s="210">
        <f t="shared" si="3"/>
        <v>8.6766930375251405E-2</v>
      </c>
      <c r="N15" s="587">
        <v>9891790.4499999993</v>
      </c>
      <c r="O15" s="416">
        <v>0.98814848814319112</v>
      </c>
      <c r="P15" s="445">
        <f t="shared" si="4"/>
        <v>-0.19980868579762523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1153400</v>
      </c>
      <c r="D16" s="188">
        <v>1162266.19</v>
      </c>
      <c r="E16" s="237">
        <v>1075166.19</v>
      </c>
      <c r="F16" s="130">
        <f>+E16/D16</f>
        <v>0.92506019640819115</v>
      </c>
      <c r="G16" s="237">
        <v>1069564.43</v>
      </c>
      <c r="H16" s="130">
        <f>+G16/D16</f>
        <v>0.92024050875987362</v>
      </c>
      <c r="I16" s="71">
        <v>967459.05</v>
      </c>
      <c r="J16" s="194">
        <f>I16/D16</f>
        <v>0.83239025476599304</v>
      </c>
      <c r="K16" s="395">
        <v>1047896.79</v>
      </c>
      <c r="L16" s="130">
        <v>0.98554230682556876</v>
      </c>
      <c r="M16" s="210">
        <f t="shared" si="3"/>
        <v>2.0677265363127972E-2</v>
      </c>
      <c r="N16" s="395">
        <v>1007403.97</v>
      </c>
      <c r="O16" s="130">
        <v>0.9474589883026896</v>
      </c>
      <c r="P16" s="445">
        <f t="shared" si="4"/>
        <v>-3.9651342648570176E-2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20646455.879999999</v>
      </c>
      <c r="D17" s="190">
        <v>16453412.039999999</v>
      </c>
      <c r="E17" s="237">
        <v>16453412.039999999</v>
      </c>
      <c r="F17" s="130">
        <f>+E17/D17</f>
        <v>1</v>
      </c>
      <c r="G17" s="237">
        <v>16453412.039999999</v>
      </c>
      <c r="H17" s="130">
        <f>+G17/D17</f>
        <v>1</v>
      </c>
      <c r="I17" s="71">
        <v>15537619.369999999</v>
      </c>
      <c r="J17" s="194">
        <f>I17/D17</f>
        <v>0.94434025794931709</v>
      </c>
      <c r="K17" s="395">
        <v>20736789.84</v>
      </c>
      <c r="L17" s="130">
        <v>0.99852199046170664</v>
      </c>
      <c r="M17" s="210">
        <f t="shared" si="3"/>
        <v>-0.20655934853222202</v>
      </c>
      <c r="N17" s="395">
        <v>20519082</v>
      </c>
      <c r="O17" s="130">
        <v>0.98803887965172987</v>
      </c>
      <c r="P17" s="445">
        <f t="shared" si="4"/>
        <v>-0.24277219760611124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556922.39</v>
      </c>
      <c r="D18" s="190">
        <v>688123.65</v>
      </c>
      <c r="E18" s="237">
        <v>688123.65</v>
      </c>
      <c r="F18" s="130">
        <f>+E18/D18</f>
        <v>1</v>
      </c>
      <c r="G18" s="237">
        <v>688123.65</v>
      </c>
      <c r="H18" s="130">
        <f>+G18/D18</f>
        <v>1</v>
      </c>
      <c r="I18" s="71">
        <v>687111.04</v>
      </c>
      <c r="J18" s="194">
        <f>I18/D18</f>
        <v>0.99852844761257664</v>
      </c>
      <c r="K18" s="395">
        <v>729028.72</v>
      </c>
      <c r="L18" s="130">
        <v>0.9840056121473717</v>
      </c>
      <c r="M18" s="210">
        <f t="shared" si="3"/>
        <v>-5.6108996638705722E-2</v>
      </c>
      <c r="N18" s="395">
        <v>705878.67</v>
      </c>
      <c r="O18" s="130">
        <v>0.95275886082392292</v>
      </c>
      <c r="P18" s="445">
        <f t="shared" si="4"/>
        <v>-2.6587614554212324E-2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1124173.03</v>
      </c>
      <c r="D19" s="190">
        <v>1119563.03</v>
      </c>
      <c r="E19" s="237">
        <v>1119563.03</v>
      </c>
      <c r="F19" s="130">
        <f t="shared" si="5"/>
        <v>1</v>
      </c>
      <c r="G19" s="237">
        <v>1119563.03</v>
      </c>
      <c r="H19" s="130">
        <f t="shared" si="1"/>
        <v>1</v>
      </c>
      <c r="I19" s="71">
        <v>453921.83</v>
      </c>
      <c r="J19" s="194">
        <f t="shared" si="2"/>
        <v>0.40544553351319579</v>
      </c>
      <c r="K19" s="395">
        <v>914853.21</v>
      </c>
      <c r="L19" s="130">
        <v>1</v>
      </c>
      <c r="M19" s="210">
        <f t="shared" si="3"/>
        <v>0.22376247660540005</v>
      </c>
      <c r="N19" s="395">
        <v>912609.62</v>
      </c>
      <c r="O19" s="130">
        <v>0.99754759564105377</v>
      </c>
      <c r="P19" s="445">
        <f t="shared" si="4"/>
        <v>-0.50261117124757027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5399766.2199999997</v>
      </c>
      <c r="D20" s="189">
        <v>5423776.5200000033</v>
      </c>
      <c r="E20" s="237">
        <v>5309142.6500000041</v>
      </c>
      <c r="F20" s="414">
        <f t="shared" si="5"/>
        <v>0.97886456612338457</v>
      </c>
      <c r="G20" s="237">
        <v>5128199.450000003</v>
      </c>
      <c r="H20" s="414">
        <f t="shared" si="1"/>
        <v>0.94550345706352956</v>
      </c>
      <c r="I20" s="73">
        <v>4473273.3600000022</v>
      </c>
      <c r="J20" s="431">
        <f t="shared" si="2"/>
        <v>0.82475252132991639</v>
      </c>
      <c r="K20" s="588">
        <v>4859100.62</v>
      </c>
      <c r="L20" s="414">
        <v>0.91925545353794913</v>
      </c>
      <c r="M20" s="650">
        <f t="shared" si="3"/>
        <v>5.5380378190234447E-2</v>
      </c>
      <c r="N20" s="588">
        <v>4714374.87</v>
      </c>
      <c r="O20" s="414">
        <v>0.89187591453287496</v>
      </c>
      <c r="P20" s="594">
        <f t="shared" si="4"/>
        <v>-5.1141777361459195E-2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3726957.63</v>
      </c>
      <c r="D21" s="188">
        <v>3684295.24</v>
      </c>
      <c r="E21" s="69">
        <v>3676302.24</v>
      </c>
      <c r="F21" s="416">
        <f t="shared" si="5"/>
        <v>0.99783052131294447</v>
      </c>
      <c r="G21" s="69">
        <v>3675896.19</v>
      </c>
      <c r="H21" s="416">
        <f t="shared" si="1"/>
        <v>0.99772031027567698</v>
      </c>
      <c r="I21" s="69">
        <v>3654145.31</v>
      </c>
      <c r="J21" s="432">
        <f t="shared" si="2"/>
        <v>0.99181663573736822</v>
      </c>
      <c r="K21" s="587">
        <v>3771623.85</v>
      </c>
      <c r="L21" s="416">
        <v>0.99488645680836019</v>
      </c>
      <c r="M21" s="210">
        <f t="shared" si="3"/>
        <v>-2.5381019902077528E-2</v>
      </c>
      <c r="N21" s="587">
        <v>3549544.19</v>
      </c>
      <c r="O21" s="416">
        <v>0.93630584144116091</v>
      </c>
      <c r="P21" s="445">
        <f t="shared" si="4"/>
        <v>2.9468887947553757E-2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823380.51</v>
      </c>
      <c r="D22" s="189">
        <v>919665.6099999994</v>
      </c>
      <c r="E22" s="73">
        <v>866694.33000000007</v>
      </c>
      <c r="F22" s="417">
        <f t="shared" si="5"/>
        <v>0.94240158659406725</v>
      </c>
      <c r="G22" s="237">
        <v>847241.39999999991</v>
      </c>
      <c r="H22" s="415">
        <f t="shared" si="1"/>
        <v>0.92124940933694421</v>
      </c>
      <c r="I22" s="62">
        <v>679212.2200000002</v>
      </c>
      <c r="J22" s="431">
        <f t="shared" si="2"/>
        <v>0.73854258832185826</v>
      </c>
      <c r="K22" s="588">
        <v>1136497.73</v>
      </c>
      <c r="L22" s="414">
        <v>0.93122591585022674</v>
      </c>
      <c r="M22" s="650">
        <f t="shared" si="3"/>
        <v>-0.25451553695580198</v>
      </c>
      <c r="N22" s="588">
        <v>895744.18</v>
      </c>
      <c r="O22" s="414">
        <v>0.73395676240198948</v>
      </c>
      <c r="P22" s="595">
        <f t="shared" si="4"/>
        <v>-0.24173415226655426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622330.44999999995</v>
      </c>
      <c r="D23" s="191">
        <v>693225.74</v>
      </c>
      <c r="E23" s="82">
        <v>685209.62</v>
      </c>
      <c r="F23" s="416">
        <f t="shared" si="5"/>
        <v>0.98843649400554578</v>
      </c>
      <c r="G23" s="69">
        <v>637856.39</v>
      </c>
      <c r="H23" s="416">
        <f t="shared" si="1"/>
        <v>0.92012796581961886</v>
      </c>
      <c r="I23" s="69">
        <v>517817.74</v>
      </c>
      <c r="J23" s="430">
        <f t="shared" si="2"/>
        <v>0.74696842618682913</v>
      </c>
      <c r="K23" s="587">
        <v>574368.67000000004</v>
      </c>
      <c r="L23" s="416">
        <v>0.96292201009399836</v>
      </c>
      <c r="M23" s="210">
        <f t="shared" si="3"/>
        <v>0.11053478944107442</v>
      </c>
      <c r="N23" s="587">
        <v>513442.9</v>
      </c>
      <c r="O23" s="416">
        <v>0.86078070612119528</v>
      </c>
      <c r="P23" s="596">
        <f t="shared" ref="P23:P25" si="6">+I23/N23-1</f>
        <v>8.5205969349269051E-3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2466584.48</v>
      </c>
      <c r="D24" s="395">
        <v>2679321.15</v>
      </c>
      <c r="E24" s="237">
        <v>2678546.8199999998</v>
      </c>
      <c r="F24" s="130">
        <f t="shared" si="5"/>
        <v>0.99971099769059035</v>
      </c>
      <c r="G24" s="82">
        <v>2678546.3199999998</v>
      </c>
      <c r="H24" s="130">
        <f t="shared" si="1"/>
        <v>0.99971081107615634</v>
      </c>
      <c r="I24" s="82">
        <v>2670666.91</v>
      </c>
      <c r="J24" s="194">
        <f t="shared" si="2"/>
        <v>0.99676998780082793</v>
      </c>
      <c r="K24" s="395">
        <v>2307260.67</v>
      </c>
      <c r="L24" s="130">
        <v>0.93538015524396867</v>
      </c>
      <c r="M24" s="210">
        <f t="shared" si="3"/>
        <v>0.16092054739527972</v>
      </c>
      <c r="N24" s="395">
        <v>2303627.4</v>
      </c>
      <c r="O24" s="130">
        <v>0.9339072013203692</v>
      </c>
      <c r="P24" s="445">
        <f t="shared" si="6"/>
        <v>0.15933110970984288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844814.86</v>
      </c>
      <c r="D25" s="167">
        <v>402104.61</v>
      </c>
      <c r="E25" s="73">
        <v>360678.09</v>
      </c>
      <c r="F25" s="414">
        <f t="shared" si="5"/>
        <v>0.89697576459021455</v>
      </c>
      <c r="G25" s="62">
        <v>307829.45</v>
      </c>
      <c r="H25" s="414">
        <f t="shared" si="1"/>
        <v>0.76554568722800775</v>
      </c>
      <c r="I25" s="62">
        <v>307829.45</v>
      </c>
      <c r="J25" s="431">
        <f t="shared" si="2"/>
        <v>0.76554568722800775</v>
      </c>
      <c r="K25" s="588">
        <v>323872.07</v>
      </c>
      <c r="L25" s="414">
        <v>0.82224688244701871</v>
      </c>
      <c r="M25" s="650">
        <f t="shared" si="3"/>
        <v>-4.953381747305341E-2</v>
      </c>
      <c r="N25" s="588">
        <v>323872.07</v>
      </c>
      <c r="O25" s="414">
        <v>0.82224688244701871</v>
      </c>
      <c r="P25" s="595">
        <f t="shared" si="6"/>
        <v>-4.953381747305341E-2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1326385.93</v>
      </c>
      <c r="D26" s="188">
        <v>789766.16</v>
      </c>
      <c r="E26" s="82">
        <v>709997.87</v>
      </c>
      <c r="F26" s="416">
        <f t="shared" si="5"/>
        <v>0.89899758429761023</v>
      </c>
      <c r="G26" s="82">
        <v>428365.41</v>
      </c>
      <c r="H26" s="416">
        <f t="shared" si="1"/>
        <v>0.54239524519510929</v>
      </c>
      <c r="I26" s="82">
        <v>428365.41</v>
      </c>
      <c r="J26" s="430">
        <f t="shared" si="2"/>
        <v>0.54239524519510929</v>
      </c>
      <c r="K26" s="587">
        <v>755525.42</v>
      </c>
      <c r="L26" s="416">
        <v>0.70948484146721347</v>
      </c>
      <c r="M26" s="210">
        <f t="shared" si="3"/>
        <v>-0.43302316684460473</v>
      </c>
      <c r="N26" s="587">
        <v>755525.42</v>
      </c>
      <c r="O26" s="416">
        <v>0.70948484146721347</v>
      </c>
      <c r="P26" s="596">
        <f t="shared" si="4"/>
        <v>-0.43302316684460473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13040585.99</v>
      </c>
      <c r="D27" s="188">
        <v>10042486</v>
      </c>
      <c r="E27" s="82">
        <v>10019651.9</v>
      </c>
      <c r="F27" s="130">
        <f t="shared" si="5"/>
        <v>0.99772625025317441</v>
      </c>
      <c r="G27" s="82">
        <v>9551325.8399999999</v>
      </c>
      <c r="H27" s="130">
        <f t="shared" si="1"/>
        <v>0.9510917754826842</v>
      </c>
      <c r="I27" s="82">
        <v>9232594.9199999999</v>
      </c>
      <c r="J27" s="194">
        <f t="shared" si="2"/>
        <v>0.9193535266068581</v>
      </c>
      <c r="K27" s="395">
        <v>13063508.470000001</v>
      </c>
      <c r="L27" s="130">
        <v>0.97767707057290398</v>
      </c>
      <c r="M27" s="210">
        <f t="shared" si="3"/>
        <v>-0.2688544687719715</v>
      </c>
      <c r="N27" s="395">
        <v>12656322.689999999</v>
      </c>
      <c r="O27" s="130">
        <v>0.94720315910543251</v>
      </c>
      <c r="P27" s="445">
        <f t="shared" si="4"/>
        <v>-0.2705152083950223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643129.06000000006</v>
      </c>
      <c r="D28" s="395">
        <v>1221886.58</v>
      </c>
      <c r="E28" s="237">
        <v>1150831.47</v>
      </c>
      <c r="F28" s="130">
        <f t="shared" si="5"/>
        <v>0.94184803142694296</v>
      </c>
      <c r="G28" s="82">
        <v>1031923.24</v>
      </c>
      <c r="H28" s="130">
        <f t="shared" si="1"/>
        <v>0.84453275524148885</v>
      </c>
      <c r="I28" s="82">
        <v>1023597.63</v>
      </c>
      <c r="J28" s="194">
        <f t="shared" si="2"/>
        <v>0.83771902135139253</v>
      </c>
      <c r="K28" s="395">
        <v>875727.59</v>
      </c>
      <c r="L28" s="130">
        <v>0.80067229668058137</v>
      </c>
      <c r="M28" s="210">
        <f t="shared" si="3"/>
        <v>0.17836100150732959</v>
      </c>
      <c r="N28" s="395">
        <v>872184.39</v>
      </c>
      <c r="O28" s="130">
        <v>0.79743277092623277</v>
      </c>
      <c r="P28" s="445">
        <f t="shared" si="4"/>
        <v>0.17360232737024783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17342647.079999998</v>
      </c>
      <c r="D29" s="395">
        <v>27236355.48</v>
      </c>
      <c r="E29" s="237">
        <v>26220184.82</v>
      </c>
      <c r="F29" s="130">
        <f t="shared" si="5"/>
        <v>0.96269065217825533</v>
      </c>
      <c r="G29" s="82">
        <v>24962573.68</v>
      </c>
      <c r="H29" s="130">
        <f t="shared" si="1"/>
        <v>0.91651666458569803</v>
      </c>
      <c r="I29" s="82">
        <v>24510140.640000001</v>
      </c>
      <c r="J29" s="194">
        <f t="shared" si="2"/>
        <v>0.89990529966456434</v>
      </c>
      <c r="K29" s="395">
        <v>22289343.809999999</v>
      </c>
      <c r="L29" s="130">
        <v>0.90358498031861001</v>
      </c>
      <c r="M29" s="210">
        <f t="shared" si="3"/>
        <v>0.11993308967672123</v>
      </c>
      <c r="N29" s="395">
        <v>21791588.16</v>
      </c>
      <c r="O29" s="130">
        <v>0.88340652495255567</v>
      </c>
      <c r="P29" s="445">
        <f t="shared" si="4"/>
        <v>0.12475237968153663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16289425.710000001</v>
      </c>
      <c r="D30" s="167">
        <v>11290878.389999997</v>
      </c>
      <c r="E30" s="73">
        <v>10874910.84</v>
      </c>
      <c r="F30" s="414">
        <f t="shared" si="5"/>
        <v>0.96315897349772117</v>
      </c>
      <c r="G30" s="62">
        <v>10413076.52</v>
      </c>
      <c r="H30" s="414">
        <f t="shared" si="1"/>
        <v>0.92225566163413464</v>
      </c>
      <c r="I30" s="62">
        <v>9774623.5599999968</v>
      </c>
      <c r="J30" s="431">
        <f t="shared" si="2"/>
        <v>0.86570975458004196</v>
      </c>
      <c r="K30" s="588">
        <v>8852831.5999999996</v>
      </c>
      <c r="L30" s="414">
        <v>0.91054300423110834</v>
      </c>
      <c r="M30" s="650">
        <f t="shared" si="3"/>
        <v>0.17624247139186511</v>
      </c>
      <c r="N30" s="588">
        <v>8580667.3499999996</v>
      </c>
      <c r="O30" s="414">
        <v>0.88255001113731602</v>
      </c>
      <c r="P30" s="595">
        <f t="shared" si="4"/>
        <v>0.13914491277884089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11908878.640000001</v>
      </c>
      <c r="D31" s="188">
        <v>12405169.98</v>
      </c>
      <c r="E31" s="71">
        <v>12249085.039999999</v>
      </c>
      <c r="F31" s="415">
        <f t="shared" si="5"/>
        <v>0.98741775080457206</v>
      </c>
      <c r="G31" s="71">
        <v>12223582.51</v>
      </c>
      <c r="H31" s="130">
        <f t="shared" si="1"/>
        <v>0.98536195229144286</v>
      </c>
      <c r="I31" s="71">
        <v>11055885.26</v>
      </c>
      <c r="J31" s="430">
        <f t="shared" si="2"/>
        <v>0.89123206516514009</v>
      </c>
      <c r="K31" s="587">
        <v>10883256.310000001</v>
      </c>
      <c r="L31" s="416">
        <v>0.99214750201160862</v>
      </c>
      <c r="M31" s="210">
        <f t="shared" si="3"/>
        <v>0.12315488690351351</v>
      </c>
      <c r="N31" s="587">
        <v>10797437.439999999</v>
      </c>
      <c r="O31" s="416">
        <v>0.98432401838954919</v>
      </c>
      <c r="P31" s="445">
        <f t="shared" si="4"/>
        <v>2.393603310379544E-2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2874262.5</v>
      </c>
      <c r="D32" s="188">
        <v>7010104.9000000004</v>
      </c>
      <c r="E32" s="71">
        <v>6702754.54</v>
      </c>
      <c r="F32" s="130">
        <f t="shared" si="5"/>
        <v>0.95615609689378533</v>
      </c>
      <c r="G32" s="71">
        <v>6232173.9199999999</v>
      </c>
      <c r="H32" s="130">
        <f t="shared" si="1"/>
        <v>0.88902719843750122</v>
      </c>
      <c r="I32" s="71">
        <v>5846651.6200000001</v>
      </c>
      <c r="J32" s="194">
        <f t="shared" si="2"/>
        <v>0.83403197290243114</v>
      </c>
      <c r="K32" s="395">
        <v>4550726.68</v>
      </c>
      <c r="L32" s="130">
        <v>0.84415400364711635</v>
      </c>
      <c r="M32" s="210">
        <f t="shared" si="3"/>
        <v>0.36948983277545477</v>
      </c>
      <c r="N32" s="395">
        <v>4393792.1100000003</v>
      </c>
      <c r="O32" s="130">
        <v>0.8150428407732041</v>
      </c>
      <c r="P32" s="445">
        <f t="shared" si="4"/>
        <v>0.3306618687519105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2461274.11</v>
      </c>
      <c r="D33" s="188">
        <v>2013271.02</v>
      </c>
      <c r="E33" s="71">
        <v>1842240.29</v>
      </c>
      <c r="F33" s="130">
        <f t="shared" si="5"/>
        <v>0.91504833263829533</v>
      </c>
      <c r="G33" s="709">
        <v>1808232.79</v>
      </c>
      <c r="H33" s="130">
        <f t="shared" si="1"/>
        <v>0.89815666745155853</v>
      </c>
      <c r="I33" s="71">
        <v>1619110.89</v>
      </c>
      <c r="J33" s="194">
        <f t="shared" si="2"/>
        <v>0.80421904150788392</v>
      </c>
      <c r="K33" s="395">
        <v>1806906.6300000001</v>
      </c>
      <c r="L33" s="130">
        <v>0.88293767105938403</v>
      </c>
      <c r="M33" s="210">
        <f t="shared" si="3"/>
        <v>7.3393941777721849E-4</v>
      </c>
      <c r="N33" s="395">
        <v>1755965.53</v>
      </c>
      <c r="O33" s="130">
        <v>0.85804550704358029</v>
      </c>
      <c r="P33" s="445">
        <f t="shared" si="4"/>
        <v>-7.7936974081717958E-2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3735000</v>
      </c>
      <c r="D34" s="188">
        <v>2218168.7599999998</v>
      </c>
      <c r="E34" s="71">
        <v>1842731.91</v>
      </c>
      <c r="F34" s="130">
        <f t="shared" si="5"/>
        <v>0.83074468599043838</v>
      </c>
      <c r="G34" s="71">
        <v>1842731.91</v>
      </c>
      <c r="H34" s="130">
        <f t="shared" si="1"/>
        <v>0.83074468599043838</v>
      </c>
      <c r="I34" s="71">
        <v>1842731.91</v>
      </c>
      <c r="J34" s="194">
        <f t="shared" si="2"/>
        <v>0.83074468599043838</v>
      </c>
      <c r="K34" s="395">
        <v>2987903.01</v>
      </c>
      <c r="L34" s="130">
        <v>0.86744978286182295</v>
      </c>
      <c r="M34" s="210">
        <f t="shared" si="3"/>
        <v>-0.38326916776324671</v>
      </c>
      <c r="N34" s="395">
        <v>2947418.83</v>
      </c>
      <c r="O34" s="130">
        <v>0.85569639159282762</v>
      </c>
      <c r="P34" s="445">
        <f t="shared" si="4"/>
        <v>-0.37479808052932884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15900827.689999999</v>
      </c>
      <c r="D35" s="188">
        <v>18965253.93</v>
      </c>
      <c r="E35" s="71">
        <v>18694592</v>
      </c>
      <c r="F35" s="130">
        <f t="shared" si="5"/>
        <v>0.98572853645941139</v>
      </c>
      <c r="G35" s="71">
        <v>18694592</v>
      </c>
      <c r="H35" s="130">
        <f t="shared" si="1"/>
        <v>0.98572853645941139</v>
      </c>
      <c r="I35" s="71">
        <v>18688418.640000001</v>
      </c>
      <c r="J35" s="194">
        <f t="shared" si="2"/>
        <v>0.98540302750378206</v>
      </c>
      <c r="K35" s="395">
        <v>17529664.43</v>
      </c>
      <c r="L35" s="130">
        <v>0.99999219671699169</v>
      </c>
      <c r="M35" s="210">
        <f t="shared" si="3"/>
        <v>6.6454641767492273E-2</v>
      </c>
      <c r="N35" s="395">
        <v>17496679.690000001</v>
      </c>
      <c r="O35" s="130">
        <v>0.99811055872315257</v>
      </c>
      <c r="P35" s="445">
        <f t="shared" si="4"/>
        <v>6.8112291652748347E-2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11600000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12939002.07</v>
      </c>
      <c r="J36" s="194">
        <f t="shared" si="2"/>
        <v>0.99999995440143141</v>
      </c>
      <c r="K36" s="395">
        <v>12516606.189999999</v>
      </c>
      <c r="L36" s="130">
        <v>1</v>
      </c>
      <c r="M36" s="210">
        <f t="shared" si="3"/>
        <v>3.3746885025229156E-2</v>
      </c>
      <c r="N36" s="395">
        <v>12516604.98</v>
      </c>
      <c r="O36" s="130">
        <v>0.99999990332842781</v>
      </c>
      <c r="P36" s="445">
        <f t="shared" si="4"/>
        <v>3.3746937821792722E-2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0</v>
      </c>
      <c r="D37" s="188">
        <v>3317486.42</v>
      </c>
      <c r="E37" s="71">
        <v>3317486.42</v>
      </c>
      <c r="F37" s="130">
        <f t="shared" si="5"/>
        <v>1</v>
      </c>
      <c r="G37" s="71">
        <v>3317486.42</v>
      </c>
      <c r="H37" s="130">
        <f t="shared" si="1"/>
        <v>1</v>
      </c>
      <c r="I37" s="71">
        <v>3317027.74</v>
      </c>
      <c r="J37" s="194">
        <f t="shared" si="2"/>
        <v>0.9998617386955273</v>
      </c>
      <c r="K37" s="395">
        <v>0</v>
      </c>
      <c r="L37" s="130" t="s">
        <v>129</v>
      </c>
      <c r="M37" s="210" t="s">
        <v>129</v>
      </c>
      <c r="N37" s="395">
        <v>0</v>
      </c>
      <c r="O37" s="130" t="s">
        <v>129</v>
      </c>
      <c r="P37" s="445" t="s">
        <v>129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13595150.939999999</v>
      </c>
      <c r="D38" s="188">
        <v>12477392.380000001</v>
      </c>
      <c r="E38" s="71">
        <v>12477392.34</v>
      </c>
      <c r="F38" s="130">
        <f t="shared" si="5"/>
        <v>0.99999999679420193</v>
      </c>
      <c r="G38" s="71">
        <v>12477392.34</v>
      </c>
      <c r="H38" s="130">
        <f t="shared" si="1"/>
        <v>0.99999999679420193</v>
      </c>
      <c r="I38" s="71">
        <v>12334892.380000001</v>
      </c>
      <c r="J38" s="194">
        <f t="shared" si="2"/>
        <v>0.98857934449281137</v>
      </c>
      <c r="K38" s="395">
        <v>13342765.539999999</v>
      </c>
      <c r="L38" s="130">
        <v>1</v>
      </c>
      <c r="M38" s="210">
        <f t="shared" si="3"/>
        <v>-6.4857109075754593E-2</v>
      </c>
      <c r="N38" s="395">
        <v>13342468</v>
      </c>
      <c r="O38" s="130">
        <v>0.99997770027517108</v>
      </c>
      <c r="P38" s="445">
        <f t="shared" si="4"/>
        <v>-7.5516435190251086E-2</v>
      </c>
      <c r="Q38" s="59">
        <v>22716</v>
      </c>
    </row>
    <row r="39" spans="1:17" ht="15" customHeight="1" x14ac:dyDescent="0.2">
      <c r="A39" s="70"/>
      <c r="B39" s="70" t="s">
        <v>456</v>
      </c>
      <c r="C39" s="184">
        <v>209726</v>
      </c>
      <c r="D39" s="188">
        <v>288990.90999999997</v>
      </c>
      <c r="E39" s="71">
        <v>288225.24</v>
      </c>
      <c r="F39" s="130">
        <f t="shared" si="5"/>
        <v>0.99735053950312835</v>
      </c>
      <c r="G39" s="71">
        <v>288225.24</v>
      </c>
      <c r="H39" s="130">
        <f t="shared" si="1"/>
        <v>0.99735053950312835</v>
      </c>
      <c r="I39" s="71">
        <v>236883.58</v>
      </c>
      <c r="J39" s="194">
        <f t="shared" si="2"/>
        <v>0.8196921487945763</v>
      </c>
      <c r="K39" s="395">
        <v>196444.27</v>
      </c>
      <c r="L39" s="130">
        <v>0.99904217311665655</v>
      </c>
      <c r="M39" s="210">
        <f t="shared" si="3"/>
        <v>0.46721123502355155</v>
      </c>
      <c r="N39" s="395">
        <v>196263.26</v>
      </c>
      <c r="O39" s="130">
        <v>0.99812162387510406</v>
      </c>
      <c r="P39" s="445">
        <f t="shared" si="4"/>
        <v>0.20696853807482851</v>
      </c>
      <c r="Q39" s="59" t="s">
        <v>457</v>
      </c>
    </row>
    <row r="40" spans="1:17" ht="15" customHeight="1" x14ac:dyDescent="0.2">
      <c r="A40" s="70"/>
      <c r="B40" s="70" t="s">
        <v>458</v>
      </c>
      <c r="C40" s="184">
        <v>120000.38</v>
      </c>
      <c r="D40" s="188">
        <v>569608.32999999996</v>
      </c>
      <c r="E40" s="71">
        <v>168768.94</v>
      </c>
      <c r="F40" s="130">
        <f t="shared" si="5"/>
        <v>0.29628945208719126</v>
      </c>
      <c r="G40" s="71">
        <v>168768.94</v>
      </c>
      <c r="H40" s="130">
        <f t="shared" si="1"/>
        <v>0.29628945208719126</v>
      </c>
      <c r="I40" s="71">
        <v>168768.93</v>
      </c>
      <c r="J40" s="194">
        <f t="shared" si="2"/>
        <v>0.29628943453126821</v>
      </c>
      <c r="K40" s="395">
        <v>126553.12</v>
      </c>
      <c r="L40" s="130">
        <v>1</v>
      </c>
      <c r="M40" s="210">
        <f t="shared" si="3"/>
        <v>0.33358181923922547</v>
      </c>
      <c r="N40" s="395">
        <v>126553.12</v>
      </c>
      <c r="O40" s="130">
        <v>1</v>
      </c>
      <c r="P40" s="445">
        <f t="shared" si="4"/>
        <v>0.33358174022102349</v>
      </c>
      <c r="Q40" s="59" t="s">
        <v>459</v>
      </c>
    </row>
    <row r="41" spans="1:17" ht="15" customHeight="1" x14ac:dyDescent="0.2">
      <c r="A41" s="70"/>
      <c r="B41" s="70" t="s">
        <v>280</v>
      </c>
      <c r="C41" s="184">
        <v>62684906.009999998</v>
      </c>
      <c r="D41" s="188">
        <v>57952155.450000003</v>
      </c>
      <c r="E41" s="71">
        <v>56870723.710000001</v>
      </c>
      <c r="F41" s="130">
        <f t="shared" ref="F41:F55" si="7">+E41/D41</f>
        <v>0.98133923179211102</v>
      </c>
      <c r="G41" s="71">
        <v>56209982.890000001</v>
      </c>
      <c r="H41" s="130">
        <f t="shared" ref="H41:H55" si="8">+G41/D41</f>
        <v>0.96993774353219497</v>
      </c>
      <c r="I41" s="71">
        <v>54816523.630000003</v>
      </c>
      <c r="J41" s="194">
        <f t="shared" ref="J41:J55" si="9">I41/D41</f>
        <v>0.94589274901594711</v>
      </c>
      <c r="K41" s="395">
        <v>57102864.520000003</v>
      </c>
      <c r="L41" s="130">
        <v>0.96453685731710348</v>
      </c>
      <c r="M41" s="210">
        <f t="shared" si="3"/>
        <v>-1.5636371966721185E-2</v>
      </c>
      <c r="N41" s="395">
        <v>55219660.140000001</v>
      </c>
      <c r="O41" s="130">
        <v>0.93272724409297514</v>
      </c>
      <c r="P41" s="445">
        <f t="shared" si="4"/>
        <v>-7.3005974498560056E-3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1550000</v>
      </c>
      <c r="D42" s="188">
        <v>1843200.23</v>
      </c>
      <c r="E42" s="71">
        <v>1843200.23</v>
      </c>
      <c r="F42" s="130">
        <f t="shared" si="7"/>
        <v>1</v>
      </c>
      <c r="G42" s="71">
        <v>1843200.23</v>
      </c>
      <c r="H42" s="130">
        <f t="shared" si="8"/>
        <v>1</v>
      </c>
      <c r="I42" s="71">
        <v>1802887.26</v>
      </c>
      <c r="J42" s="194">
        <f t="shared" si="9"/>
        <v>0.97812881674824881</v>
      </c>
      <c r="K42" s="395">
        <v>2101816.5</v>
      </c>
      <c r="L42" s="130">
        <v>1</v>
      </c>
      <c r="M42" s="210">
        <f t="shared" si="3"/>
        <v>-0.12304417155351099</v>
      </c>
      <c r="N42" s="395">
        <v>2101727.69</v>
      </c>
      <c r="O42" s="130">
        <v>0.999957746073456</v>
      </c>
      <c r="P42" s="445">
        <f t="shared" si="4"/>
        <v>-0.14218798725538029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510</v>
      </c>
      <c r="D44" s="764" t="s">
        <v>775</v>
      </c>
      <c r="E44" s="762"/>
      <c r="F44" s="762"/>
      <c r="G44" s="762"/>
      <c r="H44" s="762"/>
      <c r="I44" s="762"/>
      <c r="J44" s="763"/>
      <c r="K44" s="770" t="s">
        <v>776</v>
      </c>
      <c r="L44" s="771"/>
      <c r="M44" s="771"/>
      <c r="N44" s="771"/>
      <c r="O44" s="771"/>
      <c r="P44" s="772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555</v>
      </c>
      <c r="L45" s="88" t="s">
        <v>556</v>
      </c>
      <c r="M45" s="149" t="s">
        <v>557</v>
      </c>
      <c r="N45" s="87" t="s">
        <v>39</v>
      </c>
      <c r="O45" s="88" t="s">
        <v>40</v>
      </c>
      <c r="P45" s="149" t="s">
        <v>362</v>
      </c>
    </row>
    <row r="46" spans="1:17" ht="25.5" x14ac:dyDescent="0.2">
      <c r="A46" s="703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92" t="s">
        <v>512</v>
      </c>
      <c r="N46" s="569" t="s">
        <v>17</v>
      </c>
      <c r="O46" s="89" t="s">
        <v>18</v>
      </c>
      <c r="P46" s="592" t="s">
        <v>512</v>
      </c>
      <c r="Q46" s="58" t="s">
        <v>163</v>
      </c>
    </row>
    <row r="47" spans="1:17" ht="15" customHeight="1" x14ac:dyDescent="0.2">
      <c r="A47" s="81"/>
      <c r="B47" s="724" t="s">
        <v>277</v>
      </c>
      <c r="C47" s="186">
        <v>2113545.42</v>
      </c>
      <c r="D47" s="190">
        <v>1288895.3999999999</v>
      </c>
      <c r="E47" s="82">
        <v>1288895.3999999999</v>
      </c>
      <c r="F47" s="415">
        <f t="shared" si="7"/>
        <v>1</v>
      </c>
      <c r="G47" s="82">
        <v>1288895.3999999999</v>
      </c>
      <c r="H47" s="415">
        <f t="shared" si="8"/>
        <v>1</v>
      </c>
      <c r="I47" s="82">
        <v>1025776.82</v>
      </c>
      <c r="J47" s="432">
        <f t="shared" si="9"/>
        <v>0.79585730541050892</v>
      </c>
      <c r="K47" s="589">
        <v>1107238.1299999999</v>
      </c>
      <c r="L47" s="415">
        <v>1</v>
      </c>
      <c r="M47" s="210">
        <f t="shared" si="3"/>
        <v>0.16406341606028318</v>
      </c>
      <c r="N47" s="589">
        <v>858484.48</v>
      </c>
      <c r="O47" s="415">
        <v>0.77533861663524906</v>
      </c>
      <c r="P47" s="596">
        <f t="shared" si="4"/>
        <v>0.19486938191357872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2361714.2799999998</v>
      </c>
      <c r="E48" s="71">
        <v>2361714.2799999998</v>
      </c>
      <c r="F48" s="130">
        <f t="shared" si="7"/>
        <v>1</v>
      </c>
      <c r="G48" s="71">
        <v>2137935.09</v>
      </c>
      <c r="H48" s="130">
        <f t="shared" si="8"/>
        <v>0.9052471368382462</v>
      </c>
      <c r="I48" s="71">
        <v>2115247.09</v>
      </c>
      <c r="J48" s="194">
        <f t="shared" si="9"/>
        <v>0.89564055563910128</v>
      </c>
      <c r="K48" s="395">
        <v>2710751.29</v>
      </c>
      <c r="L48" s="130">
        <v>1</v>
      </c>
      <c r="M48" s="210">
        <f t="shared" si="3"/>
        <v>-0.21131270954776538</v>
      </c>
      <c r="N48" s="395">
        <v>2710751.29</v>
      </c>
      <c r="O48" s="130">
        <v>1</v>
      </c>
      <c r="P48" s="445">
        <f t="shared" si="4"/>
        <v>-0.21968234496348804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9307905.2899999991</v>
      </c>
      <c r="D49" s="188">
        <v>7936184.9199999999</v>
      </c>
      <c r="E49" s="71">
        <v>7936184.9199999999</v>
      </c>
      <c r="F49" s="130">
        <f t="shared" si="7"/>
        <v>1</v>
      </c>
      <c r="G49" s="71">
        <v>7936184.9199999999</v>
      </c>
      <c r="H49" s="130">
        <f t="shared" si="8"/>
        <v>1</v>
      </c>
      <c r="I49" s="71">
        <v>7749512.7599999998</v>
      </c>
      <c r="J49" s="194">
        <f t="shared" si="9"/>
        <v>0.97647835050698384</v>
      </c>
      <c r="K49" s="395">
        <v>8894695.9000000004</v>
      </c>
      <c r="L49" s="130">
        <v>1</v>
      </c>
      <c r="M49" s="210">
        <f t="shared" si="3"/>
        <v>-0.10776208549187172</v>
      </c>
      <c r="N49" s="395">
        <v>8572532.5899999999</v>
      </c>
      <c r="O49" s="130">
        <v>0.96378028955436235</v>
      </c>
      <c r="P49" s="445">
        <f t="shared" si="4"/>
        <v>-9.6006614306729632E-2</v>
      </c>
      <c r="Q49" s="59">
        <v>22724</v>
      </c>
    </row>
    <row r="50" spans="1:17" ht="15" customHeight="1" x14ac:dyDescent="0.2">
      <c r="A50" s="70"/>
      <c r="B50" s="70" t="s">
        <v>461</v>
      </c>
      <c r="C50" s="184">
        <v>30380.83</v>
      </c>
      <c r="D50" s="188">
        <v>94940.29</v>
      </c>
      <c r="E50" s="71">
        <v>94924.18</v>
      </c>
      <c r="F50" s="130">
        <f t="shared" si="7"/>
        <v>0.99983031440076708</v>
      </c>
      <c r="G50" s="71">
        <v>94534.02</v>
      </c>
      <c r="H50" s="130">
        <f t="shared" si="8"/>
        <v>0.99572078408439668</v>
      </c>
      <c r="I50" s="71">
        <v>94534.02</v>
      </c>
      <c r="J50" s="194">
        <f t="shared" si="9"/>
        <v>0.99572078408439668</v>
      </c>
      <c r="K50" s="395">
        <v>71813.86</v>
      </c>
      <c r="L50" s="130">
        <v>0.53044898641751304</v>
      </c>
      <c r="M50" s="210">
        <f t="shared" si="3"/>
        <v>0.31637569683623745</v>
      </c>
      <c r="N50" s="395">
        <v>63525.36</v>
      </c>
      <c r="O50" s="130">
        <v>0.46922645327528179</v>
      </c>
      <c r="P50" s="445">
        <f t="shared" si="4"/>
        <v>0.4881304096505712</v>
      </c>
      <c r="Q50" s="59" t="s">
        <v>460</v>
      </c>
    </row>
    <row r="51" spans="1:17" ht="15" customHeight="1" x14ac:dyDescent="0.2">
      <c r="A51" s="70"/>
      <c r="B51" s="70" t="s">
        <v>462</v>
      </c>
      <c r="C51" s="184">
        <v>19644.86</v>
      </c>
      <c r="D51" s="188">
        <v>19644.86</v>
      </c>
      <c r="E51" s="71">
        <v>0</v>
      </c>
      <c r="F51" s="130">
        <f t="shared" si="7"/>
        <v>0</v>
      </c>
      <c r="G51" s="71">
        <v>0</v>
      </c>
      <c r="H51" s="130">
        <f t="shared" si="8"/>
        <v>0</v>
      </c>
      <c r="I51" s="71">
        <v>0</v>
      </c>
      <c r="J51" s="194">
        <f t="shared" si="9"/>
        <v>0</v>
      </c>
      <c r="K51" s="395">
        <v>19644.86</v>
      </c>
      <c r="L51" s="130">
        <v>1</v>
      </c>
      <c r="M51" s="210">
        <f t="shared" si="3"/>
        <v>-1</v>
      </c>
      <c r="N51" s="395">
        <v>19644.849999999999</v>
      </c>
      <c r="O51" s="130">
        <v>0.99999949096099428</v>
      </c>
      <c r="P51" s="445">
        <f t="shared" si="4"/>
        <v>-1</v>
      </c>
      <c r="Q51" s="59" t="s">
        <v>463</v>
      </c>
    </row>
    <row r="52" spans="1:17" ht="15" customHeight="1" x14ac:dyDescent="0.2">
      <c r="A52" s="70"/>
      <c r="B52" s="70" t="s">
        <v>281</v>
      </c>
      <c r="C52" s="184">
        <v>261303122.13999999</v>
      </c>
      <c r="D52" s="188">
        <v>256466783.59999999</v>
      </c>
      <c r="E52" s="71">
        <v>256466783.59999999</v>
      </c>
      <c r="F52" s="130">
        <f t="shared" si="7"/>
        <v>1</v>
      </c>
      <c r="G52" s="71">
        <v>256462517.30000001</v>
      </c>
      <c r="H52" s="130">
        <f t="shared" si="8"/>
        <v>0.99998336509726482</v>
      </c>
      <c r="I52" s="71">
        <v>256462352.5</v>
      </c>
      <c r="J52" s="194">
        <f t="shared" si="9"/>
        <v>0.99998272251892506</v>
      </c>
      <c r="K52" s="395">
        <v>259496068.47999999</v>
      </c>
      <c r="L52" s="130">
        <v>1</v>
      </c>
      <c r="M52" s="210">
        <f t="shared" si="3"/>
        <v>-1.1690162389623171E-2</v>
      </c>
      <c r="N52" s="395">
        <v>259495625.94999999</v>
      </c>
      <c r="O52" s="130">
        <v>0.99999829465624435</v>
      </c>
      <c r="P52" s="445">
        <f t="shared" si="4"/>
        <v>-1.1689112056880835E-2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1874554.49</v>
      </c>
      <c r="D53" s="188">
        <v>1609496.58</v>
      </c>
      <c r="E53" s="71">
        <v>1609496.58</v>
      </c>
      <c r="F53" s="130">
        <f t="shared" si="7"/>
        <v>1</v>
      </c>
      <c r="G53" s="71">
        <v>1609496.58</v>
      </c>
      <c r="H53" s="130">
        <f t="shared" si="8"/>
        <v>1</v>
      </c>
      <c r="I53" s="71">
        <v>1484796.53</v>
      </c>
      <c r="J53" s="194">
        <f t="shared" si="9"/>
        <v>0.92252232682594448</v>
      </c>
      <c r="K53" s="395">
        <v>1400626.93</v>
      </c>
      <c r="L53" s="130">
        <v>0.99289187163140291</v>
      </c>
      <c r="M53" s="210">
        <f t="shared" si="3"/>
        <v>0.14912582753210391</v>
      </c>
      <c r="N53" s="395">
        <v>1321175.99</v>
      </c>
      <c r="O53" s="130">
        <v>0.93656981268064843</v>
      </c>
      <c r="P53" s="445">
        <f t="shared" si="4"/>
        <v>0.12384462118479767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50122831.859999999</v>
      </c>
      <c r="D54" s="188">
        <v>43464427.75</v>
      </c>
      <c r="E54" s="71">
        <v>43305157.25</v>
      </c>
      <c r="F54" s="130">
        <f t="shared" si="7"/>
        <v>0.99633561263210235</v>
      </c>
      <c r="G54" s="71">
        <v>43304467.719999999</v>
      </c>
      <c r="H54" s="130">
        <f t="shared" si="8"/>
        <v>0.99631974839470883</v>
      </c>
      <c r="I54" s="71">
        <v>41192301.079999998</v>
      </c>
      <c r="J54" s="194">
        <f t="shared" si="9"/>
        <v>0.94772445451096499</v>
      </c>
      <c r="K54" s="395">
        <v>43621815.789999999</v>
      </c>
      <c r="L54" s="130">
        <v>0.98422016378112698</v>
      </c>
      <c r="M54" s="210">
        <f t="shared" si="3"/>
        <v>-7.2749853313706092E-3</v>
      </c>
      <c r="N54" s="395">
        <v>41223931.280000001</v>
      </c>
      <c r="O54" s="130">
        <v>0.93011773263699637</v>
      </c>
      <c r="P54" s="445">
        <f t="shared" si="4"/>
        <v>-7.6727762292161383E-4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4217686.7</v>
      </c>
      <c r="D55" s="188">
        <v>4219286.97</v>
      </c>
      <c r="E55" s="71">
        <v>4219286.97</v>
      </c>
      <c r="F55" s="130">
        <f t="shared" si="7"/>
        <v>1</v>
      </c>
      <c r="G55" s="71">
        <v>4219286.97</v>
      </c>
      <c r="H55" s="130">
        <f t="shared" si="8"/>
        <v>1</v>
      </c>
      <c r="I55" s="71">
        <v>4219201.2</v>
      </c>
      <c r="J55" s="194">
        <f t="shared" si="9"/>
        <v>0.99997967192072745</v>
      </c>
      <c r="K55" s="395">
        <v>4133678.45</v>
      </c>
      <c r="L55" s="130">
        <v>1</v>
      </c>
      <c r="M55" s="210">
        <f t="shared" si="3"/>
        <v>2.0710009507391547E-2</v>
      </c>
      <c r="N55" s="395">
        <v>4133678.44</v>
      </c>
      <c r="O55" s="130">
        <v>0.99999999758084712</v>
      </c>
      <c r="P55" s="445">
        <f t="shared" si="4"/>
        <v>2.0689262902607419E-2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1641388.83</v>
      </c>
      <c r="D56" s="189">
        <v>6255272.0199999847</v>
      </c>
      <c r="E56" s="73">
        <v>6048400.2300000228</v>
      </c>
      <c r="F56" s="414">
        <f t="shared" si="5"/>
        <v>0.9669284102532183</v>
      </c>
      <c r="G56" s="73">
        <v>5794917.2199999969</v>
      </c>
      <c r="H56" s="414">
        <f t="shared" si="1"/>
        <v>0.92640531082771538</v>
      </c>
      <c r="I56" s="73">
        <v>5241164.130000053</v>
      </c>
      <c r="J56" s="431">
        <f t="shared" si="2"/>
        <v>0.83787949001138173</v>
      </c>
      <c r="K56" s="588">
        <v>3611021.5700000003</v>
      </c>
      <c r="L56" s="130">
        <v>0.91728680468560919</v>
      </c>
      <c r="M56" s="649">
        <f t="shared" si="3"/>
        <v>0.60478609935304162</v>
      </c>
      <c r="N56" s="588">
        <v>3320525.9500000007</v>
      </c>
      <c r="O56" s="130">
        <v>0.84349389210409709</v>
      </c>
      <c r="P56" s="595">
        <f t="shared" si="4"/>
        <v>0.5784138443489808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2085705.4</v>
      </c>
      <c r="D57" s="188">
        <v>1305891.6200000001</v>
      </c>
      <c r="E57" s="71">
        <v>1242091.3899999999</v>
      </c>
      <c r="F57" s="415">
        <f t="shared" si="5"/>
        <v>0.95114431471732686</v>
      </c>
      <c r="G57" s="474">
        <v>1165691.28</v>
      </c>
      <c r="H57" s="415">
        <f t="shared" si="1"/>
        <v>0.89264014114739465</v>
      </c>
      <c r="I57" s="71">
        <v>1165691.28</v>
      </c>
      <c r="J57" s="432">
        <f t="shared" si="2"/>
        <v>0.89264014114739465</v>
      </c>
      <c r="K57" s="589">
        <v>1271679.6299999999</v>
      </c>
      <c r="L57" s="416">
        <v>0.84036634374107289</v>
      </c>
      <c r="M57" s="210">
        <f t="shared" si="3"/>
        <v>-8.3345166109171642E-2</v>
      </c>
      <c r="N57" s="589">
        <v>1271679.6299999999</v>
      </c>
      <c r="O57" s="416">
        <v>0.84036634374107289</v>
      </c>
      <c r="P57" s="596">
        <f t="shared" si="4"/>
        <v>-8.3345166109171642E-2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1009644.36</v>
      </c>
      <c r="D58" s="188">
        <v>951742.62</v>
      </c>
      <c r="E58" s="71">
        <v>606884.37</v>
      </c>
      <c r="F58" s="130">
        <f t="shared" si="5"/>
        <v>0.63765597678078134</v>
      </c>
      <c r="G58" s="475">
        <v>576832.16</v>
      </c>
      <c r="H58" s="130">
        <f t="shared" si="1"/>
        <v>0.6060799925088991</v>
      </c>
      <c r="I58" s="71">
        <v>574830.86</v>
      </c>
      <c r="J58" s="194">
        <f t="shared" si="2"/>
        <v>0.60397721812647209</v>
      </c>
      <c r="K58" s="395">
        <v>586413.07999999996</v>
      </c>
      <c r="L58" s="130">
        <v>0.74147179779331585</v>
      </c>
      <c r="M58" s="210">
        <f t="shared" si="3"/>
        <v>-1.6338175812858569E-2</v>
      </c>
      <c r="N58" s="395">
        <v>586402.09</v>
      </c>
      <c r="O58" s="130">
        <v>0.7414579018293006</v>
      </c>
      <c r="P58" s="445">
        <f t="shared" si="4"/>
        <v>-1.9732586560187726E-2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365380.73</v>
      </c>
      <c r="D59" s="189">
        <v>310700.2</v>
      </c>
      <c r="E59" s="73">
        <v>291574</v>
      </c>
      <c r="F59" s="414">
        <f t="shared" si="5"/>
        <v>0.93844162314668611</v>
      </c>
      <c r="G59" s="476">
        <v>249132.74</v>
      </c>
      <c r="H59" s="414">
        <f>+G59/D59</f>
        <v>0.80184286975032515</v>
      </c>
      <c r="I59" s="73">
        <v>249132.74</v>
      </c>
      <c r="J59" s="431">
        <f t="shared" si="2"/>
        <v>0.80184286975032515</v>
      </c>
      <c r="K59" s="588">
        <v>248754.28</v>
      </c>
      <c r="L59" s="130">
        <v>0.86862744837857719</v>
      </c>
      <c r="M59" s="650">
        <f t="shared" si="3"/>
        <v>1.5214210585643428E-3</v>
      </c>
      <c r="N59" s="588">
        <v>248754.28</v>
      </c>
      <c r="O59" s="130">
        <v>0.86862744837857719</v>
      </c>
      <c r="P59" s="595">
        <f t="shared" si="4"/>
        <v>1.5214210585643428E-3</v>
      </c>
      <c r="Q59" s="59">
        <v>233</v>
      </c>
    </row>
    <row r="60" spans="1:17" ht="15" customHeight="1" x14ac:dyDescent="0.2">
      <c r="A60" s="55"/>
      <c r="B60" s="55" t="s">
        <v>289</v>
      </c>
      <c r="C60" s="176">
        <v>0</v>
      </c>
      <c r="D60" s="566">
        <v>179401.67</v>
      </c>
      <c r="E60" s="56">
        <v>0</v>
      </c>
      <c r="F60" s="243">
        <f t="shared" si="5"/>
        <v>0</v>
      </c>
      <c r="G60" s="56">
        <v>0</v>
      </c>
      <c r="H60" s="78">
        <f>+G60/D60</f>
        <v>0</v>
      </c>
      <c r="I60" s="56">
        <v>0</v>
      </c>
      <c r="J60" s="172">
        <f>I60/D60</f>
        <v>0</v>
      </c>
      <c r="K60" s="585">
        <v>0</v>
      </c>
      <c r="L60" s="591" t="s">
        <v>129</v>
      </c>
      <c r="M60" s="245" t="s">
        <v>129</v>
      </c>
      <c r="N60" s="585">
        <v>0</v>
      </c>
      <c r="O60" s="591" t="s">
        <v>129</v>
      </c>
      <c r="P60" s="245" t="s">
        <v>129</v>
      </c>
      <c r="Q60" s="59" t="s">
        <v>545</v>
      </c>
    </row>
    <row r="61" spans="1:17" ht="15" customHeight="1" x14ac:dyDescent="0.2">
      <c r="A61" s="531"/>
      <c r="B61" s="83" t="s">
        <v>240</v>
      </c>
      <c r="C61" s="162">
        <f>SUM(C12:C42,C47:C60)</f>
        <v>602409334.73000014</v>
      </c>
      <c r="D61" s="152">
        <f>SUM(D12:D42,D47:D60)</f>
        <v>598087198.6500001</v>
      </c>
      <c r="E61" s="84">
        <f>SUM(E12:E42,E47:E60)</f>
        <v>591770617.23000002</v>
      </c>
      <c r="F61" s="90">
        <f>+E61/D61</f>
        <v>0.98943869483537206</v>
      </c>
      <c r="G61" s="84">
        <f>SUM(G12:G42,G47:G60)</f>
        <v>586505115.9799999</v>
      </c>
      <c r="H61" s="90">
        <f t="shared" si="1"/>
        <v>0.98063479255843755</v>
      </c>
      <c r="I61" s="84">
        <f>SUM(I12:I42,I47:I60)</f>
        <v>570798952.92000008</v>
      </c>
      <c r="J61" s="170">
        <f t="shared" si="2"/>
        <v>0.95437413509000868</v>
      </c>
      <c r="K61" s="152">
        <f>SUM(K12:K42,K47:K60)</f>
        <v>584992217.31000018</v>
      </c>
      <c r="L61" s="90">
        <v>0.98079132000607816</v>
      </c>
      <c r="M61" s="633">
        <f t="shared" si="3"/>
        <v>2.5861859786042718E-3</v>
      </c>
      <c r="N61" s="573">
        <f>SUM(N12:N42,N47:N60)</f>
        <v>575950621.6500001</v>
      </c>
      <c r="O61" s="90">
        <v>0.96563228321904104</v>
      </c>
      <c r="P61" s="213">
        <f>+I61/N61-1</f>
        <v>-8.9446361134941643E-3</v>
      </c>
    </row>
    <row r="62" spans="1:17" ht="15" customHeight="1" x14ac:dyDescent="0.2">
      <c r="A62" s="81"/>
      <c r="B62" s="81" t="s">
        <v>346</v>
      </c>
      <c r="C62" s="186">
        <v>33425949.170000002</v>
      </c>
      <c r="D62" s="190">
        <v>23659052.239999998</v>
      </c>
      <c r="E62" s="82">
        <v>18329654.989999998</v>
      </c>
      <c r="F62" s="415">
        <f>+E62/D62</f>
        <v>0.774741726932338</v>
      </c>
      <c r="G62" s="82">
        <v>18329654.989999998</v>
      </c>
      <c r="H62" s="415">
        <f t="shared" si="1"/>
        <v>0.774741726932338</v>
      </c>
      <c r="I62" s="82">
        <v>18329654.989999998</v>
      </c>
      <c r="J62" s="432">
        <f t="shared" si="2"/>
        <v>0.774741726932338</v>
      </c>
      <c r="K62" s="589">
        <v>22643548.440000001</v>
      </c>
      <c r="L62" s="415">
        <v>0.95639453681087627</v>
      </c>
      <c r="M62" s="596">
        <f t="shared" si="3"/>
        <v>-0.1905131371715344</v>
      </c>
      <c r="N62" s="589">
        <v>22643548.440000001</v>
      </c>
      <c r="O62" s="415">
        <v>0.95639453681087627</v>
      </c>
      <c r="P62" s="596">
        <f>+I62/N62-1</f>
        <v>-0.1905131371715344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1031803.03</v>
      </c>
      <c r="D63" s="188">
        <v>942321.6</v>
      </c>
      <c r="E63" s="71">
        <v>145567.46</v>
      </c>
      <c r="F63" s="130">
        <f>+E63/D63</f>
        <v>0.15447747350798283</v>
      </c>
      <c r="G63" s="71">
        <v>145567.46</v>
      </c>
      <c r="H63" s="130">
        <f t="shared" si="1"/>
        <v>0.15447747350798283</v>
      </c>
      <c r="I63" s="71">
        <v>145567.46</v>
      </c>
      <c r="J63" s="194">
        <f t="shared" si="2"/>
        <v>0.15447747350798283</v>
      </c>
      <c r="K63" s="395">
        <v>197467.3</v>
      </c>
      <c r="L63" s="130">
        <v>0.70072809366173239</v>
      </c>
      <c r="M63" s="596">
        <f t="shared" si="3"/>
        <v>-0.26282751625205791</v>
      </c>
      <c r="N63" s="395">
        <v>197467.3</v>
      </c>
      <c r="O63" s="130">
        <v>0.70072809366173239</v>
      </c>
      <c r="P63" s="596">
        <f t="shared" ref="P63:P64" si="10">+I63/N63-1</f>
        <v>-0.26282751625205791</v>
      </c>
      <c r="Q63" s="59" t="s">
        <v>349</v>
      </c>
    </row>
    <row r="64" spans="1:17" ht="15" customHeight="1" x14ac:dyDescent="0.2">
      <c r="A64" s="79"/>
      <c r="B64" s="554" t="s">
        <v>183</v>
      </c>
      <c r="C64" s="396">
        <v>250000</v>
      </c>
      <c r="D64" s="191">
        <v>250000</v>
      </c>
      <c r="E64" s="80">
        <v>19869.04</v>
      </c>
      <c r="F64" s="243">
        <f>+E64/D64</f>
        <v>7.9476160000000004E-2</v>
      </c>
      <c r="G64" s="80">
        <v>19869.04</v>
      </c>
      <c r="H64" s="243">
        <f t="shared" si="1"/>
        <v>7.9476160000000004E-2</v>
      </c>
      <c r="I64" s="80">
        <v>19869.04</v>
      </c>
      <c r="J64" s="195">
        <f t="shared" si="2"/>
        <v>7.9476160000000004E-2</v>
      </c>
      <c r="K64" s="590">
        <v>584760.31000000006</v>
      </c>
      <c r="L64" s="243">
        <v>0.62180461200857873</v>
      </c>
      <c r="M64" s="245">
        <f t="shared" si="3"/>
        <v>-0.96602190733498994</v>
      </c>
      <c r="N64" s="590">
        <v>584760.31000000006</v>
      </c>
      <c r="O64" s="243">
        <v>0.62180461200857873</v>
      </c>
      <c r="P64" s="245">
        <f t="shared" si="10"/>
        <v>-0.96602190733498994</v>
      </c>
      <c r="Q64" s="59">
        <v>352</v>
      </c>
    </row>
    <row r="65" spans="1:19" ht="15" customHeight="1" thickBot="1" x14ac:dyDescent="0.25">
      <c r="A65" s="531"/>
      <c r="B65" s="522" t="s">
        <v>2</v>
      </c>
      <c r="C65" s="166">
        <f>SUM(C62:C64)</f>
        <v>34707752.200000003</v>
      </c>
      <c r="D65" s="169">
        <f t="shared" ref="D65:I65" si="11">SUM(D62:D64)</f>
        <v>24851373.84</v>
      </c>
      <c r="E65" s="174">
        <f t="shared" si="11"/>
        <v>18495091.489999998</v>
      </c>
      <c r="F65" s="378">
        <f>+E65/D65</f>
        <v>0.74422813036721835</v>
      </c>
      <c r="G65" s="174">
        <f t="shared" si="11"/>
        <v>18495091.489999998</v>
      </c>
      <c r="H65" s="378">
        <f t="shared" si="1"/>
        <v>0.74422813036721835</v>
      </c>
      <c r="I65" s="174">
        <f t="shared" si="11"/>
        <v>18495091.489999998</v>
      </c>
      <c r="J65" s="175">
        <f t="shared" si="2"/>
        <v>0.74422813036721835</v>
      </c>
      <c r="K65" s="612">
        <f t="shared" ref="K65" si="12">SUM(K62:K64)</f>
        <v>23425776.050000001</v>
      </c>
      <c r="L65" s="378">
        <v>0.94086311234886943</v>
      </c>
      <c r="M65" s="613">
        <f t="shared" si="3"/>
        <v>-0.21048116183967369</v>
      </c>
      <c r="N65" s="612">
        <f t="shared" ref="N65" si="13">SUM(N62:N64)</f>
        <v>23425776.050000001</v>
      </c>
      <c r="O65" s="378">
        <v>0.94086311234886943</v>
      </c>
      <c r="P65" s="613">
        <f>+I65/N65-1</f>
        <v>-0.21048116183967369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510</v>
      </c>
      <c r="D68" s="764" t="s">
        <v>775</v>
      </c>
      <c r="E68" s="762"/>
      <c r="F68" s="762"/>
      <c r="G68" s="762"/>
      <c r="H68" s="762"/>
      <c r="I68" s="762"/>
      <c r="J68" s="763"/>
      <c r="K68" s="770" t="s">
        <v>776</v>
      </c>
      <c r="L68" s="771"/>
      <c r="M68" s="771"/>
      <c r="N68" s="771"/>
      <c r="O68" s="771"/>
      <c r="P68" s="772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555</v>
      </c>
      <c r="L69" s="88" t="s">
        <v>556</v>
      </c>
      <c r="M69" s="88" t="s">
        <v>557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512</v>
      </c>
      <c r="N70" s="569" t="s">
        <v>17</v>
      </c>
      <c r="O70" s="89" t="s">
        <v>18</v>
      </c>
      <c r="P70" s="592" t="s">
        <v>512</v>
      </c>
      <c r="Q70" s="58" t="s">
        <v>163</v>
      </c>
      <c r="S70" s="359"/>
    </row>
    <row r="71" spans="1:19" ht="15" customHeight="1" x14ac:dyDescent="0.2">
      <c r="A71" s="21"/>
      <c r="B71" s="21" t="s">
        <v>293</v>
      </c>
      <c r="C71" s="483">
        <v>24587855.940000001</v>
      </c>
      <c r="D71" s="190">
        <v>25122331.149999999</v>
      </c>
      <c r="E71" s="82">
        <v>24772331.149999999</v>
      </c>
      <c r="F71" s="418">
        <f t="shared" ref="F71:F88" si="14">+E71/D71</f>
        <v>0.98606817186230744</v>
      </c>
      <c r="G71" s="82">
        <v>24772331.149999999</v>
      </c>
      <c r="H71" s="418">
        <f>+G71/D71</f>
        <v>0.98606817186230744</v>
      </c>
      <c r="I71" s="82">
        <v>24772331.149999999</v>
      </c>
      <c r="J71" s="348">
        <f>I71/D71</f>
        <v>0.98606817186230744</v>
      </c>
      <c r="K71" s="570">
        <v>24747121.66</v>
      </c>
      <c r="L71" s="418">
        <v>1</v>
      </c>
      <c r="M71" s="210">
        <f t="shared" ref="M71:M137" si="15">+G71/K71-1</f>
        <v>1.0186837219434697E-3</v>
      </c>
      <c r="N71" s="570">
        <v>24747121.66</v>
      </c>
      <c r="O71" s="418">
        <v>1</v>
      </c>
      <c r="P71" s="210">
        <f t="shared" ref="P71:P100" si="16">+I71/N71-1</f>
        <v>1.0186837219434697E-3</v>
      </c>
      <c r="Q71" s="60" t="s">
        <v>364</v>
      </c>
      <c r="S71" s="358"/>
    </row>
    <row r="72" spans="1:19" ht="15" customHeight="1" x14ac:dyDescent="0.2">
      <c r="A72" s="23"/>
      <c r="B72" s="23" t="s">
        <v>294</v>
      </c>
      <c r="C72" s="184">
        <v>858841</v>
      </c>
      <c r="D72" s="188">
        <v>858963.64</v>
      </c>
      <c r="E72" s="82">
        <v>858963.64</v>
      </c>
      <c r="F72" s="418">
        <f t="shared" si="14"/>
        <v>1</v>
      </c>
      <c r="G72" s="82">
        <v>858963.64</v>
      </c>
      <c r="H72" s="418">
        <f>+G72/D72</f>
        <v>1</v>
      </c>
      <c r="I72" s="82">
        <v>858963.64</v>
      </c>
      <c r="J72" s="348">
        <f>I72/D72</f>
        <v>1</v>
      </c>
      <c r="K72" s="571">
        <v>868160.79</v>
      </c>
      <c r="L72" s="419">
        <v>1</v>
      </c>
      <c r="M72" s="211">
        <f t="shared" si="15"/>
        <v>-1.0593832508837497E-2</v>
      </c>
      <c r="N72" s="571">
        <v>868160.79</v>
      </c>
      <c r="O72" s="419">
        <v>1</v>
      </c>
      <c r="P72" s="211">
        <f t="shared" si="16"/>
        <v>-1.0593832508837497E-2</v>
      </c>
      <c r="Q72" s="60" t="s">
        <v>365</v>
      </c>
      <c r="S72" s="358"/>
    </row>
    <row r="73" spans="1:19" ht="15" customHeight="1" x14ac:dyDescent="0.2">
      <c r="A73" s="23"/>
      <c r="B73" s="23" t="s">
        <v>295</v>
      </c>
      <c r="C73" s="184">
        <v>43098862</v>
      </c>
      <c r="D73" s="188">
        <v>50219473.57</v>
      </c>
      <c r="E73" s="82">
        <v>50219473.57</v>
      </c>
      <c r="F73" s="419">
        <f t="shared" si="14"/>
        <v>1</v>
      </c>
      <c r="G73" s="82">
        <v>50219473.57</v>
      </c>
      <c r="H73" s="419">
        <f t="shared" ref="H73:H91" si="17">+G73/D73</f>
        <v>1</v>
      </c>
      <c r="I73" s="82">
        <v>50219473.57</v>
      </c>
      <c r="J73" s="433">
        <f t="shared" ref="J73:J91" si="18">I73/D73</f>
        <v>1</v>
      </c>
      <c r="K73" s="571">
        <v>45699316.630000003</v>
      </c>
      <c r="L73" s="419">
        <v>1</v>
      </c>
      <c r="M73" s="211">
        <f t="shared" si="15"/>
        <v>9.8910821284200034E-2</v>
      </c>
      <c r="N73" s="571">
        <v>45699316.630000003</v>
      </c>
      <c r="O73" s="419">
        <v>1</v>
      </c>
      <c r="P73" s="211">
        <f t="shared" si="16"/>
        <v>9.8910821284200034E-2</v>
      </c>
      <c r="Q73" s="60" t="s">
        <v>366</v>
      </c>
      <c r="S73" s="358"/>
    </row>
    <row r="74" spans="1:19" ht="15" customHeight="1" x14ac:dyDescent="0.2">
      <c r="A74" s="23"/>
      <c r="B74" s="23" t="s">
        <v>296</v>
      </c>
      <c r="C74" s="184">
        <v>32481396.359999999</v>
      </c>
      <c r="D74" s="188">
        <v>42643843.219999999</v>
      </c>
      <c r="E74" s="82">
        <v>42641900.329999998</v>
      </c>
      <c r="F74" s="419">
        <f t="shared" si="14"/>
        <v>0.9999544391440055</v>
      </c>
      <c r="G74" s="82">
        <v>42641900.329999998</v>
      </c>
      <c r="H74" s="419">
        <f t="shared" si="17"/>
        <v>0.9999544391440055</v>
      </c>
      <c r="I74" s="82">
        <v>42519361.369999997</v>
      </c>
      <c r="J74" s="433">
        <f t="shared" si="18"/>
        <v>0.99708089513982601</v>
      </c>
      <c r="K74" s="571">
        <v>45578530.75</v>
      </c>
      <c r="L74" s="419">
        <v>0.99272719856714264</v>
      </c>
      <c r="M74" s="211">
        <f t="shared" si="15"/>
        <v>-6.4430124702955727E-2</v>
      </c>
      <c r="N74" s="571">
        <v>45353896.400000006</v>
      </c>
      <c r="O74" s="419">
        <v>0.98783453034576862</v>
      </c>
      <c r="P74" s="211">
        <f t="shared" si="16"/>
        <v>-6.2498159033586576E-2</v>
      </c>
      <c r="Q74" s="60" t="s">
        <v>507</v>
      </c>
      <c r="S74" s="359"/>
    </row>
    <row r="75" spans="1:19" ht="15" customHeight="1" x14ac:dyDescent="0.2">
      <c r="A75" s="23"/>
      <c r="B75" s="23" t="s">
        <v>297</v>
      </c>
      <c r="C75" s="184">
        <v>97214659.010000005</v>
      </c>
      <c r="D75" s="188">
        <v>150498196.03999999</v>
      </c>
      <c r="E75" s="82">
        <v>145625635.83000001</v>
      </c>
      <c r="F75" s="419">
        <f t="shared" si="14"/>
        <v>0.9676237965755754</v>
      </c>
      <c r="G75" s="82">
        <v>145625635.83000001</v>
      </c>
      <c r="H75" s="419">
        <f t="shared" si="17"/>
        <v>0.9676237965755754</v>
      </c>
      <c r="I75" s="82">
        <v>145625635.83000001</v>
      </c>
      <c r="J75" s="433">
        <f t="shared" si="18"/>
        <v>0.9676237965755754</v>
      </c>
      <c r="K75" s="571">
        <v>116441707.95999999</v>
      </c>
      <c r="L75" s="419">
        <v>1</v>
      </c>
      <c r="M75" s="211">
        <f t="shared" si="15"/>
        <v>0.25063122468132537</v>
      </c>
      <c r="N75" s="571">
        <v>116441707.95999999</v>
      </c>
      <c r="O75" s="419">
        <v>1</v>
      </c>
      <c r="P75" s="211">
        <f t="shared" si="16"/>
        <v>0.25063122468132537</v>
      </c>
      <c r="Q75" s="60" t="s">
        <v>446</v>
      </c>
      <c r="S75" s="358"/>
    </row>
    <row r="76" spans="1:19" ht="15" customHeight="1" x14ac:dyDescent="0.2">
      <c r="A76" s="23"/>
      <c r="B76" s="23" t="s">
        <v>298</v>
      </c>
      <c r="C76" s="184">
        <v>2215090.08</v>
      </c>
      <c r="D76" s="188">
        <v>2218157.08</v>
      </c>
      <c r="E76" s="82">
        <v>2218157.08</v>
      </c>
      <c r="F76" s="419">
        <f t="shared" si="14"/>
        <v>1</v>
      </c>
      <c r="G76" s="82">
        <v>2218157.08</v>
      </c>
      <c r="H76" s="419">
        <f t="shared" si="17"/>
        <v>1</v>
      </c>
      <c r="I76" s="82">
        <v>2218157.08</v>
      </c>
      <c r="J76" s="433">
        <f t="shared" si="18"/>
        <v>1</v>
      </c>
      <c r="K76" s="571">
        <v>1208077.58</v>
      </c>
      <c r="L76" s="419">
        <v>1</v>
      </c>
      <c r="M76" s="211">
        <f t="shared" si="15"/>
        <v>0.83610483028747207</v>
      </c>
      <c r="N76" s="571">
        <v>1208077.58</v>
      </c>
      <c r="O76" s="419">
        <v>1</v>
      </c>
      <c r="P76" s="211">
        <f t="shared" si="16"/>
        <v>0.83610483028747207</v>
      </c>
      <c r="Q76" s="60" t="s">
        <v>367</v>
      </c>
      <c r="S76" s="358"/>
    </row>
    <row r="77" spans="1:19" ht="15" customHeight="1" x14ac:dyDescent="0.2">
      <c r="A77" s="23"/>
      <c r="B77" s="23" t="s">
        <v>299</v>
      </c>
      <c r="C77" s="184">
        <v>7713147</v>
      </c>
      <c r="D77" s="188">
        <v>8753379.8599999994</v>
      </c>
      <c r="E77" s="82">
        <v>8717079.8599999994</v>
      </c>
      <c r="F77" s="419">
        <f t="shared" si="14"/>
        <v>0.99585303042018336</v>
      </c>
      <c r="G77" s="82">
        <v>8717079.8599999994</v>
      </c>
      <c r="H77" s="419">
        <f t="shared" si="17"/>
        <v>0.99585303042018336</v>
      </c>
      <c r="I77" s="82">
        <v>8717079.8599999994</v>
      </c>
      <c r="J77" s="433">
        <f t="shared" si="18"/>
        <v>0.99585303042018336</v>
      </c>
      <c r="K77" s="571">
        <v>7764457.5</v>
      </c>
      <c r="L77" s="419">
        <v>0.99534660576232503</v>
      </c>
      <c r="M77" s="211">
        <f t="shared" si="15"/>
        <v>0.12269013772050386</v>
      </c>
      <c r="N77" s="571">
        <v>7764457.5</v>
      </c>
      <c r="O77" s="419">
        <v>0.99534660576232503</v>
      </c>
      <c r="P77" s="211">
        <f t="shared" si="16"/>
        <v>0.12269013772050386</v>
      </c>
      <c r="Q77" s="60" t="s">
        <v>546</v>
      </c>
      <c r="S77" s="358"/>
    </row>
    <row r="78" spans="1:19" ht="15" customHeight="1" x14ac:dyDescent="0.2">
      <c r="A78" s="23"/>
      <c r="B78" s="23" t="s">
        <v>300</v>
      </c>
      <c r="C78" s="184">
        <v>22591226.289999999</v>
      </c>
      <c r="D78" s="188">
        <v>25431500</v>
      </c>
      <c r="E78" s="82">
        <v>25431500</v>
      </c>
      <c r="F78" s="419">
        <f t="shared" si="14"/>
        <v>1</v>
      </c>
      <c r="G78" s="82">
        <v>25431500</v>
      </c>
      <c r="H78" s="419">
        <f t="shared" si="17"/>
        <v>1</v>
      </c>
      <c r="I78" s="82">
        <v>25431500</v>
      </c>
      <c r="J78" s="433">
        <f t="shared" si="18"/>
        <v>1</v>
      </c>
      <c r="K78" s="571">
        <v>23885576.440000001</v>
      </c>
      <c r="L78" s="419">
        <v>1</v>
      </c>
      <c r="M78" s="211">
        <f t="shared" si="15"/>
        <v>6.4722053657918721E-2</v>
      </c>
      <c r="N78" s="571">
        <v>23885576.440000001</v>
      </c>
      <c r="O78" s="419">
        <v>1</v>
      </c>
      <c r="P78" s="211">
        <f t="shared" si="16"/>
        <v>6.4722053657918721E-2</v>
      </c>
      <c r="Q78" s="60" t="s">
        <v>547</v>
      </c>
      <c r="S78" s="358"/>
    </row>
    <row r="79" spans="1:19" ht="15" customHeight="1" x14ac:dyDescent="0.2">
      <c r="A79" s="65"/>
      <c r="B79" s="65" t="s">
        <v>301</v>
      </c>
      <c r="C79" s="396">
        <v>8663077.6099999994</v>
      </c>
      <c r="D79" s="189">
        <v>10708260.780000001</v>
      </c>
      <c r="E79" s="62">
        <v>10704809.030000001</v>
      </c>
      <c r="F79" s="420">
        <f t="shared" si="14"/>
        <v>0.99967765540353226</v>
      </c>
      <c r="G79" s="62">
        <v>10704809.030000001</v>
      </c>
      <c r="H79" s="420">
        <f t="shared" si="17"/>
        <v>0.99967765540353226</v>
      </c>
      <c r="I79" s="62">
        <v>10704809.030000001</v>
      </c>
      <c r="J79" s="434">
        <f t="shared" si="18"/>
        <v>0.99967765540353226</v>
      </c>
      <c r="K79" s="606">
        <v>9735779.5500000007</v>
      </c>
      <c r="L79" s="420">
        <v>1</v>
      </c>
      <c r="M79" s="597">
        <f t="shared" si="15"/>
        <v>9.9532808340961232E-2</v>
      </c>
      <c r="N79" s="606">
        <v>9735779.5500000007</v>
      </c>
      <c r="O79" s="420">
        <v>1</v>
      </c>
      <c r="P79" s="597">
        <f t="shared" si="16"/>
        <v>9.9532808340961232E-2</v>
      </c>
      <c r="Q79" s="330" t="s">
        <v>368</v>
      </c>
      <c r="S79" s="358"/>
    </row>
    <row r="80" spans="1:19" ht="15" customHeight="1" x14ac:dyDescent="0.2">
      <c r="A80" s="68"/>
      <c r="B80" s="68" t="s">
        <v>302</v>
      </c>
      <c r="C80" s="490">
        <v>103023093</v>
      </c>
      <c r="D80" s="190">
        <v>116686567.98</v>
      </c>
      <c r="E80" s="82">
        <v>116686567.98</v>
      </c>
      <c r="F80" s="363">
        <f t="shared" si="14"/>
        <v>1</v>
      </c>
      <c r="G80" s="82">
        <v>116686567.98</v>
      </c>
      <c r="H80" s="363">
        <f t="shared" si="17"/>
        <v>1</v>
      </c>
      <c r="I80" s="82">
        <v>116686567.98</v>
      </c>
      <c r="J80" s="278">
        <f t="shared" si="18"/>
        <v>1</v>
      </c>
      <c r="K80" s="589">
        <v>105702773.28</v>
      </c>
      <c r="L80" s="363">
        <v>1</v>
      </c>
      <c r="M80" s="210">
        <f t="shared" si="15"/>
        <v>0.10391207684688286</v>
      </c>
      <c r="N80" s="589">
        <v>105702773.28</v>
      </c>
      <c r="O80" s="363">
        <v>1</v>
      </c>
      <c r="P80" s="210">
        <f t="shared" si="16"/>
        <v>0.10391207684688286</v>
      </c>
      <c r="Q80" s="331" t="s">
        <v>548</v>
      </c>
      <c r="S80" s="358"/>
    </row>
    <row r="81" spans="1:19" ht="15" customHeight="1" x14ac:dyDescent="0.2">
      <c r="A81" s="70"/>
      <c r="B81" s="70" t="s">
        <v>303</v>
      </c>
      <c r="C81" s="184">
        <v>47794228</v>
      </c>
      <c r="D81" s="188">
        <v>47797404.409999996</v>
      </c>
      <c r="E81" s="82">
        <v>47797404.409999996</v>
      </c>
      <c r="F81" s="363">
        <f t="shared" si="14"/>
        <v>1</v>
      </c>
      <c r="G81" s="82">
        <v>47797404.409999996</v>
      </c>
      <c r="H81" s="363">
        <f t="shared" si="17"/>
        <v>1</v>
      </c>
      <c r="I81" s="82">
        <v>47797404.409999996</v>
      </c>
      <c r="J81" s="278">
        <f t="shared" si="18"/>
        <v>1</v>
      </c>
      <c r="K81" s="395">
        <v>47495458.350000001</v>
      </c>
      <c r="L81" s="421">
        <v>1</v>
      </c>
      <c r="M81" s="211">
        <f t="shared" si="15"/>
        <v>6.357367009176329E-3</v>
      </c>
      <c r="N81" s="395">
        <v>47495458.350000001</v>
      </c>
      <c r="O81" s="421">
        <v>1</v>
      </c>
      <c r="P81" s="211">
        <f t="shared" si="16"/>
        <v>6.357367009176329E-3</v>
      </c>
      <c r="Q81" s="60" t="s">
        <v>369</v>
      </c>
      <c r="S81" s="358"/>
    </row>
    <row r="82" spans="1:19" ht="15" customHeight="1" x14ac:dyDescent="0.2">
      <c r="A82" s="70"/>
      <c r="B82" s="70" t="s">
        <v>304</v>
      </c>
      <c r="C82" s="184">
        <v>2040648.37</v>
      </c>
      <c r="D82" s="188">
        <v>8600608.7200000007</v>
      </c>
      <c r="E82" s="82">
        <v>8600353.9800000004</v>
      </c>
      <c r="F82" s="363">
        <f t="shared" si="14"/>
        <v>0.99997038116622983</v>
      </c>
      <c r="G82" s="82">
        <v>8600353.9800000004</v>
      </c>
      <c r="H82" s="363">
        <f t="shared" si="17"/>
        <v>0.99997038116622983</v>
      </c>
      <c r="I82" s="82">
        <v>8600353.9800000004</v>
      </c>
      <c r="J82" s="278">
        <f t="shared" si="18"/>
        <v>0.99997038116622983</v>
      </c>
      <c r="K82" s="395">
        <v>6281983.2599999998</v>
      </c>
      <c r="L82" s="421">
        <v>0.99999526903237934</v>
      </c>
      <c r="M82" s="211">
        <f t="shared" si="15"/>
        <v>0.36905076375513945</v>
      </c>
      <c r="N82" s="395">
        <v>6281983.2599999998</v>
      </c>
      <c r="O82" s="421">
        <v>0.99999526903237934</v>
      </c>
      <c r="P82" s="211">
        <f t="shared" si="16"/>
        <v>0.36905076375513945</v>
      </c>
      <c r="Q82" s="60" t="s">
        <v>370</v>
      </c>
      <c r="S82" s="358"/>
    </row>
    <row r="83" spans="1:19" ht="15" customHeight="1" x14ac:dyDescent="0.2">
      <c r="A83" s="72"/>
      <c r="B83" s="72" t="s">
        <v>305</v>
      </c>
      <c r="C83" s="185">
        <v>617526</v>
      </c>
      <c r="D83" s="189">
        <v>704898.45</v>
      </c>
      <c r="E83" s="62">
        <v>704898.45</v>
      </c>
      <c r="F83" s="268">
        <f t="shared" si="14"/>
        <v>1</v>
      </c>
      <c r="G83" s="62">
        <v>704898.45</v>
      </c>
      <c r="H83" s="422">
        <f t="shared" si="17"/>
        <v>1</v>
      </c>
      <c r="I83" s="62">
        <v>704898.45</v>
      </c>
      <c r="J83" s="278">
        <f t="shared" si="18"/>
        <v>1</v>
      </c>
      <c r="K83" s="588">
        <v>835351</v>
      </c>
      <c r="L83" s="422">
        <v>0.92201460064966878</v>
      </c>
      <c r="M83" s="211">
        <f t="shared" si="15"/>
        <v>-0.1561649534147922</v>
      </c>
      <c r="N83" s="588">
        <v>835351</v>
      </c>
      <c r="O83" s="422">
        <v>0.92201460064966878</v>
      </c>
      <c r="P83" s="211">
        <f t="shared" si="16"/>
        <v>-0.1561649534147922</v>
      </c>
      <c r="Q83" s="60" t="s">
        <v>371</v>
      </c>
      <c r="S83" s="358"/>
    </row>
    <row r="84" spans="1:19" ht="15" customHeight="1" x14ac:dyDescent="0.2">
      <c r="A84" s="68"/>
      <c r="B84" s="68" t="s">
        <v>306</v>
      </c>
      <c r="C84" s="186">
        <v>29531289.140000001</v>
      </c>
      <c r="D84" s="190">
        <v>30406413.210000001</v>
      </c>
      <c r="E84" s="82">
        <v>30311413.210000001</v>
      </c>
      <c r="F84" s="238">
        <f t="shared" si="14"/>
        <v>0.99687565911362552</v>
      </c>
      <c r="G84" s="82">
        <v>30311413.210000001</v>
      </c>
      <c r="H84" s="363">
        <f t="shared" si="17"/>
        <v>0.99687565911362552</v>
      </c>
      <c r="I84" s="82">
        <v>30304243.210000001</v>
      </c>
      <c r="J84" s="561">
        <f t="shared" si="18"/>
        <v>0.99663985359620122</v>
      </c>
      <c r="K84" s="587">
        <v>41283671.149999999</v>
      </c>
      <c r="L84" s="238">
        <v>0.98028991187158399</v>
      </c>
      <c r="M84" s="598">
        <f t="shared" si="15"/>
        <v>-0.26577718585475163</v>
      </c>
      <c r="N84" s="587">
        <v>41276500.289999999</v>
      </c>
      <c r="O84" s="238">
        <v>0.98011963821321912</v>
      </c>
      <c r="P84" s="598">
        <f t="shared" si="16"/>
        <v>-0.26582333780507628</v>
      </c>
      <c r="Q84" s="332" t="s">
        <v>549</v>
      </c>
      <c r="S84" s="358"/>
    </row>
    <row r="85" spans="1:19" ht="15" customHeight="1" x14ac:dyDescent="0.2">
      <c r="A85" s="70"/>
      <c r="B85" s="70" t="s">
        <v>307</v>
      </c>
      <c r="C85" s="184">
        <v>17159000</v>
      </c>
      <c r="D85" s="188">
        <v>15669752</v>
      </c>
      <c r="E85" s="82">
        <v>15669752</v>
      </c>
      <c r="F85" s="363">
        <f t="shared" si="14"/>
        <v>1</v>
      </c>
      <c r="G85" s="82">
        <v>15669752</v>
      </c>
      <c r="H85" s="363">
        <f t="shared" si="17"/>
        <v>1</v>
      </c>
      <c r="I85" s="82">
        <v>15669752</v>
      </c>
      <c r="J85" s="435">
        <f t="shared" si="18"/>
        <v>1</v>
      </c>
      <c r="K85" s="395">
        <v>17159000</v>
      </c>
      <c r="L85" s="421">
        <v>1</v>
      </c>
      <c r="M85" s="599">
        <f t="shared" si="15"/>
        <v>-8.6791071740777381E-2</v>
      </c>
      <c r="N85" s="395">
        <v>17159000</v>
      </c>
      <c r="O85" s="421">
        <v>1</v>
      </c>
      <c r="P85" s="599">
        <f t="shared" si="16"/>
        <v>-8.6791071740777381E-2</v>
      </c>
      <c r="Q85" s="60" t="s">
        <v>372</v>
      </c>
      <c r="S85" s="358"/>
    </row>
    <row r="86" spans="1:19" ht="15" customHeight="1" x14ac:dyDescent="0.2">
      <c r="A86" s="70"/>
      <c r="B86" s="70" t="s">
        <v>308</v>
      </c>
      <c r="C86" s="184">
        <v>52736587</v>
      </c>
      <c r="D86" s="188">
        <v>59328045.399999999</v>
      </c>
      <c r="E86" s="82">
        <v>59213754.039999999</v>
      </c>
      <c r="F86" s="363">
        <f t="shared" si="14"/>
        <v>0.99807356943534165</v>
      </c>
      <c r="G86" s="82">
        <v>59213754.039999999</v>
      </c>
      <c r="H86" s="363">
        <f t="shared" si="17"/>
        <v>0.99807356943534165</v>
      </c>
      <c r="I86" s="82">
        <v>59213754.039999999</v>
      </c>
      <c r="J86" s="521">
        <f t="shared" si="18"/>
        <v>0.99807356943534165</v>
      </c>
      <c r="K86" s="395">
        <v>55795892.68</v>
      </c>
      <c r="L86" s="421">
        <v>0.99987253356854089</v>
      </c>
      <c r="M86" s="599">
        <f t="shared" si="15"/>
        <v>6.1256504660693878E-2</v>
      </c>
      <c r="N86" s="395">
        <v>55795892.68</v>
      </c>
      <c r="O86" s="421">
        <v>0.99987253356854089</v>
      </c>
      <c r="P86" s="599">
        <f t="shared" si="16"/>
        <v>6.1256504660693878E-2</v>
      </c>
      <c r="Q86" s="59" t="s">
        <v>373</v>
      </c>
      <c r="S86" s="358"/>
    </row>
    <row r="87" spans="1:19" ht="15" customHeight="1" x14ac:dyDescent="0.2">
      <c r="A87" s="70"/>
      <c r="B87" s="70" t="s">
        <v>309</v>
      </c>
      <c r="C87" s="184">
        <v>2726590</v>
      </c>
      <c r="D87" s="188">
        <v>2726590</v>
      </c>
      <c r="E87" s="82">
        <v>2726590</v>
      </c>
      <c r="F87" s="363">
        <f t="shared" si="14"/>
        <v>1</v>
      </c>
      <c r="G87" s="82">
        <v>2726590</v>
      </c>
      <c r="H87" s="363">
        <f t="shared" si="17"/>
        <v>1</v>
      </c>
      <c r="I87" s="82">
        <v>2726590</v>
      </c>
      <c r="J87" s="435">
        <f t="shared" si="18"/>
        <v>1</v>
      </c>
      <c r="K87" s="395">
        <v>2726590</v>
      </c>
      <c r="L87" s="421">
        <v>1</v>
      </c>
      <c r="M87" s="599">
        <f t="shared" si="15"/>
        <v>0</v>
      </c>
      <c r="N87" s="395">
        <v>2726590</v>
      </c>
      <c r="O87" s="421">
        <v>1</v>
      </c>
      <c r="P87" s="599">
        <f t="shared" si="16"/>
        <v>0</v>
      </c>
      <c r="Q87" s="60" t="s">
        <v>374</v>
      </c>
      <c r="S87" s="358"/>
    </row>
    <row r="88" spans="1:19" ht="15" customHeight="1" x14ac:dyDescent="0.2">
      <c r="A88" s="70"/>
      <c r="B88" s="70" t="s">
        <v>310</v>
      </c>
      <c r="C88" s="184">
        <v>2533749.83</v>
      </c>
      <c r="D88" s="188">
        <v>4629474.9000000004</v>
      </c>
      <c r="E88" s="82">
        <v>4265448.74</v>
      </c>
      <c r="F88" s="421">
        <f t="shared" si="14"/>
        <v>0.92136772142343826</v>
      </c>
      <c r="G88" s="82">
        <v>4265448.74</v>
      </c>
      <c r="H88" s="421">
        <f t="shared" si="17"/>
        <v>0.92136772142343826</v>
      </c>
      <c r="I88" s="82">
        <v>4265448.74</v>
      </c>
      <c r="J88" s="435">
        <f t="shared" si="18"/>
        <v>0.92136772142343826</v>
      </c>
      <c r="K88" s="395">
        <v>4127677.92</v>
      </c>
      <c r="L88" s="421">
        <v>0.96913029159750252</v>
      </c>
      <c r="M88" s="599">
        <f t="shared" si="15"/>
        <v>3.3377318354335328E-2</v>
      </c>
      <c r="N88" s="395">
        <v>4127677.92</v>
      </c>
      <c r="O88" s="421">
        <v>0.96913029159750252</v>
      </c>
      <c r="P88" s="599">
        <f t="shared" si="16"/>
        <v>3.3377318354335328E-2</v>
      </c>
      <c r="Q88" s="60" t="s">
        <v>375</v>
      </c>
      <c r="S88" s="358"/>
    </row>
    <row r="89" spans="1:19" ht="15" customHeight="1" x14ac:dyDescent="0.2">
      <c r="A89" s="70"/>
      <c r="B89" s="70" t="s">
        <v>311</v>
      </c>
      <c r="C89" s="184">
        <v>0</v>
      </c>
      <c r="D89" s="188">
        <v>0</v>
      </c>
      <c r="E89" s="82">
        <v>0</v>
      </c>
      <c r="F89" s="421" t="s">
        <v>129</v>
      </c>
      <c r="G89" s="82">
        <v>0</v>
      </c>
      <c r="H89" s="421" t="s">
        <v>129</v>
      </c>
      <c r="I89" s="82">
        <v>0</v>
      </c>
      <c r="J89" s="435" t="s">
        <v>129</v>
      </c>
      <c r="K89" s="395">
        <v>0</v>
      </c>
      <c r="L89" s="421" t="s">
        <v>129</v>
      </c>
      <c r="M89" s="599" t="s">
        <v>129</v>
      </c>
      <c r="N89" s="395">
        <v>0</v>
      </c>
      <c r="O89" s="421" t="s">
        <v>129</v>
      </c>
      <c r="P89" s="599" t="s">
        <v>129</v>
      </c>
      <c r="Q89" s="60" t="s">
        <v>376</v>
      </c>
      <c r="S89" s="359"/>
    </row>
    <row r="90" spans="1:19" ht="15" customHeight="1" x14ac:dyDescent="0.2">
      <c r="A90" s="70"/>
      <c r="B90" s="70" t="s">
        <v>312</v>
      </c>
      <c r="C90" s="184">
        <v>0</v>
      </c>
      <c r="D90" s="188">
        <v>0</v>
      </c>
      <c r="E90" s="82">
        <v>0</v>
      </c>
      <c r="F90" s="421" t="s">
        <v>129</v>
      </c>
      <c r="G90" s="82">
        <v>0</v>
      </c>
      <c r="H90" s="421" t="s">
        <v>129</v>
      </c>
      <c r="I90" s="82">
        <v>0</v>
      </c>
      <c r="J90" s="435" t="s">
        <v>129</v>
      </c>
      <c r="K90" s="395">
        <v>0</v>
      </c>
      <c r="L90" s="421" t="s">
        <v>129</v>
      </c>
      <c r="M90" s="599" t="s">
        <v>129</v>
      </c>
      <c r="N90" s="395">
        <v>0</v>
      </c>
      <c r="O90" s="421" t="s">
        <v>129</v>
      </c>
      <c r="P90" s="599" t="s">
        <v>129</v>
      </c>
      <c r="Q90" s="60" t="s">
        <v>377</v>
      </c>
      <c r="S90" s="358"/>
    </row>
    <row r="91" spans="1:19" ht="15" customHeight="1" x14ac:dyDescent="0.2">
      <c r="A91" s="70"/>
      <c r="B91" s="70" t="s">
        <v>313</v>
      </c>
      <c r="C91" s="483">
        <v>4843478</v>
      </c>
      <c r="D91" s="188">
        <v>7085608.6900000004</v>
      </c>
      <c r="E91" s="82">
        <v>7085608.6900000004</v>
      </c>
      <c r="F91" s="421">
        <f t="shared" ref="F91" si="19">+E91/D91</f>
        <v>1</v>
      </c>
      <c r="G91" s="82">
        <v>7085608.6900000004</v>
      </c>
      <c r="H91" s="421">
        <f t="shared" si="17"/>
        <v>1</v>
      </c>
      <c r="I91" s="82">
        <v>7085608.6900000004</v>
      </c>
      <c r="J91" s="435">
        <f t="shared" si="18"/>
        <v>1</v>
      </c>
      <c r="K91" s="395">
        <v>4991424.13</v>
      </c>
      <c r="L91" s="421">
        <v>1</v>
      </c>
      <c r="M91" s="599">
        <f t="shared" si="15"/>
        <v>0.41955652444225389</v>
      </c>
      <c r="N91" s="395">
        <v>4991424.13</v>
      </c>
      <c r="O91" s="421">
        <v>1</v>
      </c>
      <c r="P91" s="599">
        <f t="shared" si="16"/>
        <v>0.41955652444225389</v>
      </c>
      <c r="Q91" s="60" t="s">
        <v>378</v>
      </c>
      <c r="S91" s="359"/>
    </row>
    <row r="92" spans="1:19" ht="15" customHeight="1" x14ac:dyDescent="0.2">
      <c r="A92" s="70"/>
      <c r="B92" s="70" t="s">
        <v>314</v>
      </c>
      <c r="C92" s="184">
        <v>0</v>
      </c>
      <c r="D92" s="188">
        <v>0</v>
      </c>
      <c r="E92" s="82">
        <v>0</v>
      </c>
      <c r="F92" s="421" t="s">
        <v>129</v>
      </c>
      <c r="G92" s="82">
        <v>0</v>
      </c>
      <c r="H92" s="421" t="s">
        <v>129</v>
      </c>
      <c r="I92" s="82">
        <v>0</v>
      </c>
      <c r="J92" s="435" t="s">
        <v>129</v>
      </c>
      <c r="K92" s="395">
        <v>0</v>
      </c>
      <c r="L92" s="421" t="s">
        <v>129</v>
      </c>
      <c r="M92" s="599" t="s">
        <v>129</v>
      </c>
      <c r="N92" s="395">
        <v>0</v>
      </c>
      <c r="O92" s="421" t="s">
        <v>129</v>
      </c>
      <c r="P92" s="599" t="s">
        <v>129</v>
      </c>
      <c r="Q92" s="60" t="s">
        <v>379</v>
      </c>
      <c r="S92" s="358"/>
    </row>
    <row r="93" spans="1:19" ht="15" customHeight="1" x14ac:dyDescent="0.2">
      <c r="A93" s="70"/>
      <c r="B93" s="74" t="s">
        <v>315</v>
      </c>
      <c r="C93" s="184">
        <v>0</v>
      </c>
      <c r="D93" s="188">
        <v>0</v>
      </c>
      <c r="E93" s="82">
        <v>0</v>
      </c>
      <c r="F93" s="421" t="s">
        <v>129</v>
      </c>
      <c r="G93" s="82">
        <v>0</v>
      </c>
      <c r="H93" s="421" t="s">
        <v>129</v>
      </c>
      <c r="I93" s="82">
        <v>0</v>
      </c>
      <c r="J93" s="435" t="s">
        <v>129</v>
      </c>
      <c r="K93" s="395">
        <v>0</v>
      </c>
      <c r="L93" s="421" t="s">
        <v>129</v>
      </c>
      <c r="M93" s="599" t="s">
        <v>129</v>
      </c>
      <c r="N93" s="395">
        <v>0</v>
      </c>
      <c r="O93" s="421" t="s">
        <v>129</v>
      </c>
      <c r="P93" s="599" t="s">
        <v>129</v>
      </c>
      <c r="Q93" s="60" t="s">
        <v>380</v>
      </c>
      <c r="S93" s="358"/>
    </row>
    <row r="94" spans="1:19" ht="15" customHeight="1" x14ac:dyDescent="0.2">
      <c r="A94" s="70"/>
      <c r="B94" s="74" t="s">
        <v>414</v>
      </c>
      <c r="C94" s="184">
        <v>0</v>
      </c>
      <c r="D94" s="188">
        <v>0</v>
      </c>
      <c r="E94" s="82">
        <v>0</v>
      </c>
      <c r="F94" s="421" t="s">
        <v>129</v>
      </c>
      <c r="G94" s="82">
        <v>0</v>
      </c>
      <c r="H94" s="421" t="s">
        <v>129</v>
      </c>
      <c r="I94" s="82">
        <v>0</v>
      </c>
      <c r="J94" s="435" t="s">
        <v>129</v>
      </c>
      <c r="K94" s="395">
        <v>0</v>
      </c>
      <c r="L94" s="421" t="s">
        <v>129</v>
      </c>
      <c r="M94" s="599" t="s">
        <v>129</v>
      </c>
      <c r="N94" s="395">
        <v>0</v>
      </c>
      <c r="O94" s="421" t="s">
        <v>129</v>
      </c>
      <c r="P94" s="599" t="s">
        <v>129</v>
      </c>
      <c r="Q94" s="60">
        <v>44438</v>
      </c>
      <c r="S94" s="358"/>
    </row>
    <row r="95" spans="1:19" ht="15" customHeight="1" x14ac:dyDescent="0.2">
      <c r="A95" s="70"/>
      <c r="B95" s="74" t="s">
        <v>449</v>
      </c>
      <c r="C95" s="184">
        <v>0</v>
      </c>
      <c r="D95" s="188">
        <v>0</v>
      </c>
      <c r="E95" s="82">
        <v>0</v>
      </c>
      <c r="F95" s="421" t="s">
        <v>129</v>
      </c>
      <c r="G95" s="82">
        <v>0</v>
      </c>
      <c r="H95" s="421" t="s">
        <v>129</v>
      </c>
      <c r="I95" s="82">
        <v>0</v>
      </c>
      <c r="J95" s="435" t="s">
        <v>129</v>
      </c>
      <c r="K95" s="395">
        <v>0</v>
      </c>
      <c r="L95" s="421" t="s">
        <v>129</v>
      </c>
      <c r="M95" s="600" t="s">
        <v>129</v>
      </c>
      <c r="N95" s="395">
        <v>0</v>
      </c>
      <c r="O95" s="421" t="s">
        <v>129</v>
      </c>
      <c r="P95" s="600" t="s">
        <v>129</v>
      </c>
      <c r="Q95" s="60" t="s">
        <v>464</v>
      </c>
      <c r="S95" s="358"/>
    </row>
    <row r="96" spans="1:19" ht="15" customHeight="1" x14ac:dyDescent="0.2">
      <c r="A96" s="70"/>
      <c r="B96" s="70" t="s">
        <v>316</v>
      </c>
      <c r="C96" s="184">
        <v>12029885</v>
      </c>
      <c r="D96" s="188">
        <v>11815590.810000001</v>
      </c>
      <c r="E96" s="82">
        <v>11815590.810000001</v>
      </c>
      <c r="F96" s="421">
        <f t="shared" ref="F96:F99" si="20">+E96/D96</f>
        <v>1</v>
      </c>
      <c r="G96" s="82">
        <v>11815590.810000001</v>
      </c>
      <c r="H96" s="421">
        <f t="shared" ref="H96:H99" si="21">+G96/D96</f>
        <v>1</v>
      </c>
      <c r="I96" s="82">
        <v>11815590.810000001</v>
      </c>
      <c r="J96" s="435">
        <f t="shared" ref="J96:J99" si="22">I96/D96</f>
        <v>1</v>
      </c>
      <c r="K96" s="395">
        <v>12092716.33</v>
      </c>
      <c r="L96" s="421">
        <v>1</v>
      </c>
      <c r="M96" s="599">
        <f t="shared" si="15"/>
        <v>-2.2916730405103225E-2</v>
      </c>
      <c r="N96" s="395">
        <v>12092716.33</v>
      </c>
      <c r="O96" s="421">
        <v>1</v>
      </c>
      <c r="P96" s="599">
        <f t="shared" si="16"/>
        <v>-2.2916730405103225E-2</v>
      </c>
      <c r="Q96" s="60" t="s">
        <v>382</v>
      </c>
      <c r="S96" s="359"/>
    </row>
    <row r="97" spans="1:19" ht="15" customHeight="1" x14ac:dyDescent="0.2">
      <c r="A97" s="70"/>
      <c r="B97" s="70" t="s">
        <v>317</v>
      </c>
      <c r="C97" s="184">
        <v>4129996.75</v>
      </c>
      <c r="D97" s="188">
        <v>3884039.66</v>
      </c>
      <c r="E97" s="82">
        <v>3884039.66</v>
      </c>
      <c r="F97" s="421">
        <f t="shared" si="20"/>
        <v>1</v>
      </c>
      <c r="G97" s="71">
        <v>3884039.66</v>
      </c>
      <c r="H97" s="421">
        <f t="shared" si="21"/>
        <v>1</v>
      </c>
      <c r="I97" s="71">
        <v>3884039.66</v>
      </c>
      <c r="J97" s="435">
        <f t="shared" si="22"/>
        <v>1</v>
      </c>
      <c r="K97" s="395">
        <v>3883860.49</v>
      </c>
      <c r="L97" s="421">
        <v>1</v>
      </c>
      <c r="M97" s="600">
        <f t="shared" si="15"/>
        <v>4.6131935083959519E-5</v>
      </c>
      <c r="N97" s="395">
        <v>3847378.02</v>
      </c>
      <c r="O97" s="421">
        <v>0.99060664766565798</v>
      </c>
      <c r="P97" s="599">
        <f t="shared" si="16"/>
        <v>9.5289934624100958E-3</v>
      </c>
      <c r="Q97" s="60" t="s">
        <v>383</v>
      </c>
      <c r="S97" s="359"/>
    </row>
    <row r="98" spans="1:19" ht="15" customHeight="1" x14ac:dyDescent="0.2">
      <c r="A98" s="79"/>
      <c r="B98" s="123" t="s">
        <v>381</v>
      </c>
      <c r="C98" s="184">
        <v>0</v>
      </c>
      <c r="D98" s="188">
        <v>0</v>
      </c>
      <c r="E98" s="82">
        <v>0</v>
      </c>
      <c r="F98" s="130" t="s">
        <v>129</v>
      </c>
      <c r="G98" s="82">
        <v>0</v>
      </c>
      <c r="H98" s="415" t="s">
        <v>129</v>
      </c>
      <c r="I98" s="82">
        <v>0</v>
      </c>
      <c r="J98" s="435" t="s">
        <v>129</v>
      </c>
      <c r="K98" s="395">
        <v>0</v>
      </c>
      <c r="L98" s="243" t="s">
        <v>129</v>
      </c>
      <c r="M98" s="599" t="s">
        <v>129</v>
      </c>
      <c r="N98" s="395">
        <v>0</v>
      </c>
      <c r="O98" s="243" t="s">
        <v>129</v>
      </c>
      <c r="P98" s="599" t="s">
        <v>129</v>
      </c>
      <c r="Q98" s="122" t="s">
        <v>384</v>
      </c>
      <c r="S98" s="359"/>
    </row>
    <row r="99" spans="1:19" ht="15" customHeight="1" x14ac:dyDescent="0.2">
      <c r="A99" s="72"/>
      <c r="B99" s="72" t="s">
        <v>318</v>
      </c>
      <c r="C99" s="185">
        <v>479279.81</v>
      </c>
      <c r="D99" s="189">
        <v>1871829.08</v>
      </c>
      <c r="E99" s="73">
        <v>1871829.08</v>
      </c>
      <c r="F99" s="517">
        <f t="shared" si="20"/>
        <v>1</v>
      </c>
      <c r="G99" s="73">
        <v>1871829.08</v>
      </c>
      <c r="H99" s="517">
        <f t="shared" si="21"/>
        <v>1</v>
      </c>
      <c r="I99" s="73">
        <v>1732758.92</v>
      </c>
      <c r="J99" s="436">
        <f t="shared" si="22"/>
        <v>0.92570360110016026</v>
      </c>
      <c r="K99" s="588">
        <v>578549.01</v>
      </c>
      <c r="L99" s="422">
        <v>1</v>
      </c>
      <c r="M99" s="595">
        <f t="shared" si="15"/>
        <v>2.2353855034684096</v>
      </c>
      <c r="N99" s="588">
        <v>578549.01</v>
      </c>
      <c r="O99" s="422">
        <v>1</v>
      </c>
      <c r="P99" s="599">
        <f t="shared" si="16"/>
        <v>1.9950080115079616</v>
      </c>
      <c r="Q99" s="60" t="s">
        <v>385</v>
      </c>
      <c r="S99" s="358"/>
    </row>
    <row r="100" spans="1:19" ht="15" customHeight="1" x14ac:dyDescent="0.2">
      <c r="A100" s="55"/>
      <c r="B100" s="55" t="s">
        <v>465</v>
      </c>
      <c r="C100" s="491">
        <v>8561000</v>
      </c>
      <c r="D100" s="397">
        <v>6288140.4000000004</v>
      </c>
      <c r="E100" s="82">
        <v>6288140.4000000004</v>
      </c>
      <c r="F100" s="424">
        <f>+E100/D100</f>
        <v>1</v>
      </c>
      <c r="G100" s="80">
        <v>6288140.4000000004</v>
      </c>
      <c r="H100" s="424">
        <f>+G100/D100</f>
        <v>1</v>
      </c>
      <c r="I100" s="56">
        <v>6288140.4000000004</v>
      </c>
      <c r="J100" s="439">
        <f>I100/D100</f>
        <v>1</v>
      </c>
      <c r="K100" s="607">
        <v>8711654.8399999999</v>
      </c>
      <c r="L100" s="422">
        <v>1</v>
      </c>
      <c r="M100" s="601">
        <f t="shared" si="15"/>
        <v>-0.27819220165522529</v>
      </c>
      <c r="N100" s="607">
        <v>8711654.8399999999</v>
      </c>
      <c r="O100" s="422">
        <v>1</v>
      </c>
      <c r="P100" s="601">
        <f t="shared" si="16"/>
        <v>-0.27819220165522529</v>
      </c>
      <c r="Q100" s="60">
        <v>44453</v>
      </c>
      <c r="R100" s="46"/>
      <c r="S100" s="359"/>
    </row>
    <row r="101" spans="1:19" ht="15" customHeight="1" x14ac:dyDescent="0.2">
      <c r="A101" s="68"/>
      <c r="B101" s="555" t="s">
        <v>363</v>
      </c>
      <c r="C101" s="557">
        <v>0</v>
      </c>
      <c r="D101" s="543">
        <v>0</v>
      </c>
      <c r="E101" s="559">
        <v>0</v>
      </c>
      <c r="F101" s="560" t="s">
        <v>129</v>
      </c>
      <c r="G101" s="559">
        <v>0</v>
      </c>
      <c r="H101" s="560" t="s">
        <v>129</v>
      </c>
      <c r="I101" s="559">
        <v>0</v>
      </c>
      <c r="J101" s="561" t="s">
        <v>129</v>
      </c>
      <c r="K101" s="572">
        <v>0</v>
      </c>
      <c r="L101" s="560" t="s">
        <v>129</v>
      </c>
      <c r="M101" s="602" t="s">
        <v>129</v>
      </c>
      <c r="N101" s="572">
        <v>0</v>
      </c>
      <c r="O101" s="560" t="s">
        <v>129</v>
      </c>
      <c r="P101" s="602" t="s">
        <v>129</v>
      </c>
      <c r="Q101" s="60">
        <v>449</v>
      </c>
      <c r="R101" s="478"/>
      <c r="S101" s="359"/>
    </row>
    <row r="102" spans="1:19" ht="15" customHeight="1" x14ac:dyDescent="0.2">
      <c r="A102" s="126"/>
      <c r="B102" s="556" t="s">
        <v>344</v>
      </c>
      <c r="C102" s="192">
        <f>SUM(C71:C101)</f>
        <v>527630506.19</v>
      </c>
      <c r="D102" s="558">
        <f>SUM(D71:D101)</f>
        <v>633949069.04999995</v>
      </c>
      <c r="E102" s="127">
        <f>SUM(E71:E101)</f>
        <v>628111241.93999994</v>
      </c>
      <c r="F102" s="427">
        <f>E102/D102</f>
        <v>0.99079133104691164</v>
      </c>
      <c r="G102" s="127">
        <f>SUM(G71:G101)</f>
        <v>628111241.93999994</v>
      </c>
      <c r="H102" s="427">
        <f>+G102/D102</f>
        <v>0.99079133104691164</v>
      </c>
      <c r="I102" s="127">
        <f>SUM(I71:I101)</f>
        <v>627842462.81999981</v>
      </c>
      <c r="J102" s="437">
        <f>I102/D102</f>
        <v>0.99036735515811836</v>
      </c>
      <c r="K102" s="608">
        <f>SUM(K71:K101)</f>
        <v>587595331.29999995</v>
      </c>
      <c r="L102" s="427">
        <v>0.99760688833984545</v>
      </c>
      <c r="M102" s="603">
        <f t="shared" si="15"/>
        <v>6.8952063574709399E-2</v>
      </c>
      <c r="N102" s="608">
        <f>SUM(N71:N101)</f>
        <v>587327043.62</v>
      </c>
      <c r="O102" s="427">
        <v>0.99715139520814788</v>
      </c>
      <c r="P102" s="603">
        <f>+I102/N102-1</f>
        <v>6.8982723748394648E-2</v>
      </c>
      <c r="S102" s="359"/>
    </row>
    <row r="103" spans="1:19" ht="15.75" thickBot="1" x14ac:dyDescent="0.3">
      <c r="A103" s="7" t="s">
        <v>233</v>
      </c>
    </row>
    <row r="104" spans="1:19" x14ac:dyDescent="0.2">
      <c r="A104" s="8" t="s">
        <v>290</v>
      </c>
      <c r="C104" s="164" t="s">
        <v>510</v>
      </c>
      <c r="D104" s="764" t="s">
        <v>775</v>
      </c>
      <c r="E104" s="762"/>
      <c r="F104" s="762"/>
      <c r="G104" s="762"/>
      <c r="H104" s="762"/>
      <c r="I104" s="762"/>
      <c r="J104" s="763"/>
      <c r="K104" s="770" t="s">
        <v>776</v>
      </c>
      <c r="L104" s="771"/>
      <c r="M104" s="771"/>
      <c r="N104" s="771"/>
      <c r="O104" s="771"/>
      <c r="P104" s="772"/>
    </row>
    <row r="105" spans="1:19" x14ac:dyDescent="0.2">
      <c r="C105" s="157">
        <v>1</v>
      </c>
      <c r="D105" s="148">
        <v>2</v>
      </c>
      <c r="E105" s="87">
        <v>3</v>
      </c>
      <c r="F105" s="88" t="s">
        <v>36</v>
      </c>
      <c r="G105" s="87">
        <v>4</v>
      </c>
      <c r="H105" s="88" t="s">
        <v>37</v>
      </c>
      <c r="I105" s="87">
        <v>5</v>
      </c>
      <c r="J105" s="149" t="s">
        <v>38</v>
      </c>
      <c r="K105" s="87" t="s">
        <v>555</v>
      </c>
      <c r="L105" s="88" t="s">
        <v>556</v>
      </c>
      <c r="M105" s="88" t="s">
        <v>557</v>
      </c>
      <c r="N105" s="87" t="s">
        <v>39</v>
      </c>
      <c r="O105" s="88" t="s">
        <v>40</v>
      </c>
      <c r="P105" s="149" t="s">
        <v>362</v>
      </c>
    </row>
    <row r="106" spans="1:19" ht="25.5" x14ac:dyDescent="0.2">
      <c r="A106" s="1"/>
      <c r="B106" s="2" t="s">
        <v>150</v>
      </c>
      <c r="C106" s="158" t="s">
        <v>13</v>
      </c>
      <c r="D106" s="112" t="s">
        <v>350</v>
      </c>
      <c r="E106" s="89" t="s">
        <v>15</v>
      </c>
      <c r="F106" s="89" t="s">
        <v>18</v>
      </c>
      <c r="G106" s="89" t="s">
        <v>16</v>
      </c>
      <c r="H106" s="89" t="s">
        <v>18</v>
      </c>
      <c r="I106" s="89" t="s">
        <v>17</v>
      </c>
      <c r="J106" s="113" t="s">
        <v>18</v>
      </c>
      <c r="K106" s="89" t="s">
        <v>16</v>
      </c>
      <c r="L106" s="89" t="s">
        <v>18</v>
      </c>
      <c r="M106" s="89" t="s">
        <v>512</v>
      </c>
      <c r="N106" s="569" t="s">
        <v>17</v>
      </c>
      <c r="O106" s="89" t="s">
        <v>18</v>
      </c>
      <c r="P106" s="592" t="s">
        <v>512</v>
      </c>
      <c r="Q106" s="58" t="s">
        <v>163</v>
      </c>
      <c r="S106" s="359"/>
    </row>
    <row r="107" spans="1:19" ht="15" customHeight="1" x14ac:dyDescent="0.2">
      <c r="A107" s="81"/>
      <c r="B107" s="240" t="s">
        <v>429</v>
      </c>
      <c r="C107" s="186">
        <v>4032000</v>
      </c>
      <c r="D107" s="466">
        <v>6372229.8200000003</v>
      </c>
      <c r="E107" s="82">
        <v>6372229.8200000003</v>
      </c>
      <c r="F107" s="363">
        <f>+E107/D107</f>
        <v>1</v>
      </c>
      <c r="G107" s="82">
        <v>6372229.8200000003</v>
      </c>
      <c r="H107" s="363">
        <f>+G107/D107</f>
        <v>1</v>
      </c>
      <c r="I107" s="82">
        <v>6372229.8200000003</v>
      </c>
      <c r="J107" s="278">
        <f>I107/D107</f>
        <v>1</v>
      </c>
      <c r="K107" s="609">
        <v>2555121</v>
      </c>
      <c r="L107" s="363">
        <v>1</v>
      </c>
      <c r="M107" s="666">
        <f>G107/K107-1</f>
        <v>1.4939053062457708</v>
      </c>
      <c r="N107" s="609">
        <v>2555121</v>
      </c>
      <c r="O107" s="363">
        <v>1</v>
      </c>
      <c r="P107" s="666">
        <f t="shared" ref="P107:P108" si="23">+I107/N107-1</f>
        <v>1.4939053062457708</v>
      </c>
      <c r="Q107" s="122" t="s">
        <v>450</v>
      </c>
      <c r="S107" s="359"/>
    </row>
    <row r="108" spans="1:19" ht="15" customHeight="1" x14ac:dyDescent="0.2">
      <c r="A108" s="70"/>
      <c r="B108" s="241" t="s">
        <v>396</v>
      </c>
      <c r="C108" s="186">
        <v>40000</v>
      </c>
      <c r="D108" s="466">
        <v>101007.79</v>
      </c>
      <c r="E108" s="82">
        <v>101007.79</v>
      </c>
      <c r="F108" s="363">
        <f>+E108/D108</f>
        <v>1</v>
      </c>
      <c r="G108" s="82">
        <v>101007.79</v>
      </c>
      <c r="H108" s="363">
        <f>+G108/D108</f>
        <v>1</v>
      </c>
      <c r="I108" s="82">
        <v>82761.05</v>
      </c>
      <c r="J108" s="278">
        <f>I108/D108</f>
        <v>0.8193531409805126</v>
      </c>
      <c r="K108" s="609">
        <v>65582.62</v>
      </c>
      <c r="L108" s="363">
        <v>0.91126169131361079</v>
      </c>
      <c r="M108" s="653">
        <f>+G108/K108-1</f>
        <v>0.54016094507965673</v>
      </c>
      <c r="N108" s="609">
        <v>33847.339999999997</v>
      </c>
      <c r="O108" s="363">
        <v>0.47030424058793063</v>
      </c>
      <c r="P108" s="653">
        <f t="shared" si="23"/>
        <v>1.4451271503166869</v>
      </c>
      <c r="Q108" s="122">
        <v>46101</v>
      </c>
      <c r="S108" s="359"/>
    </row>
    <row r="109" spans="1:19" ht="15" customHeight="1" x14ac:dyDescent="0.2">
      <c r="A109" s="70"/>
      <c r="B109" s="241" t="s">
        <v>411</v>
      </c>
      <c r="C109" s="186">
        <v>0</v>
      </c>
      <c r="D109" s="466">
        <v>0</v>
      </c>
      <c r="E109" s="82">
        <v>0</v>
      </c>
      <c r="F109" s="421" t="s">
        <v>129</v>
      </c>
      <c r="G109" s="82">
        <v>0</v>
      </c>
      <c r="H109" s="363" t="s">
        <v>129</v>
      </c>
      <c r="I109" s="82">
        <v>0</v>
      </c>
      <c r="J109" s="278" t="s">
        <v>129</v>
      </c>
      <c r="K109" s="395">
        <v>0</v>
      </c>
      <c r="L109" s="363" t="s">
        <v>129</v>
      </c>
      <c r="M109" s="599" t="s">
        <v>129</v>
      </c>
      <c r="N109" s="395">
        <v>0</v>
      </c>
      <c r="O109" s="363" t="s">
        <v>129</v>
      </c>
      <c r="P109" s="599" t="s">
        <v>129</v>
      </c>
      <c r="Q109" s="122">
        <v>46102</v>
      </c>
      <c r="S109" s="359"/>
    </row>
    <row r="110" spans="1:19" ht="15" customHeight="1" x14ac:dyDescent="0.2">
      <c r="A110" s="81"/>
      <c r="B110" s="240" t="s">
        <v>426</v>
      </c>
      <c r="C110" s="186">
        <v>0</v>
      </c>
      <c r="D110" s="466">
        <v>0</v>
      </c>
      <c r="E110" s="82">
        <v>0</v>
      </c>
      <c r="F110" s="421" t="s">
        <v>129</v>
      </c>
      <c r="G110" s="82">
        <v>0</v>
      </c>
      <c r="H110" s="363" t="s">
        <v>129</v>
      </c>
      <c r="I110" s="82">
        <v>0</v>
      </c>
      <c r="J110" s="278" t="s">
        <v>129</v>
      </c>
      <c r="K110" s="589">
        <v>0</v>
      </c>
      <c r="L110" s="363" t="s">
        <v>129</v>
      </c>
      <c r="M110" s="599" t="s">
        <v>129</v>
      </c>
      <c r="N110" s="589">
        <v>0</v>
      </c>
      <c r="O110" s="363" t="s">
        <v>129</v>
      </c>
      <c r="P110" s="599" t="s">
        <v>129</v>
      </c>
      <c r="Q110" s="122">
        <v>462</v>
      </c>
      <c r="S110" s="359"/>
    </row>
    <row r="111" spans="1:19" ht="15" customHeight="1" x14ac:dyDescent="0.2">
      <c r="A111" s="81"/>
      <c r="B111" s="81" t="s">
        <v>319</v>
      </c>
      <c r="C111" s="186">
        <v>0</v>
      </c>
      <c r="D111" s="466">
        <v>0</v>
      </c>
      <c r="E111" s="82">
        <v>0</v>
      </c>
      <c r="F111" s="78" t="s">
        <v>129</v>
      </c>
      <c r="G111" s="82">
        <v>0</v>
      </c>
      <c r="H111" s="78" t="s">
        <v>129</v>
      </c>
      <c r="I111" s="82">
        <v>0</v>
      </c>
      <c r="J111" s="172" t="s">
        <v>129</v>
      </c>
      <c r="K111" s="589">
        <v>0</v>
      </c>
      <c r="L111" s="78" t="s">
        <v>129</v>
      </c>
      <c r="M111" s="599" t="s">
        <v>129</v>
      </c>
      <c r="N111" s="589">
        <v>0</v>
      </c>
      <c r="O111" s="78" t="s">
        <v>129</v>
      </c>
      <c r="P111" s="599" t="s">
        <v>129</v>
      </c>
      <c r="Q111" s="60">
        <v>463</v>
      </c>
      <c r="S111" s="359"/>
    </row>
    <row r="112" spans="1:19" ht="15" customHeight="1" x14ac:dyDescent="0.2">
      <c r="A112" s="70"/>
      <c r="B112" s="70" t="s">
        <v>320</v>
      </c>
      <c r="C112" s="186">
        <v>54878421</v>
      </c>
      <c r="D112" s="466">
        <v>3588230.96</v>
      </c>
      <c r="E112" s="82">
        <v>3588230.96</v>
      </c>
      <c r="F112" s="421">
        <f t="shared" ref="F112:F121" si="24">+E112/D112</f>
        <v>1</v>
      </c>
      <c r="G112" s="82">
        <v>3588230.96</v>
      </c>
      <c r="H112" s="421">
        <f t="shared" ref="H112:H117" si="25">+G112/D112</f>
        <v>1</v>
      </c>
      <c r="I112" s="82">
        <v>3588230.96</v>
      </c>
      <c r="J112" s="435">
        <f t="shared" ref="J112:J120" si="26">I112/D112</f>
        <v>1</v>
      </c>
      <c r="K112" s="395">
        <v>58656683.100000001</v>
      </c>
      <c r="L112" s="421">
        <v>1</v>
      </c>
      <c r="M112" s="599">
        <f t="shared" si="15"/>
        <v>-0.93882656211769333</v>
      </c>
      <c r="N112" s="395">
        <v>58656683.100000001</v>
      </c>
      <c r="O112" s="421">
        <v>1</v>
      </c>
      <c r="P112" s="599">
        <f t="shared" ref="P112:P113" si="27">+I112/N112-1</f>
        <v>-0.93882656211769333</v>
      </c>
      <c r="Q112" s="60">
        <v>46401</v>
      </c>
      <c r="S112" s="359"/>
    </row>
    <row r="113" spans="1:19" ht="15" customHeight="1" x14ac:dyDescent="0.2">
      <c r="A113" s="70"/>
      <c r="B113" s="70" t="s">
        <v>321</v>
      </c>
      <c r="C113" s="186">
        <v>910000</v>
      </c>
      <c r="D113" s="466">
        <v>910000</v>
      </c>
      <c r="E113" s="82">
        <v>910000</v>
      </c>
      <c r="F113" s="421">
        <f t="shared" si="24"/>
        <v>1</v>
      </c>
      <c r="G113" s="82">
        <v>910000</v>
      </c>
      <c r="H113" s="421">
        <f t="shared" si="25"/>
        <v>1</v>
      </c>
      <c r="I113" s="82">
        <v>824208.2</v>
      </c>
      <c r="J113" s="435">
        <f t="shared" si="26"/>
        <v>0.90572329670329665</v>
      </c>
      <c r="K113" s="395">
        <v>1891160.19</v>
      </c>
      <c r="L113" s="421">
        <v>1</v>
      </c>
      <c r="M113" s="599">
        <f t="shared" si="15"/>
        <v>-0.5188138980442476</v>
      </c>
      <c r="N113" s="395">
        <v>1891160.19</v>
      </c>
      <c r="O113" s="421">
        <v>1</v>
      </c>
      <c r="P113" s="599">
        <f t="shared" si="27"/>
        <v>-0.56417853740882729</v>
      </c>
      <c r="Q113" s="60">
        <v>46410</v>
      </c>
      <c r="S113" s="359"/>
    </row>
    <row r="114" spans="1:19" ht="15" customHeight="1" x14ac:dyDescent="0.2">
      <c r="A114" s="72"/>
      <c r="B114" s="72" t="s">
        <v>322</v>
      </c>
      <c r="C114" s="185">
        <v>89194580.230000004</v>
      </c>
      <c r="D114" s="492">
        <v>120827984.28</v>
      </c>
      <c r="E114" s="82">
        <v>120827982.94000001</v>
      </c>
      <c r="F114" s="422">
        <f t="shared" si="24"/>
        <v>0.99999998890985398</v>
      </c>
      <c r="G114" s="82">
        <v>120827982.94000001</v>
      </c>
      <c r="H114" s="422">
        <f t="shared" si="25"/>
        <v>0.99999998890985398</v>
      </c>
      <c r="I114" s="82">
        <v>120799732.38000001</v>
      </c>
      <c r="J114" s="436">
        <f t="shared" si="26"/>
        <v>0.99976618082169999</v>
      </c>
      <c r="K114" s="588">
        <v>92456366.969999999</v>
      </c>
      <c r="L114" s="422">
        <v>0.99999567354545182</v>
      </c>
      <c r="M114" s="595">
        <f t="shared" si="15"/>
        <v>0.30686492342064398</v>
      </c>
      <c r="N114" s="588">
        <v>92456362.239999995</v>
      </c>
      <c r="O114" s="422">
        <v>0.99999562238640582</v>
      </c>
      <c r="P114" s="595">
        <f>+I114/N114-1</f>
        <v>0.3065594346706586</v>
      </c>
      <c r="Q114" s="60" t="s">
        <v>328</v>
      </c>
      <c r="S114" s="359"/>
    </row>
    <row r="115" spans="1:19" ht="15" customHeight="1" x14ac:dyDescent="0.2">
      <c r="A115" s="63"/>
      <c r="B115" s="63" t="s">
        <v>323</v>
      </c>
      <c r="C115" s="491">
        <v>5830790</v>
      </c>
      <c r="D115" s="493">
        <v>0</v>
      </c>
      <c r="E115" s="64">
        <v>0</v>
      </c>
      <c r="F115" s="424" t="s">
        <v>129</v>
      </c>
      <c r="G115" s="64">
        <v>0</v>
      </c>
      <c r="H115" s="424" t="s">
        <v>129</v>
      </c>
      <c r="I115" s="64">
        <v>0</v>
      </c>
      <c r="J115" s="438" t="s">
        <v>129</v>
      </c>
      <c r="K115" s="607">
        <v>5830790</v>
      </c>
      <c r="L115" s="424">
        <v>1</v>
      </c>
      <c r="M115" s="595">
        <f t="shared" si="15"/>
        <v>-1</v>
      </c>
      <c r="N115" s="607">
        <v>5830790</v>
      </c>
      <c r="O115" s="424">
        <v>1</v>
      </c>
      <c r="P115" s="595">
        <f>+I115/N115-1</f>
        <v>-1</v>
      </c>
      <c r="Q115" s="60">
        <v>465</v>
      </c>
      <c r="S115" s="359"/>
    </row>
    <row r="116" spans="1:19" ht="15" customHeight="1" x14ac:dyDescent="0.2">
      <c r="A116" s="68"/>
      <c r="B116" s="68" t="s">
        <v>324</v>
      </c>
      <c r="C116" s="186">
        <v>116594341</v>
      </c>
      <c r="D116" s="466">
        <v>130173957.3</v>
      </c>
      <c r="E116" s="71">
        <v>130173957.3</v>
      </c>
      <c r="F116" s="363">
        <f t="shared" si="24"/>
        <v>1</v>
      </c>
      <c r="G116" s="71">
        <v>130173957.3</v>
      </c>
      <c r="H116" s="363">
        <f t="shared" si="25"/>
        <v>1</v>
      </c>
      <c r="I116" s="71">
        <v>130173957.3</v>
      </c>
      <c r="J116" s="239">
        <f t="shared" si="26"/>
        <v>1</v>
      </c>
      <c r="K116" s="587">
        <v>115631786.62</v>
      </c>
      <c r="L116" s="238">
        <v>1</v>
      </c>
      <c r="M116" s="598">
        <f t="shared" si="15"/>
        <v>0.12576274314423452</v>
      </c>
      <c r="N116" s="587">
        <v>115631786.62</v>
      </c>
      <c r="O116" s="238">
        <v>1</v>
      </c>
      <c r="P116" s="598">
        <f>+I116/N116-1</f>
        <v>0.12576274314423452</v>
      </c>
      <c r="Q116" s="60">
        <v>46701</v>
      </c>
      <c r="S116" s="359"/>
    </row>
    <row r="117" spans="1:19" ht="15" customHeight="1" x14ac:dyDescent="0.2">
      <c r="A117" s="70"/>
      <c r="B117" s="70" t="s">
        <v>325</v>
      </c>
      <c r="C117" s="186">
        <v>59615875.520000003</v>
      </c>
      <c r="D117" s="466">
        <v>77844659.129999995</v>
      </c>
      <c r="E117" s="71">
        <v>77841731.459999993</v>
      </c>
      <c r="F117" s="421">
        <f t="shared" si="24"/>
        <v>0.99996239086877992</v>
      </c>
      <c r="G117" s="71">
        <v>77841731.459999993</v>
      </c>
      <c r="H117" s="421">
        <f t="shared" si="25"/>
        <v>0.99996239086877992</v>
      </c>
      <c r="I117" s="71">
        <v>77841731.459999993</v>
      </c>
      <c r="J117" s="435">
        <f t="shared" si="26"/>
        <v>0.99996239086877992</v>
      </c>
      <c r="K117" s="395">
        <v>73876796.700000003</v>
      </c>
      <c r="L117" s="421">
        <v>0.99999968095540781</v>
      </c>
      <c r="M117" s="599">
        <f t="shared" si="15"/>
        <v>5.3669554408278586E-2</v>
      </c>
      <c r="N117" s="395">
        <v>73876796.700000003</v>
      </c>
      <c r="O117" s="421">
        <v>0.99999968095540781</v>
      </c>
      <c r="P117" s="599">
        <f>+I117/N117-1</f>
        <v>5.3669554408278586E-2</v>
      </c>
      <c r="Q117" s="60">
        <v>46703</v>
      </c>
      <c r="S117" s="359"/>
    </row>
    <row r="118" spans="1:19" ht="15" customHeight="1" x14ac:dyDescent="0.2">
      <c r="A118" s="70"/>
      <c r="B118" s="70" t="s">
        <v>336</v>
      </c>
      <c r="C118" s="186">
        <v>0</v>
      </c>
      <c r="D118" s="466">
        <v>0</v>
      </c>
      <c r="E118" s="71">
        <v>0</v>
      </c>
      <c r="F118" s="421" t="s">
        <v>129</v>
      </c>
      <c r="G118" s="71">
        <v>0</v>
      </c>
      <c r="H118" s="421" t="s">
        <v>129</v>
      </c>
      <c r="I118" s="71">
        <v>0</v>
      </c>
      <c r="J118" s="435" t="s">
        <v>129</v>
      </c>
      <c r="K118" s="395">
        <v>0</v>
      </c>
      <c r="L118" s="421" t="s">
        <v>129</v>
      </c>
      <c r="M118" s="599" t="s">
        <v>129</v>
      </c>
      <c r="N118" s="395">
        <v>0</v>
      </c>
      <c r="O118" s="421" t="s">
        <v>129</v>
      </c>
      <c r="P118" s="599" t="s">
        <v>129</v>
      </c>
      <c r="Q118" s="60" t="s">
        <v>393</v>
      </c>
      <c r="S118" s="359"/>
    </row>
    <row r="119" spans="1:19" ht="15" customHeight="1" x14ac:dyDescent="0.2">
      <c r="A119" s="70"/>
      <c r="B119" s="70" t="s">
        <v>337</v>
      </c>
      <c r="C119" s="186">
        <v>1514016</v>
      </c>
      <c r="D119" s="466">
        <v>2089016</v>
      </c>
      <c r="E119" s="71">
        <v>1786000</v>
      </c>
      <c r="F119" s="421">
        <f t="shared" si="24"/>
        <v>0.8549479755061713</v>
      </c>
      <c r="G119" s="71">
        <v>1786000</v>
      </c>
      <c r="H119" s="421">
        <f t="shared" ref="H119:H121" si="28">+G119/D119</f>
        <v>0.8549479755061713</v>
      </c>
      <c r="I119" s="71">
        <v>1786000</v>
      </c>
      <c r="J119" s="435">
        <f t="shared" si="26"/>
        <v>0.8549479755061713</v>
      </c>
      <c r="K119" s="395">
        <v>1902592.94</v>
      </c>
      <c r="L119" s="421">
        <v>1</v>
      </c>
      <c r="M119" s="599">
        <f t="shared" si="15"/>
        <v>-6.1281074658040113E-2</v>
      </c>
      <c r="N119" s="395">
        <v>1902592.94</v>
      </c>
      <c r="O119" s="421">
        <v>1</v>
      </c>
      <c r="P119" s="599">
        <f>+I119/N119-1</f>
        <v>-6.1281074658040113E-2</v>
      </c>
      <c r="Q119" s="60" t="s">
        <v>394</v>
      </c>
      <c r="S119" s="359"/>
    </row>
    <row r="120" spans="1:19" ht="15" customHeight="1" x14ac:dyDescent="0.2">
      <c r="A120" s="70"/>
      <c r="B120" s="70" t="s">
        <v>335</v>
      </c>
      <c r="C120" s="186">
        <v>271003.62</v>
      </c>
      <c r="D120" s="466">
        <v>271003.62</v>
      </c>
      <c r="E120" s="71">
        <v>271003.62</v>
      </c>
      <c r="F120" s="421">
        <f t="shared" si="24"/>
        <v>1</v>
      </c>
      <c r="G120" s="71">
        <v>271003.62</v>
      </c>
      <c r="H120" s="421">
        <f t="shared" si="28"/>
        <v>1</v>
      </c>
      <c r="I120" s="71">
        <v>271003.62</v>
      </c>
      <c r="J120" s="435">
        <f t="shared" si="26"/>
        <v>1</v>
      </c>
      <c r="K120" s="395">
        <v>351003.62</v>
      </c>
      <c r="L120" s="421">
        <v>1</v>
      </c>
      <c r="M120" s="599">
        <f t="shared" si="15"/>
        <v>-0.22791787731419977</v>
      </c>
      <c r="N120" s="395">
        <v>351003.62</v>
      </c>
      <c r="O120" s="421">
        <v>1</v>
      </c>
      <c r="P120" s="599">
        <f>+I120/N120-1</f>
        <v>-0.22791787731419977</v>
      </c>
      <c r="Q120" s="60" t="s">
        <v>389</v>
      </c>
      <c r="S120" s="359"/>
    </row>
    <row r="121" spans="1:19" ht="15" customHeight="1" x14ac:dyDescent="0.2">
      <c r="A121" s="70"/>
      <c r="B121" s="70" t="s">
        <v>332</v>
      </c>
      <c r="C121" s="186">
        <v>15540453.550000001</v>
      </c>
      <c r="D121" s="466">
        <v>21978063.350000001</v>
      </c>
      <c r="E121" s="71">
        <v>21978063.350000001</v>
      </c>
      <c r="F121" s="421">
        <f t="shared" si="24"/>
        <v>1</v>
      </c>
      <c r="G121" s="71">
        <v>21978063.350000001</v>
      </c>
      <c r="H121" s="421">
        <f t="shared" si="28"/>
        <v>1</v>
      </c>
      <c r="I121" s="71">
        <v>21978063.350000001</v>
      </c>
      <c r="J121" s="435">
        <f>I121/D121</f>
        <v>1</v>
      </c>
      <c r="K121" s="395">
        <v>15638254.74</v>
      </c>
      <c r="L121" s="421">
        <v>1</v>
      </c>
      <c r="M121" s="599">
        <f t="shared" si="15"/>
        <v>0.40540384559562437</v>
      </c>
      <c r="N121" s="395">
        <v>15638254.74</v>
      </c>
      <c r="O121" s="421">
        <v>1</v>
      </c>
      <c r="P121" s="599">
        <f>+I121/N121-1</f>
        <v>0.40540384559562437</v>
      </c>
      <c r="Q121" s="60" t="s">
        <v>386</v>
      </c>
      <c r="S121" s="359"/>
    </row>
    <row r="122" spans="1:19" ht="15" customHeight="1" x14ac:dyDescent="0.2">
      <c r="A122" s="70"/>
      <c r="B122" s="70" t="s">
        <v>334</v>
      </c>
      <c r="C122" s="186">
        <v>0</v>
      </c>
      <c r="D122" s="466">
        <v>0</v>
      </c>
      <c r="E122" s="71">
        <v>0</v>
      </c>
      <c r="F122" s="130" t="s">
        <v>129</v>
      </c>
      <c r="G122" s="71">
        <v>0</v>
      </c>
      <c r="H122" s="130" t="s">
        <v>129</v>
      </c>
      <c r="I122" s="71">
        <v>0</v>
      </c>
      <c r="J122" s="194" t="s">
        <v>129</v>
      </c>
      <c r="K122" s="395">
        <v>0</v>
      </c>
      <c r="L122" s="130" t="s">
        <v>129</v>
      </c>
      <c r="M122" s="599" t="s">
        <v>129</v>
      </c>
      <c r="N122" s="395">
        <v>0</v>
      </c>
      <c r="O122" s="130" t="s">
        <v>129</v>
      </c>
      <c r="P122" s="599" t="s">
        <v>129</v>
      </c>
      <c r="Q122" s="60" t="s">
        <v>387</v>
      </c>
      <c r="S122" s="359"/>
    </row>
    <row r="123" spans="1:19" ht="15" customHeight="1" x14ac:dyDescent="0.2">
      <c r="A123" s="70"/>
      <c r="B123" s="70" t="s">
        <v>333</v>
      </c>
      <c r="C123" s="186">
        <v>2248848</v>
      </c>
      <c r="D123" s="466">
        <v>12079453.67</v>
      </c>
      <c r="E123" s="71">
        <v>12079453.67</v>
      </c>
      <c r="F123" s="421">
        <f t="shared" ref="F123:F137" si="29">+E123/D123</f>
        <v>1</v>
      </c>
      <c r="G123" s="71">
        <v>12079453.67</v>
      </c>
      <c r="H123" s="421">
        <f t="shared" ref="H123:H137" si="30">+G123/D123</f>
        <v>1</v>
      </c>
      <c r="I123" s="71">
        <v>12079453.67</v>
      </c>
      <c r="J123" s="435">
        <f t="shared" ref="J123:J137" si="31">I123/D123</f>
        <v>1</v>
      </c>
      <c r="K123" s="395">
        <v>5484972.5700000003</v>
      </c>
      <c r="L123" s="421">
        <v>1</v>
      </c>
      <c r="M123" s="599">
        <f t="shared" si="15"/>
        <v>1.202281509312999</v>
      </c>
      <c r="N123" s="395">
        <v>5484972.5700000003</v>
      </c>
      <c r="O123" s="421">
        <v>1</v>
      </c>
      <c r="P123" s="599">
        <f>+I123/N123-1</f>
        <v>1.202281509312999</v>
      </c>
      <c r="Q123" s="60" t="s">
        <v>388</v>
      </c>
      <c r="S123" s="359"/>
    </row>
    <row r="124" spans="1:19" ht="15" customHeight="1" x14ac:dyDescent="0.2">
      <c r="A124" s="70"/>
      <c r="B124" s="70" t="s">
        <v>331</v>
      </c>
      <c r="C124" s="186">
        <v>1919978</v>
      </c>
      <c r="D124" s="466">
        <v>2182895.98</v>
      </c>
      <c r="E124" s="71">
        <v>2182895.98</v>
      </c>
      <c r="F124" s="421">
        <f t="shared" si="29"/>
        <v>1</v>
      </c>
      <c r="G124" s="71">
        <v>2182895.98</v>
      </c>
      <c r="H124" s="421">
        <f t="shared" si="30"/>
        <v>1</v>
      </c>
      <c r="I124" s="71">
        <v>1956415.98</v>
      </c>
      <c r="J124" s="435">
        <f t="shared" si="31"/>
        <v>0.89624791924349967</v>
      </c>
      <c r="K124" s="395">
        <v>2169976.6</v>
      </c>
      <c r="L124" s="421">
        <v>0.99999935483216884</v>
      </c>
      <c r="M124" s="599">
        <f t="shared" si="15"/>
        <v>5.9536955375463219E-3</v>
      </c>
      <c r="N124" s="395">
        <v>2169976.6</v>
      </c>
      <c r="O124" s="421">
        <v>0.99999935483216884</v>
      </c>
      <c r="P124" s="599">
        <f>+I124/N124-1</f>
        <v>-9.8416093519165138E-2</v>
      </c>
      <c r="Q124" s="60" t="s">
        <v>392</v>
      </c>
      <c r="S124" s="359"/>
    </row>
    <row r="125" spans="1:19" ht="15" customHeight="1" x14ac:dyDescent="0.2">
      <c r="A125" s="70"/>
      <c r="B125" s="70" t="s">
        <v>329</v>
      </c>
      <c r="C125" s="186">
        <v>155101.56</v>
      </c>
      <c r="D125" s="466">
        <v>335101.56</v>
      </c>
      <c r="E125" s="71">
        <v>335101.56</v>
      </c>
      <c r="F125" s="421">
        <f t="shared" si="29"/>
        <v>1</v>
      </c>
      <c r="G125" s="71">
        <v>335101.56</v>
      </c>
      <c r="H125" s="421">
        <f t="shared" si="30"/>
        <v>1</v>
      </c>
      <c r="I125" s="71">
        <v>335101.56</v>
      </c>
      <c r="J125" s="435">
        <f t="shared" si="31"/>
        <v>1</v>
      </c>
      <c r="K125" s="395">
        <v>189205.76000000001</v>
      </c>
      <c r="L125" s="421">
        <v>1</v>
      </c>
      <c r="M125" s="599">
        <f t="shared" si="15"/>
        <v>0.77109597509082173</v>
      </c>
      <c r="N125" s="395">
        <v>189205.76000000001</v>
      </c>
      <c r="O125" s="421">
        <v>1</v>
      </c>
      <c r="P125" s="599">
        <f t="shared" ref="P125:P127" si="32">+I125/N125-1</f>
        <v>0.77109597509082173</v>
      </c>
      <c r="Q125" s="60" t="s">
        <v>390</v>
      </c>
      <c r="S125" s="359"/>
    </row>
    <row r="126" spans="1:19" ht="15" customHeight="1" x14ac:dyDescent="0.2">
      <c r="A126" s="70"/>
      <c r="B126" s="70" t="s">
        <v>330</v>
      </c>
      <c r="C126" s="186">
        <v>1008512.45</v>
      </c>
      <c r="D126" s="466">
        <v>1086724.68</v>
      </c>
      <c r="E126" s="71">
        <v>1086724.68</v>
      </c>
      <c r="F126" s="421">
        <f t="shared" si="29"/>
        <v>1</v>
      </c>
      <c r="G126" s="71">
        <v>1086724.68</v>
      </c>
      <c r="H126" s="421">
        <f t="shared" si="30"/>
        <v>1</v>
      </c>
      <c r="I126" s="71">
        <v>1086724.68</v>
      </c>
      <c r="J126" s="435">
        <f t="shared" si="31"/>
        <v>1</v>
      </c>
      <c r="K126" s="395">
        <v>1008657.2</v>
      </c>
      <c r="L126" s="421">
        <v>1</v>
      </c>
      <c r="M126" s="599">
        <f t="shared" si="15"/>
        <v>7.7397434926355535E-2</v>
      </c>
      <c r="N126" s="395">
        <v>1008657.2</v>
      </c>
      <c r="O126" s="421">
        <v>1</v>
      </c>
      <c r="P126" s="599">
        <f t="shared" si="32"/>
        <v>7.7397434926355535E-2</v>
      </c>
      <c r="Q126" s="60" t="s">
        <v>391</v>
      </c>
      <c r="S126" s="359"/>
    </row>
    <row r="127" spans="1:19" ht="15" customHeight="1" x14ac:dyDescent="0.2">
      <c r="A127" s="70"/>
      <c r="B127" s="70" t="s">
        <v>327</v>
      </c>
      <c r="C127" s="186">
        <v>2541014</v>
      </c>
      <c r="D127" s="466">
        <v>10541014</v>
      </c>
      <c r="E127" s="71">
        <v>10541014</v>
      </c>
      <c r="F127" s="421">
        <f t="shared" si="29"/>
        <v>1</v>
      </c>
      <c r="G127" s="71">
        <v>10541014</v>
      </c>
      <c r="H127" s="421">
        <f t="shared" si="30"/>
        <v>1</v>
      </c>
      <c r="I127" s="71">
        <v>10541014</v>
      </c>
      <c r="J127" s="435">
        <f t="shared" si="31"/>
        <v>1</v>
      </c>
      <c r="K127" s="395">
        <v>17541014</v>
      </c>
      <c r="L127" s="421">
        <v>1</v>
      </c>
      <c r="M127" s="599">
        <f t="shared" si="15"/>
        <v>-0.39906472909718904</v>
      </c>
      <c r="N127" s="395">
        <v>17541014</v>
      </c>
      <c r="O127" s="421">
        <v>1</v>
      </c>
      <c r="P127" s="599">
        <f t="shared" si="32"/>
        <v>-0.39906472909718904</v>
      </c>
      <c r="Q127" s="60">
        <v>46743</v>
      </c>
      <c r="S127" s="359"/>
    </row>
    <row r="128" spans="1:19" ht="15" customHeight="1" x14ac:dyDescent="0.2">
      <c r="A128" s="70"/>
      <c r="B128" s="70" t="s">
        <v>326</v>
      </c>
      <c r="C128" s="186">
        <v>1136412.6100000001</v>
      </c>
      <c r="D128" s="466">
        <v>1172912.6100000001</v>
      </c>
      <c r="E128" s="71">
        <v>1172912.6100000001</v>
      </c>
      <c r="F128" s="421">
        <f t="shared" si="29"/>
        <v>1</v>
      </c>
      <c r="G128" s="71">
        <v>1172912.6100000001</v>
      </c>
      <c r="H128" s="421">
        <f t="shared" si="30"/>
        <v>1</v>
      </c>
      <c r="I128" s="71">
        <v>1172912.6100000001</v>
      </c>
      <c r="J128" s="435">
        <f t="shared" si="31"/>
        <v>1</v>
      </c>
      <c r="K128" s="395">
        <v>1136412.6100000001</v>
      </c>
      <c r="L128" s="421">
        <v>1</v>
      </c>
      <c r="M128" s="599">
        <f t="shared" si="15"/>
        <v>3.2118615790438954E-2</v>
      </c>
      <c r="N128" s="395">
        <v>1136412.6100000001</v>
      </c>
      <c r="O128" s="421">
        <v>1</v>
      </c>
      <c r="P128" s="599">
        <f t="shared" ref="P128:P133" si="33">+I128/N128-1</f>
        <v>3.2118615790438954E-2</v>
      </c>
      <c r="Q128" s="60">
        <v>46746</v>
      </c>
      <c r="S128" s="359"/>
    </row>
    <row r="129" spans="1:19" ht="15" customHeight="1" x14ac:dyDescent="0.2">
      <c r="A129" s="70"/>
      <c r="B129" s="70" t="s">
        <v>338</v>
      </c>
      <c r="C129" s="186">
        <v>1890399</v>
      </c>
      <c r="D129" s="466">
        <v>2378399</v>
      </c>
      <c r="E129" s="71">
        <v>2378399</v>
      </c>
      <c r="F129" s="421">
        <f t="shared" si="29"/>
        <v>1</v>
      </c>
      <c r="G129" s="71">
        <v>2378399</v>
      </c>
      <c r="H129" s="421">
        <f t="shared" si="30"/>
        <v>1</v>
      </c>
      <c r="I129" s="71">
        <v>2378399</v>
      </c>
      <c r="J129" s="435">
        <f t="shared" si="31"/>
        <v>1</v>
      </c>
      <c r="K129" s="395">
        <v>1781899</v>
      </c>
      <c r="L129" s="421">
        <v>1</v>
      </c>
      <c r="M129" s="599">
        <f t="shared" si="15"/>
        <v>0.33475522462271989</v>
      </c>
      <c r="N129" s="395">
        <v>1781899</v>
      </c>
      <c r="O129" s="421">
        <v>1</v>
      </c>
      <c r="P129" s="599">
        <f t="shared" si="33"/>
        <v>0.33475522462271989</v>
      </c>
      <c r="Q129" s="60" t="s">
        <v>395</v>
      </c>
      <c r="S129" s="359"/>
    </row>
    <row r="130" spans="1:19" ht="15" customHeight="1" x14ac:dyDescent="0.2">
      <c r="A130" s="72"/>
      <c r="B130" s="72" t="s">
        <v>339</v>
      </c>
      <c r="C130" s="176">
        <v>2186196.83</v>
      </c>
      <c r="D130" s="495">
        <v>8364031.1099999994</v>
      </c>
      <c r="E130" s="73">
        <v>8359176.8100000173</v>
      </c>
      <c r="F130" s="517">
        <f t="shared" si="29"/>
        <v>0.99941962195786449</v>
      </c>
      <c r="G130" s="71">
        <v>8359176.8100000173</v>
      </c>
      <c r="H130" s="422">
        <f t="shared" si="30"/>
        <v>0.99941962195786449</v>
      </c>
      <c r="I130" s="71">
        <v>8358155.5700000077</v>
      </c>
      <c r="J130" s="436">
        <f t="shared" si="31"/>
        <v>0.99929752293807628</v>
      </c>
      <c r="K130" s="588">
        <v>6294677.1900000013</v>
      </c>
      <c r="L130" s="422">
        <v>0.99255180103368867</v>
      </c>
      <c r="M130" s="595">
        <f t="shared" si="15"/>
        <v>0.32797545571991682</v>
      </c>
      <c r="N130" s="588">
        <v>6294677.1800000006</v>
      </c>
      <c r="O130" s="422">
        <v>0.99255179945687733</v>
      </c>
      <c r="P130" s="595">
        <f t="shared" si="33"/>
        <v>0.32781321916813644</v>
      </c>
      <c r="Q130" s="60" t="s">
        <v>340</v>
      </c>
      <c r="S130" s="359"/>
    </row>
    <row r="131" spans="1:19" ht="15" customHeight="1" x14ac:dyDescent="0.2">
      <c r="A131" s="68"/>
      <c r="B131" s="68" t="s">
        <v>341</v>
      </c>
      <c r="C131" s="490">
        <v>1126444.52</v>
      </c>
      <c r="D131" s="496">
        <v>3236900.99</v>
      </c>
      <c r="E131" s="82">
        <v>3194400</v>
      </c>
      <c r="F131" s="238">
        <f t="shared" si="29"/>
        <v>0.98686985170961306</v>
      </c>
      <c r="G131" s="69">
        <v>1849792.91</v>
      </c>
      <c r="H131" s="421">
        <f t="shared" si="30"/>
        <v>0.57147034021575061</v>
      </c>
      <c r="I131" s="69">
        <v>1849792.91</v>
      </c>
      <c r="J131" s="435">
        <f t="shared" si="31"/>
        <v>0.57147034021575061</v>
      </c>
      <c r="K131" s="587">
        <v>859400</v>
      </c>
      <c r="L131" s="238">
        <v>0.92468259091887239</v>
      </c>
      <c r="M131" s="604">
        <f t="shared" si="15"/>
        <v>1.1524236793111471</v>
      </c>
      <c r="N131" s="587">
        <v>859400</v>
      </c>
      <c r="O131" s="238">
        <v>0.92468259091887239</v>
      </c>
      <c r="P131" s="604">
        <f t="shared" si="33"/>
        <v>1.1524236793111471</v>
      </c>
      <c r="Q131" s="60">
        <v>47</v>
      </c>
      <c r="S131" s="359"/>
    </row>
    <row r="132" spans="1:19" ht="15" customHeight="1" x14ac:dyDescent="0.2">
      <c r="A132" s="70"/>
      <c r="B132" s="70" t="s">
        <v>342</v>
      </c>
      <c r="C132" s="186">
        <v>104260043.93000001</v>
      </c>
      <c r="D132" s="466">
        <v>75934426.439999998</v>
      </c>
      <c r="E132" s="71">
        <v>74276461.099999994</v>
      </c>
      <c r="F132" s="421">
        <f t="shared" si="29"/>
        <v>0.97816582783686323</v>
      </c>
      <c r="G132" s="82">
        <f>73141292.02-800</f>
        <v>73140492.019999996</v>
      </c>
      <c r="H132" s="421">
        <f t="shared" si="30"/>
        <v>0.96320595873325465</v>
      </c>
      <c r="I132" s="71">
        <f>72771242.49-800</f>
        <v>72770442.489999995</v>
      </c>
      <c r="J132" s="435">
        <f t="shared" si="31"/>
        <v>0.95833268125755788</v>
      </c>
      <c r="K132" s="395">
        <v>78897038.109999999</v>
      </c>
      <c r="L132" s="421">
        <v>0.98232526426822175</v>
      </c>
      <c r="M132" s="599">
        <f t="shared" si="15"/>
        <v>-7.2962765496647708E-2</v>
      </c>
      <c r="N132" s="395">
        <v>78728934.140000001</v>
      </c>
      <c r="O132" s="421">
        <v>0.98023224809536424</v>
      </c>
      <c r="P132" s="599">
        <f t="shared" si="33"/>
        <v>-7.5683631629056447E-2</v>
      </c>
      <c r="Q132" s="60">
        <v>48</v>
      </c>
      <c r="S132" s="359"/>
    </row>
    <row r="133" spans="1:19" ht="15" customHeight="1" x14ac:dyDescent="0.2">
      <c r="A133" s="72"/>
      <c r="B133" s="72" t="s">
        <v>343</v>
      </c>
      <c r="C133" s="176">
        <v>125828.35</v>
      </c>
      <c r="D133" s="495">
        <v>445346.35</v>
      </c>
      <c r="E133" s="73">
        <v>413856.53</v>
      </c>
      <c r="F133" s="422">
        <f t="shared" si="29"/>
        <v>0.92929139309214059</v>
      </c>
      <c r="G133" s="73">
        <v>413856.53</v>
      </c>
      <c r="H133" s="421">
        <f t="shared" si="30"/>
        <v>0.92929139309214059</v>
      </c>
      <c r="I133" s="73">
        <v>413856.53</v>
      </c>
      <c r="J133" s="436">
        <f t="shared" si="31"/>
        <v>0.92929139309214059</v>
      </c>
      <c r="K133" s="588">
        <v>94956.4</v>
      </c>
      <c r="L133" s="422">
        <v>0.93819578781941326</v>
      </c>
      <c r="M133" s="649">
        <f t="shared" si="15"/>
        <v>3.3583847955482735</v>
      </c>
      <c r="N133" s="588">
        <v>94956.4</v>
      </c>
      <c r="O133" s="422">
        <v>0.93819578781941326</v>
      </c>
      <c r="P133" s="595">
        <f t="shared" si="33"/>
        <v>3.3583847955482735</v>
      </c>
      <c r="Q133" s="60">
        <v>49</v>
      </c>
      <c r="S133" s="359"/>
    </row>
    <row r="134" spans="1:19" ht="15" customHeight="1" x14ac:dyDescent="0.2">
      <c r="A134" s="61"/>
      <c r="B134" s="61" t="s">
        <v>455</v>
      </c>
      <c r="C134" s="491">
        <v>6477736.8899999997</v>
      </c>
      <c r="D134" s="493">
        <v>1490540.6</v>
      </c>
      <c r="E134" s="62">
        <v>0</v>
      </c>
      <c r="F134" s="423">
        <f>+E134/D134</f>
        <v>0</v>
      </c>
      <c r="G134" s="62">
        <v>0</v>
      </c>
      <c r="H134" s="423">
        <f>+G134/D134</f>
        <v>0</v>
      </c>
      <c r="I134" s="62">
        <v>0</v>
      </c>
      <c r="J134" s="439">
        <f>I134/D134</f>
        <v>0</v>
      </c>
      <c r="K134" s="586">
        <v>0</v>
      </c>
      <c r="L134" s="423" t="s">
        <v>129</v>
      </c>
      <c r="M134" s="245" t="s">
        <v>129</v>
      </c>
      <c r="N134" s="586">
        <v>0</v>
      </c>
      <c r="O134" s="423" t="s">
        <v>129</v>
      </c>
      <c r="P134" s="245" t="s">
        <v>129</v>
      </c>
      <c r="Q134" s="60">
        <v>5</v>
      </c>
      <c r="S134" s="358"/>
    </row>
    <row r="135" spans="1:19" ht="15" customHeight="1" x14ac:dyDescent="0.2">
      <c r="A135" s="75"/>
      <c r="B135" s="76" t="s">
        <v>345</v>
      </c>
      <c r="C135" s="193">
        <f>SUM(C107:C134)</f>
        <v>473497997.06</v>
      </c>
      <c r="D135" s="196">
        <f>SUM(D107:D134)</f>
        <v>483403899.24000013</v>
      </c>
      <c r="E135" s="77">
        <f>SUM(E107:E134)</f>
        <v>479870603.18000007</v>
      </c>
      <c r="F135" s="425">
        <f>+E135/D135</f>
        <v>0.99269079942144645</v>
      </c>
      <c r="G135" s="77">
        <f>SUM(G107:G134)</f>
        <v>477390027.01000005</v>
      </c>
      <c r="H135" s="425">
        <f t="shared" si="30"/>
        <v>0.98755932205045305</v>
      </c>
      <c r="I135" s="77">
        <f>SUM(I107:I134)</f>
        <v>476660187.1400001</v>
      </c>
      <c r="J135" s="440">
        <f t="shared" si="31"/>
        <v>0.98604952895373332</v>
      </c>
      <c r="K135" s="610">
        <f>SUM(K107:K134)</f>
        <v>484314347.94</v>
      </c>
      <c r="L135" s="425">
        <v>0.99659005416312829</v>
      </c>
      <c r="M135" s="605">
        <f t="shared" si="15"/>
        <v>-1.4297162492608595E-2</v>
      </c>
      <c r="N135" s="610">
        <f>SUM(N107:N134)</f>
        <v>484114503.94999999</v>
      </c>
      <c r="O135" s="425">
        <v>0.9961788284093066</v>
      </c>
      <c r="P135" s="605">
        <f>+I135/N135-1</f>
        <v>-1.5397838216327786E-2</v>
      </c>
      <c r="S135" s="358"/>
    </row>
    <row r="136" spans="1:19" ht="21" customHeight="1" thickBot="1" x14ac:dyDescent="0.25">
      <c r="A136" s="9"/>
      <c r="B136" s="2" t="s">
        <v>3</v>
      </c>
      <c r="C136" s="162">
        <f>C102+C135</f>
        <v>1001128503.25</v>
      </c>
      <c r="D136" s="152">
        <f>D102+D135</f>
        <v>1117352968.29</v>
      </c>
      <c r="E136" s="84">
        <f>E102+E135</f>
        <v>1107981845.1199999</v>
      </c>
      <c r="F136" s="90">
        <f>+E136/D136</f>
        <v>0.99161310397345459</v>
      </c>
      <c r="G136" s="84">
        <f>G102+G135</f>
        <v>1105501268.95</v>
      </c>
      <c r="H136" s="90">
        <f t="shared" si="30"/>
        <v>0.98939305691545454</v>
      </c>
      <c r="I136" s="84">
        <f>I102+I135</f>
        <v>1104502649.96</v>
      </c>
      <c r="J136" s="170">
        <f t="shared" si="31"/>
        <v>0.9884993205417747</v>
      </c>
      <c r="K136" s="573">
        <f>K102+K135</f>
        <v>1071909679.24</v>
      </c>
      <c r="L136" s="90">
        <v>0.99714720157095105</v>
      </c>
      <c r="M136" s="213">
        <f t="shared" si="15"/>
        <v>3.1338078534580482E-2</v>
      </c>
      <c r="N136" s="573">
        <f>N102+N135</f>
        <v>1071441547.5699999</v>
      </c>
      <c r="O136" s="90">
        <v>0.99671172067759983</v>
      </c>
      <c r="P136" s="213">
        <f>+I136/N136-1</f>
        <v>3.08566551903664E-2</v>
      </c>
      <c r="S136" s="358"/>
    </row>
    <row r="137" spans="1:19" s="6" customFormat="1" ht="19.5" customHeight="1" thickBot="1" x14ac:dyDescent="0.25">
      <c r="A137" s="5"/>
      <c r="B137" s="4" t="s">
        <v>292</v>
      </c>
      <c r="C137" s="163">
        <f>+C11+C61+C65+C136</f>
        <v>1994032054.7300003</v>
      </c>
      <c r="D137" s="154">
        <f>+D11+D61+D65+D136</f>
        <v>2140169390.5100002</v>
      </c>
      <c r="E137" s="155">
        <f>+E11+E61+E65+E136</f>
        <v>2118062069.48</v>
      </c>
      <c r="F137" s="181">
        <f t="shared" si="29"/>
        <v>0.98967029379635596</v>
      </c>
      <c r="G137" s="155">
        <f>+G11+G61+G65+G136</f>
        <v>2110237445.6999998</v>
      </c>
      <c r="H137" s="181">
        <f t="shared" si="30"/>
        <v>0.98601421693875002</v>
      </c>
      <c r="I137" s="155">
        <f>+I11+I61+I65+I136</f>
        <v>2093449192.7400002</v>
      </c>
      <c r="J137" s="173">
        <f t="shared" si="31"/>
        <v>0.97816985983578308</v>
      </c>
      <c r="K137" s="581">
        <f>K136+K65+K61+K11</f>
        <v>2037647322.3000002</v>
      </c>
      <c r="L137" s="181">
        <v>0.99156679036408613</v>
      </c>
      <c r="M137" s="611">
        <f t="shared" si="15"/>
        <v>3.5624478586443242E-2</v>
      </c>
      <c r="N137" s="581">
        <f>N136+N65+N61+N11</f>
        <v>2028129851.3600001</v>
      </c>
      <c r="O137" s="181">
        <v>0.98693536665838466</v>
      </c>
      <c r="P137" s="611">
        <f>+I137/N137-1</f>
        <v>3.220668604438659E-2</v>
      </c>
      <c r="Q137" s="14"/>
      <c r="S137" s="360"/>
    </row>
    <row r="138" spans="1:19" x14ac:dyDescent="0.2">
      <c r="S138" s="359"/>
    </row>
    <row r="139" spans="1:19" x14ac:dyDescent="0.2">
      <c r="S139" s="359"/>
    </row>
    <row r="140" spans="1:19" x14ac:dyDescent="0.2">
      <c r="B140" s="479"/>
      <c r="S140" s="359"/>
    </row>
    <row r="141" spans="1:19" x14ac:dyDescent="0.2">
      <c r="B141" s="480"/>
      <c r="D141" s="351"/>
      <c r="E141" s="351"/>
      <c r="F141" s="426"/>
      <c r="G141" s="351"/>
      <c r="H141" s="426"/>
      <c r="I141" s="351"/>
      <c r="J141" s="426"/>
      <c r="K141" s="426"/>
      <c r="L141" s="426"/>
      <c r="M141" s="426"/>
      <c r="N141" s="351"/>
      <c r="S141" s="358"/>
    </row>
    <row r="142" spans="1:19" x14ac:dyDescent="0.2">
      <c r="B142" s="481"/>
      <c r="D142" s="46"/>
      <c r="S142" s="359"/>
    </row>
    <row r="143" spans="1:19" x14ac:dyDescent="0.2">
      <c r="B143" s="254"/>
      <c r="I143" s="352"/>
      <c r="N143" s="352"/>
      <c r="S143" s="359"/>
    </row>
    <row r="144" spans="1:19" x14ac:dyDescent="0.2">
      <c r="B144" s="482"/>
      <c r="S144" s="359"/>
    </row>
    <row r="145" spans="2:19" x14ac:dyDescent="0.2">
      <c r="B145" s="254"/>
      <c r="C145" s="254"/>
      <c r="S145" s="359"/>
    </row>
    <row r="146" spans="2:19" x14ac:dyDescent="0.2">
      <c r="S146" s="359"/>
    </row>
    <row r="147" spans="2:19" x14ac:dyDescent="0.2">
      <c r="B147" s="254"/>
      <c r="C147" s="254"/>
      <c r="S147" s="359"/>
    </row>
    <row r="148" spans="2:19" x14ac:dyDescent="0.2">
      <c r="S148" s="359"/>
    </row>
    <row r="149" spans="2:19" x14ac:dyDescent="0.2">
      <c r="C149" s="46"/>
      <c r="D149" s="342"/>
      <c r="S149" s="359"/>
    </row>
    <row r="150" spans="2:19" x14ac:dyDescent="0.2">
      <c r="S150" s="359"/>
    </row>
    <row r="151" spans="2:19" x14ac:dyDescent="0.2">
      <c r="S151" s="359"/>
    </row>
    <row r="152" spans="2:19" x14ac:dyDescent="0.2">
      <c r="S152" s="358"/>
    </row>
    <row r="153" spans="2:19" x14ac:dyDescent="0.2">
      <c r="S153" s="358"/>
    </row>
    <row r="154" spans="2:19" x14ac:dyDescent="0.2">
      <c r="S154" s="358"/>
    </row>
    <row r="155" spans="2:19" x14ac:dyDescent="0.2">
      <c r="S155" s="358"/>
    </row>
    <row r="156" spans="2:19" x14ac:dyDescent="0.2">
      <c r="S156" s="358"/>
    </row>
    <row r="157" spans="2:19" x14ac:dyDescent="0.2">
      <c r="S157" s="359"/>
    </row>
    <row r="158" spans="2:19" x14ac:dyDescent="0.2">
      <c r="S158" s="359"/>
    </row>
    <row r="159" spans="2:19" x14ac:dyDescent="0.2">
      <c r="S159" s="359"/>
    </row>
    <row r="160" spans="2:19" x14ac:dyDescent="0.2">
      <c r="S160" s="359"/>
    </row>
    <row r="161" spans="19:19" x14ac:dyDescent="0.2">
      <c r="S161" s="359"/>
    </row>
    <row r="162" spans="19:19" x14ac:dyDescent="0.2">
      <c r="S162" s="358"/>
    </row>
    <row r="163" spans="19:19" x14ac:dyDescent="0.2">
      <c r="S163" s="358"/>
    </row>
    <row r="164" spans="19:19" x14ac:dyDescent="0.2">
      <c r="S164" s="359"/>
    </row>
    <row r="165" spans="19:19" x14ac:dyDescent="0.2">
      <c r="S165" s="358"/>
    </row>
    <row r="166" spans="19:19" x14ac:dyDescent="0.2">
      <c r="S166" s="359"/>
    </row>
    <row r="167" spans="19:19" x14ac:dyDescent="0.2">
      <c r="S167" s="358"/>
    </row>
    <row r="168" spans="19:19" x14ac:dyDescent="0.2">
      <c r="S168" s="359"/>
    </row>
    <row r="169" spans="19:19" x14ac:dyDescent="0.2">
      <c r="S169" s="359"/>
    </row>
    <row r="170" spans="19:19" x14ac:dyDescent="0.2">
      <c r="S170" s="359"/>
    </row>
    <row r="171" spans="19:19" x14ac:dyDescent="0.2">
      <c r="S171" s="358"/>
    </row>
    <row r="172" spans="19:19" x14ac:dyDescent="0.2">
      <c r="S172" s="359"/>
    </row>
    <row r="173" spans="19:19" x14ac:dyDescent="0.2">
      <c r="S173" s="359"/>
    </row>
    <row r="174" spans="19:19" x14ac:dyDescent="0.2">
      <c r="S174" s="359"/>
    </row>
    <row r="175" spans="19:19" x14ac:dyDescent="0.2">
      <c r="S175" s="359"/>
    </row>
    <row r="176" spans="19:19" x14ac:dyDescent="0.2">
      <c r="S176" s="359"/>
    </row>
    <row r="177" spans="19:19" x14ac:dyDescent="0.2">
      <c r="S177" s="359"/>
    </row>
    <row r="178" spans="19:19" x14ac:dyDescent="0.2">
      <c r="S178" s="359"/>
    </row>
    <row r="179" spans="19:19" x14ac:dyDescent="0.2">
      <c r="S179" s="359"/>
    </row>
    <row r="180" spans="19:19" x14ac:dyDescent="0.2">
      <c r="S180" s="359"/>
    </row>
    <row r="181" spans="19:19" x14ac:dyDescent="0.2">
      <c r="S181" s="359"/>
    </row>
    <row r="182" spans="19:19" x14ac:dyDescent="0.2">
      <c r="S182" s="359"/>
    </row>
    <row r="183" spans="19:19" x14ac:dyDescent="0.2">
      <c r="S183" s="359"/>
    </row>
    <row r="184" spans="19:19" x14ac:dyDescent="0.2">
      <c r="S184" s="359"/>
    </row>
    <row r="185" spans="19:19" x14ac:dyDescent="0.2">
      <c r="S185" s="359"/>
    </row>
    <row r="186" spans="19:19" x14ac:dyDescent="0.2">
      <c r="S186" s="359"/>
    </row>
    <row r="187" spans="19:19" x14ac:dyDescent="0.2">
      <c r="S187" s="359"/>
    </row>
    <row r="188" spans="19:19" x14ac:dyDescent="0.2">
      <c r="S188" s="358"/>
    </row>
    <row r="189" spans="19:19" x14ac:dyDescent="0.2">
      <c r="S189" s="359"/>
    </row>
    <row r="190" spans="19:19" x14ac:dyDescent="0.2">
      <c r="S190" s="359"/>
    </row>
    <row r="191" spans="19:19" x14ac:dyDescent="0.2">
      <c r="S191" s="359"/>
    </row>
    <row r="192" spans="19:19" x14ac:dyDescent="0.2">
      <c r="S192" s="359"/>
    </row>
    <row r="193" spans="19:19" x14ac:dyDescent="0.2">
      <c r="S193" s="359"/>
    </row>
    <row r="194" spans="19:19" x14ac:dyDescent="0.2">
      <c r="S194" s="359"/>
    </row>
    <row r="195" spans="19:19" x14ac:dyDescent="0.2">
      <c r="S195" s="359"/>
    </row>
    <row r="196" spans="19:19" x14ac:dyDescent="0.2">
      <c r="S196" s="359"/>
    </row>
    <row r="197" spans="19:19" x14ac:dyDescent="0.2">
      <c r="S197" s="359"/>
    </row>
    <row r="198" spans="19:19" x14ac:dyDescent="0.2">
      <c r="S198" s="359"/>
    </row>
    <row r="199" spans="19:19" x14ac:dyDescent="0.2">
      <c r="S199" s="359"/>
    </row>
    <row r="200" spans="19:19" x14ac:dyDescent="0.2">
      <c r="S200" s="359"/>
    </row>
    <row r="201" spans="19:19" x14ac:dyDescent="0.2">
      <c r="S201" s="359"/>
    </row>
    <row r="202" spans="19:19" x14ac:dyDescent="0.2">
      <c r="S202" s="359"/>
    </row>
    <row r="203" spans="19:19" x14ac:dyDescent="0.2">
      <c r="S203" s="359"/>
    </row>
    <row r="204" spans="19:19" x14ac:dyDescent="0.2">
      <c r="S204" s="359"/>
    </row>
    <row r="205" spans="19:19" x14ac:dyDescent="0.2">
      <c r="S205" s="359"/>
    </row>
    <row r="206" spans="19:19" x14ac:dyDescent="0.2">
      <c r="S206" s="359"/>
    </row>
    <row r="207" spans="19:19" x14ac:dyDescent="0.2">
      <c r="S207" s="359"/>
    </row>
    <row r="208" spans="19:19" x14ac:dyDescent="0.2">
      <c r="S208" s="359"/>
    </row>
    <row r="209" spans="19:19" x14ac:dyDescent="0.2">
      <c r="S209" s="359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9"/>
    </row>
    <row r="214" spans="19:19" x14ac:dyDescent="0.2">
      <c r="S214" s="359"/>
    </row>
    <row r="215" spans="19:19" x14ac:dyDescent="0.2">
      <c r="S215" s="359"/>
    </row>
    <row r="216" spans="19:19" x14ac:dyDescent="0.2">
      <c r="S216" s="359"/>
    </row>
    <row r="217" spans="19:19" x14ac:dyDescent="0.2">
      <c r="S217" s="359"/>
    </row>
    <row r="218" spans="19:19" x14ac:dyDescent="0.2">
      <c r="S218" s="359"/>
    </row>
    <row r="219" spans="19:19" x14ac:dyDescent="0.2">
      <c r="S219" s="359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9"/>
    </row>
    <row r="224" spans="19:19" x14ac:dyDescent="0.2">
      <c r="S224" s="359"/>
    </row>
  </sheetData>
  <sortState ref="B16:Q18">
    <sortCondition ref="Q16:Q18"/>
  </sortState>
  <mergeCells count="8">
    <mergeCell ref="D104:J104"/>
    <mergeCell ref="K104:P104"/>
    <mergeCell ref="D2:J2"/>
    <mergeCell ref="D68:J68"/>
    <mergeCell ref="K2:P2"/>
    <mergeCell ref="K68:P68"/>
    <mergeCell ref="D44:J44"/>
    <mergeCell ref="K44:P44"/>
  </mergeCells>
  <hyperlinks>
    <hyperlink ref="B9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rowBreaks count="3" manualBreakCount="3">
    <brk id="42" max="15" man="1"/>
    <brk id="66" max="15" man="1"/>
    <brk id="10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M13" sqref="M13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9"/>
    </row>
    <row r="56" spans="3:16" x14ac:dyDescent="0.2">
      <c r="P56" s="359"/>
    </row>
    <row r="57" spans="3:16" x14ac:dyDescent="0.2">
      <c r="C57" s="46"/>
      <c r="D57" s="342"/>
      <c r="P57" s="359"/>
    </row>
    <row r="58" spans="3:16" x14ac:dyDescent="0.2">
      <c r="P58" s="359"/>
    </row>
    <row r="59" spans="3:16" x14ac:dyDescent="0.2">
      <c r="P59" s="359"/>
    </row>
    <row r="60" spans="3:16" x14ac:dyDescent="0.2">
      <c r="P60" s="358"/>
    </row>
    <row r="61" spans="3:16" x14ac:dyDescent="0.2">
      <c r="P61" s="358"/>
    </row>
    <row r="62" spans="3:16" x14ac:dyDescent="0.2">
      <c r="P62" s="358"/>
    </row>
    <row r="63" spans="3:16" x14ac:dyDescent="0.2">
      <c r="P63" s="358"/>
    </row>
    <row r="64" spans="3:16" x14ac:dyDescent="0.2">
      <c r="P64" s="358"/>
    </row>
    <row r="65" spans="16:16" customFormat="1" x14ac:dyDescent="0.2">
      <c r="P65" s="359"/>
    </row>
    <row r="66" spans="16:16" customFormat="1" x14ac:dyDescent="0.2">
      <c r="P66" s="359"/>
    </row>
    <row r="67" spans="16:16" customFormat="1" x14ac:dyDescent="0.2">
      <c r="P67" s="359"/>
    </row>
    <row r="68" spans="16:16" customFormat="1" x14ac:dyDescent="0.2">
      <c r="P68" s="359"/>
    </row>
    <row r="69" spans="16:16" customFormat="1" x14ac:dyDescent="0.2">
      <c r="P69" s="359"/>
    </row>
    <row r="70" spans="16:16" customFormat="1" x14ac:dyDescent="0.2">
      <c r="P70" s="358"/>
    </row>
    <row r="71" spans="16:16" customFormat="1" x14ac:dyDescent="0.2">
      <c r="P71" s="358"/>
    </row>
    <row r="72" spans="16:16" customFormat="1" x14ac:dyDescent="0.2">
      <c r="P72" s="359"/>
    </row>
    <row r="73" spans="16:16" customFormat="1" x14ac:dyDescent="0.2">
      <c r="P73" s="358"/>
    </row>
    <row r="74" spans="16:16" customFormat="1" x14ac:dyDescent="0.2">
      <c r="P74" s="359"/>
    </row>
    <row r="75" spans="16:16" customFormat="1" x14ac:dyDescent="0.2">
      <c r="P75" s="358"/>
    </row>
    <row r="76" spans="16:16" customFormat="1" x14ac:dyDescent="0.2">
      <c r="P76" s="359"/>
    </row>
    <row r="77" spans="16:16" customFormat="1" x14ac:dyDescent="0.2">
      <c r="P77" s="359"/>
    </row>
    <row r="78" spans="16:16" customFormat="1" x14ac:dyDescent="0.2">
      <c r="P78" s="359"/>
    </row>
    <row r="79" spans="16:16" customFormat="1" x14ac:dyDescent="0.2">
      <c r="P79" s="358"/>
    </row>
    <row r="80" spans="16:16" customFormat="1" x14ac:dyDescent="0.2">
      <c r="P80" s="359"/>
    </row>
    <row r="81" spans="16:16" customFormat="1" x14ac:dyDescent="0.2">
      <c r="P81" s="359"/>
    </row>
    <row r="82" spans="16:16" customFormat="1" x14ac:dyDescent="0.2">
      <c r="P82" s="359"/>
    </row>
    <row r="83" spans="16:16" customFormat="1" x14ac:dyDescent="0.2">
      <c r="P83" s="359"/>
    </row>
    <row r="84" spans="16:16" customFormat="1" x14ac:dyDescent="0.2">
      <c r="P84" s="359"/>
    </row>
    <row r="85" spans="16:16" customFormat="1" x14ac:dyDescent="0.2">
      <c r="P85" s="359"/>
    </row>
    <row r="86" spans="16:16" customFormat="1" x14ac:dyDescent="0.2">
      <c r="P86" s="359"/>
    </row>
    <row r="87" spans="16:16" customFormat="1" x14ac:dyDescent="0.2">
      <c r="P87" s="359"/>
    </row>
    <row r="88" spans="16:16" customFormat="1" x14ac:dyDescent="0.2">
      <c r="P88" s="359"/>
    </row>
    <row r="89" spans="16:16" customFormat="1" x14ac:dyDescent="0.2">
      <c r="P89" s="359"/>
    </row>
    <row r="90" spans="16:16" customFormat="1" x14ac:dyDescent="0.2">
      <c r="P90" s="359"/>
    </row>
    <row r="91" spans="16:16" customFormat="1" x14ac:dyDescent="0.2">
      <c r="P91" s="359"/>
    </row>
    <row r="92" spans="16:16" customFormat="1" x14ac:dyDescent="0.2">
      <c r="P92" s="359"/>
    </row>
    <row r="93" spans="16:16" customFormat="1" x14ac:dyDescent="0.2">
      <c r="P93" s="359"/>
    </row>
    <row r="94" spans="16:16" customFormat="1" x14ac:dyDescent="0.2">
      <c r="P94" s="359"/>
    </row>
    <row r="95" spans="16:16" customFormat="1" x14ac:dyDescent="0.2">
      <c r="P95" s="359"/>
    </row>
    <row r="96" spans="16:16" customFormat="1" x14ac:dyDescent="0.2">
      <c r="P96" s="358"/>
    </row>
    <row r="97" spans="16:16" customFormat="1" x14ac:dyDescent="0.2">
      <c r="P97" s="359"/>
    </row>
    <row r="98" spans="16:16" customFormat="1" x14ac:dyDescent="0.2">
      <c r="P98" s="359"/>
    </row>
    <row r="99" spans="16:16" customFormat="1" x14ac:dyDescent="0.2">
      <c r="P99" s="359"/>
    </row>
    <row r="100" spans="16:16" customFormat="1" x14ac:dyDescent="0.2">
      <c r="P100" s="359"/>
    </row>
    <row r="101" spans="16:16" customFormat="1" x14ac:dyDescent="0.2">
      <c r="P101" s="359"/>
    </row>
    <row r="102" spans="16:16" customFormat="1" x14ac:dyDescent="0.2">
      <c r="P102" s="359"/>
    </row>
    <row r="103" spans="16:16" customFormat="1" x14ac:dyDescent="0.2">
      <c r="P103" s="359"/>
    </row>
    <row r="104" spans="16:16" customFormat="1" x14ac:dyDescent="0.2">
      <c r="P104" s="359"/>
    </row>
    <row r="105" spans="16:16" customFormat="1" x14ac:dyDescent="0.2">
      <c r="P105" s="359"/>
    </row>
    <row r="106" spans="16:16" customFormat="1" x14ac:dyDescent="0.2">
      <c r="P106" s="359"/>
    </row>
    <row r="107" spans="16:16" customFormat="1" x14ac:dyDescent="0.2">
      <c r="P107" s="359"/>
    </row>
    <row r="108" spans="16:16" customFormat="1" x14ac:dyDescent="0.2">
      <c r="P108" s="359"/>
    </row>
    <row r="109" spans="16:16" customFormat="1" x14ac:dyDescent="0.2">
      <c r="P109" s="359"/>
    </row>
    <row r="110" spans="16:16" customFormat="1" x14ac:dyDescent="0.2">
      <c r="P110" s="359"/>
    </row>
    <row r="111" spans="16:16" customFormat="1" x14ac:dyDescent="0.2">
      <c r="P111" s="359"/>
    </row>
    <row r="112" spans="16:16" customFormat="1" x14ac:dyDescent="0.2">
      <c r="P112" s="359"/>
    </row>
    <row r="113" spans="16:16" customFormat="1" x14ac:dyDescent="0.2">
      <c r="P113" s="359"/>
    </row>
    <row r="114" spans="16:16" customFormat="1" x14ac:dyDescent="0.2">
      <c r="P114" s="359"/>
    </row>
    <row r="115" spans="16:16" customFormat="1" x14ac:dyDescent="0.2">
      <c r="P115" s="359"/>
    </row>
    <row r="116" spans="16:16" customFormat="1" x14ac:dyDescent="0.2">
      <c r="P116" s="359"/>
    </row>
    <row r="117" spans="16:16" customFormat="1" x14ac:dyDescent="0.2">
      <c r="P117" s="359"/>
    </row>
    <row r="118" spans="16:16" customFormat="1" x14ac:dyDescent="0.2">
      <c r="P118" s="358"/>
    </row>
    <row r="119" spans="16:16" customFormat="1" x14ac:dyDescent="0.2">
      <c r="P119" s="358"/>
    </row>
    <row r="120" spans="16:16" customFormat="1" x14ac:dyDescent="0.2">
      <c r="P120" s="358"/>
    </row>
    <row r="121" spans="16:16" customFormat="1" x14ac:dyDescent="0.2">
      <c r="P121" s="359"/>
    </row>
    <row r="122" spans="16:16" customFormat="1" x14ac:dyDescent="0.2">
      <c r="P122" s="359"/>
    </row>
    <row r="123" spans="16:16" customFormat="1" x14ac:dyDescent="0.2">
      <c r="P123" s="359"/>
    </row>
    <row r="124" spans="16:16" customFormat="1" x14ac:dyDescent="0.2">
      <c r="P124" s="359"/>
    </row>
    <row r="125" spans="16:16" customFormat="1" x14ac:dyDescent="0.2">
      <c r="P125" s="359"/>
    </row>
    <row r="126" spans="16:16" customFormat="1" x14ac:dyDescent="0.2">
      <c r="P126" s="359"/>
    </row>
    <row r="127" spans="16:16" customFormat="1" x14ac:dyDescent="0.2">
      <c r="P127" s="359"/>
    </row>
    <row r="128" spans="16:16" customFormat="1" x14ac:dyDescent="0.2">
      <c r="P128" s="358"/>
    </row>
    <row r="129" spans="16:16" customFormat="1" x14ac:dyDescent="0.2">
      <c r="P129" s="358"/>
    </row>
    <row r="130" spans="16:16" customFormat="1" x14ac:dyDescent="0.2">
      <c r="P130" s="358"/>
    </row>
    <row r="131" spans="16:16" customFormat="1" x14ac:dyDescent="0.2">
      <c r="P131" s="359"/>
    </row>
    <row r="132" spans="16:16" customFormat="1" x14ac:dyDescent="0.2">
      <c r="P132" s="35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U319"/>
  <sheetViews>
    <sheetView zoomScaleNormal="100" workbookViewId="0">
      <pane xSplit="1" topLeftCell="B1" activePane="topRight" state="frozen"/>
      <selection activeCell="S82" sqref="S82"/>
      <selection pane="topRight" activeCell="G88" sqref="G88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539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2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7" t="s">
        <v>513</v>
      </c>
      <c r="N4" s="569" t="s">
        <v>17</v>
      </c>
      <c r="O4" s="89" t="s">
        <v>18</v>
      </c>
      <c r="P4" s="654" t="s">
        <v>513</v>
      </c>
      <c r="R4"/>
    </row>
    <row r="5" spans="1:19" ht="14.1" customHeight="1" x14ac:dyDescent="0.2">
      <c r="A5" s="17" t="s">
        <v>53</v>
      </c>
      <c r="B5" s="13" t="s">
        <v>96</v>
      </c>
      <c r="C5" s="534">
        <v>197826489.02000001</v>
      </c>
      <c r="D5" s="520">
        <v>187970110.66</v>
      </c>
      <c r="E5" s="180">
        <v>176238391.46000001</v>
      </c>
      <c r="F5" s="78">
        <f t="shared" ref="F5:F37" si="0">+E5/D5</f>
        <v>0.93758731556412023</v>
      </c>
      <c r="G5" s="180">
        <v>176238391.46000001</v>
      </c>
      <c r="H5" s="78">
        <f t="shared" ref="H5:H36" si="1">+G5/D5</f>
        <v>0.93758731556412023</v>
      </c>
      <c r="I5" s="180">
        <v>176238391.46000001</v>
      </c>
      <c r="J5" s="172">
        <f t="shared" ref="J5:J36" si="2">+I5/D5</f>
        <v>0.93758731556412023</v>
      </c>
      <c r="K5" s="655">
        <v>321399915.87</v>
      </c>
      <c r="L5" s="78">
        <v>0.98023816866071845</v>
      </c>
      <c r="M5" s="245">
        <f>+G5/K5-1</f>
        <v>-0.45165389672570733</v>
      </c>
      <c r="N5" s="618">
        <v>321399915.87</v>
      </c>
      <c r="O5" s="78">
        <v>0.98023816866071845</v>
      </c>
      <c r="P5" s="172">
        <f>+I5/N5-1</f>
        <v>-0.45165389672570733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197826489.02000001</v>
      </c>
      <c r="D6" s="207">
        <f>SUBTOTAL(9,D5:D5)</f>
        <v>187970110.66</v>
      </c>
      <c r="E6" s="203">
        <f>SUBTOTAL(9,E5:E5)</f>
        <v>176238391.46000001</v>
      </c>
      <c r="F6" s="90">
        <f t="shared" si="0"/>
        <v>0.93758731556412023</v>
      </c>
      <c r="G6" s="203">
        <f>SUBTOTAL(9,G5:G5)</f>
        <v>176238391.46000001</v>
      </c>
      <c r="H6" s="90">
        <f t="shared" si="1"/>
        <v>0.93758731556412023</v>
      </c>
      <c r="I6" s="203">
        <f>SUBTOTAL(9,I5:I5)</f>
        <v>176238391.46000001</v>
      </c>
      <c r="J6" s="170">
        <f t="shared" si="2"/>
        <v>0.93758731556412023</v>
      </c>
      <c r="K6" s="152">
        <f>SUBTOTAL(9,K5:K5)</f>
        <v>321399915.87</v>
      </c>
      <c r="L6" s="90">
        <v>0.98023816866071845</v>
      </c>
      <c r="M6" s="213">
        <f>+G6/K6-1</f>
        <v>-0.45165389672570733</v>
      </c>
      <c r="N6" s="573">
        <f>SUBTOTAL(9,N5:N5)</f>
        <v>321399915.87</v>
      </c>
      <c r="O6" s="90">
        <v>0.98023816866071845</v>
      </c>
      <c r="P6" s="170">
        <f>+I6/N6-1</f>
        <v>-0.45165389672570733</v>
      </c>
      <c r="R6"/>
    </row>
    <row r="7" spans="1:19" ht="14.1" customHeight="1" x14ac:dyDescent="0.2">
      <c r="A7" s="37" t="s">
        <v>54</v>
      </c>
      <c r="B7" s="38" t="s">
        <v>561</v>
      </c>
      <c r="C7" s="198">
        <v>7623547.1299999999</v>
      </c>
      <c r="D7" s="204">
        <v>10280761.17</v>
      </c>
      <c r="E7" s="30">
        <v>10277604.960000001</v>
      </c>
      <c r="F7" s="48">
        <f t="shared" si="0"/>
        <v>0.99969299841249015</v>
      </c>
      <c r="G7" s="30">
        <v>10181876.060000001</v>
      </c>
      <c r="H7" s="48">
        <f t="shared" si="1"/>
        <v>0.99038153806271145</v>
      </c>
      <c r="I7" s="30">
        <v>10048638.539999999</v>
      </c>
      <c r="J7" s="153">
        <f t="shared" si="2"/>
        <v>0.97742164941275445</v>
      </c>
      <c r="K7" s="656">
        <v>10218458.65</v>
      </c>
      <c r="L7" s="48">
        <v>0.99477086699164019</v>
      </c>
      <c r="M7" s="210">
        <f>+G7/K7-1</f>
        <v>-3.5800497171850632E-3</v>
      </c>
      <c r="N7" s="619">
        <v>10054846.34</v>
      </c>
      <c r="O7" s="48">
        <v>0.97884314588967092</v>
      </c>
      <c r="P7" s="153">
        <f>+I7/N7-1</f>
        <v>-6.1739382085879146E-4</v>
      </c>
    </row>
    <row r="8" spans="1:19" ht="14.1" customHeight="1" x14ac:dyDescent="0.2">
      <c r="A8" s="39" t="s">
        <v>55</v>
      </c>
      <c r="B8" s="40" t="s">
        <v>106</v>
      </c>
      <c r="C8" s="199">
        <v>167280142.05000001</v>
      </c>
      <c r="D8" s="205">
        <v>195577375.13999999</v>
      </c>
      <c r="E8" s="32">
        <v>195575745.46000001</v>
      </c>
      <c r="F8" s="280">
        <f t="shared" si="0"/>
        <v>0.99999166733882783</v>
      </c>
      <c r="G8" s="32">
        <v>195397935.22999999</v>
      </c>
      <c r="H8" s="280">
        <f t="shared" si="1"/>
        <v>0.99908251192208941</v>
      </c>
      <c r="I8" s="32">
        <v>194584449.5</v>
      </c>
      <c r="J8" s="178">
        <f t="shared" si="2"/>
        <v>0.99492310580766707</v>
      </c>
      <c r="K8" s="657">
        <v>176470733.75</v>
      </c>
      <c r="L8" s="280">
        <v>0.99600428604841695</v>
      </c>
      <c r="M8" s="445">
        <f>+G8/K8-1</f>
        <v>0.10725405328009519</v>
      </c>
      <c r="N8" s="620">
        <v>176278789.05000001</v>
      </c>
      <c r="O8" s="280">
        <v>0.99492094639304329</v>
      </c>
      <c r="P8" s="428">
        <f>+I8/N8-1</f>
        <v>0.10384494100880026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51836587</v>
      </c>
      <c r="D9" s="205">
        <v>54902470.859999999</v>
      </c>
      <c r="E9" s="32">
        <v>54902470.859999999</v>
      </c>
      <c r="F9" s="280">
        <f t="shared" si="0"/>
        <v>1</v>
      </c>
      <c r="G9" s="32">
        <v>54902470.859999999</v>
      </c>
      <c r="H9" s="280">
        <f t="shared" si="1"/>
        <v>1</v>
      </c>
      <c r="I9" s="32">
        <v>54902470.859999999</v>
      </c>
      <c r="J9" s="178">
        <f t="shared" si="2"/>
        <v>1</v>
      </c>
      <c r="K9" s="657">
        <v>52828503.75</v>
      </c>
      <c r="L9" s="280">
        <v>0.99986539496309224</v>
      </c>
      <c r="M9" s="445">
        <f>+G9/K9-1</f>
        <v>3.9258486664975889E-2</v>
      </c>
      <c r="N9" s="620">
        <v>52828503.75</v>
      </c>
      <c r="O9" s="280">
        <v>0.99986539496309224</v>
      </c>
      <c r="P9" s="428">
        <f>+I9/N9-1</f>
        <v>3.9258486664975889E-2</v>
      </c>
      <c r="R9" s="276"/>
    </row>
    <row r="10" spans="1:19" ht="14.1" customHeight="1" x14ac:dyDescent="0.2">
      <c r="A10" s="39">
        <v>134</v>
      </c>
      <c r="B10" s="40" t="s">
        <v>471</v>
      </c>
      <c r="C10" s="199">
        <v>15839536.810000001</v>
      </c>
      <c r="D10" s="205">
        <v>16824926.649999999</v>
      </c>
      <c r="E10" s="32">
        <v>16824926.640000001</v>
      </c>
      <c r="F10" s="280">
        <f t="shared" si="0"/>
        <v>0.99999999940564388</v>
      </c>
      <c r="G10" s="32">
        <v>16625710.02</v>
      </c>
      <c r="H10" s="280">
        <f t="shared" si="1"/>
        <v>0.98815943545287321</v>
      </c>
      <c r="I10" s="32">
        <v>15414819.18</v>
      </c>
      <c r="J10" s="178">
        <f t="shared" si="2"/>
        <v>0.91618938380334636</v>
      </c>
      <c r="K10" s="657">
        <v>19295426.079999998</v>
      </c>
      <c r="L10" s="280">
        <v>0.98694406587204642</v>
      </c>
      <c r="M10" s="210">
        <f t="shared" ref="M10:M21" si="3">+G10/K10-1</f>
        <v>-0.13836004703556148</v>
      </c>
      <c r="N10" s="620">
        <v>17903238.760000002</v>
      </c>
      <c r="O10" s="280">
        <v>0.9157349094450481</v>
      </c>
      <c r="P10" s="153">
        <f t="shared" ref="P10:P21" si="4">+I10/N10-1</f>
        <v>-0.13899270480376491</v>
      </c>
      <c r="R10" s="276"/>
    </row>
    <row r="11" spans="1:19" ht="14.1" customHeight="1" x14ac:dyDescent="0.2">
      <c r="A11" s="39" t="s">
        <v>57</v>
      </c>
      <c r="B11" s="40" t="s">
        <v>478</v>
      </c>
      <c r="C11" s="199">
        <v>1692440.07</v>
      </c>
      <c r="D11" s="205">
        <v>486365.92</v>
      </c>
      <c r="E11" s="32">
        <v>486365.92</v>
      </c>
      <c r="F11" s="280">
        <f t="shared" si="0"/>
        <v>1</v>
      </c>
      <c r="G11" s="32">
        <v>486365.92</v>
      </c>
      <c r="H11" s="280">
        <f t="shared" si="1"/>
        <v>1</v>
      </c>
      <c r="I11" s="32">
        <v>486365.92</v>
      </c>
      <c r="J11" s="178">
        <f t="shared" si="2"/>
        <v>1</v>
      </c>
      <c r="K11" s="657">
        <v>450129.05</v>
      </c>
      <c r="L11" s="280">
        <v>1</v>
      </c>
      <c r="M11" s="210">
        <f t="shared" si="3"/>
        <v>8.0503291222817186E-2</v>
      </c>
      <c r="N11" s="620">
        <v>450129.05</v>
      </c>
      <c r="O11" s="280">
        <v>1</v>
      </c>
      <c r="P11" s="153">
        <f t="shared" si="4"/>
        <v>8.0503291222817186E-2</v>
      </c>
      <c r="R11" s="275"/>
    </row>
    <row r="12" spans="1:19" ht="14.1" customHeight="1" x14ac:dyDescent="0.2">
      <c r="A12" s="39">
        <v>136</v>
      </c>
      <c r="B12" s="40" t="s">
        <v>753</v>
      </c>
      <c r="C12" s="199">
        <v>39090866.25</v>
      </c>
      <c r="D12" s="205">
        <v>48318503</v>
      </c>
      <c r="E12" s="32">
        <v>48316708.829999998</v>
      </c>
      <c r="F12" s="280">
        <f t="shared" si="0"/>
        <v>0.99996286784795463</v>
      </c>
      <c r="G12" s="32">
        <v>48207389.990000002</v>
      </c>
      <c r="H12" s="280">
        <f t="shared" si="1"/>
        <v>0.99770040454274844</v>
      </c>
      <c r="I12" s="32">
        <v>47929903.600000001</v>
      </c>
      <c r="J12" s="178">
        <f t="shared" si="2"/>
        <v>0.99195754471118447</v>
      </c>
      <c r="K12" s="657">
        <v>43709318.640000001</v>
      </c>
      <c r="L12" s="280">
        <v>0.99580688550370855</v>
      </c>
      <c r="M12" s="211">
        <f t="shared" si="3"/>
        <v>0.10290875012367851</v>
      </c>
      <c r="N12" s="620">
        <v>43596001.270000003</v>
      </c>
      <c r="O12" s="280">
        <v>0.99322523424937159</v>
      </c>
      <c r="P12" s="178">
        <f t="shared" si="4"/>
        <v>9.9410546925144505E-2</v>
      </c>
      <c r="R12" s="275"/>
    </row>
    <row r="13" spans="1:19" ht="14.1" customHeight="1" x14ac:dyDescent="0.2">
      <c r="A13" s="39" t="s">
        <v>58</v>
      </c>
      <c r="B13" s="40" t="s">
        <v>754</v>
      </c>
      <c r="C13" s="199">
        <v>19474656.210000001</v>
      </c>
      <c r="D13" s="205">
        <v>24974601.440000001</v>
      </c>
      <c r="E13" s="32">
        <v>24974023.5</v>
      </c>
      <c r="F13" s="280">
        <f t="shared" si="0"/>
        <v>0.99997685888996513</v>
      </c>
      <c r="G13" s="32">
        <v>24752282.539999999</v>
      </c>
      <c r="H13" s="280">
        <f t="shared" si="1"/>
        <v>0.99109820028423234</v>
      </c>
      <c r="I13" s="32">
        <v>24585344.77</v>
      </c>
      <c r="J13" s="178">
        <f t="shared" si="2"/>
        <v>0.98441389861875606</v>
      </c>
      <c r="K13" s="657">
        <v>25039076.780000001</v>
      </c>
      <c r="L13" s="280">
        <v>0.98644603275412968</v>
      </c>
      <c r="M13" s="211">
        <f t="shared" si="3"/>
        <v>-1.1453866391315182E-2</v>
      </c>
      <c r="N13" s="620">
        <v>24162334.539999999</v>
      </c>
      <c r="O13" s="280">
        <v>0.9519056656313778</v>
      </c>
      <c r="P13" s="178">
        <f t="shared" si="4"/>
        <v>1.7507009900045833E-2</v>
      </c>
      <c r="R13" s="275"/>
      <c r="S13" s="275"/>
    </row>
    <row r="14" spans="1:19" ht="14.1" customHeight="1" x14ac:dyDescent="0.2">
      <c r="A14" s="39" t="s">
        <v>59</v>
      </c>
      <c r="B14" s="40" t="s">
        <v>479</v>
      </c>
      <c r="C14" s="199">
        <v>181707781.52000001</v>
      </c>
      <c r="D14" s="205">
        <v>285523549.33999997</v>
      </c>
      <c r="E14" s="32">
        <v>284498380.22000003</v>
      </c>
      <c r="F14" s="280">
        <f t="shared" si="0"/>
        <v>0.99640951115111287</v>
      </c>
      <c r="G14" s="32">
        <v>284284024.38</v>
      </c>
      <c r="H14" s="280">
        <f t="shared" si="1"/>
        <v>0.9956587645297027</v>
      </c>
      <c r="I14" s="32">
        <v>282962678.58999997</v>
      </c>
      <c r="J14" s="178">
        <f t="shared" si="2"/>
        <v>0.99103096485064168</v>
      </c>
      <c r="K14" s="657">
        <v>283972724.89999998</v>
      </c>
      <c r="L14" s="280">
        <v>0.99626537822548589</v>
      </c>
      <c r="M14" s="211">
        <f t="shared" si="3"/>
        <v>1.0962302105232968E-3</v>
      </c>
      <c r="N14" s="620">
        <v>283633670.37</v>
      </c>
      <c r="O14" s="280">
        <v>0.99507586860026243</v>
      </c>
      <c r="P14" s="178">
        <f t="shared" si="4"/>
        <v>-2.3656986109044098E-3</v>
      </c>
      <c r="R14" s="275"/>
      <c r="S14" s="275"/>
    </row>
    <row r="15" spans="1:19" ht="14.1" customHeight="1" x14ac:dyDescent="0.2">
      <c r="A15" s="39">
        <v>152</v>
      </c>
      <c r="B15" s="40" t="s">
        <v>473</v>
      </c>
      <c r="C15" s="199">
        <v>27050241.940000001</v>
      </c>
      <c r="D15" s="205">
        <v>70805638.069999993</v>
      </c>
      <c r="E15" s="32">
        <v>70805498.069999993</v>
      </c>
      <c r="F15" s="280">
        <f t="shared" si="0"/>
        <v>0.99999802275632543</v>
      </c>
      <c r="G15" s="32">
        <v>70579300.310000002</v>
      </c>
      <c r="H15" s="280">
        <f t="shared" si="1"/>
        <v>0.99680339354083314</v>
      </c>
      <c r="I15" s="32">
        <v>70556612.310000002</v>
      </c>
      <c r="J15" s="178">
        <f t="shared" si="2"/>
        <v>0.99648296708019501</v>
      </c>
      <c r="K15" s="657">
        <v>45981148.390000001</v>
      </c>
      <c r="L15" s="280">
        <v>0.99987254683325733</v>
      </c>
      <c r="M15" s="211">
        <f t="shared" si="3"/>
        <v>0.53496166975572135</v>
      </c>
      <c r="N15" s="620">
        <v>45969895.390000001</v>
      </c>
      <c r="O15" s="280">
        <v>0.99962784729521881</v>
      </c>
      <c r="P15" s="178">
        <f t="shared" si="4"/>
        <v>0.53484387361360941</v>
      </c>
      <c r="R15" s="275"/>
      <c r="S15" s="275"/>
    </row>
    <row r="16" spans="1:19" ht="14.1" customHeight="1" x14ac:dyDescent="0.2">
      <c r="A16" s="39" t="s">
        <v>60</v>
      </c>
      <c r="B16" s="40" t="s">
        <v>480</v>
      </c>
      <c r="C16" s="199">
        <v>72780630.670000002</v>
      </c>
      <c r="D16" s="205">
        <v>52289021.340000004</v>
      </c>
      <c r="E16" s="32">
        <v>51530451.979999997</v>
      </c>
      <c r="F16" s="280">
        <f t="shared" si="0"/>
        <v>0.98549276041967693</v>
      </c>
      <c r="G16" s="32">
        <v>50802948.729999997</v>
      </c>
      <c r="H16" s="280">
        <f t="shared" si="1"/>
        <v>0.97157964383503981</v>
      </c>
      <c r="I16" s="32">
        <v>49590396.960000001</v>
      </c>
      <c r="J16" s="178">
        <f t="shared" si="2"/>
        <v>0.9483902297108856</v>
      </c>
      <c r="K16" s="658">
        <v>85825677.150000006</v>
      </c>
      <c r="L16" s="280">
        <v>0.89128657585714655</v>
      </c>
      <c r="M16" s="211">
        <f t="shared" si="3"/>
        <v>-0.40806818638657261</v>
      </c>
      <c r="N16" s="621">
        <v>85181921.849999994</v>
      </c>
      <c r="O16" s="280">
        <v>0.88460127518629827</v>
      </c>
      <c r="P16" s="178">
        <f t="shared" si="4"/>
        <v>-0.41782955957103707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20724083.260000002</v>
      </c>
      <c r="D17" s="205">
        <v>20281433.66</v>
      </c>
      <c r="E17" s="32">
        <v>20281433.66</v>
      </c>
      <c r="F17" s="280">
        <f t="shared" si="0"/>
        <v>1</v>
      </c>
      <c r="G17" s="32">
        <v>20281433.66</v>
      </c>
      <c r="H17" s="280">
        <f t="shared" si="1"/>
        <v>1</v>
      </c>
      <c r="I17" s="32">
        <v>20265425.829999998</v>
      </c>
      <c r="J17" s="178">
        <f t="shared" si="2"/>
        <v>0.99921071506736858</v>
      </c>
      <c r="K17" s="657">
        <v>24820109.050000001</v>
      </c>
      <c r="L17" s="280">
        <v>0.99986515495867667</v>
      </c>
      <c r="M17" s="211">
        <f t="shared" si="3"/>
        <v>-0.18286283033071526</v>
      </c>
      <c r="N17" s="620">
        <v>24797679.289999999</v>
      </c>
      <c r="O17" s="280">
        <v>0.99896158376916622</v>
      </c>
      <c r="P17" s="178">
        <f t="shared" si="4"/>
        <v>-0.18276925864702565</v>
      </c>
      <c r="R17" s="275"/>
    </row>
    <row r="18" spans="1:18" ht="14.1" customHeight="1" x14ac:dyDescent="0.2">
      <c r="A18" s="39" t="s">
        <v>61</v>
      </c>
      <c r="B18" s="40" t="s">
        <v>481</v>
      </c>
      <c r="C18" s="199">
        <v>2253145.13</v>
      </c>
      <c r="D18" s="205">
        <v>6125864.3099999996</v>
      </c>
      <c r="E18" s="32">
        <v>6125864.3099999996</v>
      </c>
      <c r="F18" s="280">
        <f t="shared" si="0"/>
        <v>1</v>
      </c>
      <c r="G18" s="32">
        <v>6125864.3099999996</v>
      </c>
      <c r="H18" s="280">
        <f t="shared" si="1"/>
        <v>1</v>
      </c>
      <c r="I18" s="32">
        <v>6068868.2300000004</v>
      </c>
      <c r="J18" s="178">
        <f t="shared" si="2"/>
        <v>0.99069583047947085</v>
      </c>
      <c r="K18" s="657">
        <v>3520457.73</v>
      </c>
      <c r="L18" s="280">
        <v>0.99964929649741174</v>
      </c>
      <c r="M18" s="211">
        <f t="shared" si="3"/>
        <v>0.74007608664001756</v>
      </c>
      <c r="N18" s="620">
        <v>3486087.54</v>
      </c>
      <c r="O18" s="280">
        <v>0.98988973143824477</v>
      </c>
      <c r="P18" s="178">
        <f t="shared" si="4"/>
        <v>0.74088233882962107</v>
      </c>
    </row>
    <row r="19" spans="1:18" ht="14.1" customHeight="1" x14ac:dyDescent="0.2">
      <c r="A19" s="39" t="s">
        <v>62</v>
      </c>
      <c r="B19" s="40" t="s">
        <v>121</v>
      </c>
      <c r="C19" s="199">
        <v>158630554.56</v>
      </c>
      <c r="D19" s="205">
        <v>94216179.920000002</v>
      </c>
      <c r="E19" s="32">
        <v>94216179.920000002</v>
      </c>
      <c r="F19" s="280">
        <f t="shared" si="0"/>
        <v>1</v>
      </c>
      <c r="G19" s="32">
        <v>94211913.620000005</v>
      </c>
      <c r="H19" s="280">
        <f t="shared" si="1"/>
        <v>0.9999547179687861</v>
      </c>
      <c r="I19" s="32">
        <v>93985313.489999995</v>
      </c>
      <c r="J19" s="178">
        <f t="shared" si="2"/>
        <v>0.99754960952358673</v>
      </c>
      <c r="K19" s="657">
        <v>149441443.71000001</v>
      </c>
      <c r="L19" s="280">
        <v>1</v>
      </c>
      <c r="M19" s="211">
        <f t="shared" si="3"/>
        <v>-0.36957304960982706</v>
      </c>
      <c r="N19" s="620">
        <v>149380190.5</v>
      </c>
      <c r="O19" s="280">
        <v>0.99959011898922179</v>
      </c>
      <c r="P19" s="178">
        <f t="shared" si="4"/>
        <v>-0.3708314792248173</v>
      </c>
    </row>
    <row r="20" spans="1:18" ht="14.1" customHeight="1" x14ac:dyDescent="0.2">
      <c r="A20" s="39" t="s">
        <v>63</v>
      </c>
      <c r="B20" s="40" t="s">
        <v>98</v>
      </c>
      <c r="C20" s="199">
        <v>168939654.47999999</v>
      </c>
      <c r="D20" s="205">
        <v>177027283.40000001</v>
      </c>
      <c r="E20" s="32">
        <v>177026958.38999999</v>
      </c>
      <c r="F20" s="280">
        <f t="shared" si="0"/>
        <v>0.99999816406830755</v>
      </c>
      <c r="G20" s="32">
        <v>177026789.28999999</v>
      </c>
      <c r="H20" s="280">
        <f t="shared" si="1"/>
        <v>0.99999720884831689</v>
      </c>
      <c r="I20" s="32">
        <v>177022412.77000001</v>
      </c>
      <c r="J20" s="178">
        <f t="shared" si="2"/>
        <v>0.99997248655740267</v>
      </c>
      <c r="K20" s="657">
        <v>179881579.40000001</v>
      </c>
      <c r="L20" s="280">
        <v>0.9999329663899591</v>
      </c>
      <c r="M20" s="211">
        <f t="shared" si="3"/>
        <v>-1.5870386059107622E-2</v>
      </c>
      <c r="N20" s="620">
        <v>179874440.34999999</v>
      </c>
      <c r="O20" s="280">
        <v>0.99989328155136958</v>
      </c>
      <c r="P20" s="178">
        <f t="shared" si="4"/>
        <v>-1.5855657838048098E-2</v>
      </c>
    </row>
    <row r="21" spans="1:18" ht="14.1" customHeight="1" x14ac:dyDescent="0.2">
      <c r="A21" s="39" t="s">
        <v>64</v>
      </c>
      <c r="B21" s="40" t="s">
        <v>494</v>
      </c>
      <c r="C21" s="199">
        <v>12029885</v>
      </c>
      <c r="D21" s="205">
        <v>11815590.810000001</v>
      </c>
      <c r="E21" s="32">
        <v>11815590.810000001</v>
      </c>
      <c r="F21" s="280">
        <f t="shared" si="0"/>
        <v>1</v>
      </c>
      <c r="G21" s="32">
        <v>11815590.810000001</v>
      </c>
      <c r="H21" s="280">
        <f t="shared" si="1"/>
        <v>1</v>
      </c>
      <c r="I21" s="32">
        <v>11815590.810000001</v>
      </c>
      <c r="J21" s="178">
        <f t="shared" si="2"/>
        <v>1</v>
      </c>
      <c r="K21" s="657">
        <v>12092716.33</v>
      </c>
      <c r="L21" s="280">
        <v>1</v>
      </c>
      <c r="M21" s="211">
        <f t="shared" si="3"/>
        <v>-2.2916730405103225E-2</v>
      </c>
      <c r="N21" s="620">
        <v>12092716.33</v>
      </c>
      <c r="O21" s="280">
        <v>1</v>
      </c>
      <c r="P21" s="178">
        <f t="shared" si="4"/>
        <v>-2.2916730405103225E-2</v>
      </c>
    </row>
    <row r="22" spans="1:18" ht="14.1" customHeight="1" x14ac:dyDescent="0.2">
      <c r="A22" s="39" t="s">
        <v>65</v>
      </c>
      <c r="B22" s="40" t="s">
        <v>99</v>
      </c>
      <c r="C22" s="199">
        <v>36992943.420000002</v>
      </c>
      <c r="D22" s="205">
        <v>25563069.260000002</v>
      </c>
      <c r="E22" s="32">
        <v>25563069.219999999</v>
      </c>
      <c r="F22" s="280">
        <f t="shared" si="0"/>
        <v>0.99999999843524257</v>
      </c>
      <c r="G22" s="32">
        <v>25540475.829999998</v>
      </c>
      <c r="H22" s="280">
        <f t="shared" si="1"/>
        <v>0.99911616911998291</v>
      </c>
      <c r="I22" s="32">
        <v>24852574.579999998</v>
      </c>
      <c r="J22" s="178">
        <f t="shared" si="2"/>
        <v>0.97220620603990793</v>
      </c>
      <c r="K22" s="657">
        <v>38486244.490000002</v>
      </c>
      <c r="L22" s="280">
        <v>0.99958182858808398</v>
      </c>
      <c r="M22" s="211">
        <f>+G22/K22-1</f>
        <v>-0.33637391310975384</v>
      </c>
      <c r="N22" s="620">
        <v>38465592.060000002</v>
      </c>
      <c r="O22" s="280">
        <v>0.99904543450708838</v>
      </c>
      <c r="P22" s="178">
        <f>+I22/N22-1</f>
        <v>-0.35390115557732571</v>
      </c>
    </row>
    <row r="23" spans="1:18" ht="14.1" customHeight="1" x14ac:dyDescent="0.2">
      <c r="A23" s="39" t="s">
        <v>66</v>
      </c>
      <c r="B23" s="40" t="s">
        <v>112</v>
      </c>
      <c r="C23" s="199">
        <v>1332914.3600000001</v>
      </c>
      <c r="D23" s="205">
        <v>2334010.2599999998</v>
      </c>
      <c r="E23" s="32">
        <v>2334002.2599999998</v>
      </c>
      <c r="F23" s="280">
        <f t="shared" si="0"/>
        <v>0.9999965724229507</v>
      </c>
      <c r="G23" s="32">
        <v>2316991.64</v>
      </c>
      <c r="H23" s="280">
        <f t="shared" si="1"/>
        <v>0.99270842108466151</v>
      </c>
      <c r="I23" s="32">
        <v>2291759.1</v>
      </c>
      <c r="J23" s="178">
        <f t="shared" si="2"/>
        <v>0.98189761170972756</v>
      </c>
      <c r="K23" s="657">
        <v>2392122.5</v>
      </c>
      <c r="L23" s="280">
        <v>0.99716877762989431</v>
      </c>
      <c r="M23" s="211">
        <f>+G23/K23-1</f>
        <v>-3.1407613949536395E-2</v>
      </c>
      <c r="N23" s="620">
        <v>2391675.1</v>
      </c>
      <c r="O23" s="280">
        <v>0.99698227659948657</v>
      </c>
      <c r="P23" s="178">
        <f>+I23/N23-1</f>
        <v>-4.1776577428932593E-2</v>
      </c>
    </row>
    <row r="24" spans="1:18" ht="14.1" customHeight="1" x14ac:dyDescent="0.2">
      <c r="A24" s="39" t="s">
        <v>67</v>
      </c>
      <c r="B24" s="40" t="s">
        <v>109</v>
      </c>
      <c r="C24" s="199">
        <v>54291024.810000002</v>
      </c>
      <c r="D24" s="205">
        <v>51151648.640000001</v>
      </c>
      <c r="E24" s="32">
        <v>51130013.840000004</v>
      </c>
      <c r="F24" s="280">
        <f t="shared" si="0"/>
        <v>0.99957704589049978</v>
      </c>
      <c r="G24" s="32">
        <v>51119113.200000003</v>
      </c>
      <c r="H24" s="280">
        <f t="shared" si="1"/>
        <v>0.99936394151772157</v>
      </c>
      <c r="I24" s="32">
        <v>51119113.140000001</v>
      </c>
      <c r="J24" s="178">
        <f t="shared" si="2"/>
        <v>0.99936394034473885</v>
      </c>
      <c r="K24" s="657">
        <v>51414350.229999997</v>
      </c>
      <c r="L24" s="280">
        <v>0.9974710567674604</v>
      </c>
      <c r="M24" s="211">
        <f>+G24/K24-1</f>
        <v>-5.7423079097423946E-3</v>
      </c>
      <c r="N24" s="620">
        <v>51411883.039999999</v>
      </c>
      <c r="O24" s="280">
        <v>0.99742319171411375</v>
      </c>
      <c r="P24" s="178">
        <f>+I24/N24-1</f>
        <v>-5.6945959316878625E-3</v>
      </c>
    </row>
    <row r="25" spans="1:18" ht="14.1" customHeight="1" x14ac:dyDescent="0.2">
      <c r="A25" s="41">
        <v>172</v>
      </c>
      <c r="B25" s="42" t="s">
        <v>474</v>
      </c>
      <c r="C25" s="199">
        <v>3144943.73</v>
      </c>
      <c r="D25" s="205">
        <v>2981228.87</v>
      </c>
      <c r="E25" s="32">
        <v>2792783.34</v>
      </c>
      <c r="F25" s="280">
        <f t="shared" si="0"/>
        <v>0.93678931131510201</v>
      </c>
      <c r="G25" s="32">
        <v>2766621.94</v>
      </c>
      <c r="H25" s="280">
        <f t="shared" si="1"/>
        <v>0.92801393674951227</v>
      </c>
      <c r="I25" s="32">
        <v>2407450.2799999998</v>
      </c>
      <c r="J25" s="178">
        <f t="shared" si="2"/>
        <v>0.80753621576192491</v>
      </c>
      <c r="K25" s="206">
        <v>3097818.89</v>
      </c>
      <c r="L25" s="391">
        <v>0.98223951952653965</v>
      </c>
      <c r="M25" s="211">
        <f>+G25/K25-1</f>
        <v>-0.10691294803228479</v>
      </c>
      <c r="N25" s="585">
        <v>3075219.75</v>
      </c>
      <c r="O25" s="391">
        <v>0.97507390746091205</v>
      </c>
      <c r="P25" s="178">
        <f>+I25/N25-1</f>
        <v>-0.21714528530847277</v>
      </c>
    </row>
    <row r="26" spans="1:18" ht="14.1" customHeight="1" x14ac:dyDescent="0.2">
      <c r="A26" s="41" t="s">
        <v>68</v>
      </c>
      <c r="B26" s="669" t="s">
        <v>131</v>
      </c>
      <c r="C26" s="667">
        <v>2411275.08</v>
      </c>
      <c r="D26" s="398">
        <v>2486795.5699999998</v>
      </c>
      <c r="E26" s="399">
        <v>2085956.18</v>
      </c>
      <c r="F26" s="413">
        <f t="shared" si="0"/>
        <v>0.83881289043795426</v>
      </c>
      <c r="G26" s="399">
        <v>2057434.81</v>
      </c>
      <c r="H26" s="413">
        <f t="shared" si="1"/>
        <v>0.82734376513305441</v>
      </c>
      <c r="I26" s="399">
        <v>1923214.53</v>
      </c>
      <c r="J26" s="428">
        <f t="shared" si="2"/>
        <v>0.77337057907015661</v>
      </c>
      <c r="K26" s="670">
        <v>2809289.76</v>
      </c>
      <c r="L26" s="413">
        <v>0.99260013600999852</v>
      </c>
      <c r="M26" s="445">
        <f>+G26/K26-1</f>
        <v>-0.26763168424463268</v>
      </c>
      <c r="N26" s="671">
        <v>2772146.49</v>
      </c>
      <c r="O26" s="413">
        <v>0.9794763865916204</v>
      </c>
      <c r="P26" s="428">
        <f>+I26/N26-1</f>
        <v>-0.3062363273594535</v>
      </c>
    </row>
    <row r="27" spans="1:18" ht="14.1" customHeight="1" x14ac:dyDescent="0.2">
      <c r="A27" s="250">
        <v>199</v>
      </c>
      <c r="B27" s="668" t="s">
        <v>550</v>
      </c>
      <c r="C27" s="534">
        <v>0</v>
      </c>
      <c r="D27" s="520">
        <v>64.150000000000006</v>
      </c>
      <c r="E27" s="180">
        <v>0</v>
      </c>
      <c r="F27" s="78">
        <f t="shared" si="0"/>
        <v>0</v>
      </c>
      <c r="G27" s="180">
        <v>0</v>
      </c>
      <c r="H27" s="78">
        <f t="shared" si="1"/>
        <v>0</v>
      </c>
      <c r="I27" s="180">
        <v>0</v>
      </c>
      <c r="J27" s="172">
        <f t="shared" si="2"/>
        <v>0</v>
      </c>
      <c r="K27" s="677">
        <v>0</v>
      </c>
      <c r="L27" s="268" t="s">
        <v>129</v>
      </c>
      <c r="M27" s="245" t="s">
        <v>129</v>
      </c>
      <c r="N27" s="676">
        <v>0</v>
      </c>
      <c r="O27" s="268" t="s">
        <v>129</v>
      </c>
      <c r="P27" s="172" t="s">
        <v>129</v>
      </c>
    </row>
    <row r="28" spans="1:18" ht="14.1" customHeight="1" x14ac:dyDescent="0.2">
      <c r="A28" s="18">
        <v>1</v>
      </c>
      <c r="B28" s="2" t="s">
        <v>126</v>
      </c>
      <c r="C28" s="201">
        <f>SUBTOTAL(9,C7:C27)</f>
        <v>1045126853.4799999</v>
      </c>
      <c r="D28" s="207">
        <f>SUBTOTAL(9,D7:D27)</f>
        <v>1153966381.7799997</v>
      </c>
      <c r="E28" s="203">
        <f>SUBTOTAL(9,E7:E27)</f>
        <v>1151564028.3699996</v>
      </c>
      <c r="F28" s="90">
        <f t="shared" si="0"/>
        <v>0.99791817729880961</v>
      </c>
      <c r="G28" s="203">
        <f>SUBTOTAL(9,G7:G27)</f>
        <v>1149482533.1499999</v>
      </c>
      <c r="H28" s="90">
        <f t="shared" si="1"/>
        <v>0.99611440272368812</v>
      </c>
      <c r="I28" s="203">
        <f>SUBTOTAL(9,I7:I27)</f>
        <v>1142813402.99</v>
      </c>
      <c r="J28" s="170">
        <f t="shared" si="2"/>
        <v>0.99033509210831927</v>
      </c>
      <c r="K28" s="152">
        <f>SUBTOTAL(9,K7:K27)</f>
        <v>1211747329.23</v>
      </c>
      <c r="L28" s="90">
        <v>0.98911275345727179</v>
      </c>
      <c r="M28" s="213">
        <f>+G28/K28-1</f>
        <v>-5.1384306429266946E-2</v>
      </c>
      <c r="N28" s="573">
        <f>SUM(N7:N27)</f>
        <v>1207806960.8199997</v>
      </c>
      <c r="O28" s="90">
        <v>0.98589634971233586</v>
      </c>
      <c r="P28" s="170">
        <f t="shared" ref="P28:P35" si="5">+I28/N28-1</f>
        <v>-5.3811213164291161E-2</v>
      </c>
    </row>
    <row r="29" spans="1:18" ht="14.1" customHeight="1" x14ac:dyDescent="0.2">
      <c r="A29" s="37" t="s">
        <v>69</v>
      </c>
      <c r="B29" s="38" t="s">
        <v>100</v>
      </c>
      <c r="C29" s="198">
        <v>708758.5</v>
      </c>
      <c r="D29" s="204">
        <v>571176.18999999994</v>
      </c>
      <c r="E29" s="30">
        <v>571176.18999999994</v>
      </c>
      <c r="F29" s="48">
        <f t="shared" si="0"/>
        <v>1</v>
      </c>
      <c r="G29" s="30">
        <v>571176.18999999994</v>
      </c>
      <c r="H29" s="48">
        <f t="shared" si="1"/>
        <v>1</v>
      </c>
      <c r="I29" s="30">
        <v>571176.18999999994</v>
      </c>
      <c r="J29" s="153">
        <f t="shared" si="2"/>
        <v>1</v>
      </c>
      <c r="K29" s="656">
        <v>596014.72</v>
      </c>
      <c r="L29" s="48">
        <v>0.99894198566459791</v>
      </c>
      <c r="M29" s="210">
        <f t="shared" ref="M29:M35" si="6">+G29/K29-1</f>
        <v>-4.1674356633339626E-2</v>
      </c>
      <c r="N29" s="619">
        <v>596014.72</v>
      </c>
      <c r="O29" s="48">
        <v>0.99894198566459791</v>
      </c>
      <c r="P29" s="153">
        <f t="shared" si="5"/>
        <v>-4.1674356633339626E-2</v>
      </c>
    </row>
    <row r="30" spans="1:18" ht="14.1" customHeight="1" x14ac:dyDescent="0.2">
      <c r="A30" s="39" t="s">
        <v>70</v>
      </c>
      <c r="B30" s="40" t="s">
        <v>755</v>
      </c>
      <c r="C30" s="199">
        <v>21205608.129999999</v>
      </c>
      <c r="D30" s="205">
        <v>24420264.579999998</v>
      </c>
      <c r="E30" s="32">
        <v>23834472.399999999</v>
      </c>
      <c r="F30" s="280">
        <f t="shared" si="0"/>
        <v>0.97601204613975567</v>
      </c>
      <c r="G30" s="32">
        <v>23544078.059999999</v>
      </c>
      <c r="H30" s="280">
        <f t="shared" si="1"/>
        <v>0.96412051486462647</v>
      </c>
      <c r="I30" s="32">
        <v>23296903.649999999</v>
      </c>
      <c r="J30" s="178">
        <f t="shared" si="2"/>
        <v>0.95399882231742794</v>
      </c>
      <c r="K30" s="657">
        <v>21038106.710000001</v>
      </c>
      <c r="L30" s="280">
        <v>0.95599354335469178</v>
      </c>
      <c r="M30" s="211">
        <f t="shared" si="6"/>
        <v>0.11911582085515526</v>
      </c>
      <c r="N30" s="620">
        <v>20871616.190000001</v>
      </c>
      <c r="O30" s="280">
        <v>0.94842804022535787</v>
      </c>
      <c r="P30" s="178">
        <f t="shared" si="5"/>
        <v>0.11620027112045106</v>
      </c>
    </row>
    <row r="31" spans="1:18" ht="14.1" customHeight="1" x14ac:dyDescent="0.2">
      <c r="A31" s="39" t="s">
        <v>71</v>
      </c>
      <c r="B31" s="40" t="s">
        <v>482</v>
      </c>
      <c r="C31" s="199">
        <v>180790299.88999999</v>
      </c>
      <c r="D31" s="205">
        <v>240623827.55000001</v>
      </c>
      <c r="E31" s="32">
        <v>235273655.84999999</v>
      </c>
      <c r="F31" s="280">
        <f t="shared" si="0"/>
        <v>0.9777654118693283</v>
      </c>
      <c r="G31" s="32">
        <v>234330775.19</v>
      </c>
      <c r="H31" s="280">
        <f t="shared" si="1"/>
        <v>0.97384692769591841</v>
      </c>
      <c r="I31" s="32">
        <v>231634787.15000001</v>
      </c>
      <c r="J31" s="178">
        <f t="shared" si="2"/>
        <v>0.96264276696316731</v>
      </c>
      <c r="K31" s="659">
        <v>199356295.56</v>
      </c>
      <c r="L31" s="280">
        <v>0.99536347701845873</v>
      </c>
      <c r="M31" s="211">
        <f t="shared" si="6"/>
        <v>0.17543704617782563</v>
      </c>
      <c r="N31" s="622">
        <v>196510434.88</v>
      </c>
      <c r="O31" s="280">
        <v>0.98115441593213659</v>
      </c>
      <c r="P31" s="178">
        <f t="shared" si="5"/>
        <v>0.17874039254683272</v>
      </c>
    </row>
    <row r="32" spans="1:18" ht="14.1" customHeight="1" x14ac:dyDescent="0.2">
      <c r="A32" s="39" t="s">
        <v>72</v>
      </c>
      <c r="B32" s="40" t="s">
        <v>101</v>
      </c>
      <c r="C32" s="199">
        <v>29696298.379999999</v>
      </c>
      <c r="D32" s="205">
        <v>34198757.280000001</v>
      </c>
      <c r="E32" s="32">
        <v>33194956.66</v>
      </c>
      <c r="F32" s="280">
        <f t="shared" si="0"/>
        <v>0.97064803812075828</v>
      </c>
      <c r="G32" s="32">
        <v>32735004.969999999</v>
      </c>
      <c r="H32" s="280">
        <f t="shared" si="1"/>
        <v>0.9571986695886161</v>
      </c>
      <c r="I32" s="32">
        <v>32322798.059999999</v>
      </c>
      <c r="J32" s="178">
        <f t="shared" si="2"/>
        <v>0.94514539798505792</v>
      </c>
      <c r="K32" s="657">
        <v>30647270.129999999</v>
      </c>
      <c r="L32" s="280">
        <v>0.95164366017572743</v>
      </c>
      <c r="M32" s="211">
        <f t="shared" si="6"/>
        <v>6.8121396494507325E-2</v>
      </c>
      <c r="N32" s="620">
        <v>30390151.41</v>
      </c>
      <c r="O32" s="280">
        <v>0.94365973864658026</v>
      </c>
      <c r="P32" s="178">
        <f t="shared" si="5"/>
        <v>6.3594505467454043E-2</v>
      </c>
    </row>
    <row r="33" spans="1:16" ht="14.1" customHeight="1" x14ac:dyDescent="0.2">
      <c r="A33" s="253">
        <v>234</v>
      </c>
      <c r="B33" s="40" t="s">
        <v>431</v>
      </c>
      <c r="C33" s="199">
        <v>8908528.6099999994</v>
      </c>
      <c r="D33" s="205">
        <v>10913279.08</v>
      </c>
      <c r="E33" s="32">
        <v>10878923.17</v>
      </c>
      <c r="F33" s="280">
        <f t="shared" si="0"/>
        <v>0.99685191684844188</v>
      </c>
      <c r="G33" s="32">
        <v>10862389.66</v>
      </c>
      <c r="H33" s="280">
        <f t="shared" si="1"/>
        <v>0.99533692672688434</v>
      </c>
      <c r="I33" s="32">
        <v>10862056.65</v>
      </c>
      <c r="J33" s="178">
        <f t="shared" si="2"/>
        <v>0.99530641252509788</v>
      </c>
      <c r="K33" s="657">
        <v>9945232.2899999991</v>
      </c>
      <c r="L33" s="391">
        <v>0.99904891258160322</v>
      </c>
      <c r="M33" s="211">
        <f t="shared" si="6"/>
        <v>9.222080925371734E-2</v>
      </c>
      <c r="N33" s="620">
        <v>9945232.2899999991</v>
      </c>
      <c r="O33" s="391">
        <v>0.99904891258160322</v>
      </c>
      <c r="P33" s="178">
        <f t="shared" si="5"/>
        <v>9.2187324867401443E-2</v>
      </c>
    </row>
    <row r="34" spans="1:16" ht="14.1" customHeight="1" x14ac:dyDescent="0.2">
      <c r="A34" s="535">
        <v>239</v>
      </c>
      <c r="B34" s="42" t="s">
        <v>466</v>
      </c>
      <c r="C34" s="667">
        <v>2850236.89</v>
      </c>
      <c r="D34" s="398">
        <v>29440.6</v>
      </c>
      <c r="E34" s="399">
        <v>0</v>
      </c>
      <c r="F34" s="413">
        <f t="shared" si="0"/>
        <v>0</v>
      </c>
      <c r="G34" s="399">
        <v>0</v>
      </c>
      <c r="H34" s="413">
        <f t="shared" si="1"/>
        <v>0</v>
      </c>
      <c r="I34" s="399">
        <v>0</v>
      </c>
      <c r="J34" s="428">
        <f t="shared" si="2"/>
        <v>0</v>
      </c>
      <c r="K34" s="672">
        <v>0</v>
      </c>
      <c r="L34" s="413" t="s">
        <v>129</v>
      </c>
      <c r="M34" s="445" t="s">
        <v>129</v>
      </c>
      <c r="N34" s="673">
        <v>0</v>
      </c>
      <c r="O34" s="413" t="s">
        <v>129</v>
      </c>
      <c r="P34" s="428" t="s">
        <v>129</v>
      </c>
    </row>
    <row r="35" spans="1:16" ht="14.1" customHeight="1" x14ac:dyDescent="0.2">
      <c r="A35" s="567">
        <v>241</v>
      </c>
      <c r="B35" s="42" t="s">
        <v>780</v>
      </c>
      <c r="C35" s="534">
        <v>0</v>
      </c>
      <c r="D35" s="520">
        <v>0</v>
      </c>
      <c r="E35" s="180">
        <v>0</v>
      </c>
      <c r="F35" s="78" t="s">
        <v>129</v>
      </c>
      <c r="G35" s="180">
        <v>0</v>
      </c>
      <c r="H35" s="78" t="s">
        <v>129</v>
      </c>
      <c r="I35" s="180">
        <v>0</v>
      </c>
      <c r="J35" s="172" t="s">
        <v>129</v>
      </c>
      <c r="K35" s="655">
        <v>43066.71</v>
      </c>
      <c r="L35" s="78">
        <v>1</v>
      </c>
      <c r="M35" s="245">
        <f t="shared" si="6"/>
        <v>-1</v>
      </c>
      <c r="N35" s="618">
        <v>43066.71</v>
      </c>
      <c r="O35" s="78">
        <v>1</v>
      </c>
      <c r="P35" s="172">
        <f t="shared" si="5"/>
        <v>-1</v>
      </c>
    </row>
    <row r="36" spans="1:16" ht="14.1" customHeight="1" x14ac:dyDescent="0.2">
      <c r="A36" s="567">
        <v>299</v>
      </c>
      <c r="B36" s="42" t="s">
        <v>551</v>
      </c>
      <c r="C36" s="534">
        <v>0</v>
      </c>
      <c r="D36" s="520">
        <v>4582.7700000000004</v>
      </c>
      <c r="E36" s="180">
        <v>0</v>
      </c>
      <c r="F36" s="78">
        <f t="shared" si="0"/>
        <v>0</v>
      </c>
      <c r="G36" s="180">
        <v>0</v>
      </c>
      <c r="H36" s="78">
        <f t="shared" si="1"/>
        <v>0</v>
      </c>
      <c r="I36" s="180">
        <v>0</v>
      </c>
      <c r="J36" s="172">
        <f t="shared" si="2"/>
        <v>0</v>
      </c>
      <c r="K36" s="740">
        <v>0</v>
      </c>
      <c r="L36" s="268" t="s">
        <v>129</v>
      </c>
      <c r="M36" s="245" t="s">
        <v>129</v>
      </c>
      <c r="N36" s="741">
        <v>0</v>
      </c>
      <c r="O36" s="268" t="s">
        <v>129</v>
      </c>
      <c r="P36" s="172" t="s">
        <v>129</v>
      </c>
    </row>
    <row r="37" spans="1:16" ht="14.1" customHeight="1" x14ac:dyDescent="0.2">
      <c r="A37" s="536">
        <v>2</v>
      </c>
      <c r="B37" s="522" t="s">
        <v>125</v>
      </c>
      <c r="C37" s="201">
        <f>SUBTOTAL(9,C29:C36)</f>
        <v>244159730.39999998</v>
      </c>
      <c r="D37" s="207">
        <f>SUBTOTAL(9,D29:D36)</f>
        <v>310761328.05000001</v>
      </c>
      <c r="E37" s="203">
        <f>SUBTOTAL(9,E29:E36)</f>
        <v>303753184.27000004</v>
      </c>
      <c r="F37" s="263">
        <f t="shared" si="0"/>
        <v>0.97744846881696812</v>
      </c>
      <c r="G37" s="203">
        <f>SUBTOTAL(9,G29:G36)</f>
        <v>302043424.06999999</v>
      </c>
      <c r="H37" s="232">
        <f>G37/D37</f>
        <v>0.9719466252937452</v>
      </c>
      <c r="I37" s="203">
        <f>SUBTOTAL(9,I29:I36)</f>
        <v>298687721.69999999</v>
      </c>
      <c r="J37" s="277">
        <f>I37/D37</f>
        <v>0.96114829851654693</v>
      </c>
      <c r="K37" s="152">
        <f>SUM(K29:K36)</f>
        <v>261625986.12</v>
      </c>
      <c r="L37" s="90">
        <v>0.98693106650602791</v>
      </c>
      <c r="M37" s="213">
        <f t="shared" ref="M37:M60" si="7">+G37/K37-1</f>
        <v>0.15448556372172351</v>
      </c>
      <c r="N37" s="573">
        <f>SUM(N29:N36)</f>
        <v>258356516.19999999</v>
      </c>
      <c r="O37" s="90">
        <v>0.97459765313639812</v>
      </c>
      <c r="P37" s="170">
        <f t="shared" ref="P37:P60" si="8">+I37/N37-1</f>
        <v>0.15610678644071307</v>
      </c>
    </row>
    <row r="38" spans="1:16" ht="14.1" customHeight="1" x14ac:dyDescent="0.2">
      <c r="A38" s="37">
        <v>311</v>
      </c>
      <c r="B38" s="38" t="s">
        <v>475</v>
      </c>
      <c r="C38" s="198">
        <v>16774924.1</v>
      </c>
      <c r="D38" s="520">
        <v>23619932.57</v>
      </c>
      <c r="E38" s="180">
        <v>23611008.559999999</v>
      </c>
      <c r="F38" s="48">
        <f t="shared" ref="F38:F75" si="9">+E38/D38</f>
        <v>0.99962218308737527</v>
      </c>
      <c r="G38" s="180">
        <v>23605207.329999998</v>
      </c>
      <c r="H38" s="48">
        <f t="shared" ref="H38:H88" si="10">+G38/D38</f>
        <v>0.9993765756969728</v>
      </c>
      <c r="I38" s="180">
        <v>23600202.77</v>
      </c>
      <c r="J38" s="153">
        <f t="shared" ref="J38:J88" si="11">+I38/D38</f>
        <v>0.9991646970226723</v>
      </c>
      <c r="K38" s="656">
        <v>18025165.09</v>
      </c>
      <c r="L38" s="48">
        <v>0.99825459841907549</v>
      </c>
      <c r="M38" s="210">
        <f t="shared" si="7"/>
        <v>0.30956954969004391</v>
      </c>
      <c r="N38" s="619">
        <v>18025164.609999999</v>
      </c>
      <c r="O38" s="48">
        <v>0.99825457183611743</v>
      </c>
      <c r="P38" s="153">
        <f t="shared" si="8"/>
        <v>0.30929194160629647</v>
      </c>
    </row>
    <row r="39" spans="1:16" ht="14.1" customHeight="1" x14ac:dyDescent="0.2">
      <c r="A39" s="37" t="s">
        <v>73</v>
      </c>
      <c r="B39" s="38" t="s">
        <v>132</v>
      </c>
      <c r="C39" s="200">
        <v>2248848</v>
      </c>
      <c r="D39" s="206">
        <v>12079453.67</v>
      </c>
      <c r="E39" s="34">
        <v>12079453.67</v>
      </c>
      <c r="F39" s="48">
        <f t="shared" si="9"/>
        <v>1</v>
      </c>
      <c r="G39" s="34">
        <v>12079453.67</v>
      </c>
      <c r="H39" s="48">
        <f t="shared" si="10"/>
        <v>1</v>
      </c>
      <c r="I39" s="34">
        <v>12079453.67</v>
      </c>
      <c r="J39" s="153">
        <f t="shared" si="11"/>
        <v>1</v>
      </c>
      <c r="K39" s="656">
        <v>5484972.5700000003</v>
      </c>
      <c r="L39" s="48">
        <v>1</v>
      </c>
      <c r="M39" s="210">
        <f t="shared" si="7"/>
        <v>1.202281509312999</v>
      </c>
      <c r="N39" s="619">
        <v>5484972.5700000003</v>
      </c>
      <c r="O39" s="48">
        <v>1</v>
      </c>
      <c r="P39" s="153">
        <f t="shared" si="8"/>
        <v>1.202281509312999</v>
      </c>
    </row>
    <row r="40" spans="1:16" ht="14.1" customHeight="1" x14ac:dyDescent="0.2">
      <c r="A40" s="37">
        <v>313</v>
      </c>
      <c r="B40" s="38" t="s">
        <v>773</v>
      </c>
      <c r="C40" s="200"/>
      <c r="D40" s="206">
        <v>6000</v>
      </c>
      <c r="E40" s="34">
        <v>6000</v>
      </c>
      <c r="F40" s="48">
        <f t="shared" si="9"/>
        <v>1</v>
      </c>
      <c r="G40" s="34">
        <v>5868.64</v>
      </c>
      <c r="H40" s="48">
        <f t="shared" si="10"/>
        <v>0.97810666666666668</v>
      </c>
      <c r="I40" s="34">
        <v>5868.64</v>
      </c>
      <c r="J40" s="153">
        <f t="shared" si="11"/>
        <v>0.97810666666666668</v>
      </c>
      <c r="K40" s="656">
        <v>0</v>
      </c>
      <c r="L40" s="48" t="s">
        <v>129</v>
      </c>
      <c r="M40" s="224" t="s">
        <v>129</v>
      </c>
      <c r="N40" s="619">
        <v>0</v>
      </c>
      <c r="O40" s="48" t="s">
        <v>129</v>
      </c>
      <c r="P40" s="348" t="s">
        <v>129</v>
      </c>
    </row>
    <row r="41" spans="1:16" ht="14.1" customHeight="1" x14ac:dyDescent="0.2">
      <c r="A41" s="39" t="s">
        <v>74</v>
      </c>
      <c r="B41" s="40" t="s">
        <v>666</v>
      </c>
      <c r="C41" s="200">
        <v>14439850.640000001</v>
      </c>
      <c r="D41" s="206">
        <v>26562179.390000001</v>
      </c>
      <c r="E41" s="34">
        <v>26562179.390000001</v>
      </c>
      <c r="F41" s="280">
        <f t="shared" si="9"/>
        <v>1</v>
      </c>
      <c r="G41" s="34">
        <v>26562179.390000001</v>
      </c>
      <c r="H41" s="280">
        <f t="shared" si="10"/>
        <v>1</v>
      </c>
      <c r="I41" s="34">
        <v>26166721.77</v>
      </c>
      <c r="J41" s="178">
        <f t="shared" si="11"/>
        <v>0.98511200401918519</v>
      </c>
      <c r="K41" s="657">
        <v>32794016.760000002</v>
      </c>
      <c r="L41" s="280">
        <v>0.99865726497403828</v>
      </c>
      <c r="M41" s="212">
        <f t="shared" si="7"/>
        <v>-0.19002970619936954</v>
      </c>
      <c r="N41" s="620">
        <v>31545865.82</v>
      </c>
      <c r="O41" s="280">
        <v>0.96064804478191024</v>
      </c>
      <c r="P41" s="153">
        <f t="shared" si="8"/>
        <v>-0.17051819343597274</v>
      </c>
    </row>
    <row r="42" spans="1:16" ht="14.1" customHeight="1" x14ac:dyDescent="0.2">
      <c r="A42" s="253">
        <v>323</v>
      </c>
      <c r="B42" s="40" t="s">
        <v>483</v>
      </c>
      <c r="C42" s="200">
        <v>39307154.049999997</v>
      </c>
      <c r="D42" s="206">
        <v>39357154.049999997</v>
      </c>
      <c r="E42" s="34">
        <v>39357154.049999997</v>
      </c>
      <c r="F42" s="280">
        <f t="shared" si="9"/>
        <v>1</v>
      </c>
      <c r="G42" s="34">
        <v>39357154.049999997</v>
      </c>
      <c r="H42" s="280">
        <f t="shared" si="10"/>
        <v>1</v>
      </c>
      <c r="I42" s="34">
        <v>39357154.049999997</v>
      </c>
      <c r="J42" s="178">
        <f t="shared" si="11"/>
        <v>1</v>
      </c>
      <c r="K42" s="205">
        <v>39307154.049999997</v>
      </c>
      <c r="L42" s="614">
        <v>1</v>
      </c>
      <c r="M42" s="211">
        <f t="shared" si="7"/>
        <v>1.2720330740911834E-3</v>
      </c>
      <c r="N42" s="584">
        <v>39307154.049999997</v>
      </c>
      <c r="O42" s="614">
        <v>1</v>
      </c>
      <c r="P42" s="178">
        <f t="shared" si="8"/>
        <v>1.2720330740911834E-3</v>
      </c>
    </row>
    <row r="43" spans="1:16" ht="14.1" customHeight="1" x14ac:dyDescent="0.2">
      <c r="A43" s="39" t="s">
        <v>75</v>
      </c>
      <c r="B43" s="40" t="s">
        <v>477</v>
      </c>
      <c r="C43" s="200">
        <v>7463831</v>
      </c>
      <c r="D43" s="206">
        <v>7557020.8600000003</v>
      </c>
      <c r="E43" s="34">
        <v>7557020.8600000003</v>
      </c>
      <c r="F43" s="280">
        <f t="shared" si="9"/>
        <v>1</v>
      </c>
      <c r="G43" s="34">
        <v>7557020.8600000003</v>
      </c>
      <c r="H43" s="280">
        <f t="shared" si="10"/>
        <v>1</v>
      </c>
      <c r="I43" s="34">
        <v>7557020.8600000003</v>
      </c>
      <c r="J43" s="178">
        <f t="shared" si="11"/>
        <v>1</v>
      </c>
      <c r="K43" s="205">
        <v>7522078.5</v>
      </c>
      <c r="L43" s="280">
        <v>1</v>
      </c>
      <c r="M43" s="211">
        <f t="shared" si="7"/>
        <v>4.645306480117295E-3</v>
      </c>
      <c r="N43" s="584">
        <v>7522078.5</v>
      </c>
      <c r="O43" s="280">
        <v>1</v>
      </c>
      <c r="P43" s="178">
        <f t="shared" si="8"/>
        <v>4.645306480117295E-3</v>
      </c>
    </row>
    <row r="44" spans="1:16" ht="14.1" customHeight="1" x14ac:dyDescent="0.2">
      <c r="A44" s="39" t="s">
        <v>476</v>
      </c>
      <c r="B44" s="40" t="s">
        <v>114</v>
      </c>
      <c r="C44" s="200">
        <v>14209859.460000001</v>
      </c>
      <c r="D44" s="206">
        <v>21867703.23</v>
      </c>
      <c r="E44" s="34">
        <v>21865687.600000001</v>
      </c>
      <c r="F44" s="280">
        <f t="shared" si="9"/>
        <v>0.99990782616817142</v>
      </c>
      <c r="G44" s="34">
        <v>21861749.670000002</v>
      </c>
      <c r="H44" s="280">
        <f t="shared" si="10"/>
        <v>0.99972774644244156</v>
      </c>
      <c r="I44" s="34">
        <v>21861749.579999998</v>
      </c>
      <c r="J44" s="178">
        <f t="shared" si="11"/>
        <v>0.99972774232678285</v>
      </c>
      <c r="K44" s="205">
        <v>22318502.039999999</v>
      </c>
      <c r="L44" s="280">
        <v>0.99290156083074521</v>
      </c>
      <c r="M44" s="211">
        <f t="shared" si="7"/>
        <v>-2.0465189338486511E-2</v>
      </c>
      <c r="N44" s="584">
        <v>22308506.010000002</v>
      </c>
      <c r="O44" s="280">
        <v>0.99245685922078408</v>
      </c>
      <c r="P44" s="178">
        <f t="shared" si="8"/>
        <v>-2.0026281894437115E-2</v>
      </c>
    </row>
    <row r="45" spans="1:16" ht="14.1" customHeight="1" x14ac:dyDescent="0.2">
      <c r="A45" s="39">
        <v>328</v>
      </c>
      <c r="B45" s="40" t="s">
        <v>432</v>
      </c>
      <c r="C45" s="200">
        <v>9039781.6799999997</v>
      </c>
      <c r="D45" s="206">
        <v>9402300.0800000001</v>
      </c>
      <c r="E45" s="34">
        <v>9402300.0800000001</v>
      </c>
      <c r="F45" s="280">
        <f t="shared" si="9"/>
        <v>1</v>
      </c>
      <c r="G45" s="34">
        <v>9402300.0800000001</v>
      </c>
      <c r="H45" s="280">
        <f t="shared" si="10"/>
        <v>1</v>
      </c>
      <c r="I45" s="34">
        <v>9402300.0800000001</v>
      </c>
      <c r="J45" s="178">
        <f t="shared" si="11"/>
        <v>1</v>
      </c>
      <c r="K45" s="205">
        <v>9039781.6799999997</v>
      </c>
      <c r="L45" s="280">
        <v>1</v>
      </c>
      <c r="M45" s="211">
        <f t="shared" si="7"/>
        <v>4.0102561414956606E-2</v>
      </c>
      <c r="N45" s="584">
        <v>9039781.6799999997</v>
      </c>
      <c r="O45" s="280">
        <v>1</v>
      </c>
      <c r="P45" s="178">
        <f t="shared" si="8"/>
        <v>4.0102561414956606E-2</v>
      </c>
    </row>
    <row r="46" spans="1:16" ht="14.1" customHeight="1" x14ac:dyDescent="0.2">
      <c r="A46" s="39">
        <v>329</v>
      </c>
      <c r="B46" s="40" t="s">
        <v>498</v>
      </c>
      <c r="C46" s="200">
        <v>28919222.559999999</v>
      </c>
      <c r="D46" s="206">
        <v>30377801.829999998</v>
      </c>
      <c r="E46" s="34">
        <v>30377801.829999998</v>
      </c>
      <c r="F46" s="280">
        <f t="shared" si="9"/>
        <v>1</v>
      </c>
      <c r="G46" s="34">
        <v>30377801.829999998</v>
      </c>
      <c r="H46" s="280">
        <f t="shared" si="10"/>
        <v>1</v>
      </c>
      <c r="I46" s="34">
        <v>30377801.829999998</v>
      </c>
      <c r="J46" s="178">
        <f t="shared" si="11"/>
        <v>1</v>
      </c>
      <c r="K46" s="205">
        <v>28501558.120000001</v>
      </c>
      <c r="L46" s="614">
        <v>1</v>
      </c>
      <c r="M46" s="211">
        <f t="shared" si="7"/>
        <v>6.5829513674320994E-2</v>
      </c>
      <c r="N46" s="584">
        <v>28501558.120000001</v>
      </c>
      <c r="O46" s="614">
        <v>1</v>
      </c>
      <c r="P46" s="178">
        <f t="shared" si="8"/>
        <v>6.5829513674320994E-2</v>
      </c>
    </row>
    <row r="47" spans="1:16" ht="14.1" customHeight="1" x14ac:dyDescent="0.2">
      <c r="A47" s="253" t="s">
        <v>433</v>
      </c>
      <c r="B47" s="40" t="s">
        <v>680</v>
      </c>
      <c r="C47" s="200">
        <v>20582827.629999999</v>
      </c>
      <c r="D47" s="206">
        <v>21766453.260000002</v>
      </c>
      <c r="E47" s="34">
        <v>21763631.23</v>
      </c>
      <c r="F47" s="280">
        <f t="shared" si="9"/>
        <v>0.9998703495711363</v>
      </c>
      <c r="G47" s="34">
        <v>21763631.23</v>
      </c>
      <c r="H47" s="280">
        <f t="shared" si="10"/>
        <v>0.9998703495711363</v>
      </c>
      <c r="I47" s="34">
        <v>21763631.23</v>
      </c>
      <c r="J47" s="178">
        <f t="shared" si="11"/>
        <v>0.9998703495711363</v>
      </c>
      <c r="K47" s="205">
        <v>20456431.399999999</v>
      </c>
      <c r="L47" s="280">
        <v>0.99988291997225531</v>
      </c>
      <c r="M47" s="211">
        <f t="shared" si="7"/>
        <v>6.3901655398213908E-2</v>
      </c>
      <c r="N47" s="584">
        <v>20402122.530000001</v>
      </c>
      <c r="O47" s="280">
        <v>0.9972283752741028</v>
      </c>
      <c r="P47" s="178">
        <f t="shared" si="8"/>
        <v>6.6733679204111773E-2</v>
      </c>
    </row>
    <row r="48" spans="1:16" ht="14.1" customHeight="1" x14ac:dyDescent="0.2">
      <c r="A48" s="39" t="s">
        <v>76</v>
      </c>
      <c r="B48" s="40" t="s">
        <v>110</v>
      </c>
      <c r="C48" s="200">
        <v>12497819.630000001</v>
      </c>
      <c r="D48" s="206">
        <v>14869589.279999999</v>
      </c>
      <c r="E48" s="34">
        <v>14818360.609999999</v>
      </c>
      <c r="F48" s="280">
        <f t="shared" si="9"/>
        <v>0.99655480262195917</v>
      </c>
      <c r="G48" s="34">
        <v>14813038.609999999</v>
      </c>
      <c r="H48" s="280">
        <f t="shared" si="10"/>
        <v>0.9961968909204465</v>
      </c>
      <c r="I48" s="34">
        <v>14794791.869999999</v>
      </c>
      <c r="J48" s="178">
        <f t="shared" si="11"/>
        <v>0.99496977296470424</v>
      </c>
      <c r="K48" s="205">
        <v>12748103.82</v>
      </c>
      <c r="L48" s="280">
        <v>0.99886077361954906</v>
      </c>
      <c r="M48" s="211">
        <f t="shared" si="7"/>
        <v>0.16197975943374443</v>
      </c>
      <c r="N48" s="584">
        <v>12716368.539999999</v>
      </c>
      <c r="O48" s="280">
        <v>0.99637419782918701</v>
      </c>
      <c r="P48" s="178">
        <f t="shared" si="8"/>
        <v>0.16344472271798449</v>
      </c>
    </row>
    <row r="49" spans="1:18" ht="14.1" customHeight="1" x14ac:dyDescent="0.2">
      <c r="A49" s="39" t="s">
        <v>77</v>
      </c>
      <c r="B49" s="40" t="s">
        <v>484</v>
      </c>
      <c r="C49" s="200">
        <v>64496879.130000003</v>
      </c>
      <c r="D49" s="206">
        <v>69290566.950000003</v>
      </c>
      <c r="E49" s="34">
        <v>69290566.950000003</v>
      </c>
      <c r="F49" s="280">
        <f t="shared" si="9"/>
        <v>1</v>
      </c>
      <c r="G49" s="34">
        <v>69290566.950000003</v>
      </c>
      <c r="H49" s="280">
        <f t="shared" si="10"/>
        <v>1</v>
      </c>
      <c r="I49" s="34">
        <v>69290566.950000003</v>
      </c>
      <c r="J49" s="178">
        <f t="shared" si="11"/>
        <v>1</v>
      </c>
      <c r="K49" s="205">
        <v>64681746.729999997</v>
      </c>
      <c r="L49" s="280">
        <v>1</v>
      </c>
      <c r="M49" s="211">
        <f t="shared" si="7"/>
        <v>7.1253799611172175E-2</v>
      </c>
      <c r="N49" s="584">
        <v>64681746.729999997</v>
      </c>
      <c r="O49" s="280">
        <v>1</v>
      </c>
      <c r="P49" s="178">
        <f t="shared" si="8"/>
        <v>7.1253799611172175E-2</v>
      </c>
      <c r="R49" s="275"/>
    </row>
    <row r="50" spans="1:18" ht="14.1" customHeight="1" x14ac:dyDescent="0.2">
      <c r="A50" s="39" t="s">
        <v>78</v>
      </c>
      <c r="B50" s="40" t="s">
        <v>102</v>
      </c>
      <c r="C50" s="200">
        <v>16590471.789999999</v>
      </c>
      <c r="D50" s="206">
        <v>16387835.84</v>
      </c>
      <c r="E50" s="34">
        <v>16376027.74</v>
      </c>
      <c r="F50" s="280">
        <f t="shared" si="9"/>
        <v>0.99927945946522245</v>
      </c>
      <c r="G50" s="34">
        <v>16357884.470000001</v>
      </c>
      <c r="H50" s="280">
        <f t="shared" si="10"/>
        <v>0.99817234134559163</v>
      </c>
      <c r="I50" s="34">
        <v>16356340.75</v>
      </c>
      <c r="J50" s="178">
        <f t="shared" si="11"/>
        <v>0.99807814220819047</v>
      </c>
      <c r="K50" s="205">
        <v>16305692.27</v>
      </c>
      <c r="L50" s="614">
        <v>0.99573080695029648</v>
      </c>
      <c r="M50" s="211">
        <f t="shared" si="7"/>
        <v>3.2008576597528648E-3</v>
      </c>
      <c r="N50" s="584">
        <v>16305688.91</v>
      </c>
      <c r="O50" s="614">
        <v>0.995730601767011</v>
      </c>
      <c r="P50" s="178">
        <f t="shared" si="8"/>
        <v>3.1063906762587301E-3</v>
      </c>
      <c r="R50" s="275"/>
    </row>
    <row r="51" spans="1:18" ht="14.1" customHeight="1" x14ac:dyDescent="0.2">
      <c r="A51" s="253">
        <v>336</v>
      </c>
      <c r="B51" s="40" t="s">
        <v>485</v>
      </c>
      <c r="C51" s="200">
        <v>211322.62</v>
      </c>
      <c r="D51" s="206">
        <v>211322.62</v>
      </c>
      <c r="E51" s="34">
        <v>211322.62</v>
      </c>
      <c r="F51" s="280">
        <f t="shared" si="9"/>
        <v>1</v>
      </c>
      <c r="G51" s="34">
        <v>211322.62</v>
      </c>
      <c r="H51" s="280">
        <f t="shared" si="10"/>
        <v>1</v>
      </c>
      <c r="I51" s="34">
        <v>211322.62</v>
      </c>
      <c r="J51" s="178">
        <f t="shared" si="11"/>
        <v>1</v>
      </c>
      <c r="K51" s="205">
        <v>211322.62</v>
      </c>
      <c r="L51" s="280">
        <v>1</v>
      </c>
      <c r="M51" s="212">
        <f t="shared" si="7"/>
        <v>0</v>
      </c>
      <c r="N51" s="584">
        <v>211322.62</v>
      </c>
      <c r="O51" s="280">
        <v>1</v>
      </c>
      <c r="P51" s="178">
        <f t="shared" si="8"/>
        <v>0</v>
      </c>
    </row>
    <row r="52" spans="1:18" ht="14.1" customHeight="1" x14ac:dyDescent="0.2">
      <c r="A52" s="253">
        <v>337</v>
      </c>
      <c r="B52" s="40" t="s">
        <v>486</v>
      </c>
      <c r="C52" s="667">
        <v>13215052.93</v>
      </c>
      <c r="D52" s="398">
        <v>14692493.6</v>
      </c>
      <c r="E52" s="399">
        <v>14670064.93</v>
      </c>
      <c r="F52" s="413">
        <f t="shared" si="9"/>
        <v>0.99847346062481868</v>
      </c>
      <c r="G52" s="399">
        <v>14650096.539999999</v>
      </c>
      <c r="H52" s="413">
        <f t="shared" si="10"/>
        <v>0.99711437274337145</v>
      </c>
      <c r="I52" s="399">
        <v>14563836.35</v>
      </c>
      <c r="J52" s="178">
        <f t="shared" si="11"/>
        <v>0.9912433346236067</v>
      </c>
      <c r="K52" s="205">
        <v>11739340.73</v>
      </c>
      <c r="L52" s="280">
        <v>0.98700706268352034</v>
      </c>
      <c r="M52" s="211">
        <f t="shared" si="7"/>
        <v>0.24794883093916287</v>
      </c>
      <c r="N52" s="584">
        <v>11672780.66</v>
      </c>
      <c r="O52" s="280">
        <v>0.98141090011411602</v>
      </c>
      <c r="P52" s="178">
        <f t="shared" si="8"/>
        <v>0.24767497772891423</v>
      </c>
    </row>
    <row r="53" spans="1:18" ht="15" customHeight="1" thickBot="1" x14ac:dyDescent="0.3">
      <c r="A53" s="7" t="s">
        <v>19</v>
      </c>
      <c r="N53" s="97"/>
    </row>
    <row r="54" spans="1:18" ht="12.75" customHeight="1" x14ac:dyDescent="0.2">
      <c r="A54" s="8" t="s">
        <v>539</v>
      </c>
      <c r="C54" s="164" t="s">
        <v>510</v>
      </c>
      <c r="D54" s="764" t="s">
        <v>775</v>
      </c>
      <c r="E54" s="762"/>
      <c r="F54" s="762"/>
      <c r="G54" s="762"/>
      <c r="H54" s="762"/>
      <c r="I54" s="762"/>
      <c r="J54" s="763"/>
      <c r="K54" s="773" t="s">
        <v>776</v>
      </c>
      <c r="L54" s="771"/>
      <c r="M54" s="771"/>
      <c r="N54" s="771"/>
      <c r="O54" s="771"/>
      <c r="P54" s="772"/>
      <c r="R54"/>
    </row>
    <row r="55" spans="1:18" ht="12.75" customHeight="1" x14ac:dyDescent="0.2">
      <c r="A55" s="8" t="s">
        <v>148</v>
      </c>
      <c r="C55" s="157">
        <v>1</v>
      </c>
      <c r="D55" s="148">
        <v>2</v>
      </c>
      <c r="E55" s="87">
        <v>3</v>
      </c>
      <c r="F55" s="88" t="s">
        <v>36</v>
      </c>
      <c r="G55" s="87">
        <v>4</v>
      </c>
      <c r="H55" s="88" t="s">
        <v>37</v>
      </c>
      <c r="I55" s="87">
        <v>5</v>
      </c>
      <c r="J55" s="149" t="s">
        <v>38</v>
      </c>
      <c r="K55" s="148" t="s">
        <v>555</v>
      </c>
      <c r="L55" s="88" t="s">
        <v>556</v>
      </c>
      <c r="M55" s="88" t="s">
        <v>557</v>
      </c>
      <c r="N55" s="87" t="s">
        <v>39</v>
      </c>
      <c r="O55" s="88" t="s">
        <v>40</v>
      </c>
      <c r="P55" s="149" t="s">
        <v>362</v>
      </c>
      <c r="R55"/>
    </row>
    <row r="56" spans="1:18" ht="14.1" customHeight="1" x14ac:dyDescent="0.2">
      <c r="A56" s="703"/>
      <c r="B56" s="522" t="s">
        <v>425</v>
      </c>
      <c r="C56" s="248" t="s">
        <v>13</v>
      </c>
      <c r="D56" s="249" t="s">
        <v>14</v>
      </c>
      <c r="E56" s="89" t="s">
        <v>15</v>
      </c>
      <c r="F56" s="89" t="s">
        <v>18</v>
      </c>
      <c r="G56" s="89" t="s">
        <v>16</v>
      </c>
      <c r="H56" s="89" t="s">
        <v>18</v>
      </c>
      <c r="I56" s="89" t="s">
        <v>17</v>
      </c>
      <c r="J56" s="113" t="s">
        <v>18</v>
      </c>
      <c r="K56" s="112" t="s">
        <v>16</v>
      </c>
      <c r="L56" s="89" t="s">
        <v>18</v>
      </c>
      <c r="M56" s="617" t="s">
        <v>513</v>
      </c>
      <c r="N56" s="569" t="s">
        <v>17</v>
      </c>
      <c r="O56" s="89" t="s">
        <v>18</v>
      </c>
      <c r="P56" s="654" t="s">
        <v>513</v>
      </c>
      <c r="R56"/>
    </row>
    <row r="57" spans="1:18" ht="14.1" customHeight="1" x14ac:dyDescent="0.2">
      <c r="A57" s="725">
        <v>338</v>
      </c>
      <c r="B57" s="38" t="s">
        <v>428</v>
      </c>
      <c r="C57" s="534">
        <v>6508517.5999999996</v>
      </c>
      <c r="D57" s="520">
        <v>7454612.5300000003</v>
      </c>
      <c r="E57" s="180">
        <v>7443066.5800000001</v>
      </c>
      <c r="F57" s="48">
        <f t="shared" si="9"/>
        <v>0.99845116698506664</v>
      </c>
      <c r="G57" s="180">
        <v>7412856.7400000002</v>
      </c>
      <c r="H57" s="48">
        <f t="shared" si="10"/>
        <v>0.99439866393699738</v>
      </c>
      <c r="I57" s="180">
        <v>7309609.3499999996</v>
      </c>
      <c r="J57" s="153">
        <f t="shared" si="11"/>
        <v>0.98054852892535238</v>
      </c>
      <c r="K57" s="204">
        <v>6816231.0499999998</v>
      </c>
      <c r="L57" s="48">
        <v>0.99117963927542296</v>
      </c>
      <c r="M57" s="210">
        <f t="shared" si="7"/>
        <v>8.7530144683109157E-2</v>
      </c>
      <c r="N57" s="583">
        <v>6792757.0300000003</v>
      </c>
      <c r="O57" s="48">
        <v>0.98776617360718633</v>
      </c>
      <c r="P57" s="153">
        <f t="shared" si="8"/>
        <v>7.6088739479027057E-2</v>
      </c>
    </row>
    <row r="58" spans="1:18" ht="14.1" customHeight="1" x14ac:dyDescent="0.2">
      <c r="A58" s="253" t="s">
        <v>79</v>
      </c>
      <c r="B58" s="40" t="s">
        <v>115</v>
      </c>
      <c r="C58" s="200">
        <v>11989166.07</v>
      </c>
      <c r="D58" s="206">
        <v>12730534.470000001</v>
      </c>
      <c r="E58" s="34">
        <v>12728396.02</v>
      </c>
      <c r="F58" s="391">
        <f t="shared" si="9"/>
        <v>0.99983202197794285</v>
      </c>
      <c r="G58" s="34">
        <v>12723853.57</v>
      </c>
      <c r="H58" s="391">
        <f t="shared" si="10"/>
        <v>0.99947520663678779</v>
      </c>
      <c r="I58" s="34">
        <v>12701489.92</v>
      </c>
      <c r="J58" s="393">
        <f t="shared" si="11"/>
        <v>0.99771851291330738</v>
      </c>
      <c r="K58" s="205">
        <v>18030974.800000001</v>
      </c>
      <c r="L58" s="391">
        <v>0.99783694259925093</v>
      </c>
      <c r="M58" s="211">
        <f t="shared" si="7"/>
        <v>-0.2943335725808901</v>
      </c>
      <c r="N58" s="584">
        <v>17869507.879999999</v>
      </c>
      <c r="O58" s="391">
        <v>0.98890133819788939</v>
      </c>
      <c r="P58" s="178">
        <f t="shared" si="8"/>
        <v>-0.28920874568595001</v>
      </c>
    </row>
    <row r="59" spans="1:18" ht="14.1" customHeight="1" x14ac:dyDescent="0.2">
      <c r="A59" s="253">
        <v>342</v>
      </c>
      <c r="B59" s="40" t="s">
        <v>487</v>
      </c>
      <c r="C59" s="200">
        <v>5026210.57</v>
      </c>
      <c r="D59" s="206">
        <v>6370972.0099999998</v>
      </c>
      <c r="E59" s="34">
        <v>6370972.0099999998</v>
      </c>
      <c r="F59" s="391">
        <f t="shared" si="9"/>
        <v>1</v>
      </c>
      <c r="G59" s="34">
        <v>6370972.0099999998</v>
      </c>
      <c r="H59" s="391">
        <f t="shared" si="10"/>
        <v>1</v>
      </c>
      <c r="I59" s="34">
        <v>6370972.0099999998</v>
      </c>
      <c r="J59" s="393">
        <f t="shared" si="11"/>
        <v>1</v>
      </c>
      <c r="K59" s="205">
        <v>4675554.8</v>
      </c>
      <c r="L59" s="391">
        <v>0.99719416035526365</v>
      </c>
      <c r="M59" s="211">
        <f t="shared" si="7"/>
        <v>0.36261305503252794</v>
      </c>
      <c r="N59" s="584">
        <v>4674954.6399999997</v>
      </c>
      <c r="O59" s="391">
        <v>0.99706615927883968</v>
      </c>
      <c r="P59" s="178">
        <f t="shared" si="8"/>
        <v>0.36278798418459091</v>
      </c>
    </row>
    <row r="60" spans="1:18" ht="14.1" customHeight="1" x14ac:dyDescent="0.2">
      <c r="A60" s="535">
        <v>343</v>
      </c>
      <c r="B60" s="537" t="s">
        <v>435</v>
      </c>
      <c r="C60" s="667">
        <v>7608676.7199999997</v>
      </c>
      <c r="D60" s="398">
        <v>7608676.7199999997</v>
      </c>
      <c r="E60" s="399">
        <v>7608676.7199999997</v>
      </c>
      <c r="F60" s="413">
        <f t="shared" si="9"/>
        <v>1</v>
      </c>
      <c r="G60" s="399">
        <v>7608676.7199999997</v>
      </c>
      <c r="H60" s="413">
        <f t="shared" si="10"/>
        <v>1</v>
      </c>
      <c r="I60" s="399">
        <v>7608676.7199999997</v>
      </c>
      <c r="J60" s="428">
        <f t="shared" si="11"/>
        <v>1</v>
      </c>
      <c r="K60" s="398">
        <v>7683967.7199999997</v>
      </c>
      <c r="L60" s="413">
        <v>1</v>
      </c>
      <c r="M60" s="674">
        <f t="shared" si="7"/>
        <v>-9.7984534479538254E-3</v>
      </c>
      <c r="N60" s="639">
        <v>7683967.7199999997</v>
      </c>
      <c r="O60" s="391">
        <v>1</v>
      </c>
      <c r="P60" s="178">
        <f t="shared" si="8"/>
        <v>-9.7984534479538254E-3</v>
      </c>
    </row>
    <row r="61" spans="1:18" ht="14.1" customHeight="1" x14ac:dyDescent="0.2">
      <c r="A61" s="567">
        <v>399</v>
      </c>
      <c r="B61" s="42" t="s">
        <v>552</v>
      </c>
      <c r="C61" s="534">
        <v>0</v>
      </c>
      <c r="D61" s="520">
        <v>4123.55</v>
      </c>
      <c r="E61" s="180">
        <v>0</v>
      </c>
      <c r="F61" s="78">
        <f t="shared" si="9"/>
        <v>0</v>
      </c>
      <c r="G61" s="180">
        <v>0</v>
      </c>
      <c r="H61" s="78">
        <f t="shared" si="10"/>
        <v>0</v>
      </c>
      <c r="I61" s="180">
        <v>0</v>
      </c>
      <c r="J61" s="172">
        <f t="shared" si="11"/>
        <v>0</v>
      </c>
      <c r="K61" s="727">
        <v>0</v>
      </c>
      <c r="L61" s="268" t="s">
        <v>129</v>
      </c>
      <c r="M61" s="563" t="s">
        <v>129</v>
      </c>
      <c r="N61" s="678">
        <v>0</v>
      </c>
      <c r="O61" s="525" t="s">
        <v>129</v>
      </c>
      <c r="P61" s="521" t="s">
        <v>129</v>
      </c>
    </row>
    <row r="62" spans="1:18" ht="14.1" customHeight="1" x14ac:dyDescent="0.2">
      <c r="A62" s="536">
        <v>3</v>
      </c>
      <c r="B62" s="2" t="s">
        <v>124</v>
      </c>
      <c r="C62" s="201">
        <f>SUM(C38:C52,C57:C61)</f>
        <v>291130416.18000001</v>
      </c>
      <c r="D62" s="207">
        <f>SUM(D38:D52)+SUM(D57:D61)</f>
        <v>342216726.50999999</v>
      </c>
      <c r="E62" s="203">
        <f>SUM(E38:E52)+SUM(E57:E61)</f>
        <v>342099691.44999999</v>
      </c>
      <c r="F62" s="90">
        <f t="shared" si="9"/>
        <v>0.999658008943065</v>
      </c>
      <c r="G62" s="203">
        <f>SUM(G38:G52)+SUM(G57:G61)</f>
        <v>342011634.98000002</v>
      </c>
      <c r="H62" s="90">
        <f t="shared" si="10"/>
        <v>0.99940069694403444</v>
      </c>
      <c r="I62" s="203">
        <f>SUM(I38:I52)+SUM(I57:I61)</f>
        <v>341379511.02000004</v>
      </c>
      <c r="J62" s="170">
        <f t="shared" si="11"/>
        <v>0.99755355181338434</v>
      </c>
      <c r="K62" s="152">
        <f>SUM(K38:K61)</f>
        <v>326342594.75000006</v>
      </c>
      <c r="L62" s="90">
        <v>0.99819702885906592</v>
      </c>
      <c r="M62" s="213">
        <f t="shared" ref="M62:M70" si="12">+G62/K62-1</f>
        <v>4.8014082384812529E-2</v>
      </c>
      <c r="N62" s="573">
        <f>SUM(N38:N52,N57:N61)</f>
        <v>324746298.62</v>
      </c>
      <c r="O62" s="90">
        <v>0.9933143746184635</v>
      </c>
      <c r="P62" s="170">
        <f t="shared" ref="P62:P70" si="13">+I62/N62-1</f>
        <v>5.1219097710065942E-2</v>
      </c>
    </row>
    <row r="63" spans="1:18" ht="14.1" customHeight="1" x14ac:dyDescent="0.2">
      <c r="A63" s="37">
        <v>430</v>
      </c>
      <c r="B63" s="538" t="s">
        <v>756</v>
      </c>
      <c r="C63" s="198">
        <v>3157718.66</v>
      </c>
      <c r="D63" s="520">
        <v>5182369.8099999996</v>
      </c>
      <c r="E63" s="180">
        <v>4777626.04</v>
      </c>
      <c r="F63" s="78">
        <f t="shared" si="9"/>
        <v>0.92189986727326978</v>
      </c>
      <c r="G63" s="180">
        <v>4760567.08</v>
      </c>
      <c r="H63" s="415">
        <f t="shared" si="10"/>
        <v>0.91860813769289851</v>
      </c>
      <c r="I63" s="180">
        <v>4755661.8899999997</v>
      </c>
      <c r="J63" s="153">
        <f t="shared" si="11"/>
        <v>0.91766162283968689</v>
      </c>
      <c r="K63" s="656">
        <v>3597372.82</v>
      </c>
      <c r="L63" s="48">
        <v>0.98098655673396751</v>
      </c>
      <c r="M63" s="210">
        <f t="shared" si="12"/>
        <v>0.32334548521996131</v>
      </c>
      <c r="N63" s="619">
        <v>3591947.22</v>
      </c>
      <c r="O63" s="48">
        <v>0.97950702127058031</v>
      </c>
      <c r="P63" s="153">
        <f t="shared" si="13"/>
        <v>0.3239787777282539</v>
      </c>
    </row>
    <row r="64" spans="1:18" ht="14.1" customHeight="1" x14ac:dyDescent="0.2">
      <c r="A64" s="37" t="s">
        <v>80</v>
      </c>
      <c r="B64" s="38" t="s">
        <v>103</v>
      </c>
      <c r="C64" s="200">
        <v>22837781.190000001</v>
      </c>
      <c r="D64" s="206">
        <v>25749705.829999998</v>
      </c>
      <c r="E64" s="34">
        <v>24850132.609999999</v>
      </c>
      <c r="F64" s="48">
        <f t="shared" si="9"/>
        <v>0.96506471856653442</v>
      </c>
      <c r="G64" s="34">
        <v>24501338.68</v>
      </c>
      <c r="H64" s="48">
        <f t="shared" si="10"/>
        <v>0.95151916848131235</v>
      </c>
      <c r="I64" s="34">
        <v>24404554.149999999</v>
      </c>
      <c r="J64" s="153">
        <f t="shared" si="11"/>
        <v>0.94776050301775427</v>
      </c>
      <c r="K64" s="656">
        <v>26197735.09</v>
      </c>
      <c r="L64" s="48">
        <v>0.97817015733255053</v>
      </c>
      <c r="M64" s="210">
        <f t="shared" si="12"/>
        <v>-6.4753552327030617E-2</v>
      </c>
      <c r="N64" s="619">
        <v>25997985.66</v>
      </c>
      <c r="O64" s="48">
        <v>0.97071191979029936</v>
      </c>
      <c r="P64" s="153">
        <f t="shared" si="13"/>
        <v>-6.1290575771477007E-2</v>
      </c>
    </row>
    <row r="65" spans="1:21" ht="14.1" customHeight="1" x14ac:dyDescent="0.2">
      <c r="A65" s="39" t="s">
        <v>81</v>
      </c>
      <c r="B65" s="40" t="s">
        <v>488</v>
      </c>
      <c r="C65" s="200">
        <v>4243112</v>
      </c>
      <c r="D65" s="206">
        <v>12235767.529999999</v>
      </c>
      <c r="E65" s="34">
        <v>9125173.9900000002</v>
      </c>
      <c r="F65" s="280">
        <f t="shared" si="9"/>
        <v>0.74577863363509</v>
      </c>
      <c r="G65" s="34">
        <v>8934589.2799999993</v>
      </c>
      <c r="H65" s="280">
        <f t="shared" si="10"/>
        <v>0.73020260135654924</v>
      </c>
      <c r="I65" s="34">
        <v>8806094.5</v>
      </c>
      <c r="J65" s="178">
        <f t="shared" si="11"/>
        <v>0.71970103047552758</v>
      </c>
      <c r="K65" s="657">
        <v>9409171.8800000008</v>
      </c>
      <c r="L65" s="280">
        <v>0.95966048780692392</v>
      </c>
      <c r="M65" s="211">
        <f t="shared" si="12"/>
        <v>-5.043829638278452E-2</v>
      </c>
      <c r="N65" s="620">
        <v>9357342.9800000004</v>
      </c>
      <c r="O65" s="280">
        <v>0.95437435337439014</v>
      </c>
      <c r="P65" s="178">
        <f t="shared" si="13"/>
        <v>-5.8910791362271953E-2</v>
      </c>
    </row>
    <row r="66" spans="1:21" ht="14.1" customHeight="1" x14ac:dyDescent="0.2">
      <c r="A66" s="39" t="s">
        <v>82</v>
      </c>
      <c r="B66" s="40" t="s">
        <v>104</v>
      </c>
      <c r="C66" s="200">
        <v>66061730.5</v>
      </c>
      <c r="D66" s="206">
        <v>51109700.340000004</v>
      </c>
      <c r="E66" s="34">
        <v>50354528.600000001</v>
      </c>
      <c r="F66" s="280">
        <f t="shared" si="9"/>
        <v>0.98522449290494118</v>
      </c>
      <c r="G66" s="34">
        <v>48710100.899999999</v>
      </c>
      <c r="H66" s="280">
        <f t="shared" si="10"/>
        <v>0.95305001938894163</v>
      </c>
      <c r="I66" s="34">
        <v>48649786</v>
      </c>
      <c r="J66" s="178">
        <f t="shared" si="11"/>
        <v>0.95186991268515031</v>
      </c>
      <c r="K66" s="657">
        <v>73725476.230000004</v>
      </c>
      <c r="L66" s="280">
        <v>0.98034191712759988</v>
      </c>
      <c r="M66" s="211">
        <f t="shared" si="12"/>
        <v>-0.33930435731550923</v>
      </c>
      <c r="N66" s="620">
        <v>73674617.819999993</v>
      </c>
      <c r="O66" s="280">
        <v>0.97966564301299219</v>
      </c>
      <c r="P66" s="178">
        <f t="shared" si="13"/>
        <v>-0.3396669376845638</v>
      </c>
      <c r="R66" s="279"/>
      <c r="S66" s="279"/>
    </row>
    <row r="67" spans="1:21" ht="14.1" customHeight="1" x14ac:dyDescent="0.2">
      <c r="A67" s="39" t="s">
        <v>83</v>
      </c>
      <c r="B67" s="40" t="s">
        <v>489</v>
      </c>
      <c r="C67" s="200">
        <v>133403395</v>
      </c>
      <c r="D67" s="206">
        <v>163589727.30000001</v>
      </c>
      <c r="E67" s="34">
        <v>163589727.30000001</v>
      </c>
      <c r="F67" s="280">
        <f t="shared" si="9"/>
        <v>1</v>
      </c>
      <c r="G67" s="34">
        <v>163589727.30000001</v>
      </c>
      <c r="H67" s="280">
        <f t="shared" si="10"/>
        <v>1</v>
      </c>
      <c r="I67" s="34">
        <v>163249804.53999999</v>
      </c>
      <c r="J67" s="178">
        <f t="shared" si="11"/>
        <v>0.9979221020438731</v>
      </c>
      <c r="K67" s="657">
        <v>133547613.42</v>
      </c>
      <c r="L67" s="280">
        <v>1</v>
      </c>
      <c r="M67" s="211">
        <f t="shared" si="12"/>
        <v>0.22495432985027741</v>
      </c>
      <c r="N67" s="620">
        <v>132794964.73</v>
      </c>
      <c r="O67" s="280">
        <v>0.99436419213548233</v>
      </c>
      <c r="P67" s="178">
        <f t="shared" si="13"/>
        <v>0.22933730862402091</v>
      </c>
      <c r="R67" s="279"/>
      <c r="S67" s="279"/>
    </row>
    <row r="68" spans="1:21" ht="14.1" customHeight="1" x14ac:dyDescent="0.2">
      <c r="A68" s="39">
        <v>459</v>
      </c>
      <c r="B68" s="40" t="s">
        <v>772</v>
      </c>
      <c r="C68" s="200">
        <v>0</v>
      </c>
      <c r="D68" s="206">
        <v>5032665.9400000004</v>
      </c>
      <c r="E68" s="34">
        <v>5032665.9400000004</v>
      </c>
      <c r="F68" s="280">
        <f t="shared" si="9"/>
        <v>1</v>
      </c>
      <c r="G68" s="34">
        <v>5032665.9400000004</v>
      </c>
      <c r="H68" s="280">
        <f t="shared" si="10"/>
        <v>1</v>
      </c>
      <c r="I68" s="34">
        <v>5032665.9400000004</v>
      </c>
      <c r="J68" s="178">
        <f t="shared" si="11"/>
        <v>1</v>
      </c>
      <c r="K68" s="657">
        <v>0</v>
      </c>
      <c r="L68" s="280" t="s">
        <v>129</v>
      </c>
      <c r="M68" s="212" t="s">
        <v>129</v>
      </c>
      <c r="N68" s="620">
        <v>0</v>
      </c>
      <c r="O68" s="280" t="s">
        <v>129</v>
      </c>
      <c r="P68" s="433" t="s">
        <v>129</v>
      </c>
      <c r="R68" s="279"/>
      <c r="S68" s="279"/>
    </row>
    <row r="69" spans="1:21" ht="14.1" customHeight="1" x14ac:dyDescent="0.2">
      <c r="A69" s="39">
        <v>491</v>
      </c>
      <c r="B69" s="40" t="s">
        <v>501</v>
      </c>
      <c r="C69" s="200">
        <v>17459000</v>
      </c>
      <c r="D69" s="206">
        <v>17669752</v>
      </c>
      <c r="E69" s="34">
        <v>17669752</v>
      </c>
      <c r="F69" s="280">
        <f t="shared" si="9"/>
        <v>1</v>
      </c>
      <c r="G69" s="34">
        <v>17669752</v>
      </c>
      <c r="H69" s="280">
        <f t="shared" si="10"/>
        <v>1</v>
      </c>
      <c r="I69" s="34">
        <v>17669752</v>
      </c>
      <c r="J69" s="178">
        <f t="shared" si="11"/>
        <v>1</v>
      </c>
      <c r="K69" s="657">
        <v>17459000</v>
      </c>
      <c r="L69" s="280">
        <v>1</v>
      </c>
      <c r="M69" s="211">
        <f t="shared" si="12"/>
        <v>1.2071252649063613E-2</v>
      </c>
      <c r="N69" s="620">
        <v>17458684.34</v>
      </c>
      <c r="O69" s="280">
        <v>0.99998191992668539</v>
      </c>
      <c r="P69" s="178">
        <f t="shared" si="13"/>
        <v>1.2089551302352008E-2</v>
      </c>
      <c r="R69" s="279"/>
      <c r="S69" s="279"/>
    </row>
    <row r="70" spans="1:21" ht="14.1" customHeight="1" x14ac:dyDescent="0.2">
      <c r="A70" s="41" t="s">
        <v>84</v>
      </c>
      <c r="B70" s="669" t="s">
        <v>490</v>
      </c>
      <c r="C70" s="667">
        <v>1138067.27</v>
      </c>
      <c r="D70" s="398">
        <v>1641506.62</v>
      </c>
      <c r="E70" s="399">
        <v>1490294.77</v>
      </c>
      <c r="F70" s="413">
        <f t="shared" si="9"/>
        <v>0.90788227829382739</v>
      </c>
      <c r="G70" s="399">
        <v>1312249.83</v>
      </c>
      <c r="H70" s="413">
        <f t="shared" si="10"/>
        <v>0.79941793350793799</v>
      </c>
      <c r="I70" s="399">
        <v>1299494.79</v>
      </c>
      <c r="J70" s="428">
        <f t="shared" si="11"/>
        <v>0.79164760846349802</v>
      </c>
      <c r="K70" s="670">
        <v>908872.24</v>
      </c>
      <c r="L70" s="413">
        <v>0.89595030710080792</v>
      </c>
      <c r="M70" s="445">
        <f t="shared" si="12"/>
        <v>0.44382210419365453</v>
      </c>
      <c r="N70" s="671">
        <v>891618.58</v>
      </c>
      <c r="O70" s="413">
        <v>0.87894195180588441</v>
      </c>
      <c r="P70" s="428">
        <f t="shared" si="13"/>
        <v>0.45745593367962356</v>
      </c>
    </row>
    <row r="71" spans="1:21" ht="14.1" customHeight="1" x14ac:dyDescent="0.2">
      <c r="A71" s="250">
        <v>499</v>
      </c>
      <c r="B71" s="668" t="s">
        <v>553</v>
      </c>
      <c r="C71" s="534">
        <v>0</v>
      </c>
      <c r="D71" s="520">
        <v>0</v>
      </c>
      <c r="E71" s="180">
        <v>0</v>
      </c>
      <c r="F71" s="268" t="s">
        <v>129</v>
      </c>
      <c r="G71" s="180">
        <v>0</v>
      </c>
      <c r="H71" s="268" t="s">
        <v>129</v>
      </c>
      <c r="I71" s="180">
        <v>0</v>
      </c>
      <c r="J71" s="521" t="s">
        <v>129</v>
      </c>
      <c r="K71" s="740">
        <v>0</v>
      </c>
      <c r="L71" s="268" t="s">
        <v>129</v>
      </c>
      <c r="M71" s="245" t="s">
        <v>129</v>
      </c>
      <c r="N71" s="741">
        <v>0</v>
      </c>
      <c r="O71" s="268" t="s">
        <v>129</v>
      </c>
      <c r="P71" s="172" t="s">
        <v>129</v>
      </c>
    </row>
    <row r="72" spans="1:21" ht="14.1" customHeight="1" x14ac:dyDescent="0.2">
      <c r="A72" s="18">
        <v>4</v>
      </c>
      <c r="B72" s="522" t="s">
        <v>123</v>
      </c>
      <c r="C72" s="201">
        <f>SUBTOTAL(9,C63:C71)</f>
        <v>248300804.62</v>
      </c>
      <c r="D72" s="207">
        <f>SUBTOTAL(9,D63:D71)</f>
        <v>282211195.37</v>
      </c>
      <c r="E72" s="203">
        <f>SUBTOTAL(9,E63:E71)</f>
        <v>276889901.25</v>
      </c>
      <c r="F72" s="90">
        <f t="shared" si="9"/>
        <v>0.98114428411309695</v>
      </c>
      <c r="G72" s="203">
        <f>SUBTOTAL(9,G63:G71)</f>
        <v>274510991.00999999</v>
      </c>
      <c r="H72" s="90">
        <f t="shared" si="10"/>
        <v>0.97271474524635893</v>
      </c>
      <c r="I72" s="203">
        <f>SUBTOTAL(9,I63:I71)</f>
        <v>273867813.81</v>
      </c>
      <c r="J72" s="170">
        <f t="shared" si="11"/>
        <v>0.97043568186917173</v>
      </c>
      <c r="K72" s="152">
        <f>SUM(K63:K71)</f>
        <v>264845241.68000001</v>
      </c>
      <c r="L72" s="90">
        <v>0.99015321196862383</v>
      </c>
      <c r="M72" s="213">
        <f t="shared" ref="M72:M85" si="14">+G72/K72-1</f>
        <v>3.6495839112256512E-2</v>
      </c>
      <c r="N72" s="573">
        <f>SUBTOTAL(9,N63:N71)</f>
        <v>263767161.33000001</v>
      </c>
      <c r="O72" s="90">
        <v>0.98612268940933046</v>
      </c>
      <c r="P72" s="170">
        <f t="shared" ref="P72:P85" si="15">+I72/N72-1</f>
        <v>3.8293821069572243E-2</v>
      </c>
    </row>
    <row r="73" spans="1:21" ht="14.1" customHeight="1" x14ac:dyDescent="0.2">
      <c r="A73" s="37" t="s">
        <v>85</v>
      </c>
      <c r="B73" s="38" t="s">
        <v>113</v>
      </c>
      <c r="C73" s="198">
        <v>27475672.920000002</v>
      </c>
      <c r="D73" s="520">
        <v>30806975.690000001</v>
      </c>
      <c r="E73" s="180">
        <v>30404215.5</v>
      </c>
      <c r="F73" s="48">
        <f t="shared" si="9"/>
        <v>0.98692633142399833</v>
      </c>
      <c r="G73" s="180">
        <v>29981446.149999999</v>
      </c>
      <c r="H73" s="48">
        <f t="shared" si="10"/>
        <v>0.97320316189725919</v>
      </c>
      <c r="I73" s="30">
        <v>29885179.460000001</v>
      </c>
      <c r="J73" s="153">
        <f t="shared" si="11"/>
        <v>0.97007832773733715</v>
      </c>
      <c r="K73" s="656">
        <v>27319340.059999999</v>
      </c>
      <c r="L73" s="48">
        <v>0.97571676318756473</v>
      </c>
      <c r="M73" s="210">
        <f t="shared" si="14"/>
        <v>9.7444011610579251E-2</v>
      </c>
      <c r="N73" s="619">
        <v>27249253.399999999</v>
      </c>
      <c r="O73" s="48">
        <v>0.97321360136565982</v>
      </c>
      <c r="P73" s="153">
        <f t="shared" si="15"/>
        <v>9.673388189050347E-2</v>
      </c>
    </row>
    <row r="74" spans="1:21" ht="14.1" customHeight="1" x14ac:dyDescent="0.2">
      <c r="A74" s="39" t="s">
        <v>86</v>
      </c>
      <c r="B74" s="40" t="s">
        <v>757</v>
      </c>
      <c r="C74" s="200">
        <v>54931556.460000001</v>
      </c>
      <c r="D74" s="206">
        <v>57969128.130000003</v>
      </c>
      <c r="E74" s="34">
        <v>57064747.200000003</v>
      </c>
      <c r="F74" s="280">
        <f t="shared" si="9"/>
        <v>0.98439892130218243</v>
      </c>
      <c r="G74" s="34">
        <v>56075767</v>
      </c>
      <c r="H74" s="280">
        <f t="shared" si="10"/>
        <v>0.9673384577088342</v>
      </c>
      <c r="I74" s="34">
        <v>55012822.399999999</v>
      </c>
      <c r="J74" s="178">
        <f t="shared" si="11"/>
        <v>0.94900206669711729</v>
      </c>
      <c r="K74" s="657">
        <v>60046109</v>
      </c>
      <c r="L74" s="280">
        <v>0.96931572960434043</v>
      </c>
      <c r="M74" s="211">
        <f t="shared" si="14"/>
        <v>-6.61215533549393E-2</v>
      </c>
      <c r="N74" s="620">
        <v>59018978.039999999</v>
      </c>
      <c r="O74" s="280">
        <v>0.95273490176266284</v>
      </c>
      <c r="P74" s="178">
        <f t="shared" si="15"/>
        <v>-6.7879108941615973E-2</v>
      </c>
    </row>
    <row r="75" spans="1:21" ht="14.1" customHeight="1" x14ac:dyDescent="0.2">
      <c r="A75" s="39" t="s">
        <v>87</v>
      </c>
      <c r="B75" s="40" t="s">
        <v>116</v>
      </c>
      <c r="C75" s="200">
        <v>6330784.5</v>
      </c>
      <c r="D75" s="206">
        <v>7300204.4299999997</v>
      </c>
      <c r="E75" s="34">
        <v>7169935.25</v>
      </c>
      <c r="F75" s="280">
        <f t="shared" si="9"/>
        <v>0.9821554065712651</v>
      </c>
      <c r="G75" s="34">
        <v>7046721.2300000004</v>
      </c>
      <c r="H75" s="280">
        <f t="shared" si="10"/>
        <v>0.9652772463524012</v>
      </c>
      <c r="I75" s="34">
        <v>6957655.7699999996</v>
      </c>
      <c r="J75" s="178">
        <f t="shared" si="11"/>
        <v>0.95307684006871018</v>
      </c>
      <c r="K75" s="657">
        <v>6459190.2599999998</v>
      </c>
      <c r="L75" s="280">
        <v>0.92514671235932766</v>
      </c>
      <c r="M75" s="211">
        <f t="shared" si="14"/>
        <v>9.096046816245984E-2</v>
      </c>
      <c r="N75" s="620">
        <v>6426098.2699999996</v>
      </c>
      <c r="O75" s="280">
        <v>0.92040696255763532</v>
      </c>
      <c r="P75" s="178">
        <f t="shared" si="15"/>
        <v>8.2718545167844049E-2</v>
      </c>
      <c r="T75" s="254"/>
      <c r="U75" s="254"/>
    </row>
    <row r="76" spans="1:21" ht="14.1" customHeight="1" x14ac:dyDescent="0.2">
      <c r="A76" s="39" t="s">
        <v>88</v>
      </c>
      <c r="B76" s="40" t="s">
        <v>111</v>
      </c>
      <c r="C76" s="200">
        <v>2703306.46</v>
      </c>
      <c r="D76" s="206">
        <v>2476252.4300000002</v>
      </c>
      <c r="E76" s="34">
        <v>2440652.48</v>
      </c>
      <c r="F76" s="280">
        <f t="shared" ref="F76:F88" si="16">+E76/D76</f>
        <v>0.98562345681373031</v>
      </c>
      <c r="G76" s="34">
        <v>2438092.2599999998</v>
      </c>
      <c r="H76" s="280">
        <f t="shared" si="10"/>
        <v>0.98458954768193796</v>
      </c>
      <c r="I76" s="34">
        <v>2308365.2400000002</v>
      </c>
      <c r="J76" s="178">
        <f t="shared" si="11"/>
        <v>0.93220110035389248</v>
      </c>
      <c r="K76" s="657">
        <v>1932598.56</v>
      </c>
      <c r="L76" s="280">
        <v>0.9673889420674</v>
      </c>
      <c r="M76" s="211">
        <f t="shared" si="14"/>
        <v>0.26156166648494228</v>
      </c>
      <c r="N76" s="620">
        <v>1911598.52</v>
      </c>
      <c r="O76" s="280">
        <v>0.95687708156028417</v>
      </c>
      <c r="P76" s="178">
        <f t="shared" si="15"/>
        <v>0.20755755764029371</v>
      </c>
      <c r="T76" s="254"/>
      <c r="U76" s="254"/>
    </row>
    <row r="77" spans="1:21" ht="14.1" customHeight="1" x14ac:dyDescent="0.2">
      <c r="A77" s="39" t="s">
        <v>89</v>
      </c>
      <c r="B77" s="40" t="s">
        <v>105</v>
      </c>
      <c r="C77" s="200">
        <v>9126336.0500000007</v>
      </c>
      <c r="D77" s="206">
        <v>12932336.52</v>
      </c>
      <c r="E77" s="34">
        <v>12505676.960000001</v>
      </c>
      <c r="F77" s="280">
        <f t="shared" si="16"/>
        <v>0.96700831598836257</v>
      </c>
      <c r="G77" s="34">
        <f>12284970.67-800</f>
        <v>12284170.67</v>
      </c>
      <c r="H77" s="280">
        <f t="shared" si="10"/>
        <v>0.94988022087133261</v>
      </c>
      <c r="I77" s="34">
        <f>12158105.4-800</f>
        <v>12157305.4</v>
      </c>
      <c r="J77" s="178">
        <f t="shared" si="11"/>
        <v>0.94007029442812562</v>
      </c>
      <c r="K77" s="657">
        <v>9075757.6999999993</v>
      </c>
      <c r="L77" s="280">
        <v>0.98012768307396969</v>
      </c>
      <c r="M77" s="211">
        <f t="shared" si="14"/>
        <v>0.35351461289011721</v>
      </c>
      <c r="N77" s="620">
        <v>9036095.5299999993</v>
      </c>
      <c r="O77" s="280">
        <v>0.97584440534964412</v>
      </c>
      <c r="P77" s="178">
        <f t="shared" si="15"/>
        <v>0.34541576720139</v>
      </c>
      <c r="T77" s="254"/>
      <c r="U77" s="254"/>
    </row>
    <row r="78" spans="1:21" ht="14.1" customHeight="1" x14ac:dyDescent="0.2">
      <c r="A78" s="39" t="s">
        <v>90</v>
      </c>
      <c r="B78" s="40" t="s">
        <v>120</v>
      </c>
      <c r="C78" s="200">
        <v>36104377.189999998</v>
      </c>
      <c r="D78" s="206">
        <v>36725438.700000003</v>
      </c>
      <c r="E78" s="34">
        <v>36536282.859999999</v>
      </c>
      <c r="F78" s="280">
        <f t="shared" si="16"/>
        <v>0.99484946002836983</v>
      </c>
      <c r="G78" s="34">
        <v>35901391.68</v>
      </c>
      <c r="H78" s="280">
        <f t="shared" si="10"/>
        <v>0.97756195571327498</v>
      </c>
      <c r="I78" s="34">
        <v>35417861.710000001</v>
      </c>
      <c r="J78" s="178">
        <f t="shared" si="11"/>
        <v>0.96439587827170048</v>
      </c>
      <c r="K78" s="657">
        <v>36731673.659999996</v>
      </c>
      <c r="L78" s="280">
        <v>0.9845886849184935</v>
      </c>
      <c r="M78" s="211">
        <f t="shared" si="14"/>
        <v>-2.2603978998761431E-2</v>
      </c>
      <c r="N78" s="620">
        <v>36123501.079999998</v>
      </c>
      <c r="O78" s="280">
        <v>0.9682866822847892</v>
      </c>
      <c r="P78" s="178">
        <f t="shared" si="15"/>
        <v>-1.9534080277470056E-2</v>
      </c>
      <c r="T78" s="254"/>
      <c r="U78" s="254"/>
    </row>
    <row r="79" spans="1:21" ht="14.1" customHeight="1" x14ac:dyDescent="0.2">
      <c r="A79" s="39" t="s">
        <v>91</v>
      </c>
      <c r="B79" s="40" t="s">
        <v>491</v>
      </c>
      <c r="C79" s="200">
        <v>58537911.130000003</v>
      </c>
      <c r="D79" s="206">
        <v>52347072.829999998</v>
      </c>
      <c r="E79" s="34">
        <v>52345129.939999998</v>
      </c>
      <c r="F79" s="280">
        <f t="shared" si="16"/>
        <v>0.99996288445762171</v>
      </c>
      <c r="G79" s="34">
        <v>52345129.939999998</v>
      </c>
      <c r="H79" s="280">
        <f t="shared" si="10"/>
        <v>0.99996288445762171</v>
      </c>
      <c r="I79" s="34">
        <v>52003393.240000002</v>
      </c>
      <c r="J79" s="178">
        <f t="shared" si="11"/>
        <v>0.99343459774501408</v>
      </c>
      <c r="K79" s="657">
        <v>56650964.479999997</v>
      </c>
      <c r="L79" s="280">
        <v>0.98005149710816764</v>
      </c>
      <c r="M79" s="211">
        <f t="shared" si="14"/>
        <v>-7.6006376581993162E-2</v>
      </c>
      <c r="N79" s="620">
        <v>56429254.880000003</v>
      </c>
      <c r="O79" s="280">
        <v>0.97621596090154295</v>
      </c>
      <c r="P79" s="178">
        <f t="shared" si="15"/>
        <v>-7.8432041135610309E-2</v>
      </c>
    </row>
    <row r="80" spans="1:21" ht="14.1" customHeight="1" x14ac:dyDescent="0.2">
      <c r="A80" s="39" t="s">
        <v>92</v>
      </c>
      <c r="B80" s="40" t="s">
        <v>118</v>
      </c>
      <c r="C80" s="200">
        <v>26832813.329999998</v>
      </c>
      <c r="D80" s="206">
        <v>11203389.48</v>
      </c>
      <c r="E80" s="34">
        <v>9640957.2400000002</v>
      </c>
      <c r="F80" s="280">
        <f t="shared" si="16"/>
        <v>0.86053932671097322</v>
      </c>
      <c r="G80" s="34">
        <v>9640957.2400000002</v>
      </c>
      <c r="H80" s="280">
        <f t="shared" si="10"/>
        <v>0.86053932671097322</v>
      </c>
      <c r="I80" s="34">
        <v>9640957.2400000002</v>
      </c>
      <c r="J80" s="178">
        <f t="shared" si="11"/>
        <v>0.86053932671097322</v>
      </c>
      <c r="K80" s="657">
        <v>1257465</v>
      </c>
      <c r="L80" s="280">
        <v>0.54895377041918758</v>
      </c>
      <c r="M80" s="211">
        <f t="shared" si="14"/>
        <v>6.6669785958257286</v>
      </c>
      <c r="N80" s="620">
        <v>1257465</v>
      </c>
      <c r="O80" s="280">
        <v>0.54895377041918758</v>
      </c>
      <c r="P80" s="178">
        <f t="shared" si="15"/>
        <v>6.6669785958257286</v>
      </c>
    </row>
    <row r="81" spans="1:19" ht="14.1" customHeight="1" x14ac:dyDescent="0.2">
      <c r="A81" s="253">
        <v>931</v>
      </c>
      <c r="B81" s="40" t="s">
        <v>436</v>
      </c>
      <c r="C81" s="200">
        <v>5447022.2999999998</v>
      </c>
      <c r="D81" s="206">
        <v>5065483.0999999996</v>
      </c>
      <c r="E81" s="34">
        <v>5045420.63</v>
      </c>
      <c r="F81" s="280">
        <f t="shared" si="16"/>
        <v>0.9960393767773108</v>
      </c>
      <c r="G81" s="34">
        <v>5002177.88</v>
      </c>
      <c r="H81" s="280">
        <f t="shared" si="10"/>
        <v>0.98750262931486243</v>
      </c>
      <c r="I81" s="34">
        <v>4840697.8899999997</v>
      </c>
      <c r="J81" s="178">
        <f t="shared" si="11"/>
        <v>0.95562413188191275</v>
      </c>
      <c r="K81" s="657">
        <v>4849288.09</v>
      </c>
      <c r="L81" s="280">
        <v>0.94550754061029973</v>
      </c>
      <c r="M81" s="211">
        <f t="shared" si="14"/>
        <v>3.152829594003359E-2</v>
      </c>
      <c r="N81" s="620">
        <v>4816355.91</v>
      </c>
      <c r="O81" s="280">
        <v>0.93908646932296047</v>
      </c>
      <c r="P81" s="178">
        <f t="shared" si="15"/>
        <v>5.054024340157115E-3</v>
      </c>
    </row>
    <row r="82" spans="1:19" ht="14.1" customHeight="1" x14ac:dyDescent="0.2">
      <c r="A82" s="39" t="s">
        <v>93</v>
      </c>
      <c r="B82" s="40" t="s">
        <v>107</v>
      </c>
      <c r="C82" s="200">
        <v>26643946.690000001</v>
      </c>
      <c r="D82" s="206">
        <v>30220145.91</v>
      </c>
      <c r="E82" s="34">
        <v>29291764.609999999</v>
      </c>
      <c r="F82" s="280">
        <f t="shared" si="16"/>
        <v>0.96927939055076517</v>
      </c>
      <c r="G82" s="34">
        <v>29271821.649999999</v>
      </c>
      <c r="H82" s="280">
        <f t="shared" si="10"/>
        <v>0.96861946786014042</v>
      </c>
      <c r="I82" s="34">
        <v>29271234.870000001</v>
      </c>
      <c r="J82" s="178">
        <f t="shared" si="11"/>
        <v>0.96860005101146784</v>
      </c>
      <c r="K82" s="657">
        <v>27797945.030000001</v>
      </c>
      <c r="L82" s="280">
        <v>0.97536524791998547</v>
      </c>
      <c r="M82" s="211">
        <f t="shared" si="14"/>
        <v>5.3021063909917343E-2</v>
      </c>
      <c r="N82" s="620">
        <v>27797299.969999999</v>
      </c>
      <c r="O82" s="280">
        <v>0.97534261426465074</v>
      </c>
      <c r="P82" s="178">
        <f t="shared" si="15"/>
        <v>5.3024390915331177E-2</v>
      </c>
    </row>
    <row r="83" spans="1:19" ht="14.1" customHeight="1" x14ac:dyDescent="0.2">
      <c r="A83" s="39" t="s">
        <v>94</v>
      </c>
      <c r="B83" s="40" t="s">
        <v>108</v>
      </c>
      <c r="C83" s="200">
        <v>85426699.129999995</v>
      </c>
      <c r="D83" s="206">
        <v>128774112.54000001</v>
      </c>
      <c r="E83" s="34">
        <v>127212509.39</v>
      </c>
      <c r="F83" s="280">
        <f t="shared" si="16"/>
        <v>0.98787331460339178</v>
      </c>
      <c r="G83" s="34">
        <v>126976229.26000001</v>
      </c>
      <c r="H83" s="280">
        <f t="shared" si="10"/>
        <v>0.98603847276026435</v>
      </c>
      <c r="I83" s="34">
        <v>117189672.52</v>
      </c>
      <c r="J83" s="178">
        <f t="shared" si="11"/>
        <v>0.910040614596341</v>
      </c>
      <c r="K83" s="657">
        <v>88793220.170000002</v>
      </c>
      <c r="L83" s="280">
        <v>0.98255089369489068</v>
      </c>
      <c r="M83" s="211">
        <f t="shared" si="14"/>
        <v>0.43002167301620919</v>
      </c>
      <c r="N83" s="620">
        <v>87237995.939999998</v>
      </c>
      <c r="O83" s="280">
        <v>0.96534139330559476</v>
      </c>
      <c r="P83" s="178">
        <f t="shared" si="15"/>
        <v>0.3433329280122388</v>
      </c>
    </row>
    <row r="84" spans="1:19" ht="14.1" customHeight="1" x14ac:dyDescent="0.2">
      <c r="A84" s="39" t="s">
        <v>95</v>
      </c>
      <c r="B84" s="40" t="s">
        <v>117</v>
      </c>
      <c r="C84" s="200">
        <v>732282.55</v>
      </c>
      <c r="D84" s="206">
        <v>882362.82</v>
      </c>
      <c r="E84" s="34">
        <v>882362.82</v>
      </c>
      <c r="F84" s="280">
        <f t="shared" si="16"/>
        <v>1</v>
      </c>
      <c r="G84" s="34">
        <v>882362.82</v>
      </c>
      <c r="H84" s="280">
        <f t="shared" si="10"/>
        <v>1</v>
      </c>
      <c r="I84" s="34">
        <v>882362.82</v>
      </c>
      <c r="J84" s="178">
        <f t="shared" si="11"/>
        <v>1</v>
      </c>
      <c r="K84" s="657">
        <v>846606.86</v>
      </c>
      <c r="L84" s="280">
        <v>1</v>
      </c>
      <c r="M84" s="211">
        <f t="shared" si="14"/>
        <v>4.223443216607059E-2</v>
      </c>
      <c r="N84" s="620">
        <v>846606.86</v>
      </c>
      <c r="O84" s="280">
        <v>1</v>
      </c>
      <c r="P84" s="178">
        <f t="shared" si="15"/>
        <v>4.223443216607059E-2</v>
      </c>
    </row>
    <row r="85" spans="1:19" ht="14.1" customHeight="1" x14ac:dyDescent="0.2">
      <c r="A85" s="250">
        <v>943</v>
      </c>
      <c r="B85" s="42" t="s">
        <v>119</v>
      </c>
      <c r="C85" s="200">
        <v>89097229.569999993</v>
      </c>
      <c r="D85" s="206">
        <v>113815637.03</v>
      </c>
      <c r="E85" s="34">
        <v>113815635.69</v>
      </c>
      <c r="F85" s="391">
        <f t="shared" si="16"/>
        <v>0.99999998822657377</v>
      </c>
      <c r="G85" s="34">
        <v>113815635.69</v>
      </c>
      <c r="H85" s="391">
        <f t="shared" si="10"/>
        <v>0.99999998822657377</v>
      </c>
      <c r="I85" s="34">
        <v>113815635.69</v>
      </c>
      <c r="J85" s="393">
        <f t="shared" si="11"/>
        <v>0.99999998822657377</v>
      </c>
      <c r="K85" s="659">
        <v>96018042.969999999</v>
      </c>
      <c r="L85" s="78">
        <v>1</v>
      </c>
      <c r="M85" s="524">
        <f t="shared" si="14"/>
        <v>0.18535675347560154</v>
      </c>
      <c r="N85" s="622">
        <v>96018038.239999995</v>
      </c>
      <c r="O85" s="78">
        <v>0.99999995073842518</v>
      </c>
      <c r="P85" s="393">
        <f t="shared" si="15"/>
        <v>0.18535681186814479</v>
      </c>
    </row>
    <row r="86" spans="1:19" ht="14.1" customHeight="1" x14ac:dyDescent="0.2">
      <c r="A86" s="250">
        <v>999</v>
      </c>
      <c r="B86" s="42" t="s">
        <v>554</v>
      </c>
      <c r="C86" s="534">
        <v>0</v>
      </c>
      <c r="D86" s="520">
        <v>170699.24</v>
      </c>
      <c r="E86" s="180">
        <v>0</v>
      </c>
      <c r="F86" s="391">
        <f t="shared" si="16"/>
        <v>0</v>
      </c>
      <c r="G86" s="180">
        <v>0</v>
      </c>
      <c r="H86" s="78">
        <f t="shared" si="10"/>
        <v>0</v>
      </c>
      <c r="I86" s="180">
        <v>0</v>
      </c>
      <c r="J86" s="172">
        <f t="shared" si="11"/>
        <v>0</v>
      </c>
      <c r="K86" s="740">
        <v>0</v>
      </c>
      <c r="L86" s="268" t="s">
        <v>129</v>
      </c>
      <c r="M86" s="78" t="s">
        <v>129</v>
      </c>
      <c r="N86" s="741">
        <v>0</v>
      </c>
      <c r="O86" s="268" t="s">
        <v>129</v>
      </c>
      <c r="P86" s="172" t="s">
        <v>129</v>
      </c>
    </row>
    <row r="87" spans="1:19" ht="14.1" customHeight="1" thickBot="1" x14ac:dyDescent="0.25">
      <c r="A87" s="18">
        <v>9</v>
      </c>
      <c r="B87" s="2" t="s">
        <v>540</v>
      </c>
      <c r="C87" s="201">
        <f>SUBTOTAL(9,C73:C86)</f>
        <v>429389938.27999997</v>
      </c>
      <c r="D87" s="207">
        <f>SUM(D73:D86)</f>
        <v>490689238.85000002</v>
      </c>
      <c r="E87" s="533">
        <f>SUM(E73:E86)</f>
        <v>484355290.56999999</v>
      </c>
      <c r="F87" s="539">
        <f t="shared" si="16"/>
        <v>0.98709173183653964</v>
      </c>
      <c r="G87" s="203">
        <f>SUM(G73:G86)</f>
        <v>481661903.47000003</v>
      </c>
      <c r="H87" s="539">
        <f t="shared" si="10"/>
        <v>0.9816027443333446</v>
      </c>
      <c r="I87" s="203">
        <f>SUM(I73:I86)</f>
        <v>469383144.25</v>
      </c>
      <c r="J87" s="540">
        <f t="shared" si="11"/>
        <v>0.95657925034196001</v>
      </c>
      <c r="K87" s="152">
        <f>SUM(K73:K86)</f>
        <v>417778201.84000003</v>
      </c>
      <c r="L87" s="90">
        <v>0.97966429366131536</v>
      </c>
      <c r="M87" s="565">
        <f>+G87/K87-1</f>
        <v>0.15291296039056168</v>
      </c>
      <c r="N87" s="573">
        <f>SUM(N73:N86)</f>
        <v>414168541.63999999</v>
      </c>
      <c r="O87" s="90">
        <v>0.97119986159038429</v>
      </c>
      <c r="P87" s="540">
        <f>+I87/N87-1</f>
        <v>0.13331433235214951</v>
      </c>
    </row>
    <row r="88" spans="1:19" s="6" customFormat="1" ht="14.1" customHeight="1" thickBot="1" x14ac:dyDescent="0.25">
      <c r="A88" s="5"/>
      <c r="B88" s="4" t="s">
        <v>11</v>
      </c>
      <c r="C88" s="202">
        <f>SUM(C6,C28,C37,C62,C72,C87)</f>
        <v>2455934231.9800005</v>
      </c>
      <c r="D88" s="208">
        <f>SUM(D6,D28,D37,D62,D72,D87)</f>
        <v>2767814981.2199998</v>
      </c>
      <c r="E88" s="209">
        <f>SUM(E6,E28,E37,E62,E72,E87)</f>
        <v>2734900487.3699999</v>
      </c>
      <c r="F88" s="181">
        <f t="shared" si="16"/>
        <v>0.98810813075536874</v>
      </c>
      <c r="G88" s="209">
        <f>SUM(G6,G28,G37,G62,G72,G87)</f>
        <v>2725948878.1400003</v>
      </c>
      <c r="H88" s="181">
        <f t="shared" si="10"/>
        <v>0.98487395170411796</v>
      </c>
      <c r="I88" s="209">
        <f>SUM(I6,I28,I37,I62,I72,I87)</f>
        <v>2702369985.23</v>
      </c>
      <c r="J88" s="173">
        <f t="shared" si="11"/>
        <v>0.97635499611279908</v>
      </c>
      <c r="K88" s="154">
        <f>K6+K28+K37+K62+K72+K87</f>
        <v>2803739269.4899998</v>
      </c>
      <c r="L88" s="181">
        <v>0.90326451405148322</v>
      </c>
      <c r="M88" s="613">
        <f>+G88/K88-1</f>
        <v>-2.7745230163341628E-2</v>
      </c>
      <c r="N88" s="581">
        <f>N6+N28+N37+N62+N72+N87</f>
        <v>2790245394.4799995</v>
      </c>
      <c r="O88" s="181">
        <v>0.89891727014538481</v>
      </c>
      <c r="P88" s="175">
        <f>+I88/N88-1</f>
        <v>-3.1493792418346156E-2</v>
      </c>
      <c r="R88" s="255"/>
      <c r="S88" s="46" t="s">
        <v>148</v>
      </c>
    </row>
    <row r="89" spans="1:19" ht="15.75" thickBot="1" x14ac:dyDescent="0.3">
      <c r="A89" s="7" t="s">
        <v>19</v>
      </c>
      <c r="N89" s="97"/>
    </row>
    <row r="90" spans="1:19" ht="12.75" customHeight="1" x14ac:dyDescent="0.2">
      <c r="A90" s="8" t="s">
        <v>769</v>
      </c>
      <c r="C90" s="164" t="s">
        <v>510</v>
      </c>
      <c r="D90" s="764" t="s">
        <v>775</v>
      </c>
      <c r="E90" s="762"/>
      <c r="F90" s="762"/>
      <c r="G90" s="762"/>
      <c r="H90" s="762"/>
      <c r="I90" s="762"/>
      <c r="J90" s="763"/>
      <c r="K90" s="773" t="s">
        <v>776</v>
      </c>
      <c r="L90" s="771"/>
      <c r="M90" s="771"/>
      <c r="N90" s="771"/>
      <c r="O90" s="771"/>
      <c r="P90" s="774"/>
    </row>
    <row r="91" spans="1:19" ht="12.75" customHeight="1" x14ac:dyDescent="0.2">
      <c r="A91" s="8" t="s">
        <v>148</v>
      </c>
      <c r="C91" s="157">
        <v>1</v>
      </c>
      <c r="D91" s="148">
        <v>2</v>
      </c>
      <c r="E91" s="87">
        <v>3</v>
      </c>
      <c r="F91" s="88" t="s">
        <v>36</v>
      </c>
      <c r="G91" s="87">
        <v>4</v>
      </c>
      <c r="H91" s="88" t="s">
        <v>37</v>
      </c>
      <c r="I91" s="87">
        <v>5</v>
      </c>
      <c r="J91" s="149" t="s">
        <v>38</v>
      </c>
      <c r="K91" s="87" t="s">
        <v>555</v>
      </c>
      <c r="L91" s="88" t="s">
        <v>556</v>
      </c>
      <c r="M91" s="88" t="s">
        <v>557</v>
      </c>
      <c r="N91" s="87" t="s">
        <v>39</v>
      </c>
      <c r="O91" s="88" t="s">
        <v>40</v>
      </c>
      <c r="P91" s="615" t="s">
        <v>362</v>
      </c>
    </row>
    <row r="92" spans="1:19" ht="14.1" customHeight="1" x14ac:dyDescent="0.2">
      <c r="A92" s="1"/>
      <c r="B92" s="2" t="s">
        <v>425</v>
      </c>
      <c r="C92" s="248" t="s">
        <v>13</v>
      </c>
      <c r="D92" s="249" t="s">
        <v>14</v>
      </c>
      <c r="E92" s="89" t="s">
        <v>15</v>
      </c>
      <c r="F92" s="89" t="s">
        <v>18</v>
      </c>
      <c r="G92" s="89" t="s">
        <v>16</v>
      </c>
      <c r="H92" s="89" t="s">
        <v>18</v>
      </c>
      <c r="I92" s="89" t="s">
        <v>17</v>
      </c>
      <c r="J92" s="113" t="s">
        <v>18</v>
      </c>
      <c r="K92" s="89" t="s">
        <v>16</v>
      </c>
      <c r="L92" s="89" t="s">
        <v>18</v>
      </c>
      <c r="M92" s="617" t="s">
        <v>513</v>
      </c>
      <c r="N92" s="569" t="s">
        <v>17</v>
      </c>
      <c r="O92" s="89" t="s">
        <v>18</v>
      </c>
      <c r="P92" s="616" t="s">
        <v>513</v>
      </c>
    </row>
    <row r="93" spans="1:19" ht="14.1" customHeight="1" x14ac:dyDescent="0.2">
      <c r="A93" s="17" t="s">
        <v>558</v>
      </c>
      <c r="B93" s="13" t="s">
        <v>559</v>
      </c>
      <c r="C93" s="534">
        <v>197826489.02000001</v>
      </c>
      <c r="D93" s="520">
        <v>187970110.66</v>
      </c>
      <c r="E93" s="180">
        <v>176238391.46000001</v>
      </c>
      <c r="F93" s="78">
        <f t="shared" ref="F93:F125" si="17">+E93/D93</f>
        <v>0.93758731556412023</v>
      </c>
      <c r="G93" s="180">
        <v>176238391.46000001</v>
      </c>
      <c r="H93" s="78">
        <f t="shared" ref="H93:H125" si="18">+G93/D93</f>
        <v>0.93758731556412023</v>
      </c>
      <c r="I93" s="180">
        <v>176238391.46000001</v>
      </c>
      <c r="J93" s="172">
        <f t="shared" ref="J93:J125" si="19">+I93/D93</f>
        <v>0.93758731556412023</v>
      </c>
      <c r="K93" s="618">
        <v>321399915.87</v>
      </c>
      <c r="L93" s="78">
        <v>0.98023816866071867</v>
      </c>
      <c r="M93" s="245">
        <f t="shared" ref="M93:M98" si="20">+G93/K93-1</f>
        <v>-0.45165389672570733</v>
      </c>
      <c r="N93" s="618">
        <v>321399915.87</v>
      </c>
      <c r="O93" s="78">
        <v>0.98023816866071867</v>
      </c>
      <c r="P93" s="245">
        <f t="shared" ref="P93:P98" si="21">+I93/N93-1</f>
        <v>-0.45165389672570733</v>
      </c>
    </row>
    <row r="94" spans="1:19" ht="14.1" customHeight="1" x14ac:dyDescent="0.2">
      <c r="A94" s="18">
        <v>0</v>
      </c>
      <c r="B94" s="2" t="s">
        <v>96</v>
      </c>
      <c r="C94" s="201">
        <f>SUBTOTAL(9,C93:C93)</f>
        <v>197826489.02000001</v>
      </c>
      <c r="D94" s="207">
        <f>SUBTOTAL(9,D93:D93)</f>
        <v>187970110.66</v>
      </c>
      <c r="E94" s="203">
        <f>SUBTOTAL(9,E93:E93)</f>
        <v>176238391.46000001</v>
      </c>
      <c r="F94" s="90">
        <f t="shared" si="17"/>
        <v>0.93758731556412023</v>
      </c>
      <c r="G94" s="203">
        <f>SUBTOTAL(9,G93:G93)</f>
        <v>176238391.46000001</v>
      </c>
      <c r="H94" s="90">
        <f t="shared" si="18"/>
        <v>0.93758731556412023</v>
      </c>
      <c r="I94" s="203">
        <f>SUBTOTAL(9,I93:I93)</f>
        <v>176238391.46000001</v>
      </c>
      <c r="J94" s="170">
        <f t="shared" si="19"/>
        <v>0.93758731556412023</v>
      </c>
      <c r="K94" s="573">
        <f>SUM(K93)</f>
        <v>321399915.87</v>
      </c>
      <c r="L94" s="90">
        <v>0.98023816866071867</v>
      </c>
      <c r="M94" s="213">
        <f t="shared" si="20"/>
        <v>-0.45165389672570733</v>
      </c>
      <c r="N94" s="573">
        <f>SUBTOTAL(9,N93:N93)</f>
        <v>321399915.87</v>
      </c>
      <c r="O94" s="90">
        <v>0.98023816866071867</v>
      </c>
      <c r="P94" s="213">
        <f t="shared" si="21"/>
        <v>-0.45165389672570733</v>
      </c>
    </row>
    <row r="95" spans="1:19" ht="14.1" customHeight="1" x14ac:dyDescent="0.2">
      <c r="A95" s="37" t="s">
        <v>560</v>
      </c>
      <c r="B95" s="38" t="s">
        <v>561</v>
      </c>
      <c r="C95" s="198">
        <v>7623547.1299999999</v>
      </c>
      <c r="D95" s="204">
        <v>10280761.17</v>
      </c>
      <c r="E95" s="30">
        <v>10277604.960000001</v>
      </c>
      <c r="F95" s="48">
        <f t="shared" si="17"/>
        <v>0.99969299841249015</v>
      </c>
      <c r="G95" s="30">
        <v>10181876.060000001</v>
      </c>
      <c r="H95" s="48">
        <f t="shared" si="18"/>
        <v>0.99038153806271145</v>
      </c>
      <c r="I95" s="30">
        <v>10048638.539999999</v>
      </c>
      <c r="J95" s="153">
        <f t="shared" si="19"/>
        <v>0.97742164941275445</v>
      </c>
      <c r="K95" s="619">
        <v>10218458.65</v>
      </c>
      <c r="L95" s="48">
        <v>0.99477086699164075</v>
      </c>
      <c r="M95" s="210">
        <f t="shared" si="20"/>
        <v>-3.5800497171850632E-3</v>
      </c>
      <c r="N95" s="619">
        <v>10054846.339999998</v>
      </c>
      <c r="O95" s="48">
        <v>0.97884314588967125</v>
      </c>
      <c r="P95" s="210">
        <f t="shared" si="21"/>
        <v>-6.1739382085856942E-4</v>
      </c>
    </row>
    <row r="96" spans="1:19" ht="14.1" customHeight="1" x14ac:dyDescent="0.2">
      <c r="A96" s="39" t="s">
        <v>562</v>
      </c>
      <c r="B96" s="40" t="s">
        <v>563</v>
      </c>
      <c r="C96" s="199">
        <v>166660787.63</v>
      </c>
      <c r="D96" s="205">
        <v>195001865.62</v>
      </c>
      <c r="E96" s="32">
        <v>195000235.94</v>
      </c>
      <c r="F96" s="280">
        <f t="shared" si="17"/>
        <v>0.99999164274662278</v>
      </c>
      <c r="G96" s="32">
        <v>194826928.72999999</v>
      </c>
      <c r="H96" s="280">
        <f t="shared" si="18"/>
        <v>0.99910289632643356</v>
      </c>
      <c r="I96" s="32">
        <v>194013443.00999999</v>
      </c>
      <c r="J96" s="178">
        <f t="shared" si="19"/>
        <v>0.99493121459706368</v>
      </c>
      <c r="K96" s="620">
        <v>175823091.19999999</v>
      </c>
      <c r="L96" s="280">
        <v>0.99606528983709341</v>
      </c>
      <c r="M96" s="445">
        <f t="shared" si="20"/>
        <v>0.10808499270657812</v>
      </c>
      <c r="N96" s="620">
        <v>175631146.49999997</v>
      </c>
      <c r="O96" s="280">
        <v>0.99497789311386819</v>
      </c>
      <c r="P96" s="445">
        <f t="shared" si="21"/>
        <v>0.1046642174598571</v>
      </c>
      <c r="Q96" s="53"/>
    </row>
    <row r="97" spans="1:19" ht="14.1" customHeight="1" x14ac:dyDescent="0.2">
      <c r="A97" s="39" t="s">
        <v>564</v>
      </c>
      <c r="B97" s="40" t="s">
        <v>565</v>
      </c>
      <c r="C97" s="199">
        <v>619354.42000000004</v>
      </c>
      <c r="D97" s="205">
        <v>575509.52</v>
      </c>
      <c r="E97" s="32">
        <v>575509.52</v>
      </c>
      <c r="F97" s="280">
        <f t="shared" si="17"/>
        <v>1</v>
      </c>
      <c r="G97" s="32">
        <v>571006.5</v>
      </c>
      <c r="H97" s="280">
        <f t="shared" si="18"/>
        <v>0.99217559424559998</v>
      </c>
      <c r="I97" s="32">
        <v>571006.49</v>
      </c>
      <c r="J97" s="178">
        <f t="shared" si="19"/>
        <v>0.99217557686969271</v>
      </c>
      <c r="K97" s="620">
        <v>647642.55000000005</v>
      </c>
      <c r="L97" s="280">
        <v>0.97971473265113096</v>
      </c>
      <c r="M97" s="681">
        <f t="shared" si="20"/>
        <v>-0.11833078292956511</v>
      </c>
      <c r="N97" s="620">
        <v>647642.55000000005</v>
      </c>
      <c r="O97" s="280">
        <v>0.97971473265113096</v>
      </c>
      <c r="P97" s="599">
        <f t="shared" si="21"/>
        <v>-0.11833079837018123</v>
      </c>
    </row>
    <row r="98" spans="1:19" ht="14.1" customHeight="1" x14ac:dyDescent="0.2">
      <c r="A98" s="39" t="s">
        <v>566</v>
      </c>
      <c r="B98" s="40" t="s">
        <v>567</v>
      </c>
      <c r="C98" s="199">
        <v>51836587</v>
      </c>
      <c r="D98" s="205">
        <v>54902470.859999999</v>
      </c>
      <c r="E98" s="32">
        <v>54902470.859999999</v>
      </c>
      <c r="F98" s="280">
        <f t="shared" si="17"/>
        <v>1</v>
      </c>
      <c r="G98" s="32">
        <v>54902470.859999999</v>
      </c>
      <c r="H98" s="280">
        <f t="shared" si="18"/>
        <v>1</v>
      </c>
      <c r="I98" s="32">
        <v>54902470.859999999</v>
      </c>
      <c r="J98" s="178">
        <f t="shared" si="19"/>
        <v>1</v>
      </c>
      <c r="K98" s="620">
        <v>52828503.75</v>
      </c>
      <c r="L98" s="280">
        <v>0.99986539496309224</v>
      </c>
      <c r="M98" s="681">
        <f t="shared" si="20"/>
        <v>3.9258486664975889E-2</v>
      </c>
      <c r="N98" s="620">
        <v>52828503.75</v>
      </c>
      <c r="O98" s="280">
        <v>0.99986539496309224</v>
      </c>
      <c r="P98" s="599">
        <f t="shared" si="21"/>
        <v>3.9258486664975889E-2</v>
      </c>
    </row>
    <row r="99" spans="1:19" ht="14.1" customHeight="1" x14ac:dyDescent="0.2">
      <c r="A99" s="39">
        <v>1341</v>
      </c>
      <c r="B99" s="40" t="s">
        <v>568</v>
      </c>
      <c r="C99" s="199">
        <v>15839536.810000001</v>
      </c>
      <c r="D99" s="205">
        <v>16824926.649999999</v>
      </c>
      <c r="E99" s="32">
        <v>16824926.640000001</v>
      </c>
      <c r="F99" s="280">
        <f t="shared" si="17"/>
        <v>0.99999999940564388</v>
      </c>
      <c r="G99" s="32">
        <v>16625710.02</v>
      </c>
      <c r="H99" s="280">
        <f t="shared" si="18"/>
        <v>0.98815943545287321</v>
      </c>
      <c r="I99" s="32">
        <v>15414819.18</v>
      </c>
      <c r="J99" s="178">
        <f t="shared" si="19"/>
        <v>0.91618938380334636</v>
      </c>
      <c r="K99" s="620">
        <v>19295426.079999998</v>
      </c>
      <c r="L99" s="280">
        <v>0.98694406587204664</v>
      </c>
      <c r="M99" s="210">
        <f t="shared" ref="M99:M122" si="22">+G99/K99-1</f>
        <v>-0.13836004703556148</v>
      </c>
      <c r="N99" s="620">
        <v>17903238.759999998</v>
      </c>
      <c r="O99" s="280">
        <v>0.91573490944504798</v>
      </c>
      <c r="P99" s="210">
        <f t="shared" ref="P99:P122" si="23">+I99/N99-1</f>
        <v>-0.13899270480376469</v>
      </c>
      <c r="R99" s="275"/>
    </row>
    <row r="100" spans="1:19" ht="14.1" customHeight="1" x14ac:dyDescent="0.2">
      <c r="A100" s="39" t="s">
        <v>569</v>
      </c>
      <c r="B100" s="40" t="s">
        <v>478</v>
      </c>
      <c r="C100" s="199">
        <v>1692440.07</v>
      </c>
      <c r="D100" s="205">
        <v>486365.92</v>
      </c>
      <c r="E100" s="32">
        <v>486365.92</v>
      </c>
      <c r="F100" s="280">
        <f t="shared" si="17"/>
        <v>1</v>
      </c>
      <c r="G100" s="32">
        <v>486365.92</v>
      </c>
      <c r="H100" s="280">
        <f t="shared" si="18"/>
        <v>1</v>
      </c>
      <c r="I100" s="32">
        <v>486365.92</v>
      </c>
      <c r="J100" s="178">
        <f t="shared" si="19"/>
        <v>1</v>
      </c>
      <c r="K100" s="620">
        <v>450129.04999999993</v>
      </c>
      <c r="L100" s="280">
        <v>1</v>
      </c>
      <c r="M100" s="210">
        <f t="shared" si="22"/>
        <v>8.0503291222817186E-2</v>
      </c>
      <c r="N100" s="620">
        <v>450129.04999999993</v>
      </c>
      <c r="O100" s="280">
        <v>1</v>
      </c>
      <c r="P100" s="210">
        <f t="shared" si="23"/>
        <v>8.0503291222817186E-2</v>
      </c>
      <c r="R100" s="275"/>
    </row>
    <row r="101" spans="1:19" ht="14.1" customHeight="1" x14ac:dyDescent="0.2">
      <c r="A101" s="39">
        <v>1361</v>
      </c>
      <c r="B101" s="40" t="s">
        <v>570</v>
      </c>
      <c r="C101" s="199">
        <v>39090866.25</v>
      </c>
      <c r="D101" s="205">
        <v>48318503</v>
      </c>
      <c r="E101" s="32">
        <v>48316708.829999998</v>
      </c>
      <c r="F101" s="280">
        <f t="shared" si="17"/>
        <v>0.99996286784795463</v>
      </c>
      <c r="G101" s="32">
        <v>48207389.990000002</v>
      </c>
      <c r="H101" s="280">
        <f t="shared" si="18"/>
        <v>0.99770040454274844</v>
      </c>
      <c r="I101" s="32">
        <v>47929903.600000001</v>
      </c>
      <c r="J101" s="178">
        <f t="shared" si="19"/>
        <v>0.99195754471118447</v>
      </c>
      <c r="K101" s="620">
        <v>43709318.639999986</v>
      </c>
      <c r="L101" s="280">
        <v>0.99580688550370811</v>
      </c>
      <c r="M101" s="211">
        <f t="shared" si="22"/>
        <v>0.10290875012367895</v>
      </c>
      <c r="N101" s="620">
        <v>43596001.269999996</v>
      </c>
      <c r="O101" s="280">
        <v>0.99322523424937137</v>
      </c>
      <c r="P101" s="211">
        <f t="shared" si="23"/>
        <v>9.9410546925144727E-2</v>
      </c>
      <c r="R101" s="275"/>
      <c r="S101" s="275"/>
    </row>
    <row r="102" spans="1:19" ht="14.1" customHeight="1" x14ac:dyDescent="0.2">
      <c r="A102" s="39" t="s">
        <v>571</v>
      </c>
      <c r="B102" s="40" t="s">
        <v>572</v>
      </c>
      <c r="C102" s="199">
        <v>19474656.210000001</v>
      </c>
      <c r="D102" s="205">
        <v>24974601.440000001</v>
      </c>
      <c r="E102" s="32">
        <v>24974023.5</v>
      </c>
      <c r="F102" s="280">
        <f t="shared" si="17"/>
        <v>0.99997685888996513</v>
      </c>
      <c r="G102" s="32">
        <v>24752282.539999999</v>
      </c>
      <c r="H102" s="280">
        <f t="shared" si="18"/>
        <v>0.99109820028423234</v>
      </c>
      <c r="I102" s="32">
        <v>24585344.77</v>
      </c>
      <c r="J102" s="178">
        <f t="shared" si="19"/>
        <v>0.98441389861875606</v>
      </c>
      <c r="K102" s="620">
        <v>25039076.780000001</v>
      </c>
      <c r="L102" s="280">
        <v>0.98644603275412956</v>
      </c>
      <c r="M102" s="211">
        <f t="shared" si="22"/>
        <v>-1.1453866391315182E-2</v>
      </c>
      <c r="N102" s="620">
        <v>24162334.540000003</v>
      </c>
      <c r="O102" s="280">
        <v>0.9519056656313778</v>
      </c>
      <c r="P102" s="211">
        <f t="shared" si="23"/>
        <v>1.7507009900045611E-2</v>
      </c>
      <c r="R102" s="275"/>
      <c r="S102" s="275"/>
    </row>
    <row r="103" spans="1:19" ht="14.1" customHeight="1" x14ac:dyDescent="0.2">
      <c r="A103" s="39" t="s">
        <v>573</v>
      </c>
      <c r="B103" s="40" t="s">
        <v>574</v>
      </c>
      <c r="C103" s="199">
        <v>9691249.5399999991</v>
      </c>
      <c r="D103" s="205">
        <v>12488482.960000001</v>
      </c>
      <c r="E103" s="32">
        <v>12488389.390000001</v>
      </c>
      <c r="F103" s="280">
        <f t="shared" si="17"/>
        <v>0.99999250749668311</v>
      </c>
      <c r="G103" s="32">
        <v>12473570.880000001</v>
      </c>
      <c r="H103" s="280">
        <f t="shared" si="18"/>
        <v>0.99880593343100499</v>
      </c>
      <c r="I103" s="32">
        <v>12443772.73</v>
      </c>
      <c r="J103" s="178">
        <f t="shared" si="19"/>
        <v>0.9964198830119555</v>
      </c>
      <c r="K103" s="620">
        <v>10315248.52</v>
      </c>
      <c r="L103" s="280">
        <v>0.99135218528636559</v>
      </c>
      <c r="M103" s="211">
        <f t="shared" si="22"/>
        <v>0.20923609894761919</v>
      </c>
      <c r="N103" s="620">
        <v>10252842.159999998</v>
      </c>
      <c r="O103" s="280">
        <v>0.98535459044007401</v>
      </c>
      <c r="P103" s="211">
        <f t="shared" si="23"/>
        <v>0.21369007108561622</v>
      </c>
      <c r="R103" s="275"/>
      <c r="S103" s="275"/>
    </row>
    <row r="104" spans="1:19" ht="14.1" customHeight="1" x14ac:dyDescent="0.2">
      <c r="A104" s="39" t="s">
        <v>575</v>
      </c>
      <c r="B104" s="40" t="s">
        <v>576</v>
      </c>
      <c r="C104" s="199">
        <v>17895047.829999998</v>
      </c>
      <c r="D104" s="205">
        <v>80716833.989999995</v>
      </c>
      <c r="E104" s="32">
        <v>80716829.75</v>
      </c>
      <c r="F104" s="280">
        <f t="shared" si="17"/>
        <v>0.9999999474706851</v>
      </c>
      <c r="G104" s="32">
        <v>80695696.239999995</v>
      </c>
      <c r="H104" s="280">
        <f t="shared" si="18"/>
        <v>0.99973812463949441</v>
      </c>
      <c r="I104" s="32">
        <v>80695696.239999995</v>
      </c>
      <c r="J104" s="178">
        <f t="shared" si="19"/>
        <v>0.99973812463949441</v>
      </c>
      <c r="K104" s="620">
        <v>62586743.999999993</v>
      </c>
      <c r="L104" s="280">
        <v>0.99998683860022453</v>
      </c>
      <c r="M104" s="211">
        <f t="shared" si="22"/>
        <v>0.289341657396333</v>
      </c>
      <c r="N104" s="620">
        <v>62540870.479999997</v>
      </c>
      <c r="O104" s="280">
        <v>0.99925388920377944</v>
      </c>
      <c r="P104" s="211">
        <f t="shared" si="23"/>
        <v>0.29028738520366049</v>
      </c>
      <c r="R104" s="276"/>
    </row>
    <row r="105" spans="1:19" ht="14.1" customHeight="1" x14ac:dyDescent="0.2">
      <c r="A105" s="39" t="s">
        <v>577</v>
      </c>
      <c r="B105" s="40" t="s">
        <v>578</v>
      </c>
      <c r="C105" s="199">
        <v>143283702.75</v>
      </c>
      <c r="D105" s="205">
        <v>181313736.77000001</v>
      </c>
      <c r="E105" s="32">
        <v>180289527.12</v>
      </c>
      <c r="F105" s="280">
        <f t="shared" si="17"/>
        <v>0.99435117455386601</v>
      </c>
      <c r="G105" s="32">
        <v>180134036.94999999</v>
      </c>
      <c r="H105" s="280">
        <f t="shared" si="18"/>
        <v>0.99349359932117831</v>
      </c>
      <c r="I105" s="32">
        <v>178984259.08000001</v>
      </c>
      <c r="J105" s="178">
        <f t="shared" si="19"/>
        <v>0.98715222723055462</v>
      </c>
      <c r="K105" s="620">
        <v>200755066.91999996</v>
      </c>
      <c r="L105" s="280">
        <v>0.99519503568575673</v>
      </c>
      <c r="M105" s="211">
        <f t="shared" si="22"/>
        <v>-0.10271735745637423</v>
      </c>
      <c r="N105" s="620">
        <v>200546911.31999987</v>
      </c>
      <c r="O105" s="280">
        <v>0.99416315428446278</v>
      </c>
      <c r="P105" s="211">
        <f t="shared" si="23"/>
        <v>-0.10751924374239663</v>
      </c>
      <c r="R105" s="275"/>
      <c r="S105" s="275"/>
    </row>
    <row r="106" spans="1:19" ht="14.1" customHeight="1" x14ac:dyDescent="0.2">
      <c r="A106" s="39" t="s">
        <v>579</v>
      </c>
      <c r="B106" s="40" t="s">
        <v>580</v>
      </c>
      <c r="C106" s="199">
        <v>1768153.84</v>
      </c>
      <c r="D106" s="205">
        <v>2480642.2000000002</v>
      </c>
      <c r="E106" s="32">
        <v>2480642.2000000002</v>
      </c>
      <c r="F106" s="280">
        <f t="shared" si="17"/>
        <v>1</v>
      </c>
      <c r="G106" s="32">
        <v>2467157.25</v>
      </c>
      <c r="H106" s="280">
        <f t="shared" si="18"/>
        <v>0.99456392784094372</v>
      </c>
      <c r="I106" s="32">
        <v>2339907.48</v>
      </c>
      <c r="J106" s="178">
        <f t="shared" si="19"/>
        <v>0.94326682018067731</v>
      </c>
      <c r="K106" s="620">
        <v>1681219.0000000002</v>
      </c>
      <c r="L106" s="280">
        <v>0.99763369089817067</v>
      </c>
      <c r="M106" s="211">
        <f t="shared" si="22"/>
        <v>0.4674811847831839</v>
      </c>
      <c r="N106" s="620">
        <v>1680258.9500000004</v>
      </c>
      <c r="O106" s="280">
        <v>0.99706399817821767</v>
      </c>
      <c r="P106" s="211">
        <f t="shared" si="23"/>
        <v>0.39258742231368537</v>
      </c>
    </row>
    <row r="107" spans="1:19" ht="14.1" customHeight="1" x14ac:dyDescent="0.2">
      <c r="A107" s="39" t="s">
        <v>581</v>
      </c>
      <c r="B107" s="40" t="s">
        <v>582</v>
      </c>
      <c r="C107" s="199">
        <v>1396927.19</v>
      </c>
      <c r="D107" s="205">
        <v>302539.96000000002</v>
      </c>
      <c r="E107" s="32">
        <v>302539.96000000002</v>
      </c>
      <c r="F107" s="280">
        <f t="shared" si="17"/>
        <v>1</v>
      </c>
      <c r="G107" s="32">
        <v>293111.26</v>
      </c>
      <c r="H107" s="280">
        <f t="shared" si="18"/>
        <v>0.96883486069079927</v>
      </c>
      <c r="I107" s="32">
        <v>278591.26</v>
      </c>
      <c r="J107" s="178">
        <f t="shared" si="19"/>
        <v>0.92084120061363128</v>
      </c>
      <c r="K107" s="620">
        <v>823141.85</v>
      </c>
      <c r="L107" s="280">
        <v>0.99947302971547791</v>
      </c>
      <c r="M107" s="211">
        <f t="shared" si="22"/>
        <v>-0.64391160527192248</v>
      </c>
      <c r="N107" s="620">
        <v>801482.85</v>
      </c>
      <c r="O107" s="280">
        <v>0.97317429839643788</v>
      </c>
      <c r="P107" s="211">
        <f t="shared" si="23"/>
        <v>-0.65240521366115312</v>
      </c>
    </row>
    <row r="108" spans="1:19" ht="14.1" customHeight="1" x14ac:dyDescent="0.2">
      <c r="A108" s="39" t="s">
        <v>583</v>
      </c>
      <c r="B108" s="40" t="s">
        <v>584</v>
      </c>
      <c r="C108" s="199">
        <v>7672700.3700000001</v>
      </c>
      <c r="D108" s="205">
        <v>8221313.46</v>
      </c>
      <c r="E108" s="32">
        <v>8220451.7999999998</v>
      </c>
      <c r="F108" s="280">
        <f t="shared" si="17"/>
        <v>0.99989519192958731</v>
      </c>
      <c r="G108" s="32">
        <v>8220451.7999999998</v>
      </c>
      <c r="H108" s="280">
        <f t="shared" si="18"/>
        <v>0.99989519192958731</v>
      </c>
      <c r="I108" s="32">
        <v>8220451.7999999998</v>
      </c>
      <c r="J108" s="178">
        <f t="shared" si="19"/>
        <v>0.99989519192958731</v>
      </c>
      <c r="K108" s="620">
        <v>7811304.6099999994</v>
      </c>
      <c r="L108" s="280">
        <v>1</v>
      </c>
      <c r="M108" s="211">
        <f t="shared" si="22"/>
        <v>5.2378854804383312E-2</v>
      </c>
      <c r="N108" s="620">
        <v>7811304.6099999994</v>
      </c>
      <c r="O108" s="280">
        <v>1</v>
      </c>
      <c r="P108" s="211">
        <f t="shared" si="23"/>
        <v>5.2378854804383312E-2</v>
      </c>
    </row>
    <row r="109" spans="1:19" ht="14.1" customHeight="1" x14ac:dyDescent="0.2">
      <c r="A109" s="39">
        <v>1521</v>
      </c>
      <c r="B109" s="40" t="s">
        <v>585</v>
      </c>
      <c r="C109" s="199">
        <v>12753572.42</v>
      </c>
      <c r="D109" s="205">
        <v>50679964.020000003</v>
      </c>
      <c r="E109" s="32">
        <v>50679964.020000003</v>
      </c>
      <c r="F109" s="280">
        <f t="shared" si="17"/>
        <v>1</v>
      </c>
      <c r="G109" s="32">
        <v>50679964.020000003</v>
      </c>
      <c r="H109" s="280">
        <f t="shared" si="18"/>
        <v>1</v>
      </c>
      <c r="I109" s="32">
        <v>50679964.020000003</v>
      </c>
      <c r="J109" s="178">
        <f t="shared" si="19"/>
        <v>1</v>
      </c>
      <c r="K109" s="620">
        <v>31732331.289999999</v>
      </c>
      <c r="L109" s="280">
        <v>1</v>
      </c>
      <c r="M109" s="211">
        <f t="shared" si="22"/>
        <v>0.59710812158232707</v>
      </c>
      <c r="N109" s="620">
        <v>31732331.289999999</v>
      </c>
      <c r="O109" s="280">
        <v>1</v>
      </c>
      <c r="P109" s="211">
        <f t="shared" si="23"/>
        <v>0.59710812158232707</v>
      </c>
    </row>
    <row r="110" spans="1:19" ht="14.1" customHeight="1" x14ac:dyDescent="0.2">
      <c r="A110" s="39" t="s">
        <v>586</v>
      </c>
      <c r="B110" s="40" t="s">
        <v>587</v>
      </c>
      <c r="C110" s="199">
        <v>14296669.52</v>
      </c>
      <c r="D110" s="205">
        <v>20125674.050000001</v>
      </c>
      <c r="E110" s="32">
        <v>20125534.050000001</v>
      </c>
      <c r="F110" s="280">
        <f t="shared" si="17"/>
        <v>0.99999304371124897</v>
      </c>
      <c r="G110" s="32">
        <v>19899336.289999999</v>
      </c>
      <c r="H110" s="280">
        <f t="shared" si="18"/>
        <v>0.98875377990134938</v>
      </c>
      <c r="I110" s="32">
        <v>19876648.289999999</v>
      </c>
      <c r="J110" s="178">
        <f t="shared" si="19"/>
        <v>0.98762646362147555</v>
      </c>
      <c r="K110" s="618">
        <v>14248817.1</v>
      </c>
      <c r="L110" s="280">
        <v>0.99958882341075972</v>
      </c>
      <c r="M110" s="211">
        <f t="shared" si="22"/>
        <v>0.3965605811586983</v>
      </c>
      <c r="N110" s="618">
        <v>14237564.1</v>
      </c>
      <c r="O110" s="280">
        <v>0.99879939836930554</v>
      </c>
      <c r="P110" s="211">
        <f t="shared" si="23"/>
        <v>0.39607085526659724</v>
      </c>
    </row>
    <row r="111" spans="1:19" ht="14.1" customHeight="1" x14ac:dyDescent="0.2">
      <c r="A111" s="39" t="s">
        <v>588</v>
      </c>
      <c r="B111" s="40" t="s">
        <v>589</v>
      </c>
      <c r="C111" s="199">
        <v>8079824.4400000004</v>
      </c>
      <c r="D111" s="205">
        <v>8826575.6500000004</v>
      </c>
      <c r="E111" s="32">
        <v>8826575.6500000004</v>
      </c>
      <c r="F111" s="280">
        <f t="shared" si="17"/>
        <v>1</v>
      </c>
      <c r="G111" s="32">
        <v>8783334.5899999999</v>
      </c>
      <c r="H111" s="280">
        <f t="shared" si="18"/>
        <v>0.99510103785265802</v>
      </c>
      <c r="I111" s="32">
        <v>8783313.8599999994</v>
      </c>
      <c r="J111" s="178">
        <f t="shared" si="19"/>
        <v>0.99509868926348566</v>
      </c>
      <c r="K111" s="620">
        <v>8259434.6700000009</v>
      </c>
      <c r="L111" s="280">
        <v>0.99976161195136504</v>
      </c>
      <c r="M111" s="211">
        <f t="shared" si="22"/>
        <v>6.3430481737801525E-2</v>
      </c>
      <c r="N111" s="620">
        <v>8223366.54</v>
      </c>
      <c r="O111" s="280">
        <v>0.99539575239443334</v>
      </c>
      <c r="P111" s="211">
        <f t="shared" si="23"/>
        <v>6.809222442856111E-2</v>
      </c>
    </row>
    <row r="112" spans="1:19" ht="14.1" customHeight="1" x14ac:dyDescent="0.2">
      <c r="A112" s="39" t="s">
        <v>590</v>
      </c>
      <c r="B112" s="40" t="s">
        <v>591</v>
      </c>
      <c r="C112" s="199">
        <v>8278642.5300000003</v>
      </c>
      <c r="D112" s="205">
        <v>7147100.9699999997</v>
      </c>
      <c r="E112" s="32">
        <v>7147100.9699999997</v>
      </c>
      <c r="F112" s="280">
        <f t="shared" si="17"/>
        <v>1</v>
      </c>
      <c r="G112" s="32">
        <v>6660965.1100000003</v>
      </c>
      <c r="H112" s="280">
        <f t="shared" si="18"/>
        <v>0.93198139189014428</v>
      </c>
      <c r="I112" s="32">
        <v>6075781.3799999999</v>
      </c>
      <c r="J112" s="178">
        <f t="shared" si="19"/>
        <v>0.85010431579225332</v>
      </c>
      <c r="K112" s="620">
        <v>6972859.7199999997</v>
      </c>
      <c r="L112" s="280">
        <v>0.98366724587159959</v>
      </c>
      <c r="M112" s="211">
        <f t="shared" si="22"/>
        <v>-4.4729798464954507E-2</v>
      </c>
      <c r="N112" s="620">
        <v>6579122.7300000004</v>
      </c>
      <c r="O112" s="280">
        <v>0.92812243411521544</v>
      </c>
      <c r="P112" s="211">
        <f t="shared" si="23"/>
        <v>-7.650584593973675E-2</v>
      </c>
    </row>
    <row r="113" spans="1:18" ht="14.1" customHeight="1" x14ac:dyDescent="0.2">
      <c r="A113" s="39" t="s">
        <v>592</v>
      </c>
      <c r="B113" s="40" t="s">
        <v>593</v>
      </c>
      <c r="C113" s="199">
        <v>55871462.560000002</v>
      </c>
      <c r="D113" s="205">
        <v>32954093.539999999</v>
      </c>
      <c r="E113" s="32">
        <v>32845017.550000001</v>
      </c>
      <c r="F113" s="280">
        <f t="shared" si="17"/>
        <v>0.99669006249959202</v>
      </c>
      <c r="G113" s="32">
        <v>32701781.07</v>
      </c>
      <c r="H113" s="280">
        <f t="shared" si="18"/>
        <v>0.99234351660458386</v>
      </c>
      <c r="I113" s="32">
        <v>32074434.27</v>
      </c>
      <c r="J113" s="178">
        <f t="shared" si="19"/>
        <v>0.97330652506243998</v>
      </c>
      <c r="K113" s="620">
        <v>63960729.909999996</v>
      </c>
      <c r="L113" s="280">
        <v>0.87454351417585385</v>
      </c>
      <c r="M113" s="211">
        <f t="shared" si="22"/>
        <v>-0.48872095243417146</v>
      </c>
      <c r="N113" s="620">
        <v>63749786.80999998</v>
      </c>
      <c r="O113" s="280">
        <v>0.87165926128779669</v>
      </c>
      <c r="P113" s="211">
        <f t="shared" si="23"/>
        <v>-0.49686993674826363</v>
      </c>
    </row>
    <row r="114" spans="1:18" ht="14.1" customHeight="1" x14ac:dyDescent="0.2">
      <c r="A114" s="39" t="s">
        <v>594</v>
      </c>
      <c r="B114" s="40" t="s">
        <v>595</v>
      </c>
      <c r="C114" s="199">
        <v>550701.14</v>
      </c>
      <c r="D114" s="205">
        <v>3281418.32</v>
      </c>
      <c r="E114" s="32">
        <v>2631924.9500000002</v>
      </c>
      <c r="F114" s="280">
        <f t="shared" si="17"/>
        <v>0.80206931678250648</v>
      </c>
      <c r="G114" s="32">
        <v>2577035.1</v>
      </c>
      <c r="H114" s="280">
        <f t="shared" si="18"/>
        <v>0.78534183962256909</v>
      </c>
      <c r="I114" s="32">
        <v>2577034.59</v>
      </c>
      <c r="J114" s="178">
        <f t="shared" si="19"/>
        <v>0.78534168420197037</v>
      </c>
      <c r="K114" s="620">
        <v>6632652.8500000006</v>
      </c>
      <c r="L114" s="280">
        <v>0.84947208028538657</v>
      </c>
      <c r="M114" s="211">
        <f t="shared" si="22"/>
        <v>-0.61146238793426377</v>
      </c>
      <c r="N114" s="620">
        <v>6629645.7700000005</v>
      </c>
      <c r="O114" s="280">
        <v>0.84908695075110308</v>
      </c>
      <c r="P114" s="211">
        <f t="shared" si="23"/>
        <v>-0.61128623166241969</v>
      </c>
    </row>
    <row r="115" spans="1:18" ht="14.1" customHeight="1" x14ac:dyDescent="0.2">
      <c r="A115" s="39">
        <v>1536</v>
      </c>
      <c r="B115" s="40" t="s">
        <v>781</v>
      </c>
      <c r="C115" s="199">
        <v>0</v>
      </c>
      <c r="D115" s="205">
        <v>79832.86</v>
      </c>
      <c r="E115" s="32">
        <v>79832.86</v>
      </c>
      <c r="F115" s="280">
        <f t="shared" si="17"/>
        <v>1</v>
      </c>
      <c r="G115" s="32">
        <v>79832.86</v>
      </c>
      <c r="H115" s="280">
        <f t="shared" si="18"/>
        <v>1</v>
      </c>
      <c r="I115" s="32">
        <v>79832.86</v>
      </c>
      <c r="J115" s="178">
        <f t="shared" si="19"/>
        <v>1</v>
      </c>
      <c r="K115" s="620">
        <v>0</v>
      </c>
      <c r="L115" s="280" t="s">
        <v>129</v>
      </c>
      <c r="M115" s="211" t="s">
        <v>129</v>
      </c>
      <c r="N115" s="620">
        <v>0</v>
      </c>
      <c r="O115" s="280" t="s">
        <v>129</v>
      </c>
      <c r="P115" s="211" t="s">
        <v>129</v>
      </c>
    </row>
    <row r="116" spans="1:18" ht="14.1" customHeight="1" x14ac:dyDescent="0.2">
      <c r="A116" s="39">
        <v>1601</v>
      </c>
      <c r="B116" s="40" t="s">
        <v>596</v>
      </c>
      <c r="C116" s="199">
        <v>20724083.260000002</v>
      </c>
      <c r="D116" s="205">
        <v>20281433.66</v>
      </c>
      <c r="E116" s="32">
        <v>20281433.66</v>
      </c>
      <c r="F116" s="280">
        <f t="shared" si="17"/>
        <v>1</v>
      </c>
      <c r="G116" s="32">
        <v>20281433.66</v>
      </c>
      <c r="H116" s="280">
        <f t="shared" si="18"/>
        <v>1</v>
      </c>
      <c r="I116" s="32">
        <v>20265425.829999998</v>
      </c>
      <c r="J116" s="178">
        <f t="shared" si="19"/>
        <v>0.99921071506736858</v>
      </c>
      <c r="K116" s="620">
        <v>24820109.050000001</v>
      </c>
      <c r="L116" s="280">
        <v>0.99986515495867667</v>
      </c>
      <c r="M116" s="211">
        <f t="shared" si="22"/>
        <v>-0.18286283033071526</v>
      </c>
      <c r="N116" s="620">
        <v>24797679.290000003</v>
      </c>
      <c r="O116" s="280">
        <v>0.99896158376916633</v>
      </c>
      <c r="P116" s="211">
        <f t="shared" si="23"/>
        <v>-0.18276925864702576</v>
      </c>
    </row>
    <row r="117" spans="1:18" ht="14.1" customHeight="1" x14ac:dyDescent="0.2">
      <c r="A117" s="39" t="s">
        <v>597</v>
      </c>
      <c r="B117" s="40" t="s">
        <v>598</v>
      </c>
      <c r="C117" s="199">
        <v>2253145.13</v>
      </c>
      <c r="D117" s="205">
        <v>6125864.3099999996</v>
      </c>
      <c r="E117" s="32">
        <v>6125864.3099999996</v>
      </c>
      <c r="F117" s="280">
        <f t="shared" si="17"/>
        <v>1</v>
      </c>
      <c r="G117" s="32">
        <v>6125864.3099999996</v>
      </c>
      <c r="H117" s="280">
        <f t="shared" si="18"/>
        <v>1</v>
      </c>
      <c r="I117" s="32">
        <v>6068868.2300000004</v>
      </c>
      <c r="J117" s="178">
        <f t="shared" si="19"/>
        <v>0.99069583047947085</v>
      </c>
      <c r="K117" s="620">
        <v>3520457.73</v>
      </c>
      <c r="L117" s="280">
        <v>0.99964929649741174</v>
      </c>
      <c r="M117" s="211">
        <f t="shared" si="22"/>
        <v>0.74007608664001756</v>
      </c>
      <c r="N117" s="620">
        <v>3486087.54</v>
      </c>
      <c r="O117" s="280">
        <v>0.98988973143824477</v>
      </c>
      <c r="P117" s="211">
        <f t="shared" si="23"/>
        <v>0.74088233882962107</v>
      </c>
    </row>
    <row r="118" spans="1:18" ht="14.1" customHeight="1" x14ac:dyDescent="0.2">
      <c r="A118" s="39" t="s">
        <v>599</v>
      </c>
      <c r="B118" s="40" t="s">
        <v>600</v>
      </c>
      <c r="C118" s="199">
        <v>98110337.469999999</v>
      </c>
      <c r="D118" s="205">
        <v>85271375.739999995</v>
      </c>
      <c r="E118" s="32">
        <v>85271375.739999995</v>
      </c>
      <c r="F118" s="280">
        <f t="shared" si="17"/>
        <v>1</v>
      </c>
      <c r="G118" s="32">
        <v>85267109.439999998</v>
      </c>
      <c r="H118" s="280">
        <f t="shared" si="18"/>
        <v>0.99994996797034208</v>
      </c>
      <c r="I118" s="32">
        <v>85266989.310000002</v>
      </c>
      <c r="J118" s="178">
        <f t="shared" si="19"/>
        <v>0.99994855917402614</v>
      </c>
      <c r="K118" s="620">
        <v>85241375.739999995</v>
      </c>
      <c r="L118" s="280">
        <v>1</v>
      </c>
      <c r="M118" s="211">
        <f t="shared" si="22"/>
        <v>3.0189212429521106E-4</v>
      </c>
      <c r="N118" s="620">
        <v>85241116.680000007</v>
      </c>
      <c r="O118" s="280">
        <v>0.99999696086556866</v>
      </c>
      <c r="P118" s="211">
        <f t="shared" si="23"/>
        <v>3.0352288904333946E-4</v>
      </c>
    </row>
    <row r="119" spans="1:18" ht="14.1" customHeight="1" x14ac:dyDescent="0.2">
      <c r="A119" s="39" t="s">
        <v>601</v>
      </c>
      <c r="B119" s="40" t="s">
        <v>602</v>
      </c>
      <c r="C119" s="199">
        <v>4477659.75</v>
      </c>
      <c r="D119" s="205">
        <v>4722163.59</v>
      </c>
      <c r="E119" s="32">
        <v>4722163.59</v>
      </c>
      <c r="F119" s="280">
        <f t="shared" si="17"/>
        <v>1</v>
      </c>
      <c r="G119" s="32">
        <v>4722163.59</v>
      </c>
      <c r="H119" s="280">
        <f t="shared" si="18"/>
        <v>1</v>
      </c>
      <c r="I119" s="32">
        <v>4495683.59</v>
      </c>
      <c r="J119" s="178">
        <f t="shared" si="19"/>
        <v>0.95203893391588323</v>
      </c>
      <c r="K119" s="620">
        <v>4231523.49</v>
      </c>
      <c r="L119" s="280">
        <v>1</v>
      </c>
      <c r="M119" s="211">
        <f t="shared" si="22"/>
        <v>0.11594880689177023</v>
      </c>
      <c r="N119" s="620">
        <v>4195041.0199999996</v>
      </c>
      <c r="O119" s="280">
        <v>0.99137840778003083</v>
      </c>
      <c r="P119" s="211">
        <f t="shared" si="23"/>
        <v>7.1666181228425829E-2</v>
      </c>
    </row>
    <row r="120" spans="1:18" ht="14.1" customHeight="1" x14ac:dyDescent="0.2">
      <c r="A120" s="39" t="s">
        <v>603</v>
      </c>
      <c r="B120" s="40" t="s">
        <v>604</v>
      </c>
      <c r="C120" s="199">
        <v>56042557.340000004</v>
      </c>
      <c r="D120" s="205">
        <v>4222640.59</v>
      </c>
      <c r="E120" s="32">
        <v>4222640.59</v>
      </c>
      <c r="F120" s="280">
        <f t="shared" si="17"/>
        <v>1</v>
      </c>
      <c r="G120" s="32">
        <v>4222640.59</v>
      </c>
      <c r="H120" s="280">
        <f t="shared" si="18"/>
        <v>1</v>
      </c>
      <c r="I120" s="32">
        <v>4222640.59</v>
      </c>
      <c r="J120" s="178">
        <f t="shared" si="19"/>
        <v>1</v>
      </c>
      <c r="K120" s="620">
        <v>59968544.480000004</v>
      </c>
      <c r="L120" s="280">
        <v>1</v>
      </c>
      <c r="M120" s="211">
        <f t="shared" si="22"/>
        <v>-0.92958574154808304</v>
      </c>
      <c r="N120" s="620">
        <v>59944032.800000004</v>
      </c>
      <c r="O120" s="280">
        <v>0.99959125771331381</v>
      </c>
      <c r="P120" s="211">
        <f t="shared" si="23"/>
        <v>-0.9295569484941294</v>
      </c>
    </row>
    <row r="121" spans="1:18" ht="14.1" customHeight="1" x14ac:dyDescent="0.2">
      <c r="A121" s="39" t="s">
        <v>605</v>
      </c>
      <c r="B121" s="40" t="s">
        <v>98</v>
      </c>
      <c r="C121" s="199">
        <v>168939654.47999999</v>
      </c>
      <c r="D121" s="205">
        <v>177027283.40000001</v>
      </c>
      <c r="E121" s="32">
        <v>177026958.38999999</v>
      </c>
      <c r="F121" s="280">
        <f t="shared" si="17"/>
        <v>0.99999816406830755</v>
      </c>
      <c r="G121" s="32">
        <v>177026789.28999999</v>
      </c>
      <c r="H121" s="280">
        <f t="shared" si="18"/>
        <v>0.99999720884831689</v>
      </c>
      <c r="I121" s="32">
        <v>177022412.77000001</v>
      </c>
      <c r="J121" s="178">
        <f t="shared" si="19"/>
        <v>0.99997248655740267</v>
      </c>
      <c r="K121" s="620">
        <v>179881579.40000001</v>
      </c>
      <c r="L121" s="280">
        <v>0.9999329663899591</v>
      </c>
      <c r="M121" s="211">
        <f t="shared" si="22"/>
        <v>-1.5870386059107622E-2</v>
      </c>
      <c r="N121" s="620">
        <v>179874440.34999996</v>
      </c>
      <c r="O121" s="280">
        <v>0.99989328155136936</v>
      </c>
      <c r="P121" s="211">
        <f t="shared" si="23"/>
        <v>-1.5855657838047876E-2</v>
      </c>
      <c r="R121"/>
    </row>
    <row r="122" spans="1:18" ht="14.1" customHeight="1" x14ac:dyDescent="0.2">
      <c r="A122" s="39" t="s">
        <v>606</v>
      </c>
      <c r="B122" s="40" t="s">
        <v>607</v>
      </c>
      <c r="C122" s="199">
        <v>12029885</v>
      </c>
      <c r="D122" s="205">
        <v>11815590.810000001</v>
      </c>
      <c r="E122" s="32">
        <v>11815590.810000001</v>
      </c>
      <c r="F122" s="280">
        <f t="shared" si="17"/>
        <v>1</v>
      </c>
      <c r="G122" s="32">
        <v>11815590.810000001</v>
      </c>
      <c r="H122" s="280">
        <f t="shared" si="18"/>
        <v>1</v>
      </c>
      <c r="I122" s="32">
        <v>11815590.810000001</v>
      </c>
      <c r="J122" s="178">
        <f t="shared" si="19"/>
        <v>1</v>
      </c>
      <c r="K122" s="620">
        <v>12092716.33</v>
      </c>
      <c r="L122" s="280">
        <v>1</v>
      </c>
      <c r="M122" s="211">
        <f t="shared" si="22"/>
        <v>-2.2916730405103225E-2</v>
      </c>
      <c r="N122" s="620">
        <v>12092716.33</v>
      </c>
      <c r="O122" s="280">
        <v>1</v>
      </c>
      <c r="P122" s="211">
        <f t="shared" si="23"/>
        <v>-2.2916730405103225E-2</v>
      </c>
      <c r="R122"/>
    </row>
    <row r="123" spans="1:18" ht="14.1" customHeight="1" x14ac:dyDescent="0.2">
      <c r="A123" s="39" t="s">
        <v>608</v>
      </c>
      <c r="B123" s="40" t="s">
        <v>609</v>
      </c>
      <c r="C123" s="199">
        <v>36992943.420000002</v>
      </c>
      <c r="D123" s="205">
        <v>25563069.260000002</v>
      </c>
      <c r="E123" s="32">
        <v>25563069.219999999</v>
      </c>
      <c r="F123" s="280">
        <f t="shared" si="17"/>
        <v>0.99999999843524257</v>
      </c>
      <c r="G123" s="32">
        <v>25540475.829999998</v>
      </c>
      <c r="H123" s="280">
        <f t="shared" si="18"/>
        <v>0.99911616911998291</v>
      </c>
      <c r="I123" s="32">
        <v>24852574.579999998</v>
      </c>
      <c r="J123" s="178">
        <f t="shared" si="19"/>
        <v>0.97220620603990793</v>
      </c>
      <c r="K123" s="620">
        <v>38486244.49000001</v>
      </c>
      <c r="L123" s="280">
        <v>0.99958182858808398</v>
      </c>
      <c r="M123" s="211">
        <f t="shared" ref="M123:M128" si="24">+G123/K123-1</f>
        <v>-0.33637391310975395</v>
      </c>
      <c r="N123" s="620">
        <v>38465592.060000002</v>
      </c>
      <c r="O123" s="280">
        <v>0.99904543450708816</v>
      </c>
      <c r="P123" s="211">
        <f t="shared" ref="P123:P128" si="25">+I123/N123-1</f>
        <v>-0.35390115557732571</v>
      </c>
      <c r="R123"/>
    </row>
    <row r="124" spans="1:18" ht="14.1" customHeight="1" x14ac:dyDescent="0.2">
      <c r="A124" s="39" t="s">
        <v>610</v>
      </c>
      <c r="B124" s="40" t="s">
        <v>611</v>
      </c>
      <c r="C124" s="199">
        <v>1332914.3600000001</v>
      </c>
      <c r="D124" s="205">
        <v>2334010.2599999998</v>
      </c>
      <c r="E124" s="32">
        <v>2334002.2599999998</v>
      </c>
      <c r="F124" s="280">
        <f t="shared" si="17"/>
        <v>0.9999965724229507</v>
      </c>
      <c r="G124" s="32">
        <v>2316991.64</v>
      </c>
      <c r="H124" s="280">
        <f t="shared" si="18"/>
        <v>0.99270842108466151</v>
      </c>
      <c r="I124" s="32">
        <v>2291759.1</v>
      </c>
      <c r="J124" s="178">
        <f t="shared" si="19"/>
        <v>0.98189761170972756</v>
      </c>
      <c r="K124" s="620">
        <v>2392122.5</v>
      </c>
      <c r="L124" s="280">
        <v>0.99716877762989442</v>
      </c>
      <c r="M124" s="211">
        <f t="shared" si="24"/>
        <v>-3.1407613949536395E-2</v>
      </c>
      <c r="N124" s="620">
        <v>2391675.0999999996</v>
      </c>
      <c r="O124" s="280">
        <v>0.99698227659948657</v>
      </c>
      <c r="P124" s="211">
        <f t="shared" si="25"/>
        <v>-4.1776577428932371E-2</v>
      </c>
    </row>
    <row r="125" spans="1:18" ht="14.1" customHeight="1" x14ac:dyDescent="0.2">
      <c r="A125" s="39" t="s">
        <v>612</v>
      </c>
      <c r="B125" s="40" t="s">
        <v>613</v>
      </c>
      <c r="C125" s="199">
        <v>54291024.810000002</v>
      </c>
      <c r="D125" s="205">
        <v>51151648.640000001</v>
      </c>
      <c r="E125" s="32">
        <v>51130013.840000004</v>
      </c>
      <c r="F125" s="280">
        <f t="shared" si="17"/>
        <v>0.99957704589049978</v>
      </c>
      <c r="G125" s="32">
        <v>51119113.200000003</v>
      </c>
      <c r="H125" s="280">
        <f t="shared" si="18"/>
        <v>0.99936394151772157</v>
      </c>
      <c r="I125" s="32">
        <v>51119113.140000001</v>
      </c>
      <c r="J125" s="178">
        <f t="shared" si="19"/>
        <v>0.99936394034473885</v>
      </c>
      <c r="K125" s="620">
        <v>51414350.229999997</v>
      </c>
      <c r="L125" s="280">
        <v>0.9974710567674604</v>
      </c>
      <c r="M125" s="211">
        <f t="shared" si="24"/>
        <v>-5.7423079097423946E-3</v>
      </c>
      <c r="N125" s="620">
        <v>51411883.039999992</v>
      </c>
      <c r="O125" s="280">
        <v>0.99742319171411364</v>
      </c>
      <c r="P125" s="211">
        <f t="shared" si="25"/>
        <v>-5.6945959316877515E-3</v>
      </c>
      <c r="R125"/>
    </row>
    <row r="126" spans="1:18" ht="14.1" customHeight="1" x14ac:dyDescent="0.2">
      <c r="A126" s="41">
        <v>1721</v>
      </c>
      <c r="B126" s="42" t="s">
        <v>614</v>
      </c>
      <c r="C126" s="199">
        <v>1667359.95</v>
      </c>
      <c r="D126" s="205">
        <v>1440045.99</v>
      </c>
      <c r="E126" s="32">
        <v>1436641.99</v>
      </c>
      <c r="F126" s="280">
        <f t="shared" ref="F126:F153" si="26">+E126/D126</f>
        <v>0.99763618660540143</v>
      </c>
      <c r="G126" s="32">
        <v>1412831.09</v>
      </c>
      <c r="H126" s="280">
        <f t="shared" ref="H126:H153" si="27">+G126/D126</f>
        <v>0.98110136746396559</v>
      </c>
      <c r="I126" s="32">
        <v>1078814.8</v>
      </c>
      <c r="J126" s="178">
        <f t="shared" ref="J126:J153" si="28">+I126/D126</f>
        <v>0.74915301836992032</v>
      </c>
      <c r="K126" s="585">
        <v>1607119.4000000001</v>
      </c>
      <c r="L126" s="391">
        <v>0.97296113645041604</v>
      </c>
      <c r="M126" s="211">
        <f t="shared" si="24"/>
        <v>-0.12089226848982104</v>
      </c>
      <c r="N126" s="585">
        <v>1585214.9300000004</v>
      </c>
      <c r="O126" s="391">
        <v>0.95970001968177787</v>
      </c>
      <c r="P126" s="211">
        <f t="shared" si="25"/>
        <v>-0.31945203165604819</v>
      </c>
      <c r="R126"/>
    </row>
    <row r="127" spans="1:18" ht="14.1" customHeight="1" x14ac:dyDescent="0.2">
      <c r="A127" s="41" t="s">
        <v>615</v>
      </c>
      <c r="B127" s="42" t="s">
        <v>616</v>
      </c>
      <c r="C127" s="200">
        <v>1477583.78</v>
      </c>
      <c r="D127" s="206">
        <v>1541182.88</v>
      </c>
      <c r="E127" s="34">
        <v>1356141.35</v>
      </c>
      <c r="F127" s="280">
        <f t="shared" si="26"/>
        <v>0.87993538443666086</v>
      </c>
      <c r="G127" s="34">
        <v>1353790.85</v>
      </c>
      <c r="H127" s="280">
        <f t="shared" si="27"/>
        <v>0.8784102571915412</v>
      </c>
      <c r="I127" s="34">
        <v>1328635.48</v>
      </c>
      <c r="J127" s="178">
        <f t="shared" si="28"/>
        <v>0.86208813843039844</v>
      </c>
      <c r="K127" s="585">
        <v>1490699.4900000002</v>
      </c>
      <c r="L127" s="391">
        <v>0.99244281203624041</v>
      </c>
      <c r="M127" s="524">
        <f t="shared" si="24"/>
        <v>-9.1841877533613503E-2</v>
      </c>
      <c r="N127" s="585">
        <v>1490004.82</v>
      </c>
      <c r="O127" s="391">
        <v>0.9919803309977332</v>
      </c>
      <c r="P127" s="524">
        <f t="shared" si="25"/>
        <v>-0.10830122012625443</v>
      </c>
      <c r="R127"/>
    </row>
    <row r="128" spans="1:18" ht="14.1" customHeight="1" x14ac:dyDescent="0.2">
      <c r="A128" s="41" t="s">
        <v>617</v>
      </c>
      <c r="B128" s="42" t="s">
        <v>618</v>
      </c>
      <c r="C128" s="667">
        <v>2411275.08</v>
      </c>
      <c r="D128" s="398">
        <v>2486795.5699999998</v>
      </c>
      <c r="E128" s="399">
        <v>2085956.18</v>
      </c>
      <c r="F128" s="413">
        <f t="shared" si="26"/>
        <v>0.83881289043795426</v>
      </c>
      <c r="G128" s="399">
        <v>2057434.81</v>
      </c>
      <c r="H128" s="413">
        <f t="shared" si="27"/>
        <v>0.82734376513305441</v>
      </c>
      <c r="I128" s="399">
        <v>1923214.53</v>
      </c>
      <c r="J128" s="428">
        <f t="shared" si="28"/>
        <v>0.77337057907015661</v>
      </c>
      <c r="K128" s="671">
        <v>2809289.76</v>
      </c>
      <c r="L128" s="413">
        <v>0.99260013600999852</v>
      </c>
      <c r="M128" s="445">
        <f t="shared" si="24"/>
        <v>-0.26763168424463268</v>
      </c>
      <c r="N128" s="671">
        <v>2772146.4899999998</v>
      </c>
      <c r="O128" s="413">
        <v>0.97947638659162017</v>
      </c>
      <c r="P128" s="445">
        <f t="shared" si="25"/>
        <v>-0.30623632735945339</v>
      </c>
      <c r="R128"/>
    </row>
    <row r="129" spans="1:18" ht="14.1" customHeight="1" x14ac:dyDescent="0.2">
      <c r="A129" s="250">
        <v>1999</v>
      </c>
      <c r="B129" s="42" t="s">
        <v>550</v>
      </c>
      <c r="C129" s="534">
        <v>0</v>
      </c>
      <c r="D129" s="520">
        <v>64.150000000000006</v>
      </c>
      <c r="E129" s="180">
        <v>0</v>
      </c>
      <c r="F129" s="78">
        <f t="shared" si="26"/>
        <v>0</v>
      </c>
      <c r="G129" s="180">
        <v>0</v>
      </c>
      <c r="H129" s="78">
        <f t="shared" si="27"/>
        <v>0</v>
      </c>
      <c r="I129" s="180">
        <v>0</v>
      </c>
      <c r="J129" s="172">
        <f t="shared" si="28"/>
        <v>0</v>
      </c>
      <c r="K129" s="676">
        <v>0</v>
      </c>
      <c r="L129" s="268" t="s">
        <v>129</v>
      </c>
      <c r="M129" s="245" t="s">
        <v>129</v>
      </c>
      <c r="N129" s="676">
        <v>0</v>
      </c>
      <c r="O129" s="268" t="s">
        <v>129</v>
      </c>
      <c r="P129" s="245" t="s">
        <v>129</v>
      </c>
      <c r="R129"/>
    </row>
    <row r="130" spans="1:18" ht="14.1" customHeight="1" x14ac:dyDescent="0.2">
      <c r="A130" s="18">
        <v>1</v>
      </c>
      <c r="B130" s="2" t="s">
        <v>126</v>
      </c>
      <c r="C130" s="201">
        <f>SUBTOTAL(9,C95:C129)</f>
        <v>1045126853.4799999</v>
      </c>
      <c r="D130" s="207">
        <f>SUBTOTAL(9,D95:D129)</f>
        <v>1153966381.7800002</v>
      </c>
      <c r="E130" s="203">
        <f>SUBTOTAL(9,E95:E129)</f>
        <v>1151564028.3699999</v>
      </c>
      <c r="F130" s="90">
        <f t="shared" si="26"/>
        <v>0.99791817729880949</v>
      </c>
      <c r="G130" s="203">
        <f>SUBTOTAL(9,G95:G129)</f>
        <v>1149482533.1499999</v>
      </c>
      <c r="H130" s="90">
        <f t="shared" si="27"/>
        <v>0.99611440272368768</v>
      </c>
      <c r="I130" s="203">
        <f>SUBTOTAL(9,I95:I129)</f>
        <v>1142813402.99</v>
      </c>
      <c r="J130" s="170">
        <f t="shared" si="28"/>
        <v>0.99033509210831894</v>
      </c>
      <c r="K130" s="573">
        <f>SUM(K95:K129)</f>
        <v>1211747329.23</v>
      </c>
      <c r="L130" s="90">
        <v>0.98911275345727179</v>
      </c>
      <c r="M130" s="213">
        <f t="shared" ref="M130:M159" si="29">+G130/K130-1</f>
        <v>-5.1384306429266946E-2</v>
      </c>
      <c r="N130" s="573">
        <f>SUBTOTAL(9,N95:N129)</f>
        <v>1207806960.8199995</v>
      </c>
      <c r="O130" s="90">
        <v>0.98589634971233564</v>
      </c>
      <c r="P130" s="213">
        <f t="shared" ref="P130:P159" si="30">+I130/N130-1</f>
        <v>-5.3811213164290939E-2</v>
      </c>
      <c r="R130"/>
    </row>
    <row r="131" spans="1:18" ht="14.1" customHeight="1" x14ac:dyDescent="0.2">
      <c r="A131" s="37" t="s">
        <v>619</v>
      </c>
      <c r="B131" s="38" t="s">
        <v>100</v>
      </c>
      <c r="C131" s="198">
        <v>708758.5</v>
      </c>
      <c r="D131" s="204">
        <v>571176.18999999994</v>
      </c>
      <c r="E131" s="30">
        <v>571176.18999999994</v>
      </c>
      <c r="F131" s="48">
        <f t="shared" si="26"/>
        <v>1</v>
      </c>
      <c r="G131" s="30">
        <v>571176.18999999994</v>
      </c>
      <c r="H131" s="48">
        <f t="shared" si="27"/>
        <v>1</v>
      </c>
      <c r="I131" s="30">
        <v>571176.18999999994</v>
      </c>
      <c r="J131" s="153">
        <f t="shared" si="28"/>
        <v>1</v>
      </c>
      <c r="K131" s="619">
        <v>596014.72</v>
      </c>
      <c r="L131" s="48">
        <v>0.99894198566459791</v>
      </c>
      <c r="M131" s="210">
        <f t="shared" si="29"/>
        <v>-4.1674356633339626E-2</v>
      </c>
      <c r="N131" s="619">
        <v>596014.72</v>
      </c>
      <c r="O131" s="48">
        <v>0.99894198566459791</v>
      </c>
      <c r="P131" s="210">
        <f t="shared" si="30"/>
        <v>-4.1674356633339626E-2</v>
      </c>
      <c r="R131"/>
    </row>
    <row r="132" spans="1:18" ht="14.1" customHeight="1" x14ac:dyDescent="0.2">
      <c r="A132" s="39" t="s">
        <v>620</v>
      </c>
      <c r="B132" s="40" t="s">
        <v>621</v>
      </c>
      <c r="C132" s="199">
        <v>7230623.6900000004</v>
      </c>
      <c r="D132" s="205">
        <v>9180764.7300000004</v>
      </c>
      <c r="E132" s="32">
        <v>8874505.2400000002</v>
      </c>
      <c r="F132" s="280">
        <f t="shared" si="26"/>
        <v>0.966641178702768</v>
      </c>
      <c r="G132" s="32">
        <v>8706482.3000000007</v>
      </c>
      <c r="H132" s="48">
        <f t="shared" si="27"/>
        <v>0.94833955079469734</v>
      </c>
      <c r="I132" s="32">
        <v>8641902.1899999995</v>
      </c>
      <c r="J132" s="178">
        <f t="shared" si="28"/>
        <v>0.94130526640780166</v>
      </c>
      <c r="K132" s="620">
        <v>6922697.5300000031</v>
      </c>
      <c r="L132" s="280">
        <v>0.93471601041812014</v>
      </c>
      <c r="M132" s="211">
        <f t="shared" si="29"/>
        <v>0.2576719208473055</v>
      </c>
      <c r="N132" s="620">
        <v>6859188.2900000028</v>
      </c>
      <c r="O132" s="280">
        <v>0.92614086999341827</v>
      </c>
      <c r="P132" s="211">
        <f t="shared" si="30"/>
        <v>0.25990158377763328</v>
      </c>
      <c r="R132"/>
    </row>
    <row r="133" spans="1:18" ht="14.1" customHeight="1" x14ac:dyDescent="0.2">
      <c r="A133" s="39" t="s">
        <v>622</v>
      </c>
      <c r="B133" s="40" t="s">
        <v>623</v>
      </c>
      <c r="C133" s="199">
        <v>9085828.1999999993</v>
      </c>
      <c r="D133" s="205">
        <v>10360012.189999999</v>
      </c>
      <c r="E133" s="32">
        <v>10343817.25</v>
      </c>
      <c r="F133" s="280">
        <f t="shared" si="26"/>
        <v>0.99843678369262623</v>
      </c>
      <c r="G133" s="32">
        <v>10342565.960000001</v>
      </c>
      <c r="H133" s="48">
        <f t="shared" si="27"/>
        <v>0.99831600294671097</v>
      </c>
      <c r="I133" s="32">
        <v>10340113.83</v>
      </c>
      <c r="J133" s="178">
        <f t="shared" si="28"/>
        <v>0.99807931114027004</v>
      </c>
      <c r="K133" s="622">
        <v>9892540.3399999999</v>
      </c>
      <c r="L133" s="280">
        <v>0.99948478928821261</v>
      </c>
      <c r="M133" s="211">
        <f t="shared" si="29"/>
        <v>4.5491411157591699E-2</v>
      </c>
      <c r="N133" s="622">
        <v>9892532.6100000013</v>
      </c>
      <c r="O133" s="280">
        <v>0.99948400829393258</v>
      </c>
      <c r="P133" s="211">
        <f t="shared" si="30"/>
        <v>4.5244351233935332E-2</v>
      </c>
      <c r="R133"/>
    </row>
    <row r="134" spans="1:18" ht="14.1" customHeight="1" x14ac:dyDescent="0.2">
      <c r="A134" s="39" t="s">
        <v>624</v>
      </c>
      <c r="B134" s="40" t="s">
        <v>625</v>
      </c>
      <c r="C134" s="199">
        <v>4889156.24</v>
      </c>
      <c r="D134" s="205">
        <v>4879487.66</v>
      </c>
      <c r="E134" s="32">
        <v>4616149.91</v>
      </c>
      <c r="F134" s="280">
        <f t="shared" si="26"/>
        <v>0.94603168030145202</v>
      </c>
      <c r="G134" s="32">
        <v>4495029.8</v>
      </c>
      <c r="H134" s="48">
        <f t="shared" si="27"/>
        <v>0.92120937959293858</v>
      </c>
      <c r="I134" s="32">
        <v>4314887.63</v>
      </c>
      <c r="J134" s="178">
        <f t="shared" si="28"/>
        <v>0.88429112453170955</v>
      </c>
      <c r="K134" s="622">
        <v>4222868.839999998</v>
      </c>
      <c r="L134" s="280">
        <v>0.89796828970286424</v>
      </c>
      <c r="M134" s="211">
        <f t="shared" si="29"/>
        <v>6.4449304563293452E-2</v>
      </c>
      <c r="N134" s="622">
        <v>4119895.2899999991</v>
      </c>
      <c r="O134" s="280">
        <v>0.87607156828394095</v>
      </c>
      <c r="P134" s="211">
        <f t="shared" si="30"/>
        <v>4.7329440744111828E-2</v>
      </c>
      <c r="R134"/>
    </row>
    <row r="135" spans="1:18" ht="14.1" customHeight="1" x14ac:dyDescent="0.2">
      <c r="A135" s="39" t="s">
        <v>626</v>
      </c>
      <c r="B135" s="40" t="s">
        <v>628</v>
      </c>
      <c r="C135" s="199">
        <v>7821324.0499999998</v>
      </c>
      <c r="D135" s="205">
        <v>13207538.15</v>
      </c>
      <c r="E135" s="32">
        <v>13198561.09</v>
      </c>
      <c r="F135" s="280">
        <f t="shared" si="26"/>
        <v>0.99932030785010451</v>
      </c>
      <c r="G135" s="32">
        <v>13192899.15</v>
      </c>
      <c r="H135" s="48">
        <f t="shared" si="27"/>
        <v>0.99889161781448266</v>
      </c>
      <c r="I135" s="32">
        <v>13184538.539999999</v>
      </c>
      <c r="J135" s="178">
        <f t="shared" si="28"/>
        <v>0.99825859976789078</v>
      </c>
      <c r="K135" s="622">
        <v>12281246.470000001</v>
      </c>
      <c r="L135" s="280">
        <v>0.99482326670101251</v>
      </c>
      <c r="M135" s="211">
        <f t="shared" si="29"/>
        <v>7.4231282812126542E-2</v>
      </c>
      <c r="N135" s="622">
        <v>12275207.279999999</v>
      </c>
      <c r="O135" s="280">
        <v>0.9943340715090826</v>
      </c>
      <c r="P135" s="211">
        <f t="shared" si="30"/>
        <v>7.4078688795876646E-2</v>
      </c>
      <c r="R135"/>
    </row>
    <row r="136" spans="1:18" ht="14.1" customHeight="1" x14ac:dyDescent="0.2">
      <c r="A136" s="39" t="s">
        <v>627</v>
      </c>
      <c r="B136" s="40" t="s">
        <v>629</v>
      </c>
      <c r="C136" s="199">
        <v>1476678.1</v>
      </c>
      <c r="D136" s="205">
        <v>1101107.31</v>
      </c>
      <c r="E136" s="32">
        <v>1011339.86</v>
      </c>
      <c r="F136" s="280">
        <f t="shared" si="26"/>
        <v>0.9184752937477092</v>
      </c>
      <c r="G136" s="32">
        <v>1011339.86</v>
      </c>
      <c r="H136" s="48">
        <f t="shared" si="27"/>
        <v>0.9184752937477092</v>
      </c>
      <c r="I136" s="32">
        <v>1003325.79</v>
      </c>
      <c r="J136" s="178">
        <f t="shared" si="28"/>
        <v>0.91119710212440597</v>
      </c>
      <c r="K136" s="622">
        <v>959109.61</v>
      </c>
      <c r="L136" s="280">
        <v>0.91903565752672456</v>
      </c>
      <c r="M136" s="211">
        <f t="shared" si="29"/>
        <v>5.4457018734282103E-2</v>
      </c>
      <c r="N136" s="622">
        <v>959109.61</v>
      </c>
      <c r="O136" s="280">
        <v>0.91903565752672456</v>
      </c>
      <c r="P136" s="211">
        <f t="shared" si="30"/>
        <v>4.6101279289652908E-2</v>
      </c>
      <c r="R136"/>
    </row>
    <row r="137" spans="1:18" ht="14.1" customHeight="1" x14ac:dyDescent="0.2">
      <c r="A137" s="39" t="s">
        <v>630</v>
      </c>
      <c r="B137" s="40" t="s">
        <v>631</v>
      </c>
      <c r="C137" s="199">
        <v>29366518.199999999</v>
      </c>
      <c r="D137" s="205">
        <v>29794682.18</v>
      </c>
      <c r="E137" s="32">
        <v>29794310.420000002</v>
      </c>
      <c r="F137" s="280">
        <f t="shared" si="26"/>
        <v>0.99998752260561963</v>
      </c>
      <c r="G137" s="32">
        <v>29607023.850000001</v>
      </c>
      <c r="H137" s="48">
        <f t="shared" si="27"/>
        <v>0.99370161665540546</v>
      </c>
      <c r="I137" s="32">
        <v>28521695.710000001</v>
      </c>
      <c r="J137" s="178">
        <f t="shared" si="28"/>
        <v>0.95727470887893862</v>
      </c>
      <c r="K137" s="622">
        <v>29455723.509999998</v>
      </c>
      <c r="L137" s="280">
        <v>0.99316174376344413</v>
      </c>
      <c r="M137" s="211">
        <f t="shared" si="29"/>
        <v>5.1365344989280359E-3</v>
      </c>
      <c r="N137" s="622">
        <v>28157581.629999999</v>
      </c>
      <c r="O137" s="280">
        <v>0.94939215675073818</v>
      </c>
      <c r="P137" s="211">
        <f t="shared" si="30"/>
        <v>1.2931298034915883E-2</v>
      </c>
      <c r="R137"/>
    </row>
    <row r="138" spans="1:18" ht="14.1" customHeight="1" x14ac:dyDescent="0.2">
      <c r="A138" s="39" t="s">
        <v>632</v>
      </c>
      <c r="B138" s="40" t="s">
        <v>635</v>
      </c>
      <c r="C138" s="199">
        <v>27176421.809999999</v>
      </c>
      <c r="D138" s="205">
        <v>28881792.920000002</v>
      </c>
      <c r="E138" s="32">
        <v>28878429.34</v>
      </c>
      <c r="F138" s="280">
        <f t="shared" si="26"/>
        <v>0.99988353977852695</v>
      </c>
      <c r="G138" s="32">
        <v>28873091.940000001</v>
      </c>
      <c r="H138" s="48">
        <f t="shared" si="27"/>
        <v>0.99969873823193378</v>
      </c>
      <c r="I138" s="32">
        <v>27621815.43</v>
      </c>
      <c r="J138" s="178">
        <f t="shared" si="28"/>
        <v>0.95637467890272509</v>
      </c>
      <c r="K138" s="622">
        <v>34660567.160000011</v>
      </c>
      <c r="L138" s="280">
        <v>0.99568174120884356</v>
      </c>
      <c r="M138" s="211">
        <f t="shared" si="29"/>
        <v>-0.16697577951577891</v>
      </c>
      <c r="N138" s="622">
        <v>33517247.130000003</v>
      </c>
      <c r="O138" s="280">
        <v>0.96283799479885679</v>
      </c>
      <c r="P138" s="211">
        <f t="shared" si="30"/>
        <v>-0.17589247938931207</v>
      </c>
    </row>
    <row r="139" spans="1:18" ht="14.1" customHeight="1" x14ac:dyDescent="0.2">
      <c r="A139" s="39" t="s">
        <v>633</v>
      </c>
      <c r="B139" s="40" t="s">
        <v>634</v>
      </c>
      <c r="C139" s="199">
        <v>97730671.620000005</v>
      </c>
      <c r="D139" s="205">
        <v>149593276.22</v>
      </c>
      <c r="E139" s="32">
        <v>144720716.00999999</v>
      </c>
      <c r="F139" s="280">
        <f t="shared" si="26"/>
        <v>0.96742794640827201</v>
      </c>
      <c r="G139" s="32">
        <v>144071680.09999999</v>
      </c>
      <c r="H139" s="48">
        <f t="shared" si="27"/>
        <v>0.96308927607227712</v>
      </c>
      <c r="I139" s="32">
        <v>144070784.69999999</v>
      </c>
      <c r="J139" s="178">
        <f t="shared" si="28"/>
        <v>0.96308329050913799</v>
      </c>
      <c r="K139" s="670">
        <v>105268959.61</v>
      </c>
      <c r="L139" s="280">
        <v>0.9999699734366243</v>
      </c>
      <c r="M139" s="211">
        <f t="shared" si="29"/>
        <v>0.36860552848395334</v>
      </c>
      <c r="N139" s="671">
        <v>105267326.11</v>
      </c>
      <c r="O139" s="280">
        <v>0.99995445650781956</v>
      </c>
      <c r="P139" s="211">
        <f t="shared" si="30"/>
        <v>0.36861826004255094</v>
      </c>
    </row>
    <row r="140" spans="1:18" ht="15.75" thickBot="1" x14ac:dyDescent="0.3">
      <c r="A140" s="7" t="s">
        <v>19</v>
      </c>
      <c r="L140" s="712"/>
      <c r="N140" s="97"/>
      <c r="O140" s="712"/>
    </row>
    <row r="141" spans="1:18" ht="12.75" customHeight="1" x14ac:dyDescent="0.2">
      <c r="A141" s="8" t="s">
        <v>769</v>
      </c>
      <c r="C141" s="164" t="s">
        <v>510</v>
      </c>
      <c r="D141" s="764" t="s">
        <v>775</v>
      </c>
      <c r="E141" s="762"/>
      <c r="F141" s="762"/>
      <c r="G141" s="762"/>
      <c r="H141" s="762"/>
      <c r="I141" s="762"/>
      <c r="J141" s="763"/>
      <c r="K141" s="773" t="s">
        <v>776</v>
      </c>
      <c r="L141" s="771"/>
      <c r="M141" s="771"/>
      <c r="N141" s="771"/>
      <c r="O141" s="771"/>
      <c r="P141" s="774"/>
    </row>
    <row r="142" spans="1:18" ht="12.75" customHeight="1" x14ac:dyDescent="0.2">
      <c r="A142" s="8" t="s">
        <v>148</v>
      </c>
      <c r="C142" s="157">
        <v>1</v>
      </c>
      <c r="D142" s="148">
        <v>2</v>
      </c>
      <c r="E142" s="87">
        <v>3</v>
      </c>
      <c r="F142" s="88" t="s">
        <v>36</v>
      </c>
      <c r="G142" s="87">
        <v>4</v>
      </c>
      <c r="H142" s="88" t="s">
        <v>37</v>
      </c>
      <c r="I142" s="87">
        <v>5</v>
      </c>
      <c r="J142" s="149" t="s">
        <v>38</v>
      </c>
      <c r="K142" s="87" t="s">
        <v>555</v>
      </c>
      <c r="L142" s="88" t="s">
        <v>556</v>
      </c>
      <c r="M142" s="88" t="s">
        <v>557</v>
      </c>
      <c r="N142" s="87" t="s">
        <v>39</v>
      </c>
      <c r="O142" s="88" t="s">
        <v>40</v>
      </c>
      <c r="P142" s="615" t="s">
        <v>362</v>
      </c>
    </row>
    <row r="143" spans="1:18" ht="14.1" customHeight="1" x14ac:dyDescent="0.2">
      <c r="A143" s="1"/>
      <c r="B143" s="2" t="s">
        <v>425</v>
      </c>
      <c r="C143" s="248" t="s">
        <v>13</v>
      </c>
      <c r="D143" s="249" t="s">
        <v>14</v>
      </c>
      <c r="E143" s="89" t="s">
        <v>15</v>
      </c>
      <c r="F143" s="89" t="s">
        <v>18</v>
      </c>
      <c r="G143" s="89" t="s">
        <v>16</v>
      </c>
      <c r="H143" s="89" t="s">
        <v>18</v>
      </c>
      <c r="I143" s="89" t="s">
        <v>17</v>
      </c>
      <c r="J143" s="113" t="s">
        <v>18</v>
      </c>
      <c r="K143" s="89" t="s">
        <v>16</v>
      </c>
      <c r="L143" s="89" t="s">
        <v>18</v>
      </c>
      <c r="M143" s="617" t="s">
        <v>513</v>
      </c>
      <c r="N143" s="569" t="s">
        <v>17</v>
      </c>
      <c r="O143" s="89" t="s">
        <v>18</v>
      </c>
      <c r="P143" s="616" t="s">
        <v>513</v>
      </c>
    </row>
    <row r="144" spans="1:18" ht="14.1" customHeight="1" x14ac:dyDescent="0.2">
      <c r="A144" s="39" t="s">
        <v>636</v>
      </c>
      <c r="B144" s="40" t="s">
        <v>637</v>
      </c>
      <c r="C144" s="199">
        <v>6494162.3899999997</v>
      </c>
      <c r="D144" s="204">
        <v>5823886.29</v>
      </c>
      <c r="E144" s="30">
        <v>5734039.96</v>
      </c>
      <c r="F144" s="48">
        <f t="shared" si="26"/>
        <v>0.98457278773552426</v>
      </c>
      <c r="G144" s="30">
        <v>5684072.25</v>
      </c>
      <c r="H144" s="48">
        <f t="shared" si="27"/>
        <v>0.97599299968475173</v>
      </c>
      <c r="I144" s="30">
        <v>5526307.3600000003</v>
      </c>
      <c r="J144" s="153">
        <f t="shared" si="28"/>
        <v>0.94890371906625948</v>
      </c>
      <c r="K144" s="618">
        <v>6702743.4100000001</v>
      </c>
      <c r="L144" s="48">
        <v>0.98134473500744501</v>
      </c>
      <c r="M144" s="210">
        <f t="shared" si="29"/>
        <v>-0.15197824199569054</v>
      </c>
      <c r="N144" s="618">
        <v>6636483.870000001</v>
      </c>
      <c r="O144" s="48">
        <v>0.9716437145825837</v>
      </c>
      <c r="P144" s="210">
        <f t="shared" si="30"/>
        <v>-0.16728384062206736</v>
      </c>
    </row>
    <row r="145" spans="1:19" ht="14.1" customHeight="1" x14ac:dyDescent="0.2">
      <c r="A145" s="39" t="s">
        <v>638</v>
      </c>
      <c r="B145" s="40" t="s">
        <v>639</v>
      </c>
      <c r="C145" s="199">
        <v>6625607.5800000001</v>
      </c>
      <c r="D145" s="205">
        <v>8361450.1399999997</v>
      </c>
      <c r="E145" s="32">
        <v>8296953.5199999996</v>
      </c>
      <c r="F145" s="280">
        <f t="shared" si="26"/>
        <v>0.99228643131034688</v>
      </c>
      <c r="G145" s="32">
        <v>8274623.6699999999</v>
      </c>
      <c r="H145" s="48">
        <f t="shared" si="27"/>
        <v>0.98961585986327494</v>
      </c>
      <c r="I145" s="32">
        <v>8162261.1500000004</v>
      </c>
      <c r="J145" s="178">
        <f t="shared" si="28"/>
        <v>0.97617769804700416</v>
      </c>
      <c r="K145" s="622">
        <v>6564564.6399999997</v>
      </c>
      <c r="L145" s="280">
        <v>0.98266206008050883</v>
      </c>
      <c r="M145" s="211">
        <f t="shared" si="29"/>
        <v>0.26049846772473861</v>
      </c>
      <c r="N145" s="622">
        <v>6442121.0299999993</v>
      </c>
      <c r="O145" s="280">
        <v>0.96433324520173647</v>
      </c>
      <c r="P145" s="211">
        <f t="shared" si="30"/>
        <v>0.26701456119647005</v>
      </c>
    </row>
    <row r="146" spans="1:19" ht="14.1" customHeight="1" x14ac:dyDescent="0.2">
      <c r="A146" s="39" t="s">
        <v>640</v>
      </c>
      <c r="B146" s="40" t="s">
        <v>641</v>
      </c>
      <c r="C146" s="199">
        <v>145200</v>
      </c>
      <c r="D146" s="205">
        <v>579876</v>
      </c>
      <c r="E146" s="32">
        <v>479540.37</v>
      </c>
      <c r="F146" s="280">
        <f t="shared" si="26"/>
        <v>0.82697054197794007</v>
      </c>
      <c r="G146" s="32">
        <v>476087.69</v>
      </c>
      <c r="H146" s="48">
        <f t="shared" si="27"/>
        <v>0.82101637246583747</v>
      </c>
      <c r="I146" s="32">
        <v>476087.69</v>
      </c>
      <c r="J146" s="178">
        <f t="shared" si="28"/>
        <v>0.82101637246583747</v>
      </c>
      <c r="K146" s="622">
        <v>454828.06999999995</v>
      </c>
      <c r="L146" s="280">
        <v>0.87090936493581805</v>
      </c>
      <c r="M146" s="211">
        <f t="shared" si="29"/>
        <v>4.6742101911168454E-2</v>
      </c>
      <c r="N146" s="622">
        <v>454828.06999999995</v>
      </c>
      <c r="O146" s="280">
        <v>0.87090936493581805</v>
      </c>
      <c r="P146" s="211">
        <f t="shared" si="30"/>
        <v>4.6742101911168454E-2</v>
      </c>
    </row>
    <row r="147" spans="1:19" ht="14.1" customHeight="1" x14ac:dyDescent="0.2">
      <c r="A147" s="39" t="s">
        <v>642</v>
      </c>
      <c r="B147" s="40" t="s">
        <v>643</v>
      </c>
      <c r="C147" s="199">
        <v>3953716.14</v>
      </c>
      <c r="D147" s="205">
        <v>3280218.34</v>
      </c>
      <c r="E147" s="32">
        <v>3159765.28</v>
      </c>
      <c r="F147" s="280">
        <f t="shared" si="26"/>
        <v>0.96327895051034929</v>
      </c>
      <c r="G147" s="32">
        <v>3139956.68</v>
      </c>
      <c r="H147" s="48">
        <f t="shared" si="27"/>
        <v>0.95724014517887257</v>
      </c>
      <c r="I147" s="32">
        <v>3067970.78</v>
      </c>
      <c r="J147" s="178">
        <f t="shared" si="28"/>
        <v>0.93529468529219917</v>
      </c>
      <c r="K147" s="622">
        <v>3008553.08</v>
      </c>
      <c r="L147" s="280">
        <v>0.96371743316780767</v>
      </c>
      <c r="M147" s="211">
        <f t="shared" si="29"/>
        <v>4.3676676630215905E-2</v>
      </c>
      <c r="N147" s="622">
        <v>2800530.1500000004</v>
      </c>
      <c r="O147" s="280">
        <v>0.89708230365244401</v>
      </c>
      <c r="P147" s="211">
        <f t="shared" si="30"/>
        <v>9.5496429488537871E-2</v>
      </c>
    </row>
    <row r="148" spans="1:19" ht="14.1" customHeight="1" x14ac:dyDescent="0.2">
      <c r="A148" s="39" t="s">
        <v>644</v>
      </c>
      <c r="B148" s="40" t="s">
        <v>645</v>
      </c>
      <c r="C148" s="199">
        <v>4461766.3600000003</v>
      </c>
      <c r="D148" s="205">
        <v>6871256.21</v>
      </c>
      <c r="E148" s="32">
        <v>6751617.9699999997</v>
      </c>
      <c r="F148" s="280">
        <f t="shared" si="26"/>
        <v>0.98258859277785537</v>
      </c>
      <c r="G148" s="32">
        <v>6630514.7199999997</v>
      </c>
      <c r="H148" s="48">
        <f t="shared" si="27"/>
        <v>0.96496397708913251</v>
      </c>
      <c r="I148" s="32">
        <v>6591852.2000000002</v>
      </c>
      <c r="J148" s="178">
        <f t="shared" si="28"/>
        <v>0.95933727378796141</v>
      </c>
      <c r="K148" s="620">
        <v>5190264.9700000007</v>
      </c>
      <c r="L148" s="280">
        <v>0.96130939264939486</v>
      </c>
      <c r="M148" s="211">
        <f t="shared" si="29"/>
        <v>0.27749060179484419</v>
      </c>
      <c r="N148" s="620">
        <v>5190235.2500000009</v>
      </c>
      <c r="O148" s="280">
        <v>0.96130388809128187</v>
      </c>
      <c r="P148" s="211">
        <f t="shared" si="30"/>
        <v>0.27004882871156921</v>
      </c>
    </row>
    <row r="149" spans="1:19" ht="14.1" customHeight="1" x14ac:dyDescent="0.2">
      <c r="A149" s="39" t="s">
        <v>646</v>
      </c>
      <c r="B149" s="40" t="s">
        <v>647</v>
      </c>
      <c r="C149" s="199">
        <v>5912817.5199999996</v>
      </c>
      <c r="D149" s="205">
        <v>5466753.9900000002</v>
      </c>
      <c r="E149" s="32">
        <v>5361550.74</v>
      </c>
      <c r="F149" s="280">
        <f t="shared" si="26"/>
        <v>0.98075581045124005</v>
      </c>
      <c r="G149" s="32">
        <v>5301227.75</v>
      </c>
      <c r="H149" s="48">
        <f t="shared" si="27"/>
        <v>0.96972129342150981</v>
      </c>
      <c r="I149" s="32">
        <v>5242637.4400000004</v>
      </c>
      <c r="J149" s="178">
        <f t="shared" si="28"/>
        <v>0.95900372498744912</v>
      </c>
      <c r="K149" s="620">
        <v>5338731.8199999994</v>
      </c>
      <c r="L149" s="391">
        <v>0.95338198121009543</v>
      </c>
      <c r="M149" s="211">
        <f t="shared" si="29"/>
        <v>-7.0249024046312725E-3</v>
      </c>
      <c r="N149" s="620">
        <v>5155835.5699999994</v>
      </c>
      <c r="O149" s="391">
        <v>0.92072066855009804</v>
      </c>
      <c r="P149" s="211">
        <f t="shared" si="30"/>
        <v>1.6835655214660239E-2</v>
      </c>
    </row>
    <row r="150" spans="1:19" ht="14.1" customHeight="1" x14ac:dyDescent="0.2">
      <c r="A150" s="39" t="s">
        <v>648</v>
      </c>
      <c r="B150" s="40" t="s">
        <v>649</v>
      </c>
      <c r="C150" s="199">
        <v>4627448.34</v>
      </c>
      <c r="D150" s="205">
        <v>5007057.49</v>
      </c>
      <c r="E150" s="32">
        <v>4870373.5</v>
      </c>
      <c r="F150" s="280">
        <f t="shared" si="26"/>
        <v>0.97270173344864064</v>
      </c>
      <c r="G150" s="32">
        <v>4839410.1100000003</v>
      </c>
      <c r="H150" s="48">
        <f t="shared" si="27"/>
        <v>0.96651778408080558</v>
      </c>
      <c r="I150" s="32">
        <v>4698256.87</v>
      </c>
      <c r="J150" s="178">
        <f t="shared" si="28"/>
        <v>0.93832692741860246</v>
      </c>
      <c r="K150" s="620">
        <v>4470582.7</v>
      </c>
      <c r="L150" s="391">
        <v>0.98630479625954104</v>
      </c>
      <c r="M150" s="211">
        <f t="shared" si="29"/>
        <v>8.2500970175543475E-2</v>
      </c>
      <c r="N150" s="620">
        <v>4456840.28</v>
      </c>
      <c r="O150" s="391">
        <v>0.98327292867811522</v>
      </c>
      <c r="P150" s="211">
        <f t="shared" si="30"/>
        <v>5.4167655745563259E-2</v>
      </c>
    </row>
    <row r="151" spans="1:19" ht="14.1" customHeight="1" x14ac:dyDescent="0.2">
      <c r="A151" s="39" t="s">
        <v>650</v>
      </c>
      <c r="B151" s="40" t="s">
        <v>651</v>
      </c>
      <c r="C151" s="199">
        <v>597279.07999999996</v>
      </c>
      <c r="D151" s="205">
        <v>977828.38</v>
      </c>
      <c r="E151" s="32">
        <v>971617.07</v>
      </c>
      <c r="F151" s="280">
        <f t="shared" si="26"/>
        <v>0.99364785260170085</v>
      </c>
      <c r="G151" s="32">
        <v>903812.09</v>
      </c>
      <c r="H151" s="48">
        <f t="shared" si="27"/>
        <v>0.9243054389564761</v>
      </c>
      <c r="I151" s="32">
        <v>892397.34</v>
      </c>
      <c r="J151" s="178">
        <f t="shared" si="28"/>
        <v>0.91263186695399445</v>
      </c>
      <c r="K151" s="620">
        <v>507805.45999999996</v>
      </c>
      <c r="L151" s="391">
        <v>0.85328940368449013</v>
      </c>
      <c r="M151" s="211">
        <f t="shared" si="29"/>
        <v>0.77983925182687086</v>
      </c>
      <c r="N151" s="620">
        <v>489068.42</v>
      </c>
      <c r="O151" s="391">
        <v>0.82180467390546719</v>
      </c>
      <c r="P151" s="211">
        <f t="shared" si="30"/>
        <v>0.82468812850357409</v>
      </c>
    </row>
    <row r="152" spans="1:19" ht="14.1" customHeight="1" x14ac:dyDescent="0.2">
      <c r="A152" s="39" t="s">
        <v>652</v>
      </c>
      <c r="B152" s="40" t="s">
        <v>653</v>
      </c>
      <c r="C152" s="199">
        <v>2442723.25</v>
      </c>
      <c r="D152" s="205">
        <v>2051690.25</v>
      </c>
      <c r="E152" s="32">
        <v>1824178.12</v>
      </c>
      <c r="F152" s="280">
        <f t="shared" si="26"/>
        <v>0.88910990340769036</v>
      </c>
      <c r="G152" s="32">
        <v>1789118.27</v>
      </c>
      <c r="H152" s="48">
        <f t="shared" si="27"/>
        <v>0.87202162704628539</v>
      </c>
      <c r="I152" s="32">
        <v>1779250.49</v>
      </c>
      <c r="J152" s="178">
        <f t="shared" si="28"/>
        <v>0.86721204138880126</v>
      </c>
      <c r="K152" s="620">
        <v>1761277.02</v>
      </c>
      <c r="L152" s="391">
        <v>0.78655845390127421</v>
      </c>
      <c r="M152" s="211">
        <f t="shared" si="29"/>
        <v>1.580742250302003E-2</v>
      </c>
      <c r="N152" s="620">
        <v>1744749.71</v>
      </c>
      <c r="O152" s="391">
        <v>0.77917761871570701</v>
      </c>
      <c r="P152" s="211">
        <f t="shared" si="30"/>
        <v>1.9774056876043389E-2</v>
      </c>
    </row>
    <row r="153" spans="1:19" ht="14.1" customHeight="1" x14ac:dyDescent="0.2">
      <c r="A153" s="39" t="s">
        <v>654</v>
      </c>
      <c r="B153" s="40" t="s">
        <v>655</v>
      </c>
      <c r="C153" s="199">
        <v>2940215.7</v>
      </c>
      <c r="D153" s="205">
        <v>4041081.85</v>
      </c>
      <c r="E153" s="32">
        <v>3778747.76</v>
      </c>
      <c r="F153" s="280">
        <f t="shared" si="26"/>
        <v>0.93508320302891157</v>
      </c>
      <c r="G153" s="32">
        <v>3760300.23</v>
      </c>
      <c r="H153" s="48">
        <f t="shared" si="27"/>
        <v>0.93051820516825212</v>
      </c>
      <c r="I153" s="32">
        <v>3727337.1</v>
      </c>
      <c r="J153" s="178">
        <f t="shared" si="28"/>
        <v>0.92236119889529089</v>
      </c>
      <c r="K153" s="620">
        <v>2316303.1000000006</v>
      </c>
      <c r="L153" s="391">
        <v>0.94555510155890354</v>
      </c>
      <c r="M153" s="211">
        <f t="shared" si="29"/>
        <v>0.62340594803849259</v>
      </c>
      <c r="N153" s="620">
        <v>2307564.5</v>
      </c>
      <c r="O153" s="391">
        <v>0.94198785346840841</v>
      </c>
      <c r="P153" s="211">
        <f t="shared" si="30"/>
        <v>0.61526886897419342</v>
      </c>
      <c r="R153" s="275"/>
      <c r="S153" s="275"/>
    </row>
    <row r="154" spans="1:19" ht="14.1" customHeight="1" x14ac:dyDescent="0.2">
      <c r="A154" s="39" t="s">
        <v>656</v>
      </c>
      <c r="B154" s="40" t="s">
        <v>657</v>
      </c>
      <c r="C154" s="199">
        <v>803478.28</v>
      </c>
      <c r="D154" s="205">
        <v>0</v>
      </c>
      <c r="E154" s="32">
        <v>0</v>
      </c>
      <c r="F154" s="280" t="s">
        <v>129</v>
      </c>
      <c r="G154" s="32">
        <v>0</v>
      </c>
      <c r="H154" s="48" t="s">
        <v>129</v>
      </c>
      <c r="I154" s="32">
        <v>0</v>
      </c>
      <c r="J154" s="178" t="s">
        <v>129</v>
      </c>
      <c r="K154" s="620">
        <v>682953.30999999982</v>
      </c>
      <c r="L154" s="391">
        <v>0.99253477081183239</v>
      </c>
      <c r="M154" s="211">
        <f t="shared" si="29"/>
        <v>-1</v>
      </c>
      <c r="N154" s="620">
        <v>675419.73999999987</v>
      </c>
      <c r="O154" s="391">
        <v>0.98158624759090407</v>
      </c>
      <c r="P154" s="211">
        <f t="shared" si="30"/>
        <v>-1</v>
      </c>
      <c r="R154" s="275"/>
      <c r="S154" s="275"/>
    </row>
    <row r="155" spans="1:19" ht="14.1" customHeight="1" x14ac:dyDescent="0.2">
      <c r="A155" s="39" t="s">
        <v>658</v>
      </c>
      <c r="B155" s="40" t="s">
        <v>659</v>
      </c>
      <c r="C155" s="199">
        <v>560569.85</v>
      </c>
      <c r="D155" s="205">
        <v>675355.69</v>
      </c>
      <c r="E155" s="32">
        <v>631699.38</v>
      </c>
      <c r="F155" s="280">
        <f t="shared" ref="F155:F188" si="31">+E155/D155</f>
        <v>0.93535804814200951</v>
      </c>
      <c r="G155" s="32">
        <v>627920.23</v>
      </c>
      <c r="H155" s="48">
        <f>+G155/D155</f>
        <v>0.92976225609352614</v>
      </c>
      <c r="I155" s="32">
        <v>627920.23</v>
      </c>
      <c r="J155" s="178">
        <f>+I155/D155</f>
        <v>0.92976225609352614</v>
      </c>
      <c r="K155" s="620">
        <v>1450865.88</v>
      </c>
      <c r="L155" s="391">
        <v>0.90858439122643919</v>
      </c>
      <c r="M155" s="211">
        <f t="shared" si="29"/>
        <v>-0.56721000979084302</v>
      </c>
      <c r="N155" s="620">
        <v>1450864.13</v>
      </c>
      <c r="O155" s="391">
        <v>0.90858329531350424</v>
      </c>
      <c r="P155" s="211">
        <f t="shared" si="30"/>
        <v>-0.56720948776919577</v>
      </c>
      <c r="R155" s="275"/>
      <c r="S155" s="275"/>
    </row>
    <row r="156" spans="1:19" ht="14.1" customHeight="1" x14ac:dyDescent="0.2">
      <c r="A156" s="39" t="s">
        <v>660</v>
      </c>
      <c r="B156" s="40" t="s">
        <v>661</v>
      </c>
      <c r="C156" s="199">
        <v>7350000</v>
      </c>
      <c r="D156" s="205">
        <v>9107733.4199999999</v>
      </c>
      <c r="E156" s="32">
        <v>9005172.1199999992</v>
      </c>
      <c r="F156" s="280">
        <f t="shared" si="31"/>
        <v>0.98873909728464571</v>
      </c>
      <c r="G156" s="32">
        <v>8882701.5700000003</v>
      </c>
      <c r="H156" s="48">
        <f>+G156/D156</f>
        <v>0.97529222259559722</v>
      </c>
      <c r="I156" s="32">
        <v>8763146.3900000006</v>
      </c>
      <c r="J156" s="178">
        <f>+I156/D156</f>
        <v>0.96216544620824007</v>
      </c>
      <c r="K156" s="620">
        <v>8928485.870000001</v>
      </c>
      <c r="L156" s="391">
        <v>0.9807190623773584</v>
      </c>
      <c r="M156" s="211">
        <f t="shared" si="29"/>
        <v>-5.1278907383207617E-3</v>
      </c>
      <c r="N156" s="620">
        <v>8919573.8100000005</v>
      </c>
      <c r="O156" s="391">
        <v>0.97974014755861871</v>
      </c>
      <c r="P156" s="211">
        <f t="shared" si="30"/>
        <v>-1.7537544206946754E-2</v>
      </c>
    </row>
    <row r="157" spans="1:19" ht="14.1" customHeight="1" x14ac:dyDescent="0.2">
      <c r="A157" s="253">
        <v>2341</v>
      </c>
      <c r="B157" s="40" t="s">
        <v>431</v>
      </c>
      <c r="C157" s="199">
        <v>8908528.6099999994</v>
      </c>
      <c r="D157" s="205">
        <v>10913279.08</v>
      </c>
      <c r="E157" s="32">
        <v>10878923.17</v>
      </c>
      <c r="F157" s="280">
        <f t="shared" si="31"/>
        <v>0.99685191684844188</v>
      </c>
      <c r="G157" s="32">
        <v>10862389.66</v>
      </c>
      <c r="H157" s="48">
        <f>+G157/D157</f>
        <v>0.99533692672688434</v>
      </c>
      <c r="I157" s="32">
        <v>10862056.65</v>
      </c>
      <c r="J157" s="178">
        <f>+I157/D157</f>
        <v>0.99530641252509788</v>
      </c>
      <c r="K157" s="620">
        <v>9945232.2899999991</v>
      </c>
      <c r="L157" s="391">
        <v>0.99904891258160322</v>
      </c>
      <c r="M157" s="211">
        <f t="shared" si="29"/>
        <v>9.222080925371734E-2</v>
      </c>
      <c r="N157" s="620">
        <v>9945232.2899999991</v>
      </c>
      <c r="O157" s="391">
        <v>0.99904891258160322</v>
      </c>
      <c r="P157" s="211">
        <f t="shared" si="30"/>
        <v>9.2187324867401443E-2</v>
      </c>
    </row>
    <row r="158" spans="1:19" ht="14.1" customHeight="1" x14ac:dyDescent="0.2">
      <c r="A158" s="535">
        <v>2391</v>
      </c>
      <c r="B158" s="669" t="s">
        <v>466</v>
      </c>
      <c r="C158" s="667">
        <v>2850236.89</v>
      </c>
      <c r="D158" s="398">
        <v>29440.6</v>
      </c>
      <c r="E158" s="399">
        <v>0</v>
      </c>
      <c r="F158" s="413">
        <f t="shared" si="31"/>
        <v>0</v>
      </c>
      <c r="G158" s="399">
        <v>0</v>
      </c>
      <c r="H158" s="413">
        <f>+G158/D158</f>
        <v>0</v>
      </c>
      <c r="I158" s="399">
        <v>0</v>
      </c>
      <c r="J158" s="428">
        <f>+I158/D158</f>
        <v>0</v>
      </c>
      <c r="K158" s="673">
        <v>0</v>
      </c>
      <c r="L158" s="413" t="s">
        <v>129</v>
      </c>
      <c r="M158" s="445" t="s">
        <v>129</v>
      </c>
      <c r="N158" s="673">
        <v>0</v>
      </c>
      <c r="O158" s="413" t="s">
        <v>129</v>
      </c>
      <c r="P158" s="445" t="s">
        <v>129</v>
      </c>
    </row>
    <row r="159" spans="1:19" ht="14.1" customHeight="1" x14ac:dyDescent="0.2">
      <c r="A159" s="567">
        <v>2411</v>
      </c>
      <c r="B159" s="42" t="s">
        <v>780</v>
      </c>
      <c r="C159" s="534">
        <v>0</v>
      </c>
      <c r="D159" s="520">
        <v>0</v>
      </c>
      <c r="E159" s="180">
        <v>0</v>
      </c>
      <c r="F159" s="78" t="s">
        <v>129</v>
      </c>
      <c r="G159" s="180">
        <v>0</v>
      </c>
      <c r="H159" s="78" t="s">
        <v>129</v>
      </c>
      <c r="I159" s="180">
        <v>0</v>
      </c>
      <c r="J159" s="172" t="s">
        <v>129</v>
      </c>
      <c r="K159" s="618">
        <v>43066.71</v>
      </c>
      <c r="L159" s="78">
        <v>1</v>
      </c>
      <c r="M159" s="245">
        <f t="shared" si="29"/>
        <v>-1</v>
      </c>
      <c r="N159" s="618">
        <v>43066.71</v>
      </c>
      <c r="O159" s="78">
        <v>1</v>
      </c>
      <c r="P159" s="245">
        <f t="shared" si="30"/>
        <v>-1</v>
      </c>
    </row>
    <row r="160" spans="1:19" ht="14.1" customHeight="1" x14ac:dyDescent="0.2">
      <c r="A160" s="567">
        <v>2999</v>
      </c>
      <c r="B160" s="668" t="s">
        <v>551</v>
      </c>
      <c r="C160" s="534">
        <v>0</v>
      </c>
      <c r="D160" s="520">
        <v>4582.7700000000004</v>
      </c>
      <c r="E160" s="180">
        <v>0</v>
      </c>
      <c r="F160" s="78">
        <f t="shared" si="31"/>
        <v>0</v>
      </c>
      <c r="G160" s="180">
        <v>0</v>
      </c>
      <c r="H160" s="78">
        <f>+G160/D160</f>
        <v>0</v>
      </c>
      <c r="I160" s="180">
        <v>0</v>
      </c>
      <c r="J160" s="172">
        <f>+I160/D160</f>
        <v>0</v>
      </c>
      <c r="K160" s="741">
        <v>0</v>
      </c>
      <c r="L160" s="268" t="s">
        <v>129</v>
      </c>
      <c r="M160" s="245" t="s">
        <v>129</v>
      </c>
      <c r="N160" s="741">
        <v>0</v>
      </c>
      <c r="O160" s="268" t="s">
        <v>129</v>
      </c>
      <c r="P160" s="245" t="s">
        <v>129</v>
      </c>
    </row>
    <row r="161" spans="1:18" ht="14.1" customHeight="1" x14ac:dyDescent="0.2">
      <c r="A161" s="536">
        <v>2</v>
      </c>
      <c r="B161" s="522" t="s">
        <v>125</v>
      </c>
      <c r="C161" s="201">
        <f>SUBTOTAL(9,C131:C160)</f>
        <v>244159731.40000004</v>
      </c>
      <c r="D161" s="207">
        <f>SUM(D131:D139,D144:D160)</f>
        <v>310761328.05000001</v>
      </c>
      <c r="E161" s="203">
        <f>SUM(E131:E139,E144:E160)</f>
        <v>303753184.27000004</v>
      </c>
      <c r="F161" s="263">
        <f t="shared" si="31"/>
        <v>0.97744846881696812</v>
      </c>
      <c r="G161" s="203">
        <f>SUM(G131:G139,G144:G160)</f>
        <v>302043424.06999999</v>
      </c>
      <c r="H161" s="232">
        <f>G161/D161</f>
        <v>0.9719466252937452</v>
      </c>
      <c r="I161" s="203">
        <f>SUM(I131:I139,I144:I160)</f>
        <v>298687721.69999999</v>
      </c>
      <c r="J161" s="277">
        <f>I161/D161</f>
        <v>0.96114829851654693</v>
      </c>
      <c r="K161" s="573">
        <f>SUM(K131:K160)</f>
        <v>261625986.12</v>
      </c>
      <c r="L161" s="90">
        <v>0.98693106650602791</v>
      </c>
      <c r="M161" s="213">
        <f t="shared" ref="M161:M185" si="32">+G161/K161-1</f>
        <v>0.15448556372172351</v>
      </c>
      <c r="N161" s="573">
        <f>SUBTOTAL(9,N131:N160)</f>
        <v>258356516.20000002</v>
      </c>
      <c r="O161" s="90">
        <v>0.97459765313639823</v>
      </c>
      <c r="P161" s="213">
        <f>+I161/N161-1</f>
        <v>0.15610678644071285</v>
      </c>
    </row>
    <row r="162" spans="1:18" ht="14.1" customHeight="1" x14ac:dyDescent="0.2">
      <c r="A162" s="37">
        <v>3111</v>
      </c>
      <c r="B162" s="38" t="s">
        <v>663</v>
      </c>
      <c r="C162" s="198">
        <v>16774924.1</v>
      </c>
      <c r="D162" s="520">
        <v>23619932.57</v>
      </c>
      <c r="E162" s="180">
        <v>23611008.559999999</v>
      </c>
      <c r="F162" s="48">
        <f t="shared" si="31"/>
        <v>0.99962218308737527</v>
      </c>
      <c r="G162" s="180">
        <v>23605207.329999998</v>
      </c>
      <c r="H162" s="48">
        <f t="shared" ref="H162:H213" si="33">+G162/D162</f>
        <v>0.9993765756969728</v>
      </c>
      <c r="I162" s="180">
        <v>23600202.77</v>
      </c>
      <c r="J162" s="153">
        <f t="shared" ref="J162:J213" si="34">+I162/D162</f>
        <v>0.9991646970226723</v>
      </c>
      <c r="K162" s="619">
        <v>18025165.090000004</v>
      </c>
      <c r="L162" s="48">
        <v>0.99825459841907571</v>
      </c>
      <c r="M162" s="210">
        <f t="shared" si="32"/>
        <v>0.30956954969004347</v>
      </c>
      <c r="N162" s="619">
        <v>18025164.609999999</v>
      </c>
      <c r="O162" s="48">
        <v>0.99825457183611743</v>
      </c>
      <c r="P162" s="210">
        <f>+I162/N162-1</f>
        <v>0.30929194160629647</v>
      </c>
    </row>
    <row r="163" spans="1:18" ht="14.1" customHeight="1" x14ac:dyDescent="0.2">
      <c r="A163" s="37" t="s">
        <v>662</v>
      </c>
      <c r="B163" s="38" t="s">
        <v>664</v>
      </c>
      <c r="C163" s="200">
        <v>2248848</v>
      </c>
      <c r="D163" s="206">
        <v>12079453.67</v>
      </c>
      <c r="E163" s="34">
        <v>12079453.67</v>
      </c>
      <c r="F163" s="48">
        <f t="shared" si="31"/>
        <v>1</v>
      </c>
      <c r="G163" s="34">
        <v>12079453.67</v>
      </c>
      <c r="H163" s="48">
        <f t="shared" si="33"/>
        <v>1</v>
      </c>
      <c r="I163" s="34">
        <v>12079453.67</v>
      </c>
      <c r="J163" s="153">
        <f t="shared" si="34"/>
        <v>1</v>
      </c>
      <c r="K163" s="619">
        <v>5484972.5700000003</v>
      </c>
      <c r="L163" s="48">
        <v>1</v>
      </c>
      <c r="M163" s="210">
        <f t="shared" si="32"/>
        <v>1.202281509312999</v>
      </c>
      <c r="N163" s="619">
        <v>5484972.5700000003</v>
      </c>
      <c r="O163" s="48">
        <v>1</v>
      </c>
      <c r="P163" s="210">
        <f>+I163/N163-1</f>
        <v>1.202281509312999</v>
      </c>
    </row>
    <row r="164" spans="1:18" ht="14.1" customHeight="1" x14ac:dyDescent="0.2">
      <c r="A164" s="37">
        <v>3131</v>
      </c>
      <c r="B164" s="38" t="s">
        <v>773</v>
      </c>
      <c r="C164" s="200">
        <v>0</v>
      </c>
      <c r="D164" s="206">
        <v>6000</v>
      </c>
      <c r="E164" s="34">
        <v>6000</v>
      </c>
      <c r="F164" s="48">
        <f t="shared" si="31"/>
        <v>1</v>
      </c>
      <c r="G164" s="34">
        <v>5868.64</v>
      </c>
      <c r="H164" s="48">
        <f t="shared" si="33"/>
        <v>0.97810666666666668</v>
      </c>
      <c r="I164" s="34">
        <v>5868.64</v>
      </c>
      <c r="J164" s="153">
        <f t="shared" si="34"/>
        <v>0.97810666666666668</v>
      </c>
      <c r="K164" s="619">
        <v>0</v>
      </c>
      <c r="L164" s="48" t="s">
        <v>129</v>
      </c>
      <c r="M164" s="224" t="s">
        <v>129</v>
      </c>
      <c r="N164" s="619">
        <v>0</v>
      </c>
      <c r="O164" s="48" t="s">
        <v>129</v>
      </c>
      <c r="P164" s="224" t="s">
        <v>129</v>
      </c>
    </row>
    <row r="165" spans="1:18" ht="14.1" customHeight="1" x14ac:dyDescent="0.2">
      <c r="A165" s="39" t="s">
        <v>665</v>
      </c>
      <c r="B165" s="40" t="s">
        <v>666</v>
      </c>
      <c r="C165" s="200">
        <v>14439850.640000001</v>
      </c>
      <c r="D165" s="206">
        <v>26562179.390000001</v>
      </c>
      <c r="E165" s="34">
        <v>26562179.390000001</v>
      </c>
      <c r="F165" s="280">
        <f t="shared" si="31"/>
        <v>1</v>
      </c>
      <c r="G165" s="34">
        <v>26562179.390000001</v>
      </c>
      <c r="H165" s="280">
        <f t="shared" si="33"/>
        <v>1</v>
      </c>
      <c r="I165" s="34">
        <v>26166721.77</v>
      </c>
      <c r="J165" s="178">
        <f t="shared" si="34"/>
        <v>0.98511200401918519</v>
      </c>
      <c r="K165" s="620">
        <v>32794016.760000002</v>
      </c>
      <c r="L165" s="280">
        <v>0.99865726497403828</v>
      </c>
      <c r="M165" s="212">
        <f t="shared" si="32"/>
        <v>-0.19002970619936954</v>
      </c>
      <c r="N165" s="620">
        <v>31545865.82</v>
      </c>
      <c r="O165" s="280">
        <v>0.96064804478191024</v>
      </c>
      <c r="P165" s="210">
        <f t="shared" ref="P165:P173" si="35">+I165/N165-1</f>
        <v>-0.17051819343597274</v>
      </c>
    </row>
    <row r="166" spans="1:18" ht="14.1" customHeight="1" x14ac:dyDescent="0.2">
      <c r="A166" s="253">
        <v>3232</v>
      </c>
      <c r="B166" s="40" t="s">
        <v>483</v>
      </c>
      <c r="C166" s="200">
        <v>37980210.5</v>
      </c>
      <c r="D166" s="206">
        <v>38030210.549999997</v>
      </c>
      <c r="E166" s="34">
        <v>38030210.549999997</v>
      </c>
      <c r="F166" s="280">
        <f t="shared" si="31"/>
        <v>1</v>
      </c>
      <c r="G166" s="34">
        <v>38030210.549999997</v>
      </c>
      <c r="H166" s="280">
        <f t="shared" si="33"/>
        <v>1</v>
      </c>
      <c r="I166" s="34">
        <v>38030210.549999997</v>
      </c>
      <c r="J166" s="178">
        <f t="shared" si="34"/>
        <v>1</v>
      </c>
      <c r="K166" s="584">
        <v>37980210.549999997</v>
      </c>
      <c r="L166" s="614">
        <v>1</v>
      </c>
      <c r="M166" s="211">
        <f t="shared" si="32"/>
        <v>1.3164750609842013E-3</v>
      </c>
      <c r="N166" s="584">
        <v>37980210.549999997</v>
      </c>
      <c r="O166" s="614">
        <v>1</v>
      </c>
      <c r="P166" s="211">
        <f t="shared" si="35"/>
        <v>1.3164750609842013E-3</v>
      </c>
    </row>
    <row r="167" spans="1:18" ht="14.1" customHeight="1" x14ac:dyDescent="0.2">
      <c r="A167" s="253" t="s">
        <v>667</v>
      </c>
      <c r="B167" s="40" t="s">
        <v>668</v>
      </c>
      <c r="C167" s="200">
        <v>1326943.5</v>
      </c>
      <c r="D167" s="206">
        <v>1326943.5</v>
      </c>
      <c r="E167" s="34">
        <v>1326943.5</v>
      </c>
      <c r="F167" s="280">
        <f t="shared" si="31"/>
        <v>1</v>
      </c>
      <c r="G167" s="34">
        <v>1326943.5</v>
      </c>
      <c r="H167" s="280">
        <f t="shared" si="33"/>
        <v>1</v>
      </c>
      <c r="I167" s="34">
        <v>1326943.5</v>
      </c>
      <c r="J167" s="178">
        <f t="shared" si="34"/>
        <v>1</v>
      </c>
      <c r="K167" s="584">
        <v>1326943.5</v>
      </c>
      <c r="L167" s="614">
        <v>1</v>
      </c>
      <c r="M167" s="211">
        <f t="shared" si="32"/>
        <v>0</v>
      </c>
      <c r="N167" s="584">
        <v>1326943.5</v>
      </c>
      <c r="O167" s="614">
        <v>1</v>
      </c>
      <c r="P167" s="211">
        <f t="shared" si="35"/>
        <v>0</v>
      </c>
    </row>
    <row r="168" spans="1:18" ht="14.1" customHeight="1" x14ac:dyDescent="0.2">
      <c r="A168" s="39" t="s">
        <v>669</v>
      </c>
      <c r="B168" s="40" t="s">
        <v>670</v>
      </c>
      <c r="C168" s="200">
        <v>7463831</v>
      </c>
      <c r="D168" s="206">
        <v>7557020.8600000003</v>
      </c>
      <c r="E168" s="34">
        <v>7557020.8600000003</v>
      </c>
      <c r="F168" s="280">
        <f t="shared" si="31"/>
        <v>1</v>
      </c>
      <c r="G168" s="34">
        <v>7557020.8600000003</v>
      </c>
      <c r="H168" s="280">
        <f t="shared" si="33"/>
        <v>1</v>
      </c>
      <c r="I168" s="34">
        <v>7557020.8600000003</v>
      </c>
      <c r="J168" s="178">
        <f t="shared" si="34"/>
        <v>1</v>
      </c>
      <c r="K168" s="584">
        <v>7522078.5</v>
      </c>
      <c r="L168" s="280">
        <v>1</v>
      </c>
      <c r="M168" s="211">
        <f t="shared" si="32"/>
        <v>4.645306480117295E-3</v>
      </c>
      <c r="N168" s="584">
        <v>7522078.5</v>
      </c>
      <c r="O168" s="280">
        <v>1</v>
      </c>
      <c r="P168" s="211">
        <f t="shared" si="35"/>
        <v>4.645306480117295E-3</v>
      </c>
    </row>
    <row r="169" spans="1:18" ht="14.1" customHeight="1" x14ac:dyDescent="0.2">
      <c r="A169" s="39" t="s">
        <v>671</v>
      </c>
      <c r="B169" s="40" t="s">
        <v>114</v>
      </c>
      <c r="C169" s="200">
        <v>6641488.3600000003</v>
      </c>
      <c r="D169" s="206">
        <v>10720310.130000001</v>
      </c>
      <c r="E169" s="34">
        <v>10718294.5</v>
      </c>
      <c r="F169" s="280">
        <f t="shared" si="31"/>
        <v>0.99981198025285101</v>
      </c>
      <c r="G169" s="34">
        <v>10714356.57</v>
      </c>
      <c r="H169" s="280">
        <f t="shared" si="33"/>
        <v>0.9994446466634076</v>
      </c>
      <c r="I169" s="34">
        <v>10714356.48</v>
      </c>
      <c r="J169" s="178">
        <f t="shared" si="34"/>
        <v>0.99944463826812813</v>
      </c>
      <c r="K169" s="584">
        <v>11046722.42</v>
      </c>
      <c r="L169" s="280">
        <v>0.99329581311913495</v>
      </c>
      <c r="M169" s="211">
        <f t="shared" si="32"/>
        <v>-3.0087281762258611E-2</v>
      </c>
      <c r="N169" s="584">
        <v>11036726.390000001</v>
      </c>
      <c r="O169" s="280">
        <v>0.99239699314617746</v>
      </c>
      <c r="P169" s="211">
        <f t="shared" si="35"/>
        <v>-2.9208834087985358E-2</v>
      </c>
    </row>
    <row r="170" spans="1:18" ht="14.1" customHeight="1" x14ac:dyDescent="0.2">
      <c r="A170" s="39" t="s">
        <v>672</v>
      </c>
      <c r="B170" s="40" t="s">
        <v>673</v>
      </c>
      <c r="C170" s="200">
        <v>7568371.0999999996</v>
      </c>
      <c r="D170" s="206">
        <v>11147393.1</v>
      </c>
      <c r="E170" s="34">
        <v>11147393.1</v>
      </c>
      <c r="F170" s="280">
        <f t="shared" si="31"/>
        <v>1</v>
      </c>
      <c r="G170" s="34">
        <v>11147393.1</v>
      </c>
      <c r="H170" s="280">
        <f t="shared" si="33"/>
        <v>1</v>
      </c>
      <c r="I170" s="34">
        <v>11147393.1</v>
      </c>
      <c r="J170" s="178">
        <f t="shared" si="34"/>
        <v>1</v>
      </c>
      <c r="K170" s="584">
        <v>11271779.620000001</v>
      </c>
      <c r="L170" s="280">
        <v>0.99251548389207889</v>
      </c>
      <c r="M170" s="211">
        <f t="shared" si="32"/>
        <v>-1.1035215750607619E-2</v>
      </c>
      <c r="N170" s="584">
        <v>11271779.620000001</v>
      </c>
      <c r="O170" s="280">
        <v>0.99251548389207889</v>
      </c>
      <c r="P170" s="211">
        <f t="shared" si="35"/>
        <v>-1.1035215750607619E-2</v>
      </c>
    </row>
    <row r="171" spans="1:18" ht="14.1" customHeight="1" x14ac:dyDescent="0.2">
      <c r="A171" s="39">
        <v>3281</v>
      </c>
      <c r="B171" s="40" t="s">
        <v>676</v>
      </c>
      <c r="C171" s="200">
        <v>4793232.18</v>
      </c>
      <c r="D171" s="206">
        <v>5155750.58</v>
      </c>
      <c r="E171" s="34">
        <v>5155750.58</v>
      </c>
      <c r="F171" s="280">
        <f t="shared" si="31"/>
        <v>1</v>
      </c>
      <c r="G171" s="34">
        <v>5155750.58</v>
      </c>
      <c r="H171" s="280">
        <f t="shared" si="33"/>
        <v>1</v>
      </c>
      <c r="I171" s="34">
        <v>5155750.58</v>
      </c>
      <c r="J171" s="178">
        <f t="shared" si="34"/>
        <v>1</v>
      </c>
      <c r="K171" s="584">
        <v>4793232.18</v>
      </c>
      <c r="L171" s="280">
        <v>1</v>
      </c>
      <c r="M171" s="211">
        <f t="shared" si="32"/>
        <v>7.5631303969089236E-2</v>
      </c>
      <c r="N171" s="584">
        <v>4793232.18</v>
      </c>
      <c r="O171" s="280">
        <v>1</v>
      </c>
      <c r="P171" s="211">
        <f t="shared" si="35"/>
        <v>7.5631303969089236E-2</v>
      </c>
    </row>
    <row r="172" spans="1:18" ht="14.1" customHeight="1" x14ac:dyDescent="0.2">
      <c r="A172" s="39" t="s">
        <v>674</v>
      </c>
      <c r="B172" s="40" t="s">
        <v>677</v>
      </c>
      <c r="C172" s="200">
        <v>2919606</v>
      </c>
      <c r="D172" s="206">
        <v>2919606</v>
      </c>
      <c r="E172" s="34">
        <v>2919606</v>
      </c>
      <c r="F172" s="280">
        <f t="shared" si="31"/>
        <v>1</v>
      </c>
      <c r="G172" s="34">
        <v>2919606</v>
      </c>
      <c r="H172" s="280">
        <f t="shared" si="33"/>
        <v>1</v>
      </c>
      <c r="I172" s="34">
        <v>2919606</v>
      </c>
      <c r="J172" s="178">
        <f t="shared" si="34"/>
        <v>1</v>
      </c>
      <c r="K172" s="584">
        <v>2919606</v>
      </c>
      <c r="L172" s="280">
        <v>1</v>
      </c>
      <c r="M172" s="211">
        <f t="shared" si="32"/>
        <v>0</v>
      </c>
      <c r="N172" s="584">
        <v>2919606</v>
      </c>
      <c r="O172" s="280">
        <v>1</v>
      </c>
      <c r="P172" s="211">
        <f t="shared" si="35"/>
        <v>0</v>
      </c>
    </row>
    <row r="173" spans="1:18" ht="14.1" customHeight="1" x14ac:dyDescent="0.2">
      <c r="A173" s="39" t="s">
        <v>675</v>
      </c>
      <c r="B173" s="40" t="s">
        <v>678</v>
      </c>
      <c r="C173" s="200">
        <v>1326943.5</v>
      </c>
      <c r="D173" s="206">
        <v>1326943.5</v>
      </c>
      <c r="E173" s="34">
        <v>1326943.5</v>
      </c>
      <c r="F173" s="280">
        <f t="shared" si="31"/>
        <v>1</v>
      </c>
      <c r="G173" s="34">
        <v>1326943.5</v>
      </c>
      <c r="H173" s="280">
        <f t="shared" si="33"/>
        <v>1</v>
      </c>
      <c r="I173" s="34">
        <v>1326943.5</v>
      </c>
      <c r="J173" s="178">
        <f t="shared" si="34"/>
        <v>1</v>
      </c>
      <c r="K173" s="584">
        <v>1326943.5</v>
      </c>
      <c r="L173" s="280">
        <v>1</v>
      </c>
      <c r="M173" s="211">
        <f t="shared" si="32"/>
        <v>0</v>
      </c>
      <c r="N173" s="584">
        <v>1326943.5</v>
      </c>
      <c r="O173" s="280">
        <v>1</v>
      </c>
      <c r="P173" s="211">
        <f t="shared" si="35"/>
        <v>0</v>
      </c>
    </row>
    <row r="174" spans="1:18" ht="14.1" customHeight="1" x14ac:dyDescent="0.2">
      <c r="A174" s="39">
        <v>3291</v>
      </c>
      <c r="B174" s="40" t="s">
        <v>498</v>
      </c>
      <c r="C174" s="200">
        <v>28919222.559999999</v>
      </c>
      <c r="D174" s="206">
        <v>30377801.829999998</v>
      </c>
      <c r="E174" s="34">
        <v>30377801.829999998</v>
      </c>
      <c r="F174" s="280">
        <f t="shared" si="31"/>
        <v>1</v>
      </c>
      <c r="G174" s="34">
        <v>30377801.829999998</v>
      </c>
      <c r="H174" s="280">
        <f t="shared" si="33"/>
        <v>1</v>
      </c>
      <c r="I174" s="34">
        <v>30377801.829999998</v>
      </c>
      <c r="J174" s="178">
        <f t="shared" si="34"/>
        <v>1</v>
      </c>
      <c r="K174" s="584">
        <v>28501558.119999997</v>
      </c>
      <c r="L174" s="614">
        <v>1</v>
      </c>
      <c r="M174" s="211">
        <f t="shared" si="32"/>
        <v>6.5829513674321216E-2</v>
      </c>
      <c r="N174" s="584">
        <v>28501558.119999997</v>
      </c>
      <c r="O174" s="614">
        <v>1</v>
      </c>
      <c r="P174" s="211">
        <f t="shared" ref="P174:P185" si="36">+I174/N174-1</f>
        <v>6.5829513674321216E-2</v>
      </c>
    </row>
    <row r="175" spans="1:18" ht="14.1" customHeight="1" x14ac:dyDescent="0.2">
      <c r="A175" s="253" t="s">
        <v>679</v>
      </c>
      <c r="B175" s="40" t="s">
        <v>680</v>
      </c>
      <c r="C175" s="200">
        <v>20582827.629999999</v>
      </c>
      <c r="D175" s="206">
        <v>21766453.260000002</v>
      </c>
      <c r="E175" s="34">
        <v>21763631.23</v>
      </c>
      <c r="F175" s="280">
        <f t="shared" si="31"/>
        <v>0.9998703495711363</v>
      </c>
      <c r="G175" s="34">
        <v>21763631.23</v>
      </c>
      <c r="H175" s="280">
        <f t="shared" si="33"/>
        <v>0.9998703495711363</v>
      </c>
      <c r="I175" s="34">
        <v>21763631.23</v>
      </c>
      <c r="J175" s="178">
        <f t="shared" si="34"/>
        <v>0.9998703495711363</v>
      </c>
      <c r="K175" s="584">
        <v>20456431.399999999</v>
      </c>
      <c r="L175" s="280">
        <v>0.99988291997225531</v>
      </c>
      <c r="M175" s="211">
        <f t="shared" si="32"/>
        <v>6.3901655398213908E-2</v>
      </c>
      <c r="N175" s="584">
        <v>20402122.530000001</v>
      </c>
      <c r="O175" s="280">
        <v>0.9972283752741028</v>
      </c>
      <c r="P175" s="211">
        <f t="shared" si="36"/>
        <v>6.6733679204111773E-2</v>
      </c>
    </row>
    <row r="176" spans="1:18" s="6" customFormat="1" ht="14.1" customHeight="1" x14ac:dyDescent="0.2">
      <c r="A176" s="39" t="s">
        <v>681</v>
      </c>
      <c r="B176" s="40" t="s">
        <v>682</v>
      </c>
      <c r="C176" s="200">
        <v>12497819.630000001</v>
      </c>
      <c r="D176" s="206">
        <v>14869589.279999999</v>
      </c>
      <c r="E176" s="34">
        <v>14818360.609999999</v>
      </c>
      <c r="F176" s="280">
        <f t="shared" si="31"/>
        <v>0.99655480262195917</v>
      </c>
      <c r="G176" s="34">
        <v>14813038.609999999</v>
      </c>
      <c r="H176" s="280">
        <f t="shared" si="33"/>
        <v>0.9961968909204465</v>
      </c>
      <c r="I176" s="34">
        <v>14794791.869999999</v>
      </c>
      <c r="J176" s="178">
        <f t="shared" si="34"/>
        <v>0.99496977296470424</v>
      </c>
      <c r="K176" s="584">
        <v>12748103.82</v>
      </c>
      <c r="L176" s="280">
        <v>0.99886077361954906</v>
      </c>
      <c r="M176" s="211">
        <f t="shared" si="32"/>
        <v>0.16197975943374443</v>
      </c>
      <c r="N176" s="584">
        <v>12716368.540000001</v>
      </c>
      <c r="O176" s="280">
        <v>0.99637419782918712</v>
      </c>
      <c r="P176" s="211">
        <f t="shared" si="36"/>
        <v>0.16344472271798427</v>
      </c>
      <c r="R176" s="255"/>
    </row>
    <row r="177" spans="1:19" s="272" customFormat="1" ht="14.1" customHeight="1" x14ac:dyDescent="0.2">
      <c r="A177" s="39" t="s">
        <v>683</v>
      </c>
      <c r="B177" s="40" t="s">
        <v>684</v>
      </c>
      <c r="C177" s="200">
        <v>47277327.799999997</v>
      </c>
      <c r="D177" s="206">
        <v>51506015.619999997</v>
      </c>
      <c r="E177" s="34">
        <v>51506015.619999997</v>
      </c>
      <c r="F177" s="280">
        <f t="shared" si="31"/>
        <v>1</v>
      </c>
      <c r="G177" s="34">
        <v>51506015.619999997</v>
      </c>
      <c r="H177" s="280">
        <f t="shared" si="33"/>
        <v>1</v>
      </c>
      <c r="I177" s="34">
        <v>51506015.619999997</v>
      </c>
      <c r="J177" s="178">
        <f t="shared" si="34"/>
        <v>1</v>
      </c>
      <c r="K177" s="584">
        <v>47422195.399999999</v>
      </c>
      <c r="L177" s="280">
        <v>1</v>
      </c>
      <c r="M177" s="211">
        <f t="shared" si="32"/>
        <v>8.6116220169764723E-2</v>
      </c>
      <c r="N177" s="584">
        <v>47422195.399999999</v>
      </c>
      <c r="O177" s="280">
        <v>1</v>
      </c>
      <c r="P177" s="211">
        <f t="shared" si="36"/>
        <v>8.6116220169764723E-2</v>
      </c>
      <c r="R177" s="273"/>
      <c r="S177" s="274"/>
    </row>
    <row r="178" spans="1:19" x14ac:dyDescent="0.2">
      <c r="A178" s="39" t="s">
        <v>685</v>
      </c>
      <c r="B178" s="40" t="s">
        <v>686</v>
      </c>
      <c r="C178" s="200">
        <v>17219551.329999998</v>
      </c>
      <c r="D178" s="206">
        <v>17784551.329999998</v>
      </c>
      <c r="E178" s="34">
        <v>17784551.329999998</v>
      </c>
      <c r="F178" s="280">
        <f t="shared" si="31"/>
        <v>1</v>
      </c>
      <c r="G178" s="34">
        <v>17784551.329999998</v>
      </c>
      <c r="H178" s="280">
        <f t="shared" si="33"/>
        <v>1</v>
      </c>
      <c r="I178" s="34">
        <v>17784551.329999998</v>
      </c>
      <c r="J178" s="178">
        <f t="shared" si="34"/>
        <v>1</v>
      </c>
      <c r="K178" s="584">
        <v>17259551.329999998</v>
      </c>
      <c r="L178" s="280">
        <v>1</v>
      </c>
      <c r="M178" s="211">
        <f t="shared" si="32"/>
        <v>3.0417940186397763E-2</v>
      </c>
      <c r="N178" s="584">
        <v>17259551.329999998</v>
      </c>
      <c r="O178" s="280">
        <v>1</v>
      </c>
      <c r="P178" s="211">
        <f t="shared" si="36"/>
        <v>3.0417940186397763E-2</v>
      </c>
    </row>
    <row r="179" spans="1:19" x14ac:dyDescent="0.2">
      <c r="A179" s="39" t="s">
        <v>687</v>
      </c>
      <c r="B179" s="40" t="s">
        <v>102</v>
      </c>
      <c r="C179" s="200">
        <v>16590471.789999999</v>
      </c>
      <c r="D179" s="206">
        <v>16387835.84</v>
      </c>
      <c r="E179" s="34">
        <v>16376027.74</v>
      </c>
      <c r="F179" s="280">
        <f t="shared" si="31"/>
        <v>0.99927945946522245</v>
      </c>
      <c r="G179" s="34">
        <v>16357884.470000001</v>
      </c>
      <c r="H179" s="280">
        <f t="shared" si="33"/>
        <v>0.99817234134559163</v>
      </c>
      <c r="I179" s="34">
        <v>16356340.75</v>
      </c>
      <c r="J179" s="178">
        <f t="shared" si="34"/>
        <v>0.99807814220819047</v>
      </c>
      <c r="K179" s="584">
        <v>16305692.270000001</v>
      </c>
      <c r="L179" s="614">
        <v>0.99573080695029659</v>
      </c>
      <c r="M179" s="211">
        <f t="shared" si="32"/>
        <v>3.2008576597526428E-3</v>
      </c>
      <c r="N179" s="584">
        <v>16305688.910000002</v>
      </c>
      <c r="O179" s="614">
        <v>0.99573060176701111</v>
      </c>
      <c r="P179" s="211">
        <f t="shared" si="36"/>
        <v>3.1063906762587301E-3</v>
      </c>
    </row>
    <row r="180" spans="1:19" x14ac:dyDescent="0.2">
      <c r="A180" s="253">
        <v>3361</v>
      </c>
      <c r="B180" s="40" t="s">
        <v>688</v>
      </c>
      <c r="C180" s="200">
        <v>211322.62</v>
      </c>
      <c r="D180" s="206">
        <v>211322.62</v>
      </c>
      <c r="E180" s="34">
        <v>211322.62</v>
      </c>
      <c r="F180" s="280">
        <f t="shared" si="31"/>
        <v>1</v>
      </c>
      <c r="G180" s="34">
        <v>211322.62</v>
      </c>
      <c r="H180" s="280">
        <f t="shared" si="33"/>
        <v>1</v>
      </c>
      <c r="I180" s="34">
        <v>211322.62</v>
      </c>
      <c r="J180" s="178">
        <f t="shared" si="34"/>
        <v>1</v>
      </c>
      <c r="K180" s="584">
        <v>211322.62</v>
      </c>
      <c r="L180" s="280">
        <v>1</v>
      </c>
      <c r="M180" s="212">
        <f t="shared" si="32"/>
        <v>0</v>
      </c>
      <c r="N180" s="584">
        <v>211322.62</v>
      </c>
      <c r="O180" s="280">
        <v>1</v>
      </c>
      <c r="P180" s="211">
        <f t="shared" si="36"/>
        <v>0</v>
      </c>
    </row>
    <row r="181" spans="1:19" x14ac:dyDescent="0.2">
      <c r="A181" s="253">
        <v>3371</v>
      </c>
      <c r="B181" s="40" t="s">
        <v>689</v>
      </c>
      <c r="C181" s="200">
        <v>13215052.93</v>
      </c>
      <c r="D181" s="206">
        <v>14692493.6</v>
      </c>
      <c r="E181" s="34">
        <v>14670064.93</v>
      </c>
      <c r="F181" s="280">
        <f t="shared" si="31"/>
        <v>0.99847346062481868</v>
      </c>
      <c r="G181" s="34">
        <v>14650096.539999999</v>
      </c>
      <c r="H181" s="280">
        <f t="shared" si="33"/>
        <v>0.99711437274337145</v>
      </c>
      <c r="I181" s="34">
        <v>14563836.35</v>
      </c>
      <c r="J181" s="178">
        <f t="shared" si="34"/>
        <v>0.9912433346236067</v>
      </c>
      <c r="K181" s="584">
        <v>11739340.729999999</v>
      </c>
      <c r="L181" s="280">
        <v>0.98700706268352034</v>
      </c>
      <c r="M181" s="211">
        <f t="shared" si="32"/>
        <v>0.24794883093916309</v>
      </c>
      <c r="N181" s="584">
        <v>11672780.660000002</v>
      </c>
      <c r="O181" s="280">
        <v>0.98141090011411636</v>
      </c>
      <c r="P181" s="211">
        <f t="shared" si="36"/>
        <v>0.247674977728914</v>
      </c>
    </row>
    <row r="182" spans="1:19" x14ac:dyDescent="0.2">
      <c r="A182" s="253">
        <v>3381</v>
      </c>
      <c r="B182" s="40" t="s">
        <v>690</v>
      </c>
      <c r="C182" s="200">
        <v>6508517.5999999996</v>
      </c>
      <c r="D182" s="206">
        <v>7454612.5300000003</v>
      </c>
      <c r="E182" s="34">
        <v>7443066.5800000001</v>
      </c>
      <c r="F182" s="280">
        <f t="shared" si="31"/>
        <v>0.99845116698506664</v>
      </c>
      <c r="G182" s="34">
        <v>7412856.7400000002</v>
      </c>
      <c r="H182" s="280">
        <f t="shared" si="33"/>
        <v>0.99439866393699738</v>
      </c>
      <c r="I182" s="34">
        <v>7309609.3499999996</v>
      </c>
      <c r="J182" s="178">
        <f t="shared" si="34"/>
        <v>0.98054852892535238</v>
      </c>
      <c r="K182" s="584">
        <v>6816231.0500000007</v>
      </c>
      <c r="L182" s="280">
        <v>0.99117963927542285</v>
      </c>
      <c r="M182" s="211">
        <f t="shared" si="32"/>
        <v>8.7530144683108935E-2</v>
      </c>
      <c r="N182" s="584">
        <v>6792757.0300000003</v>
      </c>
      <c r="O182" s="280">
        <v>0.98776617360718599</v>
      </c>
      <c r="P182" s="211">
        <f t="shared" si="36"/>
        <v>7.6088739479027057E-2</v>
      </c>
      <c r="R182"/>
    </row>
    <row r="183" spans="1:19" x14ac:dyDescent="0.2">
      <c r="A183" s="253" t="s">
        <v>691</v>
      </c>
      <c r="B183" s="40" t="s">
        <v>692</v>
      </c>
      <c r="C183" s="200">
        <v>11989166.07</v>
      </c>
      <c r="D183" s="206">
        <v>12730534.470000001</v>
      </c>
      <c r="E183" s="34">
        <v>12728396.02</v>
      </c>
      <c r="F183" s="391">
        <f t="shared" si="31"/>
        <v>0.99983202197794285</v>
      </c>
      <c r="G183" s="34">
        <v>12723853.57</v>
      </c>
      <c r="H183" s="391">
        <f t="shared" si="33"/>
        <v>0.99947520663678779</v>
      </c>
      <c r="I183" s="34">
        <v>12701489.92</v>
      </c>
      <c r="J183" s="393">
        <f t="shared" si="34"/>
        <v>0.99771851291330738</v>
      </c>
      <c r="K183" s="584">
        <v>18030974.800000001</v>
      </c>
      <c r="L183" s="391">
        <v>0.99783694259925093</v>
      </c>
      <c r="M183" s="211">
        <f t="shared" si="32"/>
        <v>-0.2943335725808901</v>
      </c>
      <c r="N183" s="584">
        <v>17869507.879999999</v>
      </c>
      <c r="O183" s="391">
        <v>0.98890133819788939</v>
      </c>
      <c r="P183" s="211">
        <f t="shared" si="36"/>
        <v>-0.28920874568595001</v>
      </c>
    </row>
    <row r="184" spans="1:19" x14ac:dyDescent="0.2">
      <c r="A184" s="253">
        <v>3421</v>
      </c>
      <c r="B184" s="40" t="s">
        <v>487</v>
      </c>
      <c r="C184" s="200">
        <v>5026210.57</v>
      </c>
      <c r="D184" s="206">
        <v>6370972.0099999998</v>
      </c>
      <c r="E184" s="34">
        <v>6370972.0099999998</v>
      </c>
      <c r="F184" s="391">
        <f t="shared" si="31"/>
        <v>1</v>
      </c>
      <c r="G184" s="34">
        <v>6370972.0099999998</v>
      </c>
      <c r="H184" s="391">
        <f t="shared" si="33"/>
        <v>1</v>
      </c>
      <c r="I184" s="34">
        <v>6370972.0099999998</v>
      </c>
      <c r="J184" s="393">
        <f t="shared" si="34"/>
        <v>1</v>
      </c>
      <c r="K184" s="584">
        <v>4675554.8</v>
      </c>
      <c r="L184" s="391">
        <v>0.99719416035526365</v>
      </c>
      <c r="M184" s="211">
        <f t="shared" si="32"/>
        <v>0.36261305503252794</v>
      </c>
      <c r="N184" s="584">
        <v>4674954.6399999997</v>
      </c>
      <c r="O184" s="391">
        <v>0.99706615927883968</v>
      </c>
      <c r="P184" s="211">
        <f t="shared" si="36"/>
        <v>0.36278798418459091</v>
      </c>
      <c r="R184"/>
    </row>
    <row r="185" spans="1:19" x14ac:dyDescent="0.2">
      <c r="A185" s="680">
        <v>3431</v>
      </c>
      <c r="B185" s="679" t="s">
        <v>435</v>
      </c>
      <c r="C185" s="667">
        <v>7608676.7199999997</v>
      </c>
      <c r="D185" s="398">
        <v>7608676.7199999997</v>
      </c>
      <c r="E185" s="399">
        <v>7608676.7199999997</v>
      </c>
      <c r="F185" s="413">
        <f t="shared" si="31"/>
        <v>1</v>
      </c>
      <c r="G185" s="399">
        <v>7608676.7199999997</v>
      </c>
      <c r="H185" s="413">
        <f t="shared" si="33"/>
        <v>1</v>
      </c>
      <c r="I185" s="399">
        <v>7608676.7199999997</v>
      </c>
      <c r="J185" s="428">
        <f t="shared" si="34"/>
        <v>1</v>
      </c>
      <c r="K185" s="639">
        <v>7683967.7199999997</v>
      </c>
      <c r="L185" s="413">
        <v>1</v>
      </c>
      <c r="M185" s="674">
        <f t="shared" si="32"/>
        <v>-9.7984534479538254E-3</v>
      </c>
      <c r="N185" s="639">
        <v>7683967.7199999997</v>
      </c>
      <c r="O185" s="413">
        <v>1</v>
      </c>
      <c r="P185" s="211">
        <f t="shared" si="36"/>
        <v>-9.7984534479538254E-3</v>
      </c>
    </row>
    <row r="186" spans="1:19" x14ac:dyDescent="0.2">
      <c r="A186" s="567">
        <v>3999</v>
      </c>
      <c r="B186" s="668" t="s">
        <v>552</v>
      </c>
      <c r="C186" s="534">
        <v>0</v>
      </c>
      <c r="D186" s="520">
        <v>4123.55</v>
      </c>
      <c r="E186" s="180">
        <v>0</v>
      </c>
      <c r="F186" s="78">
        <f t="shared" si="31"/>
        <v>0</v>
      </c>
      <c r="G186" s="180">
        <v>0</v>
      </c>
      <c r="H186" s="78">
        <f t="shared" si="33"/>
        <v>0</v>
      </c>
      <c r="I186" s="180">
        <v>0</v>
      </c>
      <c r="J186" s="172">
        <f t="shared" si="34"/>
        <v>0</v>
      </c>
      <c r="K186" s="678">
        <v>0</v>
      </c>
      <c r="L186" s="268" t="s">
        <v>129</v>
      </c>
      <c r="M186" s="563" t="s">
        <v>129</v>
      </c>
      <c r="N186" s="742">
        <v>0</v>
      </c>
      <c r="O186" s="268" t="s">
        <v>129</v>
      </c>
      <c r="P186" s="563" t="s">
        <v>129</v>
      </c>
    </row>
    <row r="187" spans="1:19" x14ac:dyDescent="0.2">
      <c r="A187" s="536">
        <v>3</v>
      </c>
      <c r="B187" s="2" t="s">
        <v>124</v>
      </c>
      <c r="C187" s="201">
        <f>SUBTOTAL(9,C162:C186)</f>
        <v>291130416.13</v>
      </c>
      <c r="D187" s="207">
        <f>SUBTOTAL(9,D162:D186)</f>
        <v>342216726.51000005</v>
      </c>
      <c r="E187" s="203">
        <f>SUBTOTAL(9,E162:E186)</f>
        <v>342099691.44999993</v>
      </c>
      <c r="F187" s="90">
        <f t="shared" si="31"/>
        <v>0.99965800894306467</v>
      </c>
      <c r="G187" s="203">
        <f>SUBTOTAL(9,G162:G186)</f>
        <v>342011634.98000002</v>
      </c>
      <c r="H187" s="90">
        <f t="shared" si="33"/>
        <v>0.99940069694403422</v>
      </c>
      <c r="I187" s="203">
        <f>SUBTOTAL(9,I162:I186)</f>
        <v>341379511.0200001</v>
      </c>
      <c r="J187" s="170">
        <f t="shared" si="34"/>
        <v>0.99755355181338434</v>
      </c>
      <c r="K187" s="573">
        <f>SUM(K162:K186)</f>
        <v>326342594.75000006</v>
      </c>
      <c r="L187" s="90">
        <v>0.99819702885906592</v>
      </c>
      <c r="M187" s="213">
        <f t="shared" ref="M187:M193" si="37">+G187/K187-1</f>
        <v>4.8014082384812529E-2</v>
      </c>
      <c r="N187" s="573">
        <f>SUBTOTAL(9,N162:N186)</f>
        <v>324746298.62000006</v>
      </c>
      <c r="O187" s="90">
        <v>0.9933143746184635</v>
      </c>
      <c r="P187" s="213">
        <f t="shared" ref="P187:P193" si="38">+I187/N187-1</f>
        <v>5.1219097710065942E-2</v>
      </c>
    </row>
    <row r="188" spans="1:19" x14ac:dyDescent="0.2">
      <c r="A188" s="37">
        <v>4301</v>
      </c>
      <c r="B188" s="538" t="s">
        <v>693</v>
      </c>
      <c r="C188" s="198">
        <v>3157718.66</v>
      </c>
      <c r="D188" s="520">
        <v>5182369.8099999996</v>
      </c>
      <c r="E188" s="180">
        <v>4777626.04</v>
      </c>
      <c r="F188" s="78">
        <f t="shared" si="31"/>
        <v>0.92189986727326978</v>
      </c>
      <c r="G188" s="180">
        <v>4760567.08</v>
      </c>
      <c r="H188" s="78">
        <f t="shared" si="33"/>
        <v>0.91860813769289851</v>
      </c>
      <c r="I188" s="180">
        <v>4755661.8899999997</v>
      </c>
      <c r="J188" s="153">
        <f t="shared" si="34"/>
        <v>0.91766162283968689</v>
      </c>
      <c r="K188" s="619">
        <v>3597372.82</v>
      </c>
      <c r="L188" s="48">
        <v>0.9809865567339674</v>
      </c>
      <c r="M188" s="210">
        <f t="shared" si="37"/>
        <v>0.32334548521996131</v>
      </c>
      <c r="N188" s="619">
        <v>3591947.2199999997</v>
      </c>
      <c r="O188" s="48">
        <v>0.97950702127057998</v>
      </c>
      <c r="P188" s="210">
        <f t="shared" si="38"/>
        <v>0.32397877772825412</v>
      </c>
    </row>
    <row r="189" spans="1:19" x14ac:dyDescent="0.2">
      <c r="A189" s="37" t="s">
        <v>694</v>
      </c>
      <c r="B189" s="38" t="s">
        <v>696</v>
      </c>
      <c r="C189" s="200">
        <v>16139209.74</v>
      </c>
      <c r="D189" s="206">
        <v>19875212.440000001</v>
      </c>
      <c r="E189" s="34">
        <v>19416164.77</v>
      </c>
      <c r="F189" s="48">
        <f t="shared" ref="F189:F213" si="39">+E189/D189</f>
        <v>0.9769035087606841</v>
      </c>
      <c r="G189" s="34">
        <v>19416164.77</v>
      </c>
      <c r="H189" s="48">
        <f t="shared" si="33"/>
        <v>0.9769035087606841</v>
      </c>
      <c r="I189" s="34">
        <v>19384452.649999999</v>
      </c>
      <c r="J189" s="153">
        <f t="shared" si="34"/>
        <v>0.97530794745054794</v>
      </c>
      <c r="K189" s="619">
        <v>20585613.25</v>
      </c>
      <c r="L189" s="48">
        <v>1</v>
      </c>
      <c r="M189" s="210">
        <f t="shared" si="37"/>
        <v>-5.680901830796814E-2</v>
      </c>
      <c r="N189" s="619">
        <v>20452563.149999999</v>
      </c>
      <c r="O189" s="48">
        <v>0.99353674343415532</v>
      </c>
      <c r="P189" s="210">
        <f t="shared" si="38"/>
        <v>-5.2223796702957515E-2</v>
      </c>
    </row>
    <row r="190" spans="1:19" x14ac:dyDescent="0.2">
      <c r="A190" s="37" t="s">
        <v>695</v>
      </c>
      <c r="B190" s="38" t="s">
        <v>697</v>
      </c>
      <c r="C190" s="200">
        <v>6698571.4500000002</v>
      </c>
      <c r="D190" s="206">
        <v>5874493.3899999997</v>
      </c>
      <c r="E190" s="34">
        <v>5433967.8399999999</v>
      </c>
      <c r="F190" s="48">
        <f t="shared" si="39"/>
        <v>0.92501046119995722</v>
      </c>
      <c r="G190" s="34">
        <v>5085173.91</v>
      </c>
      <c r="H190" s="48">
        <f t="shared" si="33"/>
        <v>0.86563616169121271</v>
      </c>
      <c r="I190" s="34">
        <v>5020101.5</v>
      </c>
      <c r="J190" s="153">
        <f t="shared" si="34"/>
        <v>0.85455905160189483</v>
      </c>
      <c r="K190" s="619">
        <v>5612121.8400000008</v>
      </c>
      <c r="L190" s="48">
        <v>0.90565170407344686</v>
      </c>
      <c r="M190" s="210">
        <f t="shared" si="37"/>
        <v>-9.3894599052397054E-2</v>
      </c>
      <c r="N190" s="619">
        <v>5545422.5099999998</v>
      </c>
      <c r="O190" s="48">
        <v>0.89488815267573563</v>
      </c>
      <c r="P190" s="210">
        <f t="shared" si="38"/>
        <v>-9.4730565444327119E-2</v>
      </c>
    </row>
    <row r="191" spans="1:19" x14ac:dyDescent="0.2">
      <c r="A191" s="39" t="s">
        <v>698</v>
      </c>
      <c r="B191" s="40" t="s">
        <v>699</v>
      </c>
      <c r="C191" s="200">
        <v>4243112</v>
      </c>
      <c r="D191" s="206">
        <v>12235767.529999999</v>
      </c>
      <c r="E191" s="34">
        <v>9125173.9900000002</v>
      </c>
      <c r="F191" s="280">
        <f t="shared" si="39"/>
        <v>0.74577863363509</v>
      </c>
      <c r="G191" s="34">
        <v>8934589.2799999993</v>
      </c>
      <c r="H191" s="280">
        <f t="shared" si="33"/>
        <v>0.73020260135654924</v>
      </c>
      <c r="I191" s="34">
        <v>8806094.5</v>
      </c>
      <c r="J191" s="178">
        <f t="shared" si="34"/>
        <v>0.71970103047552758</v>
      </c>
      <c r="K191" s="620">
        <v>9409171.879999999</v>
      </c>
      <c r="L191" s="280">
        <v>0.95966048780692392</v>
      </c>
      <c r="M191" s="211">
        <f t="shared" si="37"/>
        <v>-5.0438296382784298E-2</v>
      </c>
      <c r="N191" s="620">
        <v>9357342.9799999986</v>
      </c>
      <c r="O191" s="280">
        <v>0.95437435337439014</v>
      </c>
      <c r="P191" s="211">
        <f t="shared" si="38"/>
        <v>-5.8910791362271842E-2</v>
      </c>
    </row>
    <row r="192" spans="1:19" x14ac:dyDescent="0.2">
      <c r="A192" s="39" t="s">
        <v>700</v>
      </c>
      <c r="B192" s="40" t="s">
        <v>701</v>
      </c>
      <c r="C192" s="200">
        <v>47483552.07</v>
      </c>
      <c r="D192" s="206">
        <v>33077983.609999999</v>
      </c>
      <c r="E192" s="34">
        <v>32942466.02</v>
      </c>
      <c r="F192" s="280">
        <f t="shared" si="39"/>
        <v>0.99590308793916238</v>
      </c>
      <c r="G192" s="34">
        <v>31583260.73</v>
      </c>
      <c r="H192" s="280">
        <f t="shared" si="33"/>
        <v>0.95481215246904827</v>
      </c>
      <c r="I192" s="34">
        <v>31550260.73</v>
      </c>
      <c r="J192" s="178">
        <f t="shared" si="34"/>
        <v>0.95381451003748174</v>
      </c>
      <c r="K192" s="620">
        <v>52198696.439999998</v>
      </c>
      <c r="L192" s="280">
        <v>0.97621757926592168</v>
      </c>
      <c r="M192" s="211">
        <f t="shared" si="37"/>
        <v>-0.39494158122696599</v>
      </c>
      <c r="N192" s="620">
        <v>52148696.439999998</v>
      </c>
      <c r="O192" s="280">
        <v>0.97528248160463427</v>
      </c>
      <c r="P192" s="211">
        <f t="shared" si="38"/>
        <v>-0.39499425903578733</v>
      </c>
    </row>
    <row r="193" spans="1:16" x14ac:dyDescent="0.2">
      <c r="A193" s="675" t="s">
        <v>702</v>
      </c>
      <c r="B193" s="669" t="s">
        <v>703</v>
      </c>
      <c r="C193" s="667">
        <v>1522080</v>
      </c>
      <c r="D193" s="398">
        <v>780711.76</v>
      </c>
      <c r="E193" s="399">
        <v>763711</v>
      </c>
      <c r="F193" s="413">
        <f t="shared" si="39"/>
        <v>0.97822402470279168</v>
      </c>
      <c r="G193" s="399">
        <v>763711</v>
      </c>
      <c r="H193" s="413">
        <f t="shared" si="33"/>
        <v>0.97822402470279168</v>
      </c>
      <c r="I193" s="399">
        <v>763711</v>
      </c>
      <c r="J193" s="428">
        <f t="shared" si="34"/>
        <v>0.97822402470279168</v>
      </c>
      <c r="K193" s="671">
        <v>1390262</v>
      </c>
      <c r="L193" s="413">
        <v>0.99873898841849917</v>
      </c>
      <c r="M193" s="445">
        <f t="shared" si="37"/>
        <v>-0.45067116845601762</v>
      </c>
      <c r="N193" s="671">
        <v>1390262</v>
      </c>
      <c r="O193" s="413">
        <v>0.99873898841849917</v>
      </c>
      <c r="P193" s="211">
        <f t="shared" si="38"/>
        <v>-0.45067116845601762</v>
      </c>
    </row>
    <row r="194" spans="1:16" ht="15.75" thickBot="1" x14ac:dyDescent="0.3">
      <c r="A194" s="7" t="s">
        <v>19</v>
      </c>
      <c r="N194" s="97"/>
    </row>
    <row r="195" spans="1:16" ht="12.75" customHeight="1" x14ac:dyDescent="0.2">
      <c r="A195" s="8" t="s">
        <v>769</v>
      </c>
      <c r="C195" s="164" t="s">
        <v>510</v>
      </c>
      <c r="D195" s="764" t="s">
        <v>775</v>
      </c>
      <c r="E195" s="762"/>
      <c r="F195" s="762"/>
      <c r="G195" s="762"/>
      <c r="H195" s="762"/>
      <c r="I195" s="762"/>
      <c r="J195" s="763"/>
      <c r="K195" s="773" t="s">
        <v>776</v>
      </c>
      <c r="L195" s="771"/>
      <c r="M195" s="771"/>
      <c r="N195" s="771"/>
      <c r="O195" s="771"/>
      <c r="P195" s="774"/>
    </row>
    <row r="196" spans="1:16" ht="12.75" customHeight="1" x14ac:dyDescent="0.2">
      <c r="A196" s="8" t="s">
        <v>148</v>
      </c>
      <c r="C196" s="157">
        <v>1</v>
      </c>
      <c r="D196" s="148">
        <v>2</v>
      </c>
      <c r="E196" s="87">
        <v>3</v>
      </c>
      <c r="F196" s="88" t="s">
        <v>36</v>
      </c>
      <c r="G196" s="87">
        <v>4</v>
      </c>
      <c r="H196" s="88" t="s">
        <v>37</v>
      </c>
      <c r="I196" s="87">
        <v>5</v>
      </c>
      <c r="J196" s="149" t="s">
        <v>38</v>
      </c>
      <c r="K196" s="87" t="s">
        <v>555</v>
      </c>
      <c r="L196" s="88" t="s">
        <v>556</v>
      </c>
      <c r="M196" s="88" t="s">
        <v>557</v>
      </c>
      <c r="N196" s="87" t="s">
        <v>39</v>
      </c>
      <c r="O196" s="88" t="s">
        <v>40</v>
      </c>
      <c r="P196" s="615" t="s">
        <v>362</v>
      </c>
    </row>
    <row r="197" spans="1:16" ht="14.1" customHeight="1" x14ac:dyDescent="0.2">
      <c r="A197" s="703"/>
      <c r="B197" s="2" t="s">
        <v>425</v>
      </c>
      <c r="C197" s="248" t="s">
        <v>13</v>
      </c>
      <c r="D197" s="249" t="s">
        <v>14</v>
      </c>
      <c r="E197" s="89" t="s">
        <v>15</v>
      </c>
      <c r="F197" s="89" t="s">
        <v>18</v>
      </c>
      <c r="G197" s="89" t="s">
        <v>16</v>
      </c>
      <c r="H197" s="89" t="s">
        <v>18</v>
      </c>
      <c r="I197" s="89" t="s">
        <v>17</v>
      </c>
      <c r="J197" s="113" t="s">
        <v>18</v>
      </c>
      <c r="K197" s="89" t="s">
        <v>16</v>
      </c>
      <c r="L197" s="89" t="s">
        <v>18</v>
      </c>
      <c r="M197" s="617" t="s">
        <v>513</v>
      </c>
      <c r="N197" s="569" t="s">
        <v>17</v>
      </c>
      <c r="O197" s="89" t="s">
        <v>18</v>
      </c>
      <c r="P197" s="616" t="s">
        <v>513</v>
      </c>
    </row>
    <row r="198" spans="1:16" x14ac:dyDescent="0.2">
      <c r="A198" s="37" t="s">
        <v>704</v>
      </c>
      <c r="B198" s="40" t="s">
        <v>705</v>
      </c>
      <c r="C198" s="534">
        <v>16497194.109999999</v>
      </c>
      <c r="D198" s="520">
        <v>12301074.130000001</v>
      </c>
      <c r="E198" s="180">
        <v>12112575.199999999</v>
      </c>
      <c r="F198" s="48">
        <f t="shared" si="39"/>
        <v>0.98467622192924698</v>
      </c>
      <c r="G198" s="180">
        <v>12112575.199999999</v>
      </c>
      <c r="H198" s="48">
        <f t="shared" si="33"/>
        <v>0.98467622192924698</v>
      </c>
      <c r="I198" s="180">
        <v>12112575.199999999</v>
      </c>
      <c r="J198" s="153">
        <f t="shared" si="34"/>
        <v>0.98467622192924698</v>
      </c>
      <c r="K198" s="619">
        <v>18748605.050000001</v>
      </c>
      <c r="L198" s="48">
        <v>0.9953190659041754</v>
      </c>
      <c r="M198" s="210">
        <f>+G198/K198-1</f>
        <v>-0.35394792478174264</v>
      </c>
      <c r="N198" s="619">
        <v>18748605.050000001</v>
      </c>
      <c r="O198" s="48">
        <v>0.9953190659041754</v>
      </c>
      <c r="P198" s="210">
        <f>+I198/N198-1</f>
        <v>-0.35394792478174264</v>
      </c>
    </row>
    <row r="199" spans="1:16" x14ac:dyDescent="0.2">
      <c r="A199" s="39" t="s">
        <v>706</v>
      </c>
      <c r="B199" s="40" t="s">
        <v>707</v>
      </c>
      <c r="C199" s="200">
        <v>558904.31999999995</v>
      </c>
      <c r="D199" s="206">
        <v>1367834.12</v>
      </c>
      <c r="E199" s="34">
        <v>1286778.3899999999</v>
      </c>
      <c r="F199" s="280">
        <f t="shared" si="39"/>
        <v>0.94074154985986147</v>
      </c>
      <c r="G199" s="34">
        <v>1246760.99</v>
      </c>
      <c r="H199" s="280">
        <f t="shared" si="33"/>
        <v>0.91148551697189706</v>
      </c>
      <c r="I199" s="34">
        <v>1246452.68</v>
      </c>
      <c r="J199" s="178">
        <f t="shared" si="34"/>
        <v>0.91126011683346508</v>
      </c>
      <c r="K199" s="620">
        <v>746190.82</v>
      </c>
      <c r="L199" s="280">
        <v>0.88338742401673709</v>
      </c>
      <c r="M199" s="211">
        <f>+G199/K199-1</f>
        <v>0.67083399659084542</v>
      </c>
      <c r="N199" s="620">
        <v>745504.71000000008</v>
      </c>
      <c r="O199" s="280">
        <v>0.8825751640300864</v>
      </c>
      <c r="P199" s="211">
        <f t="shared" ref="P199:P205" si="40">+I199/N199-1</f>
        <v>0.67195815570367068</v>
      </c>
    </row>
    <row r="200" spans="1:16" x14ac:dyDescent="0.2">
      <c r="A200" s="39" t="s">
        <v>708</v>
      </c>
      <c r="B200" s="40" t="s">
        <v>709</v>
      </c>
      <c r="C200" s="200">
        <v>0</v>
      </c>
      <c r="D200" s="206">
        <v>3582096.72</v>
      </c>
      <c r="E200" s="34">
        <v>3248997.99</v>
      </c>
      <c r="F200" s="280">
        <f t="shared" si="39"/>
        <v>0.90701012394774194</v>
      </c>
      <c r="G200" s="34">
        <v>3003792.98</v>
      </c>
      <c r="H200" s="280">
        <f t="shared" si="33"/>
        <v>0.83855719563038478</v>
      </c>
      <c r="I200" s="34">
        <v>2976786.39</v>
      </c>
      <c r="J200" s="178">
        <f t="shared" si="34"/>
        <v>0.83101787100824009</v>
      </c>
      <c r="K200" s="717">
        <v>641721.91999999993</v>
      </c>
      <c r="L200" s="419">
        <v>0.97230593939393928</v>
      </c>
      <c r="M200" s="211">
        <f>+G200/K200-1</f>
        <v>3.6808327507341501</v>
      </c>
      <c r="N200" s="717">
        <v>641549.62</v>
      </c>
      <c r="O200" s="280">
        <v>0.97204487878787882</v>
      </c>
      <c r="P200" s="211">
        <f t="shared" si="40"/>
        <v>3.6399940038932614</v>
      </c>
    </row>
    <row r="201" spans="1:16" x14ac:dyDescent="0.2">
      <c r="A201" s="39" t="s">
        <v>710</v>
      </c>
      <c r="B201" s="40" t="s">
        <v>712</v>
      </c>
      <c r="C201" s="200">
        <v>116594341</v>
      </c>
      <c r="D201" s="206">
        <v>146897684.30000001</v>
      </c>
      <c r="E201" s="34">
        <v>146897684.30000001</v>
      </c>
      <c r="F201" s="280">
        <f t="shared" si="39"/>
        <v>1</v>
      </c>
      <c r="G201" s="34">
        <v>146897684.30000001</v>
      </c>
      <c r="H201" s="280">
        <f t="shared" si="33"/>
        <v>1</v>
      </c>
      <c r="I201" s="34">
        <v>146897684.30000001</v>
      </c>
      <c r="J201" s="178">
        <f t="shared" si="34"/>
        <v>1</v>
      </c>
      <c r="K201" s="717">
        <v>116783436.42</v>
      </c>
      <c r="L201" s="419">
        <v>1</v>
      </c>
      <c r="M201" s="211">
        <f t="shared" ref="M201:M205" si="41">+G201/K201-1</f>
        <v>0.25786403280425074</v>
      </c>
      <c r="N201" s="717">
        <v>116783436.42</v>
      </c>
      <c r="O201" s="280">
        <v>1</v>
      </c>
      <c r="P201" s="211">
        <f t="shared" si="40"/>
        <v>0.25786403280425074</v>
      </c>
    </row>
    <row r="202" spans="1:16" x14ac:dyDescent="0.2">
      <c r="A202" s="39" t="s">
        <v>711</v>
      </c>
      <c r="B202" s="40" t="s">
        <v>713</v>
      </c>
      <c r="C202" s="200">
        <v>16809054</v>
      </c>
      <c r="D202" s="206">
        <v>16692043</v>
      </c>
      <c r="E202" s="34">
        <v>16692043</v>
      </c>
      <c r="F202" s="280">
        <f t="shared" si="39"/>
        <v>1</v>
      </c>
      <c r="G202" s="34">
        <v>16692043</v>
      </c>
      <c r="H202" s="280">
        <f t="shared" si="33"/>
        <v>1</v>
      </c>
      <c r="I202" s="34">
        <v>16352120.24</v>
      </c>
      <c r="J202" s="178">
        <f t="shared" si="34"/>
        <v>0.97963564076608234</v>
      </c>
      <c r="K202" s="620">
        <v>16764177</v>
      </c>
      <c r="L202" s="280">
        <v>1</v>
      </c>
      <c r="M202" s="211">
        <f t="shared" si="41"/>
        <v>-4.3028655686467854E-3</v>
      </c>
      <c r="N202" s="620">
        <v>16011528.310000001</v>
      </c>
      <c r="O202" s="280">
        <v>0.95510374950109389</v>
      </c>
      <c r="P202" s="211">
        <f t="shared" si="40"/>
        <v>2.1271668975364699E-2</v>
      </c>
    </row>
    <row r="203" spans="1:16" x14ac:dyDescent="0.2">
      <c r="A203" s="39">
        <v>4591</v>
      </c>
      <c r="B203" s="40" t="s">
        <v>772</v>
      </c>
      <c r="C203" s="200">
        <v>0</v>
      </c>
      <c r="D203" s="206">
        <v>5032665.9400000004</v>
      </c>
      <c r="E203" s="34">
        <v>5032665.9400000004</v>
      </c>
      <c r="F203" s="280">
        <f t="shared" si="39"/>
        <v>1</v>
      </c>
      <c r="G203" s="34">
        <v>5032665.9400000004</v>
      </c>
      <c r="H203" s="280">
        <f t="shared" si="33"/>
        <v>1</v>
      </c>
      <c r="I203" s="34">
        <v>5032665.9400000004</v>
      </c>
      <c r="J203" s="178">
        <f t="shared" si="34"/>
        <v>1</v>
      </c>
      <c r="K203" s="620">
        <v>0</v>
      </c>
      <c r="L203" s="280" t="s">
        <v>129</v>
      </c>
      <c r="M203" s="212" t="s">
        <v>129</v>
      </c>
      <c r="N203" s="620">
        <v>0</v>
      </c>
      <c r="O203" s="280" t="s">
        <v>129</v>
      </c>
      <c r="P203" s="212" t="s">
        <v>129</v>
      </c>
    </row>
    <row r="204" spans="1:16" x14ac:dyDescent="0.2">
      <c r="A204" s="39">
        <v>4911</v>
      </c>
      <c r="B204" s="40" t="s">
        <v>714</v>
      </c>
      <c r="C204" s="200">
        <v>17459000</v>
      </c>
      <c r="D204" s="206">
        <v>17669752</v>
      </c>
      <c r="E204" s="34">
        <v>17669752</v>
      </c>
      <c r="F204" s="280">
        <f t="shared" si="39"/>
        <v>1</v>
      </c>
      <c r="G204" s="34">
        <v>17669752</v>
      </c>
      <c r="H204" s="280">
        <f t="shared" si="33"/>
        <v>1</v>
      </c>
      <c r="I204" s="34">
        <v>17669752</v>
      </c>
      <c r="J204" s="178">
        <f t="shared" si="34"/>
        <v>1</v>
      </c>
      <c r="K204" s="620">
        <v>17459000</v>
      </c>
      <c r="L204" s="280">
        <v>1</v>
      </c>
      <c r="M204" s="211">
        <f t="shared" si="41"/>
        <v>1.2071252649063613E-2</v>
      </c>
      <c r="N204" s="620">
        <v>17458684.34</v>
      </c>
      <c r="O204" s="280">
        <v>0.99998191992668539</v>
      </c>
      <c r="P204" s="211">
        <f t="shared" si="40"/>
        <v>1.2089551302352008E-2</v>
      </c>
    </row>
    <row r="205" spans="1:16" x14ac:dyDescent="0.2">
      <c r="A205" s="675" t="s">
        <v>715</v>
      </c>
      <c r="B205" s="669" t="s">
        <v>716</v>
      </c>
      <c r="C205" s="667">
        <v>1138067.27</v>
      </c>
      <c r="D205" s="398">
        <v>1641506.62</v>
      </c>
      <c r="E205" s="399">
        <v>1490294.77</v>
      </c>
      <c r="F205" s="413">
        <f t="shared" si="39"/>
        <v>0.90788227829382739</v>
      </c>
      <c r="G205" s="399">
        <v>1312249.83</v>
      </c>
      <c r="H205" s="413">
        <f t="shared" si="33"/>
        <v>0.79941793350793799</v>
      </c>
      <c r="I205" s="399">
        <v>1299494.79</v>
      </c>
      <c r="J205" s="428">
        <f t="shared" si="34"/>
        <v>0.79164760846349802</v>
      </c>
      <c r="K205" s="620">
        <v>908872.23999999976</v>
      </c>
      <c r="L205" s="280">
        <v>0.89595030710080781</v>
      </c>
      <c r="M205" s="211">
        <f t="shared" si="41"/>
        <v>0.44382210419365475</v>
      </c>
      <c r="N205" s="620">
        <v>891618.57999999973</v>
      </c>
      <c r="O205" s="413">
        <v>0.8789419518058843</v>
      </c>
      <c r="P205" s="211">
        <f t="shared" si="40"/>
        <v>0.457455933679624</v>
      </c>
    </row>
    <row r="206" spans="1:16" x14ac:dyDescent="0.2">
      <c r="A206" s="250">
        <v>4999</v>
      </c>
      <c r="B206" s="668" t="s">
        <v>553</v>
      </c>
      <c r="C206" s="534">
        <v>0</v>
      </c>
      <c r="D206" s="520">
        <v>0</v>
      </c>
      <c r="E206" s="180">
        <v>0</v>
      </c>
      <c r="F206" s="268" t="s">
        <v>129</v>
      </c>
      <c r="G206" s="180">
        <v>0</v>
      </c>
      <c r="H206" s="268" t="s">
        <v>129</v>
      </c>
      <c r="I206" s="180">
        <v>0</v>
      </c>
      <c r="J206" s="521" t="s">
        <v>129</v>
      </c>
      <c r="K206" s="741">
        <v>0</v>
      </c>
      <c r="L206" s="268" t="s">
        <v>129</v>
      </c>
      <c r="M206" s="245" t="s">
        <v>129</v>
      </c>
      <c r="N206" s="741">
        <v>0</v>
      </c>
      <c r="O206" s="268" t="s">
        <v>129</v>
      </c>
      <c r="P206" s="212" t="s">
        <v>129</v>
      </c>
    </row>
    <row r="207" spans="1:16" x14ac:dyDescent="0.2">
      <c r="A207" s="18">
        <v>4</v>
      </c>
      <c r="B207" s="522" t="s">
        <v>123</v>
      </c>
      <c r="C207" s="201">
        <f>SUBTOTAL(9,C188:C206)</f>
        <v>248300805.62</v>
      </c>
      <c r="D207" s="207">
        <f>SUM(D188:D193,D198:D206)</f>
        <v>282211195.37</v>
      </c>
      <c r="E207" s="203">
        <f>SUM(E188:E193,E198:E206)</f>
        <v>276889901.25</v>
      </c>
      <c r="F207" s="90">
        <f t="shared" si="39"/>
        <v>0.98114428411309695</v>
      </c>
      <c r="G207" s="203">
        <f>SUM(G188:G193,G198:G206)</f>
        <v>274510991.00999999</v>
      </c>
      <c r="H207" s="90">
        <f t="shared" si="33"/>
        <v>0.97271474524635893</v>
      </c>
      <c r="I207" s="203">
        <f>SUM(I188:I193,I198:I206)</f>
        <v>273867813.81000006</v>
      </c>
      <c r="J207" s="170">
        <f t="shared" si="34"/>
        <v>0.97043568186917195</v>
      </c>
      <c r="K207" s="573">
        <f>SUM(K188:K206)</f>
        <v>264845241.68000001</v>
      </c>
      <c r="L207" s="90">
        <v>0.99015321196862383</v>
      </c>
      <c r="M207" s="213">
        <f t="shared" ref="M207:M213" si="42">+G207/K207-1</f>
        <v>3.6495839112256512E-2</v>
      </c>
      <c r="N207" s="573">
        <f>SUBTOTAL(9,N188:N206)</f>
        <v>263767161.32999998</v>
      </c>
      <c r="O207" s="90">
        <v>0.98612268940933046</v>
      </c>
      <c r="P207" s="213">
        <f t="shared" ref="P207:P213" si="43">+I207/N207-1</f>
        <v>3.8293821069572465E-2</v>
      </c>
    </row>
    <row r="208" spans="1:16" x14ac:dyDescent="0.2">
      <c r="A208" s="37" t="s">
        <v>717</v>
      </c>
      <c r="B208" s="38" t="s">
        <v>113</v>
      </c>
      <c r="C208" s="198">
        <v>20667577.719999999</v>
      </c>
      <c r="D208" s="520">
        <v>23153129.890000001</v>
      </c>
      <c r="E208" s="180">
        <v>23109050.48</v>
      </c>
      <c r="F208" s="48">
        <f t="shared" si="39"/>
        <v>0.99809617921164784</v>
      </c>
      <c r="G208" s="474">
        <v>23036550.48</v>
      </c>
      <c r="H208" s="48">
        <f t="shared" si="33"/>
        <v>0.99496485310824645</v>
      </c>
      <c r="I208" s="30">
        <v>23032508.41</v>
      </c>
      <c r="J208" s="153">
        <f t="shared" si="34"/>
        <v>0.99479027325579439</v>
      </c>
      <c r="K208" s="619">
        <v>20632479.73</v>
      </c>
      <c r="L208" s="48">
        <v>0.98979631706476501</v>
      </c>
      <c r="M208" s="210">
        <f t="shared" si="42"/>
        <v>0.11651875011923241</v>
      </c>
      <c r="N208" s="619">
        <v>20632479.690000001</v>
      </c>
      <c r="O208" s="48">
        <v>0.98979631514585598</v>
      </c>
      <c r="P208" s="210">
        <f t="shared" si="43"/>
        <v>0.11632284417869698</v>
      </c>
    </row>
    <row r="209" spans="1:16" x14ac:dyDescent="0.2">
      <c r="A209" s="37" t="s">
        <v>718</v>
      </c>
      <c r="B209" s="38" t="s">
        <v>719</v>
      </c>
      <c r="C209" s="534">
        <v>6808095.2000000002</v>
      </c>
      <c r="D209" s="722">
        <v>7653845.7999999998</v>
      </c>
      <c r="E209" s="723">
        <v>7295165.0199999996</v>
      </c>
      <c r="F209" s="48">
        <f t="shared" si="39"/>
        <v>0.9531371823560908</v>
      </c>
      <c r="G209" s="180">
        <v>6944895.6699999999</v>
      </c>
      <c r="H209" s="48">
        <f t="shared" si="33"/>
        <v>0.90737334556700899</v>
      </c>
      <c r="I209" s="180">
        <v>6852671.0499999998</v>
      </c>
      <c r="J209" s="153">
        <f t="shared" si="34"/>
        <v>0.895323897170753</v>
      </c>
      <c r="K209" s="619">
        <v>6686860.3300000019</v>
      </c>
      <c r="L209" s="48">
        <v>0.93469248156061135</v>
      </c>
      <c r="M209" s="210">
        <f>+G209/K209-1</f>
        <v>3.8588414781500102E-2</v>
      </c>
      <c r="N209" s="619">
        <v>6616773.7100000018</v>
      </c>
      <c r="O209" s="48">
        <v>0.92489574085734094</v>
      </c>
      <c r="P209" s="210">
        <f t="shared" si="43"/>
        <v>3.5651414169338036E-2</v>
      </c>
    </row>
    <row r="210" spans="1:16" x14ac:dyDescent="0.2">
      <c r="A210" s="39" t="s">
        <v>720</v>
      </c>
      <c r="B210" s="40" t="s">
        <v>721</v>
      </c>
      <c r="C210" s="200">
        <v>50913636.880000003</v>
      </c>
      <c r="D210" s="206">
        <v>52456047.850000001</v>
      </c>
      <c r="E210" s="34">
        <v>51564426.649999999</v>
      </c>
      <c r="F210" s="48">
        <f t="shared" si="39"/>
        <v>0.98300250902337083</v>
      </c>
      <c r="G210" s="34">
        <v>50587679.270000003</v>
      </c>
      <c r="H210" s="48">
        <f t="shared" si="33"/>
        <v>0.96438220840916822</v>
      </c>
      <c r="I210" s="34">
        <v>49529128.789999999</v>
      </c>
      <c r="J210" s="153">
        <f t="shared" si="34"/>
        <v>0.9442024479547213</v>
      </c>
      <c r="K210" s="620">
        <v>55601813.789999962</v>
      </c>
      <c r="L210" s="280">
        <v>0.96743701742735</v>
      </c>
      <c r="M210" s="211">
        <f t="shared" si="42"/>
        <v>-9.0179333698314657E-2</v>
      </c>
      <c r="N210" s="620">
        <v>54576469.419999987</v>
      </c>
      <c r="O210" s="280">
        <v>0.9495966623825457</v>
      </c>
      <c r="P210" s="211">
        <f t="shared" si="43"/>
        <v>-9.2481992397814405E-2</v>
      </c>
    </row>
    <row r="211" spans="1:16" x14ac:dyDescent="0.2">
      <c r="A211" s="39" t="s">
        <v>722</v>
      </c>
      <c r="B211" s="40" t="s">
        <v>723</v>
      </c>
      <c r="C211" s="200">
        <v>797483.42</v>
      </c>
      <c r="D211" s="206">
        <v>950849.25</v>
      </c>
      <c r="E211" s="34">
        <v>949223.3</v>
      </c>
      <c r="F211" s="48">
        <f t="shared" si="39"/>
        <v>0.99829000233212573</v>
      </c>
      <c r="G211" s="34">
        <v>946940.69</v>
      </c>
      <c r="H211" s="48">
        <f t="shared" si="33"/>
        <v>0.99588940097497047</v>
      </c>
      <c r="I211" s="34">
        <v>946919.54</v>
      </c>
      <c r="J211" s="153">
        <f t="shared" si="34"/>
        <v>0.99586715770139167</v>
      </c>
      <c r="K211" s="620">
        <v>825947.26</v>
      </c>
      <c r="L211" s="280">
        <v>0.99319625540140555</v>
      </c>
      <c r="M211" s="211">
        <f t="shared" si="42"/>
        <v>0.14649050352198034</v>
      </c>
      <c r="N211" s="620">
        <v>825911.31</v>
      </c>
      <c r="O211" s="280">
        <v>0.99315302575816955</v>
      </c>
      <c r="P211" s="211">
        <f t="shared" si="43"/>
        <v>0.14651479951279511</v>
      </c>
    </row>
    <row r="212" spans="1:16" x14ac:dyDescent="0.2">
      <c r="A212" s="39" t="s">
        <v>724</v>
      </c>
      <c r="B212" s="40" t="s">
        <v>725</v>
      </c>
      <c r="C212" s="200">
        <v>3220436.16</v>
      </c>
      <c r="D212" s="206">
        <v>4562231.03</v>
      </c>
      <c r="E212" s="34">
        <v>4551097.25</v>
      </c>
      <c r="F212" s="48">
        <f t="shared" si="39"/>
        <v>0.99755957558335218</v>
      </c>
      <c r="G212" s="34">
        <v>4541147.04</v>
      </c>
      <c r="H212" s="48">
        <f t="shared" si="33"/>
        <v>0.99537857906332283</v>
      </c>
      <c r="I212" s="34">
        <v>4536774.07</v>
      </c>
      <c r="J212" s="153">
        <f t="shared" si="34"/>
        <v>0.99442006337850897</v>
      </c>
      <c r="K212" s="620">
        <v>3618347.9499999988</v>
      </c>
      <c r="L212" s="280">
        <v>0.99351041981419086</v>
      </c>
      <c r="M212" s="211">
        <f t="shared" si="42"/>
        <v>0.25503326455931408</v>
      </c>
      <c r="N212" s="620">
        <v>3616597.3099999973</v>
      </c>
      <c r="O212" s="280">
        <v>0.99302973661142013</v>
      </c>
      <c r="P212" s="211">
        <f t="shared" si="43"/>
        <v>0.25443163314192807</v>
      </c>
    </row>
    <row r="213" spans="1:16" x14ac:dyDescent="0.2">
      <c r="A213" s="39" t="s">
        <v>726</v>
      </c>
      <c r="B213" s="40" t="s">
        <v>727</v>
      </c>
      <c r="C213" s="200">
        <v>6330784.5</v>
      </c>
      <c r="D213" s="206">
        <v>7300204.4299999997</v>
      </c>
      <c r="E213" s="34">
        <v>7169935.25</v>
      </c>
      <c r="F213" s="48">
        <f t="shared" si="39"/>
        <v>0.9821554065712651</v>
      </c>
      <c r="G213" s="34">
        <v>7046721.2300000004</v>
      </c>
      <c r="H213" s="48">
        <f t="shared" si="33"/>
        <v>0.9652772463524012</v>
      </c>
      <c r="I213" s="34">
        <v>6957655.7699999996</v>
      </c>
      <c r="J213" s="153">
        <f t="shared" si="34"/>
        <v>0.95307684006871018</v>
      </c>
      <c r="K213" s="620">
        <v>6459190.2599999988</v>
      </c>
      <c r="L213" s="280">
        <v>0.92514671235932766</v>
      </c>
      <c r="M213" s="211">
        <f t="shared" si="42"/>
        <v>9.0960468162460062E-2</v>
      </c>
      <c r="N213" s="620">
        <v>6426098.2699999968</v>
      </c>
      <c r="O213" s="280">
        <v>0.92040696255763499</v>
      </c>
      <c r="P213" s="211">
        <f t="shared" si="43"/>
        <v>8.2718545167844493E-2</v>
      </c>
    </row>
    <row r="214" spans="1:16" x14ac:dyDescent="0.2">
      <c r="A214" s="39" t="s">
        <v>728</v>
      </c>
      <c r="B214" s="40" t="s">
        <v>729</v>
      </c>
      <c r="C214" s="200">
        <v>1128377.3799999999</v>
      </c>
      <c r="D214" s="206">
        <v>0</v>
      </c>
      <c r="E214" s="34">
        <v>0</v>
      </c>
      <c r="F214" s="48" t="s">
        <v>129</v>
      </c>
      <c r="G214" s="34">
        <v>0</v>
      </c>
      <c r="H214" s="48" t="s">
        <v>129</v>
      </c>
      <c r="I214" s="34">
        <v>0</v>
      </c>
      <c r="J214" s="153" t="s">
        <v>129</v>
      </c>
      <c r="K214" s="620">
        <v>0</v>
      </c>
      <c r="L214" s="419" t="s">
        <v>129</v>
      </c>
      <c r="M214" s="212" t="s">
        <v>129</v>
      </c>
      <c r="N214" s="620">
        <v>0</v>
      </c>
      <c r="O214" s="419" t="s">
        <v>129</v>
      </c>
      <c r="P214" s="211" t="s">
        <v>129</v>
      </c>
    </row>
    <row r="215" spans="1:16" x14ac:dyDescent="0.2">
      <c r="A215" s="39" t="s">
        <v>730</v>
      </c>
      <c r="B215" s="40" t="s">
        <v>731</v>
      </c>
      <c r="C215" s="200">
        <v>1574929.08</v>
      </c>
      <c r="D215" s="206">
        <v>2476252.4300000002</v>
      </c>
      <c r="E215" s="34">
        <v>2440652.48</v>
      </c>
      <c r="F215" s="48">
        <f t="shared" ref="F215:F230" si="44">+E215/D215</f>
        <v>0.98562345681373031</v>
      </c>
      <c r="G215" s="34">
        <v>2438092.2599999998</v>
      </c>
      <c r="H215" s="48">
        <f t="shared" ref="H215:H230" si="45">+G215/D215</f>
        <v>0.98458954768193796</v>
      </c>
      <c r="I215" s="34">
        <v>2308365.2400000002</v>
      </c>
      <c r="J215" s="153">
        <f t="shared" ref="J215:J230" si="46">+I215/D215</f>
        <v>0.93220110035389248</v>
      </c>
      <c r="K215" s="620">
        <v>1932598.5599999998</v>
      </c>
      <c r="L215" s="280">
        <v>0.96738894206739989</v>
      </c>
      <c r="M215" s="211">
        <f>+G215/K215-1</f>
        <v>0.2615616664849425</v>
      </c>
      <c r="N215" s="620">
        <v>1911598.5199999998</v>
      </c>
      <c r="O215" s="280">
        <v>0.95687708156028406</v>
      </c>
      <c r="P215" s="211">
        <f>+I215/N215-1</f>
        <v>0.20755755764029393</v>
      </c>
    </row>
    <row r="216" spans="1:16" x14ac:dyDescent="0.2">
      <c r="A216" s="39" t="s">
        <v>732</v>
      </c>
      <c r="B216" s="40" t="s">
        <v>733</v>
      </c>
      <c r="C216" s="200">
        <v>9126336.0500000007</v>
      </c>
      <c r="D216" s="206">
        <v>12552336.52</v>
      </c>
      <c r="E216" s="34">
        <v>12125676.960000001</v>
      </c>
      <c r="F216" s="48">
        <f t="shared" si="44"/>
        <v>0.96600955054700854</v>
      </c>
      <c r="G216" s="34">
        <f>11904970.67-800</f>
        <v>11904170.67</v>
      </c>
      <c r="H216" s="48">
        <f t="shared" si="45"/>
        <v>0.94836293235388824</v>
      </c>
      <c r="I216" s="34">
        <f>11778105.4-800</f>
        <v>11777305.4</v>
      </c>
      <c r="J216" s="153">
        <f t="shared" si="46"/>
        <v>0.93825602757182935</v>
      </c>
      <c r="K216" s="620">
        <v>9075757.6999999993</v>
      </c>
      <c r="L216" s="280">
        <v>0.98012768307396991</v>
      </c>
      <c r="M216" s="211">
        <f>+G216/K216-1</f>
        <v>0.31164483049167346</v>
      </c>
      <c r="N216" s="620">
        <v>9036095.5299999993</v>
      </c>
      <c r="O216" s="280">
        <v>0.97584440534964434</v>
      </c>
      <c r="P216" s="211">
        <f>+I216/N216-1</f>
        <v>0.30336220560076366</v>
      </c>
    </row>
    <row r="217" spans="1:16" x14ac:dyDescent="0.2">
      <c r="A217" s="39" t="s">
        <v>734</v>
      </c>
      <c r="B217" s="40" t="s">
        <v>735</v>
      </c>
      <c r="C217" s="200">
        <v>0</v>
      </c>
      <c r="D217" s="206">
        <v>380000</v>
      </c>
      <c r="E217" s="34">
        <v>380000</v>
      </c>
      <c r="F217" s="48">
        <f t="shared" si="44"/>
        <v>1</v>
      </c>
      <c r="G217" s="34">
        <v>380000</v>
      </c>
      <c r="H217" s="48">
        <f t="shared" si="45"/>
        <v>1</v>
      </c>
      <c r="I217" s="34">
        <v>380000</v>
      </c>
      <c r="J217" s="153">
        <f t="shared" si="46"/>
        <v>1</v>
      </c>
      <c r="K217" s="717">
        <v>0</v>
      </c>
      <c r="L217" s="419" t="s">
        <v>129</v>
      </c>
      <c r="M217" s="212" t="s">
        <v>129</v>
      </c>
      <c r="N217" s="717">
        <v>0</v>
      </c>
      <c r="O217" s="419" t="s">
        <v>129</v>
      </c>
      <c r="P217" s="211" t="s">
        <v>129</v>
      </c>
    </row>
    <row r="218" spans="1:16" x14ac:dyDescent="0.2">
      <c r="A218" s="39" t="s">
        <v>736</v>
      </c>
      <c r="B218" s="40" t="s">
        <v>737</v>
      </c>
      <c r="C218" s="200">
        <v>14333921.91</v>
      </c>
      <c r="D218" s="206">
        <v>16556670.51</v>
      </c>
      <c r="E218" s="34">
        <v>16556665.279999999</v>
      </c>
      <c r="F218" s="48">
        <f t="shared" si="44"/>
        <v>0.99999968411523332</v>
      </c>
      <c r="G218" s="34">
        <v>16531147.59</v>
      </c>
      <c r="H218" s="48">
        <f t="shared" si="45"/>
        <v>0.99845845093162999</v>
      </c>
      <c r="I218" s="34">
        <v>16523045.26</v>
      </c>
      <c r="J218" s="153">
        <f t="shared" si="46"/>
        <v>0.99796908140560681</v>
      </c>
      <c r="K218" s="717">
        <v>14396179.619999997</v>
      </c>
      <c r="L218" s="280">
        <v>0.99789918156132118</v>
      </c>
      <c r="M218" s="211">
        <f t="shared" ref="M218:M227" si="47">+G218/K218-1</f>
        <v>0.14830100945906399</v>
      </c>
      <c r="N218" s="620">
        <v>14302235.269999998</v>
      </c>
      <c r="O218" s="280">
        <v>0.99138724628044483</v>
      </c>
      <c r="P218" s="211">
        <f>+I218/N218-1</f>
        <v>0.15527712613274636</v>
      </c>
    </row>
    <row r="219" spans="1:16" x14ac:dyDescent="0.2">
      <c r="A219" s="39" t="s">
        <v>738</v>
      </c>
      <c r="B219" s="40" t="s">
        <v>739</v>
      </c>
      <c r="C219" s="200">
        <v>21770455.280000001</v>
      </c>
      <c r="D219" s="206">
        <v>20168768.190000001</v>
      </c>
      <c r="E219" s="34">
        <v>19979617.579999998</v>
      </c>
      <c r="F219" s="48">
        <f t="shared" si="44"/>
        <v>0.99062160821037215</v>
      </c>
      <c r="G219" s="34">
        <v>19370244.09</v>
      </c>
      <c r="H219" s="48">
        <f t="shared" si="45"/>
        <v>0.96040788944185884</v>
      </c>
      <c r="I219" s="34">
        <v>18894816.449999999</v>
      </c>
      <c r="J219" s="153">
        <f t="shared" si="46"/>
        <v>0.93683542157861444</v>
      </c>
      <c r="K219" s="620">
        <v>22335494.040000003</v>
      </c>
      <c r="L219" s="280">
        <v>0.97619608828588578</v>
      </c>
      <c r="M219" s="211">
        <f t="shared" si="47"/>
        <v>-0.13275954159283965</v>
      </c>
      <c r="N219" s="620">
        <v>21821265.810000002</v>
      </c>
      <c r="O219" s="280">
        <v>0.95372120657012072</v>
      </c>
      <c r="P219" s="211">
        <f>+I219/N219-1</f>
        <v>-0.1341099726056636</v>
      </c>
    </row>
    <row r="220" spans="1:16" x14ac:dyDescent="0.2">
      <c r="A220" s="39" t="s">
        <v>740</v>
      </c>
      <c r="B220" s="40" t="s">
        <v>741</v>
      </c>
      <c r="C220" s="200">
        <v>58537911.130000003</v>
      </c>
      <c r="D220" s="206">
        <v>52347072.829999998</v>
      </c>
      <c r="E220" s="34">
        <v>52345129.939999998</v>
      </c>
      <c r="F220" s="48">
        <f t="shared" si="44"/>
        <v>0.99996288445762171</v>
      </c>
      <c r="G220" s="34">
        <v>52345129.939999998</v>
      </c>
      <c r="H220" s="48">
        <f t="shared" si="45"/>
        <v>0.99996288445762171</v>
      </c>
      <c r="I220" s="34">
        <v>52003393.240000002</v>
      </c>
      <c r="J220" s="153">
        <f t="shared" si="46"/>
        <v>0.99343459774501408</v>
      </c>
      <c r="K220" s="620">
        <v>56650964.480000004</v>
      </c>
      <c r="L220" s="280">
        <v>0.98005149710816741</v>
      </c>
      <c r="M220" s="211">
        <f t="shared" si="47"/>
        <v>-7.6006376581993274E-2</v>
      </c>
      <c r="N220" s="620">
        <v>56429254.880000003</v>
      </c>
      <c r="O220" s="280">
        <v>0.97621596090154272</v>
      </c>
      <c r="P220" s="211">
        <f>+I220/N220-1</f>
        <v>-7.8432041135610309E-2</v>
      </c>
    </row>
    <row r="221" spans="1:16" x14ac:dyDescent="0.2">
      <c r="A221" s="39" t="s">
        <v>742</v>
      </c>
      <c r="B221" s="40" t="s">
        <v>743</v>
      </c>
      <c r="C221" s="200">
        <v>3627500</v>
      </c>
      <c r="D221" s="206">
        <v>1461100</v>
      </c>
      <c r="E221" s="34">
        <v>0</v>
      </c>
      <c r="F221" s="48">
        <f t="shared" si="44"/>
        <v>0</v>
      </c>
      <c r="G221" s="34">
        <v>0</v>
      </c>
      <c r="H221" s="48">
        <f t="shared" si="45"/>
        <v>0</v>
      </c>
      <c r="I221" s="34">
        <v>0</v>
      </c>
      <c r="J221" s="153">
        <f t="shared" si="46"/>
        <v>0</v>
      </c>
      <c r="K221" s="620">
        <v>0</v>
      </c>
      <c r="L221" s="280" t="s">
        <v>129</v>
      </c>
      <c r="M221" s="212" t="s">
        <v>129</v>
      </c>
      <c r="N221" s="620">
        <v>0</v>
      </c>
      <c r="O221" s="280" t="s">
        <v>129</v>
      </c>
      <c r="P221" s="211" t="s">
        <v>129</v>
      </c>
    </row>
    <row r="222" spans="1:16" x14ac:dyDescent="0.2">
      <c r="A222" s="39" t="s">
        <v>744</v>
      </c>
      <c r="B222" s="40" t="s">
        <v>745</v>
      </c>
      <c r="C222" s="200">
        <v>23205313.329999998</v>
      </c>
      <c r="D222" s="206">
        <v>9742289.4800000004</v>
      </c>
      <c r="E222" s="34">
        <v>9640957.2400000002</v>
      </c>
      <c r="F222" s="48">
        <f t="shared" si="44"/>
        <v>0.98959872417997574</v>
      </c>
      <c r="G222" s="34">
        <v>9640957.2400000002</v>
      </c>
      <c r="H222" s="48">
        <f t="shared" si="45"/>
        <v>0.98959872417997574</v>
      </c>
      <c r="I222" s="34">
        <v>9640957.2400000002</v>
      </c>
      <c r="J222" s="153">
        <f t="shared" si="46"/>
        <v>0.98959872417997574</v>
      </c>
      <c r="K222" s="620">
        <v>1257465</v>
      </c>
      <c r="L222" s="280">
        <v>0.57592101252690775</v>
      </c>
      <c r="M222" s="211">
        <f t="shared" si="47"/>
        <v>6.6669785958257286</v>
      </c>
      <c r="N222" s="620">
        <v>1257465</v>
      </c>
      <c r="O222" s="280">
        <v>0.57592101252690775</v>
      </c>
      <c r="P222" s="211">
        <f t="shared" ref="P222:P227" si="48">+I222/N222-1</f>
        <v>6.6669785958257286</v>
      </c>
    </row>
    <row r="223" spans="1:16" x14ac:dyDescent="0.2">
      <c r="A223" s="253">
        <v>9311</v>
      </c>
      <c r="B223" s="40" t="s">
        <v>746</v>
      </c>
      <c r="C223" s="200">
        <v>5447022.2999999998</v>
      </c>
      <c r="D223" s="206">
        <v>5065483.0999999996</v>
      </c>
      <c r="E223" s="34">
        <v>5045420.63</v>
      </c>
      <c r="F223" s="280">
        <f t="shared" si="44"/>
        <v>0.9960393767773108</v>
      </c>
      <c r="G223" s="34">
        <v>5002177.88</v>
      </c>
      <c r="H223" s="280">
        <f t="shared" si="45"/>
        <v>0.98750262931486243</v>
      </c>
      <c r="I223" s="34">
        <v>4840697.8899999997</v>
      </c>
      <c r="J223" s="178">
        <f t="shared" si="46"/>
        <v>0.95562413188191275</v>
      </c>
      <c r="K223" s="620">
        <v>4849288.0899999989</v>
      </c>
      <c r="L223" s="280">
        <v>0.94550754061029973</v>
      </c>
      <c r="M223" s="211">
        <f t="shared" si="47"/>
        <v>3.1528295940033813E-2</v>
      </c>
      <c r="N223" s="620">
        <v>4816355.9099999983</v>
      </c>
      <c r="O223" s="280">
        <v>0.93908646932296025</v>
      </c>
      <c r="P223" s="211">
        <f t="shared" si="48"/>
        <v>5.0540243401575591E-3</v>
      </c>
    </row>
    <row r="224" spans="1:16" x14ac:dyDescent="0.2">
      <c r="A224" s="39" t="s">
        <v>747</v>
      </c>
      <c r="B224" s="40" t="s">
        <v>748</v>
      </c>
      <c r="C224" s="200">
        <v>26643946.690000001</v>
      </c>
      <c r="D224" s="206">
        <v>30220145.91</v>
      </c>
      <c r="E224" s="34">
        <v>29291764.609999999</v>
      </c>
      <c r="F224" s="280">
        <f t="shared" si="44"/>
        <v>0.96927939055076517</v>
      </c>
      <c r="G224" s="34">
        <v>29271821.649999999</v>
      </c>
      <c r="H224" s="280">
        <f t="shared" si="45"/>
        <v>0.96861946786014042</v>
      </c>
      <c r="I224" s="34">
        <v>29271234.870000001</v>
      </c>
      <c r="J224" s="178">
        <f t="shared" si="46"/>
        <v>0.96860005101146784</v>
      </c>
      <c r="K224" s="620">
        <v>27797945.030000001</v>
      </c>
      <c r="L224" s="280">
        <v>0.97536524791998547</v>
      </c>
      <c r="M224" s="211">
        <f t="shared" si="47"/>
        <v>5.3021063909917343E-2</v>
      </c>
      <c r="N224" s="620">
        <v>27797299.970000003</v>
      </c>
      <c r="O224" s="280">
        <v>0.97534261426465085</v>
      </c>
      <c r="P224" s="211">
        <f t="shared" si="48"/>
        <v>5.3024390915330954E-2</v>
      </c>
    </row>
    <row r="225" spans="1:16" x14ac:dyDescent="0.2">
      <c r="A225" s="39" t="s">
        <v>749</v>
      </c>
      <c r="B225" s="40" t="s">
        <v>750</v>
      </c>
      <c r="C225" s="200">
        <v>85426699.129999995</v>
      </c>
      <c r="D225" s="206">
        <v>128774112.54000001</v>
      </c>
      <c r="E225" s="34">
        <v>127212509.39</v>
      </c>
      <c r="F225" s="280">
        <f t="shared" si="44"/>
        <v>0.98787331460339178</v>
      </c>
      <c r="G225" s="34">
        <v>126976229.26000001</v>
      </c>
      <c r="H225" s="280">
        <f t="shared" si="45"/>
        <v>0.98603847276026435</v>
      </c>
      <c r="I225" s="34">
        <v>117189672.52</v>
      </c>
      <c r="J225" s="178">
        <f t="shared" si="46"/>
        <v>0.910040614596341</v>
      </c>
      <c r="K225" s="620">
        <v>88793220.170000032</v>
      </c>
      <c r="L225" s="280">
        <v>0.98255089369489101</v>
      </c>
      <c r="M225" s="211">
        <f t="shared" si="47"/>
        <v>0.43002167301620853</v>
      </c>
      <c r="N225" s="620">
        <v>87237995.940000013</v>
      </c>
      <c r="O225" s="280">
        <v>0.96534139330559487</v>
      </c>
      <c r="P225" s="211">
        <f t="shared" si="48"/>
        <v>0.34333292801223858</v>
      </c>
    </row>
    <row r="226" spans="1:16" x14ac:dyDescent="0.2">
      <c r="A226" s="39" t="s">
        <v>751</v>
      </c>
      <c r="B226" s="40" t="s">
        <v>117</v>
      </c>
      <c r="C226" s="200">
        <v>732282.55</v>
      </c>
      <c r="D226" s="206">
        <v>882362.82</v>
      </c>
      <c r="E226" s="34">
        <v>882362.82</v>
      </c>
      <c r="F226" s="280">
        <f t="shared" si="44"/>
        <v>1</v>
      </c>
      <c r="G226" s="34">
        <v>882362.82</v>
      </c>
      <c r="H226" s="280">
        <f t="shared" si="45"/>
        <v>1</v>
      </c>
      <c r="I226" s="34">
        <v>882362.82</v>
      </c>
      <c r="J226" s="178">
        <f t="shared" si="46"/>
        <v>1</v>
      </c>
      <c r="K226" s="620">
        <v>846606.85999999987</v>
      </c>
      <c r="L226" s="280">
        <v>1</v>
      </c>
      <c r="M226" s="211">
        <f t="shared" si="47"/>
        <v>4.223443216607059E-2</v>
      </c>
      <c r="N226" s="620">
        <v>846606.85999999987</v>
      </c>
      <c r="O226" s="280">
        <v>1</v>
      </c>
      <c r="P226" s="211">
        <f t="shared" si="48"/>
        <v>4.223443216607059E-2</v>
      </c>
    </row>
    <row r="227" spans="1:16" x14ac:dyDescent="0.2">
      <c r="A227" s="675">
        <v>9431</v>
      </c>
      <c r="B227" s="669" t="s">
        <v>752</v>
      </c>
      <c r="C227" s="667">
        <v>89097229.569999993</v>
      </c>
      <c r="D227" s="398">
        <v>113815637.03</v>
      </c>
      <c r="E227" s="399">
        <v>113815635.69</v>
      </c>
      <c r="F227" s="413">
        <f t="shared" si="44"/>
        <v>0.99999998822657377</v>
      </c>
      <c r="G227" s="399">
        <v>113815635.69</v>
      </c>
      <c r="H227" s="413">
        <f t="shared" si="45"/>
        <v>0.99999998822657377</v>
      </c>
      <c r="I227" s="399">
        <v>113815635.69</v>
      </c>
      <c r="J227" s="428">
        <f t="shared" si="46"/>
        <v>0.99999998822657377</v>
      </c>
      <c r="K227" s="620">
        <v>96018042.969999999</v>
      </c>
      <c r="L227" s="413">
        <v>1</v>
      </c>
      <c r="M227" s="211">
        <f t="shared" si="47"/>
        <v>0.18535675347560154</v>
      </c>
      <c r="N227" s="671">
        <v>96018038.239999995</v>
      </c>
      <c r="O227" s="413">
        <v>0.99999995073842518</v>
      </c>
      <c r="P227" s="445">
        <f t="shared" si="48"/>
        <v>0.18535681186814479</v>
      </c>
    </row>
    <row r="228" spans="1:16" x14ac:dyDescent="0.2">
      <c r="A228" s="250">
        <v>9999</v>
      </c>
      <c r="B228" s="668" t="s">
        <v>554</v>
      </c>
      <c r="C228" s="534">
        <v>0</v>
      </c>
      <c r="D228" s="520">
        <v>170699.24</v>
      </c>
      <c r="E228" s="180">
        <v>0</v>
      </c>
      <c r="F228" s="78">
        <f t="shared" si="44"/>
        <v>0</v>
      </c>
      <c r="G228" s="180">
        <v>0</v>
      </c>
      <c r="H228" s="78">
        <f t="shared" si="45"/>
        <v>0</v>
      </c>
      <c r="I228" s="180">
        <v>0</v>
      </c>
      <c r="J228" s="172">
        <f t="shared" si="46"/>
        <v>0</v>
      </c>
      <c r="K228" s="741">
        <v>0</v>
      </c>
      <c r="L228" s="268" t="s">
        <v>129</v>
      </c>
      <c r="M228" s="498" t="s">
        <v>129</v>
      </c>
      <c r="N228" s="741">
        <v>0</v>
      </c>
      <c r="O228" s="268" t="s">
        <v>129</v>
      </c>
      <c r="P228" s="651" t="s">
        <v>129</v>
      </c>
    </row>
    <row r="229" spans="1:16" ht="13.5" thickBot="1" x14ac:dyDescent="0.25">
      <c r="A229" s="18">
        <v>9</v>
      </c>
      <c r="B229" s="2" t="s">
        <v>540</v>
      </c>
      <c r="C229" s="201">
        <f>SUBTOTAL(9,DTProg!C73:C86)</f>
        <v>429389938.27999997</v>
      </c>
      <c r="D229" s="207">
        <f>SUBTOTAL(9,DTProg!D73:D86)</f>
        <v>490689238.85000002</v>
      </c>
      <c r="E229" s="203">
        <f>SUBTOTAL(9,DTProg!E73:E86)</f>
        <v>484355290.56999999</v>
      </c>
      <c r="F229" s="539">
        <f t="shared" si="44"/>
        <v>0.98709173183653964</v>
      </c>
      <c r="G229" s="203">
        <f>SUBTOTAL(9,DTProg!G73:G86)</f>
        <v>481661903.47000003</v>
      </c>
      <c r="H229" s="539">
        <f t="shared" si="45"/>
        <v>0.9816027443333446</v>
      </c>
      <c r="I229" s="203">
        <f>SUBTOTAL(9,DTProg!I73:I86)</f>
        <v>469383144.25</v>
      </c>
      <c r="J229" s="540">
        <f t="shared" si="46"/>
        <v>0.95657925034196001</v>
      </c>
      <c r="K229" s="573">
        <f>SUM(K208:K228)</f>
        <v>417778201.84000003</v>
      </c>
      <c r="L229" s="90">
        <v>0.97966429366131536</v>
      </c>
      <c r="M229" s="652">
        <f>+G229/K229-1</f>
        <v>0.15291296039056168</v>
      </c>
      <c r="N229" s="573">
        <f>SUBTOTAL(9,DTProg!N73:N86)</f>
        <v>414168541.63999999</v>
      </c>
      <c r="O229" s="90">
        <v>0.97119986159038429</v>
      </c>
      <c r="P229" s="652">
        <f>+I229/N229-1</f>
        <v>0.13331433235214951</v>
      </c>
    </row>
    <row r="230" spans="1:16" ht="13.5" thickBot="1" x14ac:dyDescent="0.25">
      <c r="A230" s="5"/>
      <c r="B230" s="4" t="s">
        <v>11</v>
      </c>
      <c r="C230" s="202">
        <f>SUM(C93,C95:C129,C131:C139,C144:C160,C162:C186,C188:C193,C198:C206,C208:C228)</f>
        <v>2455934231.9300003</v>
      </c>
      <c r="D230" s="208">
        <f>SUM(D93,D95:D129,D131:D139,D144:D160,D162:D186,D188:D193,D198:D206,D208:D228)</f>
        <v>2767814981.2199998</v>
      </c>
      <c r="E230" s="209">
        <f>SUM(E93,E95:E129,E131:E139,E144:E160,E162:E186,E188:E193,E198:E206,E208:E228)</f>
        <v>2734900487.3699994</v>
      </c>
      <c r="F230" s="181">
        <f t="shared" si="44"/>
        <v>0.98810813075536852</v>
      </c>
      <c r="G230" s="209">
        <f>SUM(G93,G95:G129,G131:G139,G144:G160,G162:G186,G188:G193,G198:G206,G208:G228)</f>
        <v>2725948878.1400003</v>
      </c>
      <c r="H230" s="181">
        <f t="shared" si="45"/>
        <v>0.98487395170411796</v>
      </c>
      <c r="I230" s="209">
        <f>SUM(I93,I95:I129,I131:I139,I144:I160,I162:I186,I188:I193,I198:I206,I208:I228)</f>
        <v>2702369985.2299995</v>
      </c>
      <c r="J230" s="173">
        <f t="shared" si="46"/>
        <v>0.97635499611279897</v>
      </c>
      <c r="K230" s="154">
        <f>K94+K130+K161+K187+K207+K229</f>
        <v>2803739269.4899998</v>
      </c>
      <c r="L230" s="181">
        <v>0.90326451405148322</v>
      </c>
      <c r="M230" s="181">
        <f>+G230/K230-1</f>
        <v>-2.7745230163341628E-2</v>
      </c>
      <c r="N230" s="581">
        <f>N94+N130+N161+N187+N207+N229</f>
        <v>2790245394.4799995</v>
      </c>
      <c r="O230" s="181">
        <v>0.89891727014538481</v>
      </c>
      <c r="P230" s="634">
        <f>+I230/N230-1</f>
        <v>-3.1493792418346378E-2</v>
      </c>
    </row>
    <row r="312" spans="1:16" x14ac:dyDescent="0.2">
      <c r="A312" s="247"/>
      <c r="B312" s="269"/>
      <c r="C312" s="270"/>
      <c r="D312" s="270"/>
      <c r="E312" s="270"/>
      <c r="F312" s="271"/>
      <c r="G312" s="270"/>
      <c r="H312" s="271"/>
      <c r="I312" s="270"/>
      <c r="J312" s="271"/>
      <c r="K312" s="271"/>
      <c r="L312" s="271"/>
      <c r="M312" s="271"/>
      <c r="N312" s="270"/>
      <c r="O312" s="271"/>
      <c r="P312" s="271"/>
    </row>
    <row r="317" spans="1:16" x14ac:dyDescent="0.2">
      <c r="C317" s="349"/>
      <c r="D317" s="349"/>
      <c r="E317" s="349"/>
      <c r="F317" s="392"/>
      <c r="G317" s="349"/>
      <c r="H317" s="392"/>
      <c r="I317" s="349"/>
      <c r="J317" s="392"/>
      <c r="K317" s="392"/>
      <c r="L317" s="392"/>
      <c r="M317" s="392"/>
      <c r="O317"/>
      <c r="P317"/>
    </row>
    <row r="319" spans="1:16" x14ac:dyDescent="0.2">
      <c r="C319" s="353"/>
      <c r="O319"/>
      <c r="P319"/>
    </row>
  </sheetData>
  <mergeCells count="10">
    <mergeCell ref="D141:J141"/>
    <mergeCell ref="K141:P141"/>
    <mergeCell ref="D195:J195"/>
    <mergeCell ref="K195:P195"/>
    <mergeCell ref="D2:J2"/>
    <mergeCell ref="K2:P2"/>
    <mergeCell ref="D90:J90"/>
    <mergeCell ref="K90:P90"/>
    <mergeCell ref="D54:J54"/>
    <mergeCell ref="K54:P5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rowBreaks count="5" manualBreakCount="5">
    <brk id="52" max="15" man="1"/>
    <brk id="88" max="15" man="1"/>
    <brk id="139" max="15" man="1"/>
    <brk id="193" max="15" man="1"/>
    <brk id="230" max="12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33"/>
  <sheetViews>
    <sheetView topLeftCell="A67" zoomScaleNormal="100" workbookViewId="0">
      <pane xSplit="1" topLeftCell="B1" activePane="topRight" state="frozen"/>
      <selection activeCell="S82" sqref="S82"/>
      <selection pane="topRight" activeCell="G87" sqref="G8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26"/>
    </row>
    <row r="2" spans="1:16" x14ac:dyDescent="0.2">
      <c r="A2" s="775" t="s">
        <v>468</v>
      </c>
      <c r="B2" s="776"/>
      <c r="C2" s="164" t="s">
        <v>510</v>
      </c>
      <c r="D2" s="761" t="s">
        <v>775</v>
      </c>
      <c r="E2" s="762"/>
      <c r="F2" s="762"/>
      <c r="G2" s="762"/>
      <c r="H2" s="762"/>
      <c r="I2" s="762"/>
      <c r="J2" s="763"/>
      <c r="K2" s="770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615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7" t="s">
        <v>513</v>
      </c>
      <c r="N4" s="569" t="s">
        <v>17</v>
      </c>
      <c r="O4" s="89" t="s">
        <v>18</v>
      </c>
      <c r="P4" s="616" t="s">
        <v>513</v>
      </c>
    </row>
    <row r="5" spans="1:16" x14ac:dyDescent="0.2">
      <c r="A5" s="17" t="s">
        <v>53</v>
      </c>
      <c r="B5" s="13" t="s">
        <v>96</v>
      </c>
      <c r="C5" s="534">
        <v>36667752.200000003</v>
      </c>
      <c r="D5" s="520">
        <v>26811373.84</v>
      </c>
      <c r="E5" s="180">
        <v>20079654.640000001</v>
      </c>
      <c r="F5" s="78">
        <f>+E5/D5</f>
        <v>0.74892300408877521</v>
      </c>
      <c r="G5" s="180">
        <v>20079654.640000001</v>
      </c>
      <c r="H5" s="78">
        <f>+G5/D5</f>
        <v>0.74892300408877521</v>
      </c>
      <c r="I5" s="180">
        <v>20079654.640000001</v>
      </c>
      <c r="J5" s="172">
        <f>I5/D5</f>
        <v>0.74892300408877521</v>
      </c>
      <c r="K5" s="180">
        <v>25378679.059999999</v>
      </c>
      <c r="L5" s="78">
        <v>0.94491444133110369</v>
      </c>
      <c r="M5" s="245">
        <f>+G5/K5-1</f>
        <v>-0.20879827541347218</v>
      </c>
      <c r="N5" s="180">
        <v>25378679.059999999</v>
      </c>
      <c r="O5" s="172">
        <v>0.94491444133110369</v>
      </c>
      <c r="P5" s="245">
        <f>+I5/N5-1</f>
        <v>-0.20879827541347218</v>
      </c>
    </row>
    <row r="6" spans="1:16" x14ac:dyDescent="0.2">
      <c r="A6" s="18">
        <v>0</v>
      </c>
      <c r="B6" s="2" t="s">
        <v>96</v>
      </c>
      <c r="C6" s="201">
        <f>SUBTOTAL(9,C5:C5)</f>
        <v>36667752.200000003</v>
      </c>
      <c r="D6" s="207">
        <f>SUBTOTAL(9,D5:D5)</f>
        <v>26811373.84</v>
      </c>
      <c r="E6" s="203">
        <f>SUBTOTAL(9,E5:E5)</f>
        <v>20079654.640000001</v>
      </c>
      <c r="F6" s="90">
        <f t="shared" ref="F6:F28" si="0">+E6/D6</f>
        <v>0.74892300408877521</v>
      </c>
      <c r="G6" s="203">
        <f>SUBTOTAL(9,G5:G5)</f>
        <v>20079654.640000001</v>
      </c>
      <c r="H6" s="90"/>
      <c r="I6" s="203">
        <f>SUBTOTAL(9,I5:I5)</f>
        <v>20079654.640000001</v>
      </c>
      <c r="J6" s="170">
        <f>+I6/D6</f>
        <v>0.74892300408877521</v>
      </c>
      <c r="K6" s="573">
        <f>SUBTOTAL(9,K5:K5)</f>
        <v>25378679.059999999</v>
      </c>
      <c r="L6" s="90">
        <v>0.94491444133110369</v>
      </c>
      <c r="M6" s="213">
        <f>+G6/K6-1</f>
        <v>-0.20879827541347218</v>
      </c>
      <c r="N6" s="573">
        <f>SUBTOTAL(9,N5:N5)</f>
        <v>25378679.059999999</v>
      </c>
      <c r="O6" s="170">
        <v>0.94491444133110369</v>
      </c>
      <c r="P6" s="213">
        <f>+I6/N6-1</f>
        <v>-0.20879827541347218</v>
      </c>
    </row>
    <row r="7" spans="1:16" x14ac:dyDescent="0.2">
      <c r="A7" s="37" t="s">
        <v>54</v>
      </c>
      <c r="B7" s="38" t="s">
        <v>504</v>
      </c>
      <c r="C7" s="198">
        <v>7424467.5899999999</v>
      </c>
      <c r="D7" s="30">
        <v>9054238.4199999999</v>
      </c>
      <c r="E7" s="30">
        <v>9051082.2100000009</v>
      </c>
      <c r="F7" s="415">
        <f>+E7/D7</f>
        <v>0.99965141076989672</v>
      </c>
      <c r="G7" s="30">
        <v>8964413.3900000006</v>
      </c>
      <c r="H7" s="48">
        <f>+G7/D7</f>
        <v>0.99007922855205754</v>
      </c>
      <c r="I7" s="30">
        <v>8832940.8499999996</v>
      </c>
      <c r="J7" s="153">
        <f>I7/D7</f>
        <v>0.97555867652974837</v>
      </c>
      <c r="K7" s="30">
        <v>9046995.7899999991</v>
      </c>
      <c r="L7" s="48">
        <v>0.99419026455977888</v>
      </c>
      <c r="M7" s="210">
        <f>+G7/K7-1</f>
        <v>-9.1281572266541655E-3</v>
      </c>
      <c r="N7" s="30">
        <v>8927159.0199999996</v>
      </c>
      <c r="O7" s="153">
        <v>0.98102119132974819</v>
      </c>
      <c r="P7" s="210">
        <f>+I7/N7-1</f>
        <v>-1.0554104591272262E-2</v>
      </c>
    </row>
    <row r="8" spans="1:16" x14ac:dyDescent="0.2">
      <c r="A8" s="39" t="s">
        <v>55</v>
      </c>
      <c r="B8" s="40" t="s">
        <v>106</v>
      </c>
      <c r="C8" s="199">
        <v>167280142.05000001</v>
      </c>
      <c r="D8" s="32">
        <v>193552175.47</v>
      </c>
      <c r="E8" s="32">
        <v>193550645.44999999</v>
      </c>
      <c r="F8" s="130">
        <f t="shared" ref="F8:F49" si="1">+E8/D8</f>
        <v>0.99999209505139219</v>
      </c>
      <c r="G8" s="32">
        <v>193392393.50999999</v>
      </c>
      <c r="H8" s="280">
        <f t="shared" ref="H8:H49" si="2">+G8/D8</f>
        <v>0.99917447603152998</v>
      </c>
      <c r="I8" s="32">
        <v>192581036.08000001</v>
      </c>
      <c r="J8" s="153">
        <f t="shared" ref="J8:J27" si="3">I8/D8</f>
        <v>0.99498254469296565</v>
      </c>
      <c r="K8" s="32">
        <v>174941830.75</v>
      </c>
      <c r="L8" s="280">
        <v>0.99607657287410767</v>
      </c>
      <c r="M8" s="210">
        <f>+G8/K8-1</f>
        <v>0.10546684392692041</v>
      </c>
      <c r="N8" s="32">
        <v>174752223.47999999</v>
      </c>
      <c r="O8" s="178">
        <v>0.99499699482874282</v>
      </c>
      <c r="P8" s="210">
        <f>+I8/N8-1</f>
        <v>0.10202338056110904</v>
      </c>
    </row>
    <row r="9" spans="1:16" x14ac:dyDescent="0.2">
      <c r="A9" s="39" t="s">
        <v>56</v>
      </c>
      <c r="B9" s="40" t="s">
        <v>122</v>
      </c>
      <c r="C9" s="199">
        <v>51836587</v>
      </c>
      <c r="D9" s="32">
        <v>54902470.859999999</v>
      </c>
      <c r="E9" s="32">
        <v>54902470.859999999</v>
      </c>
      <c r="F9" s="130">
        <f t="shared" si="1"/>
        <v>1</v>
      </c>
      <c r="G9" s="32">
        <v>54902470.859999999</v>
      </c>
      <c r="H9" s="280">
        <f t="shared" si="2"/>
        <v>1</v>
      </c>
      <c r="I9" s="32">
        <v>54902470.859999999</v>
      </c>
      <c r="J9" s="153">
        <f t="shared" si="3"/>
        <v>1</v>
      </c>
      <c r="K9" s="32">
        <v>52828503.75</v>
      </c>
      <c r="L9" s="280">
        <v>0.99986539496309224</v>
      </c>
      <c r="M9" s="210">
        <f>+G9/K9-1</f>
        <v>3.9258486664975889E-2</v>
      </c>
      <c r="N9" s="32">
        <v>52828503.75</v>
      </c>
      <c r="O9" s="178">
        <v>0.99986539496309224</v>
      </c>
      <c r="P9" s="224" t="s">
        <v>129</v>
      </c>
    </row>
    <row r="10" spans="1:16" x14ac:dyDescent="0.2">
      <c r="A10" s="39">
        <v>134</v>
      </c>
      <c r="B10" s="40" t="s">
        <v>471</v>
      </c>
      <c r="C10" s="199">
        <v>15434408.810000001</v>
      </c>
      <c r="D10" s="32">
        <v>15044099.49</v>
      </c>
      <c r="E10" s="32">
        <v>15044099.48</v>
      </c>
      <c r="F10" s="130">
        <f t="shared" si="1"/>
        <v>0.9999999993352876</v>
      </c>
      <c r="G10" s="32">
        <v>14996640.92</v>
      </c>
      <c r="H10" s="280">
        <f t="shared" si="2"/>
        <v>0.99684536983874994</v>
      </c>
      <c r="I10" s="32">
        <v>14190503.27</v>
      </c>
      <c r="J10" s="153">
        <f t="shared" si="3"/>
        <v>0.94326039783455318</v>
      </c>
      <c r="K10" s="32">
        <v>15766137.9</v>
      </c>
      <c r="L10" s="280">
        <v>0.9881089981386455</v>
      </c>
      <c r="M10" s="210">
        <f t="shared" ref="M10:M21" si="4">+G10/K10-1</f>
        <v>-4.8806942123727159E-2</v>
      </c>
      <c r="N10" s="32">
        <v>15208473.390000001</v>
      </c>
      <c r="O10" s="178">
        <v>0.95315856679213429</v>
      </c>
      <c r="P10" s="210">
        <f t="shared" ref="P10:P21" si="5">+I10/N10-1</f>
        <v>-6.6934405176350298E-2</v>
      </c>
    </row>
    <row r="11" spans="1:16" x14ac:dyDescent="0.2">
      <c r="A11" s="39" t="s">
        <v>57</v>
      </c>
      <c r="B11" s="40" t="s">
        <v>478</v>
      </c>
      <c r="C11" s="199">
        <v>1692440.07</v>
      </c>
      <c r="D11" s="32">
        <v>486365.92</v>
      </c>
      <c r="E11" s="32">
        <v>486365.92</v>
      </c>
      <c r="F11" s="130">
        <f t="shared" si="1"/>
        <v>1</v>
      </c>
      <c r="G11" s="32">
        <v>486365.92</v>
      </c>
      <c r="H11" s="280">
        <f t="shared" si="2"/>
        <v>1</v>
      </c>
      <c r="I11" s="32">
        <v>486365.92</v>
      </c>
      <c r="J11" s="153">
        <f t="shared" si="3"/>
        <v>1</v>
      </c>
      <c r="K11" s="32">
        <v>450129.05</v>
      </c>
      <c r="L11" s="280">
        <v>1</v>
      </c>
      <c r="M11" s="210">
        <f t="shared" si="4"/>
        <v>8.0503291222817186E-2</v>
      </c>
      <c r="N11" s="32">
        <v>450129.05</v>
      </c>
      <c r="O11" s="178">
        <v>1</v>
      </c>
      <c r="P11" s="210">
        <f t="shared" si="5"/>
        <v>8.0503291222817186E-2</v>
      </c>
    </row>
    <row r="12" spans="1:16" x14ac:dyDescent="0.2">
      <c r="A12" s="39">
        <v>136</v>
      </c>
      <c r="B12" s="40" t="s">
        <v>472</v>
      </c>
      <c r="C12" s="199">
        <v>38450866.25</v>
      </c>
      <c r="D12" s="32">
        <v>46255736.490000002</v>
      </c>
      <c r="E12" s="32">
        <v>46253942.32</v>
      </c>
      <c r="F12" s="130">
        <f t="shared" si="1"/>
        <v>0.99996121194610343</v>
      </c>
      <c r="G12" s="32">
        <v>46163176.700000003</v>
      </c>
      <c r="H12" s="280">
        <f t="shared" si="2"/>
        <v>0.99799895543723516</v>
      </c>
      <c r="I12" s="32">
        <v>45910774.43</v>
      </c>
      <c r="J12" s="153">
        <f t="shared" si="3"/>
        <v>0.99254228586167725</v>
      </c>
      <c r="K12" s="32">
        <v>42646572.719999999</v>
      </c>
      <c r="L12" s="280">
        <v>0.99571639063344242</v>
      </c>
      <c r="M12" s="210">
        <f t="shared" si="4"/>
        <v>8.2459240114993282E-2</v>
      </c>
      <c r="N12" s="32">
        <v>42533785.789999999</v>
      </c>
      <c r="O12" s="178">
        <v>0.99308303025563271</v>
      </c>
      <c r="P12" s="210">
        <f t="shared" si="5"/>
        <v>7.9395440054949251E-2</v>
      </c>
    </row>
    <row r="13" spans="1:16" x14ac:dyDescent="0.2">
      <c r="A13" s="39" t="s">
        <v>58</v>
      </c>
      <c r="B13" s="40" t="s">
        <v>754</v>
      </c>
      <c r="C13" s="199">
        <v>19474656.210000001</v>
      </c>
      <c r="D13" s="32">
        <v>24916584.25</v>
      </c>
      <c r="E13" s="32">
        <v>24916006.309999999</v>
      </c>
      <c r="F13" s="130">
        <f t="shared" si="1"/>
        <v>0.99997680500689012</v>
      </c>
      <c r="G13" s="32">
        <v>24694265.350000001</v>
      </c>
      <c r="H13" s="280">
        <f t="shared" si="2"/>
        <v>0.99107747282816272</v>
      </c>
      <c r="I13" s="32">
        <v>24527327.579999998</v>
      </c>
      <c r="J13" s="153">
        <f t="shared" si="3"/>
        <v>0.98437760705502797</v>
      </c>
      <c r="K13" s="32">
        <v>24227269.530000001</v>
      </c>
      <c r="L13" s="280">
        <v>0.98599822560794059</v>
      </c>
      <c r="M13" s="210">
        <f t="shared" si="4"/>
        <v>1.927562738432953E-2</v>
      </c>
      <c r="N13" s="32">
        <v>23942825.68</v>
      </c>
      <c r="O13" s="178">
        <v>0.97442196725006802</v>
      </c>
      <c r="P13" s="210">
        <f t="shared" si="5"/>
        <v>2.4412402604937489E-2</v>
      </c>
    </row>
    <row r="14" spans="1:16" x14ac:dyDescent="0.2">
      <c r="A14" s="39" t="s">
        <v>59</v>
      </c>
      <c r="B14" s="40" t="s">
        <v>479</v>
      </c>
      <c r="C14" s="199">
        <v>27557934.539999999</v>
      </c>
      <c r="D14" s="32">
        <v>30338240.170000002</v>
      </c>
      <c r="E14" s="32">
        <v>30337214.539999999</v>
      </c>
      <c r="F14" s="130">
        <f t="shared" si="1"/>
        <v>0.99996619349064886</v>
      </c>
      <c r="G14" s="32">
        <v>30296634.850000001</v>
      </c>
      <c r="H14" s="280">
        <f t="shared" si="2"/>
        <v>0.9986286178840017</v>
      </c>
      <c r="I14" s="32">
        <v>30121582.109999999</v>
      </c>
      <c r="J14" s="153">
        <f t="shared" si="3"/>
        <v>0.99285858181667885</v>
      </c>
      <c r="K14" s="32">
        <v>27650139.43</v>
      </c>
      <c r="L14" s="280">
        <v>0.99645694707282761</v>
      </c>
      <c r="M14" s="210">
        <f t="shared" si="4"/>
        <v>9.5713637419440722E-2</v>
      </c>
      <c r="N14" s="32">
        <v>27565104.32</v>
      </c>
      <c r="O14" s="178">
        <v>0.9933924480196088</v>
      </c>
      <c r="P14" s="210">
        <f t="shared" si="5"/>
        <v>9.2743265554962262E-2</v>
      </c>
    </row>
    <row r="15" spans="1:16" x14ac:dyDescent="0.2">
      <c r="A15" s="39">
        <v>152</v>
      </c>
      <c r="B15" s="40" t="s">
        <v>473</v>
      </c>
      <c r="C15" s="199">
        <v>23402734.940000001</v>
      </c>
      <c r="D15" s="32">
        <v>29541894.27</v>
      </c>
      <c r="E15" s="32">
        <v>29541754.27</v>
      </c>
      <c r="F15" s="130">
        <f t="shared" si="1"/>
        <v>0.99999526096740043</v>
      </c>
      <c r="G15" s="32">
        <v>29315556.510000002</v>
      </c>
      <c r="H15" s="280">
        <f t="shared" si="2"/>
        <v>0.99233841412025348</v>
      </c>
      <c r="I15" s="32">
        <v>29292868.510000002</v>
      </c>
      <c r="J15" s="153">
        <f t="shared" si="3"/>
        <v>0.99157042003725249</v>
      </c>
      <c r="K15" s="32">
        <v>28908604.879999999</v>
      </c>
      <c r="L15" s="280">
        <v>0.99979729212409418</v>
      </c>
      <c r="M15" s="210">
        <f t="shared" si="4"/>
        <v>1.407717984625223E-2</v>
      </c>
      <c r="N15" s="32">
        <v>28897351.879999999</v>
      </c>
      <c r="O15" s="178">
        <v>0.99940810976904881</v>
      </c>
      <c r="P15" s="210">
        <f t="shared" si="5"/>
        <v>1.3686950681240262E-2</v>
      </c>
    </row>
    <row r="16" spans="1:16" x14ac:dyDescent="0.2">
      <c r="A16" s="39" t="s">
        <v>60</v>
      </c>
      <c r="B16" s="40" t="s">
        <v>97</v>
      </c>
      <c r="C16" s="199">
        <v>27345846.789999999</v>
      </c>
      <c r="D16" s="32">
        <v>30151886.09</v>
      </c>
      <c r="E16" s="32">
        <v>29799697.140000001</v>
      </c>
      <c r="F16" s="78">
        <f t="shared" si="1"/>
        <v>0.98831950515636879</v>
      </c>
      <c r="G16" s="32">
        <v>29673221.829999998</v>
      </c>
      <c r="H16" s="280">
        <f t="shared" si="2"/>
        <v>0.98412489823783356</v>
      </c>
      <c r="I16" s="32">
        <v>29214680.870000001</v>
      </c>
      <c r="J16" s="153">
        <f t="shared" si="3"/>
        <v>0.96891719419466671</v>
      </c>
      <c r="K16" s="32">
        <v>28126027.039999999</v>
      </c>
      <c r="L16" s="280">
        <v>0.96308030607689943</v>
      </c>
      <c r="M16" s="210">
        <f t="shared" si="4"/>
        <v>5.5009361535478307E-2</v>
      </c>
      <c r="N16" s="32">
        <v>27681119.149999999</v>
      </c>
      <c r="O16" s="178">
        <v>0.94784594587850202</v>
      </c>
      <c r="P16" s="210">
        <f t="shared" si="5"/>
        <v>5.5401001371723879E-2</v>
      </c>
    </row>
    <row r="17" spans="1:16" x14ac:dyDescent="0.2">
      <c r="A17" s="39" t="s">
        <v>492</v>
      </c>
      <c r="B17" s="40" t="s">
        <v>162</v>
      </c>
      <c r="C17" s="199">
        <v>20724083.260000002</v>
      </c>
      <c r="D17" s="32">
        <v>19772146.210000001</v>
      </c>
      <c r="E17" s="32">
        <v>19772146.210000001</v>
      </c>
      <c r="F17" s="415">
        <f t="shared" si="1"/>
        <v>1</v>
      </c>
      <c r="G17" s="32">
        <v>19772146.210000001</v>
      </c>
      <c r="H17" s="280">
        <f t="shared" si="2"/>
        <v>1</v>
      </c>
      <c r="I17" s="32">
        <v>19756138.379999999</v>
      </c>
      <c r="J17" s="153">
        <f t="shared" si="3"/>
        <v>0.99919038480547417</v>
      </c>
      <c r="K17" s="32">
        <v>21791180.219999999</v>
      </c>
      <c r="L17" s="280">
        <v>1</v>
      </c>
      <c r="M17" s="210">
        <f t="shared" si="4"/>
        <v>-9.265372456269827E-2</v>
      </c>
      <c r="N17" s="32">
        <v>21768750.460000001</v>
      </c>
      <c r="O17" s="178">
        <v>0.99897069549361017</v>
      </c>
      <c r="P17" s="210">
        <f t="shared" si="5"/>
        <v>-9.2454184896747726E-2</v>
      </c>
    </row>
    <row r="18" spans="1:16" x14ac:dyDescent="0.2">
      <c r="A18" s="39" t="s">
        <v>61</v>
      </c>
      <c r="B18" s="40" t="s">
        <v>481</v>
      </c>
      <c r="C18" s="199">
        <v>2253145.13</v>
      </c>
      <c r="D18" s="32">
        <v>6125864.3099999996</v>
      </c>
      <c r="E18" s="32">
        <v>6125864.3099999996</v>
      </c>
      <c r="F18" s="78">
        <f t="shared" si="1"/>
        <v>1</v>
      </c>
      <c r="G18" s="32">
        <v>6125864.3099999996</v>
      </c>
      <c r="H18" s="280">
        <f t="shared" si="2"/>
        <v>1</v>
      </c>
      <c r="I18" s="32">
        <v>6068868.2300000004</v>
      </c>
      <c r="J18" s="153">
        <f t="shared" si="3"/>
        <v>0.99069583047947085</v>
      </c>
      <c r="K18" s="32">
        <v>3483997.21</v>
      </c>
      <c r="L18" s="280">
        <v>0.99964562763661768</v>
      </c>
      <c r="M18" s="210">
        <f t="shared" si="4"/>
        <v>0.75828622721543448</v>
      </c>
      <c r="N18" s="32">
        <v>3449627.02</v>
      </c>
      <c r="O18" s="178">
        <v>0.98978396355263876</v>
      </c>
      <c r="P18" s="210">
        <f t="shared" si="5"/>
        <v>0.75928243685892749</v>
      </c>
    </row>
    <row r="19" spans="1:16" x14ac:dyDescent="0.2">
      <c r="A19" s="39" t="s">
        <v>62</v>
      </c>
      <c r="B19" s="40" t="s">
        <v>493</v>
      </c>
      <c r="C19" s="199">
        <v>158630554.56</v>
      </c>
      <c r="D19" s="32">
        <v>94216179.920000002</v>
      </c>
      <c r="E19" s="32">
        <v>94216179.920000002</v>
      </c>
      <c r="F19" s="415">
        <f t="shared" si="1"/>
        <v>1</v>
      </c>
      <c r="G19" s="32">
        <v>94211913.620000005</v>
      </c>
      <c r="H19" s="280">
        <f t="shared" si="2"/>
        <v>0.9999547179687861</v>
      </c>
      <c r="I19" s="32">
        <v>93985313.489999995</v>
      </c>
      <c r="J19" s="153">
        <f t="shared" si="3"/>
        <v>0.99754960952358673</v>
      </c>
      <c r="K19" s="32">
        <v>149441443.71000001</v>
      </c>
      <c r="L19" s="280">
        <v>1</v>
      </c>
      <c r="M19" s="210">
        <f t="shared" si="4"/>
        <v>-0.36957304960982706</v>
      </c>
      <c r="N19" s="32">
        <v>149380190.5</v>
      </c>
      <c r="O19" s="178">
        <v>0.99959011898922179</v>
      </c>
      <c r="P19" s="210">
        <f t="shared" si="5"/>
        <v>-0.3708314792248173</v>
      </c>
    </row>
    <row r="20" spans="1:16" x14ac:dyDescent="0.2">
      <c r="A20" s="39" t="s">
        <v>63</v>
      </c>
      <c r="B20" s="40" t="s">
        <v>98</v>
      </c>
      <c r="C20" s="199">
        <v>168939654.47999999</v>
      </c>
      <c r="D20" s="32">
        <v>177005783.40000001</v>
      </c>
      <c r="E20" s="32">
        <v>177005783.38999999</v>
      </c>
      <c r="F20" s="130">
        <f t="shared" si="1"/>
        <v>0.99999999994350453</v>
      </c>
      <c r="G20" s="32">
        <v>177005614.28999999</v>
      </c>
      <c r="H20" s="280">
        <f t="shared" si="2"/>
        <v>0.99999904460748812</v>
      </c>
      <c r="I20" s="32">
        <v>177001237.77000001</v>
      </c>
      <c r="J20" s="153">
        <f t="shared" si="3"/>
        <v>0.99997431931368186</v>
      </c>
      <c r="K20" s="32">
        <v>179881579.40000001</v>
      </c>
      <c r="L20" s="280">
        <v>0.9999329663899591</v>
      </c>
      <c r="M20" s="210">
        <f t="shared" si="4"/>
        <v>-1.59881023926568E-2</v>
      </c>
      <c r="N20" s="32">
        <v>179874440.34999999</v>
      </c>
      <c r="O20" s="178">
        <v>0.99989328155136958</v>
      </c>
      <c r="P20" s="210">
        <f t="shared" si="5"/>
        <v>-1.5973378843649466E-2</v>
      </c>
    </row>
    <row r="21" spans="1:16" x14ac:dyDescent="0.2">
      <c r="A21" s="39" t="s">
        <v>64</v>
      </c>
      <c r="B21" s="40" t="s">
        <v>494</v>
      </c>
      <c r="C21" s="199">
        <v>12029885</v>
      </c>
      <c r="D21" s="32">
        <v>11815590.810000001</v>
      </c>
      <c r="E21" s="32">
        <v>11815590.810000001</v>
      </c>
      <c r="F21" s="130">
        <f t="shared" si="1"/>
        <v>1</v>
      </c>
      <c r="G21" s="32">
        <v>11815590.810000001</v>
      </c>
      <c r="H21" s="280">
        <f t="shared" si="2"/>
        <v>1</v>
      </c>
      <c r="I21" s="32">
        <v>11815590.810000001</v>
      </c>
      <c r="J21" s="153">
        <f t="shared" si="3"/>
        <v>1</v>
      </c>
      <c r="K21" s="32">
        <v>12092716.33</v>
      </c>
      <c r="L21" s="280">
        <v>1</v>
      </c>
      <c r="M21" s="210">
        <f t="shared" si="4"/>
        <v>-2.2916730405103225E-2</v>
      </c>
      <c r="N21" s="32">
        <v>12092716.33</v>
      </c>
      <c r="O21" s="178">
        <v>1</v>
      </c>
      <c r="P21" s="210">
        <f t="shared" si="5"/>
        <v>-2.2916730405103225E-2</v>
      </c>
    </row>
    <row r="22" spans="1:16" x14ac:dyDescent="0.2">
      <c r="A22" s="39" t="s">
        <v>65</v>
      </c>
      <c r="B22" s="40" t="s">
        <v>99</v>
      </c>
      <c r="C22" s="199">
        <v>31201317.460000001</v>
      </c>
      <c r="D22" s="32">
        <v>25544669.260000002</v>
      </c>
      <c r="E22" s="32">
        <v>25544669.219999999</v>
      </c>
      <c r="F22" s="130">
        <f t="shared" si="1"/>
        <v>0.99999999843411547</v>
      </c>
      <c r="G22" s="32">
        <v>25522075.829999998</v>
      </c>
      <c r="H22" s="280">
        <f t="shared" si="2"/>
        <v>0.9991155324905544</v>
      </c>
      <c r="I22" s="32">
        <v>24834174.579999998</v>
      </c>
      <c r="J22" s="153">
        <f t="shared" si="3"/>
        <v>0.97218618598000184</v>
      </c>
      <c r="K22" s="32">
        <v>30376911.18</v>
      </c>
      <c r="L22" s="280">
        <v>0.99980997597571741</v>
      </c>
      <c r="M22" s="210">
        <f>+G22/K22-1</f>
        <v>-0.15981991458026845</v>
      </c>
      <c r="N22" s="32">
        <v>30374658.75</v>
      </c>
      <c r="O22" s="178">
        <v>0.99973584065725651</v>
      </c>
      <c r="P22" s="210">
        <f>+I22/N22-1</f>
        <v>-0.18240482026814542</v>
      </c>
    </row>
    <row r="23" spans="1:16" x14ac:dyDescent="0.2">
      <c r="A23" s="39" t="s">
        <v>66</v>
      </c>
      <c r="B23" s="40" t="s">
        <v>112</v>
      </c>
      <c r="C23" s="199">
        <v>1332914.3600000001</v>
      </c>
      <c r="D23" s="32">
        <v>2044104.21</v>
      </c>
      <c r="E23" s="32">
        <v>2044096.21</v>
      </c>
      <c r="F23" s="130">
        <f t="shared" si="1"/>
        <v>0.99999608630520853</v>
      </c>
      <c r="G23" s="32">
        <v>2027085.59</v>
      </c>
      <c r="H23" s="280">
        <f t="shared" si="2"/>
        <v>0.99167428944339397</v>
      </c>
      <c r="I23" s="32">
        <v>2001853.05</v>
      </c>
      <c r="J23" s="153">
        <f t="shared" si="3"/>
        <v>0.97933023189654311</v>
      </c>
      <c r="K23" s="32">
        <v>1342122.5</v>
      </c>
      <c r="L23" s="280">
        <v>0.99496494351205511</v>
      </c>
      <c r="M23" s="210">
        <f>+G23/K23-1</f>
        <v>0.51035810069498133</v>
      </c>
      <c r="N23" s="32">
        <v>1341675.1000000001</v>
      </c>
      <c r="O23" s="178">
        <v>0.994633269379681</v>
      </c>
      <c r="P23" s="210">
        <f>+I23/N23-1</f>
        <v>0.49205500646169842</v>
      </c>
    </row>
    <row r="24" spans="1:16" x14ac:dyDescent="0.2">
      <c r="A24" s="39" t="s">
        <v>67</v>
      </c>
      <c r="B24" s="40" t="s">
        <v>109</v>
      </c>
      <c r="C24" s="199">
        <v>47869228.009999998</v>
      </c>
      <c r="D24" s="32">
        <v>47934001.280000001</v>
      </c>
      <c r="E24" s="32">
        <v>47912366.479999997</v>
      </c>
      <c r="F24" s="130">
        <f t="shared" si="1"/>
        <v>0.99954865441185203</v>
      </c>
      <c r="G24" s="32">
        <v>47901465.840000004</v>
      </c>
      <c r="H24" s="280">
        <f t="shared" si="2"/>
        <v>0.9993212450633957</v>
      </c>
      <c r="I24" s="32">
        <v>47901465.780000001</v>
      </c>
      <c r="J24" s="153">
        <f t="shared" si="3"/>
        <v>0.99932124381167453</v>
      </c>
      <c r="K24" s="32">
        <v>47549534.869999997</v>
      </c>
      <c r="L24" s="280">
        <v>0.99999784898463728</v>
      </c>
      <c r="M24" s="210">
        <f>+G24/K24-1</f>
        <v>7.4013546286453291E-3</v>
      </c>
      <c r="N24" s="32">
        <v>47547067.68</v>
      </c>
      <c r="O24" s="178">
        <v>0.99994596236366862</v>
      </c>
      <c r="P24" s="210">
        <f>+I24/N24-1</f>
        <v>7.4536268437237485E-3</v>
      </c>
    </row>
    <row r="25" spans="1:16" x14ac:dyDescent="0.2">
      <c r="A25" s="41" t="s">
        <v>495</v>
      </c>
      <c r="B25" s="42" t="s">
        <v>496</v>
      </c>
      <c r="C25" s="199">
        <v>2482359.2200000002</v>
      </c>
      <c r="D25" s="32">
        <v>2739888.58</v>
      </c>
      <c r="E25" s="32">
        <v>2554847.0499999998</v>
      </c>
      <c r="F25" s="130">
        <f t="shared" si="1"/>
        <v>0.93246384858467479</v>
      </c>
      <c r="G25" s="32">
        <v>2528685.65</v>
      </c>
      <c r="H25" s="280">
        <f t="shared" si="2"/>
        <v>0.9229155041041851</v>
      </c>
      <c r="I25" s="32">
        <v>2399970.2599999998</v>
      </c>
      <c r="J25" s="153">
        <f t="shared" si="3"/>
        <v>0.87593717405836979</v>
      </c>
      <c r="K25" s="32">
        <v>2584566.7000000002</v>
      </c>
      <c r="L25" s="391">
        <v>0.99258048624374062</v>
      </c>
      <c r="M25" s="210">
        <f>+G25/K25-1</f>
        <v>-2.1621051606058539E-2</v>
      </c>
      <c r="N25" s="32">
        <v>2573867.33</v>
      </c>
      <c r="O25" s="178">
        <v>0.98847148573812327</v>
      </c>
      <c r="P25" s="210">
        <f>+I25/N25-1</f>
        <v>-6.7562561587041992E-2</v>
      </c>
    </row>
    <row r="26" spans="1:16" x14ac:dyDescent="0.2">
      <c r="A26" s="675" t="s">
        <v>68</v>
      </c>
      <c r="B26" s="669" t="s">
        <v>131</v>
      </c>
      <c r="C26" s="667">
        <v>1483166.28</v>
      </c>
      <c r="D26" s="398">
        <v>2261158.09</v>
      </c>
      <c r="E26" s="399">
        <v>1860318.7</v>
      </c>
      <c r="F26" s="130">
        <f t="shared" si="1"/>
        <v>0.82272827726079079</v>
      </c>
      <c r="G26" s="399">
        <v>1831797.33</v>
      </c>
      <c r="H26" s="280">
        <f t="shared" si="2"/>
        <v>0.81011466562251744</v>
      </c>
      <c r="I26" s="399">
        <v>1754216.5</v>
      </c>
      <c r="J26" s="153">
        <f t="shared" si="3"/>
        <v>0.77580444629592449</v>
      </c>
      <c r="K26" s="399">
        <v>1520271.82</v>
      </c>
      <c r="L26" s="413">
        <v>0.99449197705889592</v>
      </c>
      <c r="M26" s="445">
        <f>+G26/K26-1</f>
        <v>0.20491434880375548</v>
      </c>
      <c r="N26" s="399">
        <v>1512562.3</v>
      </c>
      <c r="O26" s="428">
        <v>0.98944876328218123</v>
      </c>
      <c r="P26" s="445">
        <f>+I26/N26-1</f>
        <v>0.15976479117587417</v>
      </c>
    </row>
    <row r="27" spans="1:16" x14ac:dyDescent="0.2">
      <c r="A27" s="250">
        <v>199</v>
      </c>
      <c r="B27" s="668" t="s">
        <v>550</v>
      </c>
      <c r="C27" s="534">
        <v>0</v>
      </c>
      <c r="D27" s="727">
        <v>64.150000000000006</v>
      </c>
      <c r="E27" s="700">
        <v>0</v>
      </c>
      <c r="F27" s="78">
        <f t="shared" si="1"/>
        <v>0</v>
      </c>
      <c r="G27" s="700">
        <v>0</v>
      </c>
      <c r="H27" s="391">
        <f t="shared" si="2"/>
        <v>0</v>
      </c>
      <c r="I27" s="700">
        <v>0</v>
      </c>
      <c r="J27" s="393">
        <f t="shared" si="3"/>
        <v>0</v>
      </c>
      <c r="K27" s="700">
        <v>0</v>
      </c>
      <c r="L27" s="268" t="s">
        <v>129</v>
      </c>
      <c r="M27" s="245" t="s">
        <v>129</v>
      </c>
      <c r="N27" s="700">
        <v>0</v>
      </c>
      <c r="O27" s="521" t="s">
        <v>129</v>
      </c>
      <c r="P27" s="245" t="s">
        <v>129</v>
      </c>
    </row>
    <row r="28" spans="1:16" x14ac:dyDescent="0.2">
      <c r="A28" s="18">
        <v>1</v>
      </c>
      <c r="B28" s="2" t="s">
        <v>126</v>
      </c>
      <c r="C28" s="201">
        <f>SUBTOTAL(9,C7:C26)</f>
        <v>826846392.01000011</v>
      </c>
      <c r="D28" s="207">
        <f>SUBTOTAL(9,D7:D27)</f>
        <v>823703141.64999998</v>
      </c>
      <c r="E28" s="203">
        <f>SUBTOTAL(9,E7:E27)</f>
        <v>822735140.79999995</v>
      </c>
      <c r="F28" s="90">
        <f t="shared" si="0"/>
        <v>0.99882481831007597</v>
      </c>
      <c r="G28" s="203">
        <f>SUBTOTAL(9,G7:G27)</f>
        <v>821627379.32000005</v>
      </c>
      <c r="H28" s="90" t="e">
        <v>#DIV/0!</v>
      </c>
      <c r="I28" s="203">
        <f>SUBTOTAL(9,I7:I27)</f>
        <v>817579379.32999992</v>
      </c>
      <c r="J28" s="170">
        <f t="shared" ref="J28" si="6">+I28/D28</f>
        <v>0.99256557124726608</v>
      </c>
      <c r="K28" s="573">
        <f>SUM(K7:K27)</f>
        <v>854656534.78000009</v>
      </c>
      <c r="L28" s="90">
        <v>0.99684801391487299</v>
      </c>
      <c r="M28" s="213">
        <f t="shared" ref="M28" si="7">+G28/K28-1</f>
        <v>-3.864611585577149E-2</v>
      </c>
      <c r="N28" s="573">
        <f>SUBTOTAL(9,N7:N27)</f>
        <v>852702231.33000004</v>
      </c>
      <c r="O28" s="170">
        <v>0.99456856780589187</v>
      </c>
      <c r="P28" s="213">
        <f t="shared" ref="P28:P35" si="8">+I28/N28-1</f>
        <v>-4.1190055226215772E-2</v>
      </c>
    </row>
    <row r="29" spans="1:16" x14ac:dyDescent="0.2">
      <c r="A29" s="37" t="s">
        <v>69</v>
      </c>
      <c r="B29" s="38" t="s">
        <v>100</v>
      </c>
      <c r="C29" s="198">
        <v>708758.5</v>
      </c>
      <c r="D29" s="30">
        <v>571176.18999999994</v>
      </c>
      <c r="E29" s="30">
        <v>571176.18999999994</v>
      </c>
      <c r="F29" s="415">
        <f t="shared" si="1"/>
        <v>1</v>
      </c>
      <c r="G29" s="30">
        <v>571176.18999999994</v>
      </c>
      <c r="H29" s="48">
        <f t="shared" si="2"/>
        <v>1</v>
      </c>
      <c r="I29" s="30">
        <v>571176.18999999994</v>
      </c>
      <c r="J29" s="153">
        <f>I29/D29</f>
        <v>1</v>
      </c>
      <c r="K29" s="30">
        <v>596014.72</v>
      </c>
      <c r="L29" s="48">
        <v>0.99894198566459791</v>
      </c>
      <c r="M29" s="210">
        <f>+G29/K29-1</f>
        <v>-4.1674356633339626E-2</v>
      </c>
      <c r="N29" s="30">
        <v>596014.72</v>
      </c>
      <c r="O29" s="153">
        <v>0.99894198566459791</v>
      </c>
      <c r="P29" s="210">
        <f t="shared" si="8"/>
        <v>-4.1674356633339626E-2</v>
      </c>
    </row>
    <row r="30" spans="1:16" x14ac:dyDescent="0.2">
      <c r="A30" s="39" t="s">
        <v>70</v>
      </c>
      <c r="B30" s="40" t="s">
        <v>755</v>
      </c>
      <c r="C30" s="199">
        <v>20680688.129999999</v>
      </c>
      <c r="D30" s="32">
        <v>23441197.969999999</v>
      </c>
      <c r="E30" s="32">
        <v>23146373.079999998</v>
      </c>
      <c r="F30" s="130">
        <f t="shared" si="1"/>
        <v>0.98742278912633574</v>
      </c>
      <c r="G30" s="32">
        <v>22855978.739999998</v>
      </c>
      <c r="H30" s="280">
        <f t="shared" si="2"/>
        <v>0.97503458523114039</v>
      </c>
      <c r="I30" s="32">
        <v>22608804.329999998</v>
      </c>
      <c r="J30" s="153">
        <f t="shared" ref="J30:J36" si="9">I30/D30</f>
        <v>0.96449014077414918</v>
      </c>
      <c r="K30" s="32">
        <v>20577571.530000001</v>
      </c>
      <c r="L30" s="280">
        <v>0.95707865273538706</v>
      </c>
      <c r="M30" s="211">
        <f>+G30/K30-1</f>
        <v>0.11072284242473951</v>
      </c>
      <c r="N30" s="32">
        <v>20411081.739999998</v>
      </c>
      <c r="O30" s="153">
        <v>0.94933508476017225</v>
      </c>
      <c r="P30" s="211">
        <f t="shared" si="8"/>
        <v>0.10767300910333821</v>
      </c>
    </row>
    <row r="31" spans="1:16" x14ac:dyDescent="0.2">
      <c r="A31" s="39" t="s">
        <v>71</v>
      </c>
      <c r="B31" s="40" t="s">
        <v>482</v>
      </c>
      <c r="C31" s="199">
        <v>180754699.88999999</v>
      </c>
      <c r="D31" s="32">
        <v>240554031.97999999</v>
      </c>
      <c r="E31" s="32">
        <v>235203861.09</v>
      </c>
      <c r="F31" s="130">
        <f t="shared" si="1"/>
        <v>0.97775896398009743</v>
      </c>
      <c r="G31" s="32">
        <v>234260980.43000001</v>
      </c>
      <c r="H31" s="280">
        <f t="shared" si="2"/>
        <v>0.97383934287776475</v>
      </c>
      <c r="I31" s="32">
        <v>231565887.78999999</v>
      </c>
      <c r="J31" s="153">
        <f t="shared" si="9"/>
        <v>0.9626356535535131</v>
      </c>
      <c r="K31" s="32">
        <v>191651390.25999999</v>
      </c>
      <c r="L31" s="280">
        <v>0.99526701046528976</v>
      </c>
      <c r="M31" s="211">
        <f>+G31/K31-1</f>
        <v>0.22232862549128685</v>
      </c>
      <c r="N31" s="32">
        <v>188807163.08000001</v>
      </c>
      <c r="O31" s="153">
        <v>0.98049662200798504</v>
      </c>
      <c r="P31" s="211">
        <f t="shared" si="8"/>
        <v>0.22646770393919091</v>
      </c>
    </row>
    <row r="32" spans="1:16" x14ac:dyDescent="0.2">
      <c r="A32" s="39" t="s">
        <v>72</v>
      </c>
      <c r="B32" s="40" t="s">
        <v>101</v>
      </c>
      <c r="C32" s="199">
        <v>29696298.379999999</v>
      </c>
      <c r="D32" s="32">
        <v>34198757.280000001</v>
      </c>
      <c r="E32" s="32">
        <v>33194956.66</v>
      </c>
      <c r="F32" s="415">
        <f t="shared" si="1"/>
        <v>0.97064803812075828</v>
      </c>
      <c r="G32" s="32">
        <v>32735004.969999999</v>
      </c>
      <c r="H32" s="280">
        <f t="shared" si="2"/>
        <v>0.9571986695886161</v>
      </c>
      <c r="I32" s="32">
        <v>32322798.059999999</v>
      </c>
      <c r="J32" s="153">
        <f t="shared" si="9"/>
        <v>0.94514539798505792</v>
      </c>
      <c r="K32" s="32">
        <v>30647270.129999999</v>
      </c>
      <c r="L32" s="280">
        <v>0.95164366017572743</v>
      </c>
      <c r="M32" s="211">
        <f>+G32/K32-1</f>
        <v>6.8121396494507325E-2</v>
      </c>
      <c r="N32" s="32">
        <v>30390151.41</v>
      </c>
      <c r="O32" s="153">
        <v>0.94365973864658026</v>
      </c>
      <c r="P32" s="211">
        <f t="shared" si="8"/>
        <v>6.3594505467454043E-2</v>
      </c>
    </row>
    <row r="33" spans="1:16" x14ac:dyDescent="0.2">
      <c r="A33" s="41">
        <v>234</v>
      </c>
      <c r="B33" s="42" t="s">
        <v>431</v>
      </c>
      <c r="C33" s="199">
        <v>8908528.6099999994</v>
      </c>
      <c r="D33" s="32">
        <v>10913279.08</v>
      </c>
      <c r="E33" s="32">
        <v>10878923.17</v>
      </c>
      <c r="F33" s="130">
        <f t="shared" si="1"/>
        <v>0.99685191684844188</v>
      </c>
      <c r="G33" s="32">
        <v>10862389.66</v>
      </c>
      <c r="H33" s="280">
        <f t="shared" si="2"/>
        <v>0.99533692672688434</v>
      </c>
      <c r="I33" s="32">
        <v>10862056.65</v>
      </c>
      <c r="J33" s="153">
        <f t="shared" si="9"/>
        <v>0.99530641252509788</v>
      </c>
      <c r="K33" s="32">
        <v>9945232.2899999991</v>
      </c>
      <c r="L33" s="243">
        <v>0.99904891258160322</v>
      </c>
      <c r="M33" s="524">
        <f>+G33/K33-1</f>
        <v>9.222080925371734E-2</v>
      </c>
      <c r="N33" s="32">
        <v>9945232.2899999991</v>
      </c>
      <c r="O33" s="153">
        <v>0.99904891258160322</v>
      </c>
      <c r="P33" s="524">
        <f t="shared" si="8"/>
        <v>9.2187324867401443E-2</v>
      </c>
    </row>
    <row r="34" spans="1:16" x14ac:dyDescent="0.2">
      <c r="A34" s="675">
        <v>239</v>
      </c>
      <c r="B34" s="669" t="s">
        <v>466</v>
      </c>
      <c r="C34" s="667">
        <v>2850236.89</v>
      </c>
      <c r="D34" s="398">
        <v>29440.6</v>
      </c>
      <c r="E34" s="399">
        <v>0</v>
      </c>
      <c r="F34" s="130">
        <f>+E34/D34</f>
        <v>0</v>
      </c>
      <c r="G34" s="399">
        <v>0</v>
      </c>
      <c r="H34" s="280">
        <f t="shared" si="2"/>
        <v>0</v>
      </c>
      <c r="I34" s="399">
        <v>0</v>
      </c>
      <c r="J34" s="153">
        <f t="shared" si="9"/>
        <v>0</v>
      </c>
      <c r="K34" s="399">
        <v>0</v>
      </c>
      <c r="L34" s="413" t="s">
        <v>129</v>
      </c>
      <c r="M34" s="445" t="s">
        <v>129</v>
      </c>
      <c r="N34" s="399">
        <v>0</v>
      </c>
      <c r="O34" s="428" t="s">
        <v>129</v>
      </c>
      <c r="P34" s="445" t="s">
        <v>129</v>
      </c>
    </row>
    <row r="35" spans="1:16" x14ac:dyDescent="0.2">
      <c r="A35" s="250">
        <v>241</v>
      </c>
      <c r="B35" s="42" t="s">
        <v>780</v>
      </c>
      <c r="C35" s="534">
        <v>0</v>
      </c>
      <c r="D35" s="520">
        <v>0</v>
      </c>
      <c r="E35" s="180">
        <v>0</v>
      </c>
      <c r="F35" s="78" t="s">
        <v>129</v>
      </c>
      <c r="G35" s="180">
        <v>0</v>
      </c>
      <c r="H35" s="280" t="s">
        <v>129</v>
      </c>
      <c r="I35" s="180">
        <v>0</v>
      </c>
      <c r="J35" s="172" t="s">
        <v>129</v>
      </c>
      <c r="K35" s="180">
        <v>43066.71</v>
      </c>
      <c r="L35" s="78">
        <v>1</v>
      </c>
      <c r="M35" s="211">
        <f>+G35/K35-1</f>
        <v>-1</v>
      </c>
      <c r="N35" s="180">
        <v>43066.71</v>
      </c>
      <c r="O35" s="172">
        <v>1</v>
      </c>
      <c r="P35" s="245">
        <f t="shared" si="8"/>
        <v>-1</v>
      </c>
    </row>
    <row r="36" spans="1:16" x14ac:dyDescent="0.2">
      <c r="A36" s="567">
        <v>299</v>
      </c>
      <c r="B36" s="668" t="s">
        <v>551</v>
      </c>
      <c r="C36" s="534">
        <v>0</v>
      </c>
      <c r="D36" s="698">
        <v>4582.7700000000004</v>
      </c>
      <c r="E36" s="699">
        <v>0</v>
      </c>
      <c r="F36" s="78">
        <f t="shared" si="1"/>
        <v>0</v>
      </c>
      <c r="G36" s="699">
        <v>0</v>
      </c>
      <c r="H36" s="280">
        <f t="shared" si="2"/>
        <v>0</v>
      </c>
      <c r="I36" s="699">
        <v>0</v>
      </c>
      <c r="J36" s="172">
        <f t="shared" si="9"/>
        <v>0</v>
      </c>
      <c r="K36" s="700">
        <v>0</v>
      </c>
      <c r="L36" s="268" t="s">
        <v>129</v>
      </c>
      <c r="M36" s="245" t="s">
        <v>129</v>
      </c>
      <c r="N36" s="700">
        <v>0</v>
      </c>
      <c r="O36" s="521" t="s">
        <v>129</v>
      </c>
      <c r="P36" s="563" t="s">
        <v>129</v>
      </c>
    </row>
    <row r="37" spans="1:16" x14ac:dyDescent="0.2">
      <c r="A37" s="18">
        <v>2</v>
      </c>
      <c r="B37" s="522" t="s">
        <v>125</v>
      </c>
      <c r="C37" s="201">
        <f>SUBTOTAL(9,C29:C34)</f>
        <v>243599210.39999998</v>
      </c>
      <c r="D37" s="207">
        <f>SUBTOTAL(9,D29:D36)</f>
        <v>309712465.86999995</v>
      </c>
      <c r="E37" s="203">
        <f>SUBTOTAL(9,E29:E36)</f>
        <v>302995290.19000006</v>
      </c>
      <c r="F37" s="232">
        <f>E37/D37</f>
        <v>0.97831157470161567</v>
      </c>
      <c r="G37" s="203">
        <f>SUBTOTAL(9,G29:G36)</f>
        <v>301285529.99000007</v>
      </c>
      <c r="H37" s="232" t="e">
        <v>#DIV/0!</v>
      </c>
      <c r="I37" s="203">
        <f>SUBTOTAL(9,I29:I36)</f>
        <v>297930723.01999998</v>
      </c>
      <c r="J37" s="277">
        <f>I37/D37</f>
        <v>0.96195909384239875</v>
      </c>
      <c r="K37" s="573">
        <f>SUM(K29:K36)</f>
        <v>253460545.63999999</v>
      </c>
      <c r="L37" s="90">
        <v>0.98675703113804103</v>
      </c>
      <c r="M37" s="213">
        <f t="shared" ref="M37:M60" si="10">+G37/K37-1</f>
        <v>0.18868808251493241</v>
      </c>
      <c r="N37" s="573">
        <f>SUBTOTAL(9,N29:N36)</f>
        <v>250192709.95000002</v>
      </c>
      <c r="O37" s="277">
        <v>0.97403489390926989</v>
      </c>
      <c r="P37" s="213">
        <f t="shared" ref="P37:P60" si="11">+I37/N37-1</f>
        <v>0.19080497221337978</v>
      </c>
    </row>
    <row r="38" spans="1:16" x14ac:dyDescent="0.2">
      <c r="A38" s="37" t="s">
        <v>497</v>
      </c>
      <c r="B38" s="38" t="s">
        <v>475</v>
      </c>
      <c r="C38" s="198">
        <v>16774924.1</v>
      </c>
      <c r="D38" s="30">
        <v>23619932.57</v>
      </c>
      <c r="E38" s="30">
        <v>23611008.559999999</v>
      </c>
      <c r="F38" s="78">
        <f t="shared" si="1"/>
        <v>0.99962218308737527</v>
      </c>
      <c r="G38" s="30">
        <v>23605207.329999998</v>
      </c>
      <c r="H38" s="280">
        <f t="shared" si="2"/>
        <v>0.9993765756969728</v>
      </c>
      <c r="I38" s="30">
        <v>23600202.77</v>
      </c>
      <c r="J38" s="153">
        <f>I38/D38</f>
        <v>0.9991646970226723</v>
      </c>
      <c r="K38" s="30">
        <v>16972224.920000002</v>
      </c>
      <c r="L38" s="48">
        <v>0.99926661384946525</v>
      </c>
      <c r="M38" s="210">
        <f t="shared" si="10"/>
        <v>0.39081395876292668</v>
      </c>
      <c r="N38" s="30">
        <v>16972224.440000001</v>
      </c>
      <c r="O38" s="153">
        <v>0.99926658558870518</v>
      </c>
      <c r="P38" s="210">
        <f t="shared" si="11"/>
        <v>0.39051913044345743</v>
      </c>
    </row>
    <row r="39" spans="1:16" x14ac:dyDescent="0.2">
      <c r="A39" s="37" t="s">
        <v>73</v>
      </c>
      <c r="B39" s="38" t="s">
        <v>132</v>
      </c>
      <c r="C39" s="199">
        <v>2248848</v>
      </c>
      <c r="D39" s="32">
        <v>12079453.67</v>
      </c>
      <c r="E39" s="32">
        <v>12079453.67</v>
      </c>
      <c r="F39" s="78">
        <f t="shared" si="1"/>
        <v>1</v>
      </c>
      <c r="G39" s="32">
        <v>12079453.67</v>
      </c>
      <c r="H39" s="280">
        <f t="shared" si="2"/>
        <v>1</v>
      </c>
      <c r="I39" s="32">
        <v>12079453.67</v>
      </c>
      <c r="J39" s="153">
        <f t="shared" ref="J39:J49" si="12">I39/D39</f>
        <v>1</v>
      </c>
      <c r="K39" s="32">
        <v>5484972.5700000003</v>
      </c>
      <c r="L39" s="48">
        <v>1</v>
      </c>
      <c r="M39" s="210">
        <f t="shared" si="10"/>
        <v>1.202281509312999</v>
      </c>
      <c r="N39" s="32">
        <v>5484972.5700000003</v>
      </c>
      <c r="O39" s="153">
        <v>1</v>
      </c>
      <c r="P39" s="210">
        <f t="shared" si="11"/>
        <v>1.202281509312999</v>
      </c>
    </row>
    <row r="40" spans="1:16" x14ac:dyDescent="0.2">
      <c r="A40" s="37">
        <v>313</v>
      </c>
      <c r="B40" s="38" t="s">
        <v>773</v>
      </c>
      <c r="C40" s="199">
        <v>0</v>
      </c>
      <c r="D40" s="32">
        <v>6000</v>
      </c>
      <c r="E40" s="32">
        <v>6000</v>
      </c>
      <c r="F40" s="78">
        <f t="shared" si="1"/>
        <v>1</v>
      </c>
      <c r="G40" s="32">
        <v>5868.64</v>
      </c>
      <c r="H40" s="280">
        <f t="shared" si="2"/>
        <v>0.97810666666666668</v>
      </c>
      <c r="I40" s="32">
        <v>5868.64</v>
      </c>
      <c r="J40" s="153">
        <f t="shared" si="12"/>
        <v>0.97810666666666668</v>
      </c>
      <c r="K40" s="32">
        <v>0</v>
      </c>
      <c r="L40" s="48" t="s">
        <v>129</v>
      </c>
      <c r="M40" s="210" t="s">
        <v>129</v>
      </c>
      <c r="N40" s="32">
        <v>0</v>
      </c>
      <c r="O40" s="153" t="s">
        <v>129</v>
      </c>
      <c r="P40" s="210" t="e">
        <f t="shared" si="11"/>
        <v>#DIV/0!</v>
      </c>
    </row>
    <row r="41" spans="1:16" x14ac:dyDescent="0.2">
      <c r="A41" s="39" t="s">
        <v>74</v>
      </c>
      <c r="B41" s="40" t="s">
        <v>666</v>
      </c>
      <c r="C41" s="199">
        <v>8261679.1600000001</v>
      </c>
      <c r="D41" s="32">
        <v>16280328.26</v>
      </c>
      <c r="E41" s="32">
        <v>16280328.26</v>
      </c>
      <c r="F41" s="78">
        <f t="shared" si="1"/>
        <v>1</v>
      </c>
      <c r="G41" s="32">
        <v>16280328.26</v>
      </c>
      <c r="H41" s="280">
        <f t="shared" si="2"/>
        <v>1</v>
      </c>
      <c r="I41" s="32">
        <v>16280328.26</v>
      </c>
      <c r="J41" s="153">
        <f t="shared" si="12"/>
        <v>1</v>
      </c>
      <c r="K41" s="32">
        <v>9385974.1199999992</v>
      </c>
      <c r="L41" s="280">
        <v>1</v>
      </c>
      <c r="M41" s="212">
        <f t="shared" si="10"/>
        <v>0.734537944794589</v>
      </c>
      <c r="N41" s="32">
        <v>9385974.1199999992</v>
      </c>
      <c r="O41" s="178">
        <v>1</v>
      </c>
      <c r="P41" s="210">
        <f t="shared" si="11"/>
        <v>0.734537944794589</v>
      </c>
    </row>
    <row r="42" spans="1:16" x14ac:dyDescent="0.2">
      <c r="A42" s="39">
        <v>323</v>
      </c>
      <c r="B42" s="40" t="s">
        <v>483</v>
      </c>
      <c r="C42" s="199">
        <v>39307154.049999997</v>
      </c>
      <c r="D42" s="32">
        <v>39357154.049999997</v>
      </c>
      <c r="E42" s="32">
        <v>39357154.049999997</v>
      </c>
      <c r="F42" s="78">
        <f t="shared" si="1"/>
        <v>1</v>
      </c>
      <c r="G42" s="32">
        <v>39357154.049999997</v>
      </c>
      <c r="H42" s="280">
        <f t="shared" si="2"/>
        <v>1</v>
      </c>
      <c r="I42" s="32">
        <v>39357154.049999997</v>
      </c>
      <c r="J42" s="153">
        <f t="shared" si="12"/>
        <v>1</v>
      </c>
      <c r="K42" s="32">
        <v>39307154.049999997</v>
      </c>
      <c r="L42" s="614">
        <v>1</v>
      </c>
      <c r="M42" s="211">
        <f t="shared" si="10"/>
        <v>1.2720330740911834E-3</v>
      </c>
      <c r="N42" s="32">
        <v>39307154.049999997</v>
      </c>
      <c r="O42" s="178">
        <v>1</v>
      </c>
      <c r="P42" s="211">
        <f t="shared" si="11"/>
        <v>1.2720330740911834E-3</v>
      </c>
    </row>
    <row r="43" spans="1:16" x14ac:dyDescent="0.2">
      <c r="A43" s="39">
        <v>324</v>
      </c>
      <c r="B43" s="40" t="s">
        <v>477</v>
      </c>
      <c r="C43" s="199">
        <v>7463831</v>
      </c>
      <c r="D43" s="32">
        <v>7557020.8600000003</v>
      </c>
      <c r="E43" s="32">
        <v>7557020.8600000003</v>
      </c>
      <c r="F43" s="78">
        <f t="shared" si="1"/>
        <v>1</v>
      </c>
      <c r="G43" s="32">
        <v>7557020.8600000003</v>
      </c>
      <c r="H43" s="280">
        <f t="shared" si="2"/>
        <v>1</v>
      </c>
      <c r="I43" s="32">
        <v>7557020.8600000003</v>
      </c>
      <c r="J43" s="153">
        <f t="shared" si="12"/>
        <v>1</v>
      </c>
      <c r="K43" s="32">
        <v>7522078.5</v>
      </c>
      <c r="L43" s="280">
        <v>1</v>
      </c>
      <c r="M43" s="211">
        <f t="shared" si="10"/>
        <v>4.645306480117295E-3</v>
      </c>
      <c r="N43" s="32">
        <v>7522078.5</v>
      </c>
      <c r="O43" s="178">
        <v>1</v>
      </c>
      <c r="P43" s="211">
        <f t="shared" si="11"/>
        <v>4.645306480117295E-3</v>
      </c>
    </row>
    <row r="44" spans="1:16" x14ac:dyDescent="0.2">
      <c r="A44" s="39" t="s">
        <v>476</v>
      </c>
      <c r="B44" s="40" t="s">
        <v>114</v>
      </c>
      <c r="C44" s="199">
        <v>14209859.460000001</v>
      </c>
      <c r="D44" s="32">
        <v>21867703.23</v>
      </c>
      <c r="E44" s="32">
        <v>21865687.600000001</v>
      </c>
      <c r="F44" s="78">
        <f t="shared" si="1"/>
        <v>0.99990782616817142</v>
      </c>
      <c r="G44" s="32">
        <v>21861749.670000002</v>
      </c>
      <c r="H44" s="280">
        <f t="shared" si="2"/>
        <v>0.99972774644244156</v>
      </c>
      <c r="I44" s="32">
        <v>21861749.579999998</v>
      </c>
      <c r="J44" s="153">
        <f t="shared" si="12"/>
        <v>0.99972774232678285</v>
      </c>
      <c r="K44" s="32">
        <v>22318502.039999999</v>
      </c>
      <c r="L44" s="280">
        <v>0.99290156083074521</v>
      </c>
      <c r="M44" s="211">
        <f t="shared" si="10"/>
        <v>-2.0465189338486511E-2</v>
      </c>
      <c r="N44" s="32">
        <v>22308506.010000002</v>
      </c>
      <c r="O44" s="178">
        <v>0.99245685922078408</v>
      </c>
      <c r="P44" s="211">
        <f t="shared" si="11"/>
        <v>-2.0026281894437115E-2</v>
      </c>
    </row>
    <row r="45" spans="1:16" x14ac:dyDescent="0.2">
      <c r="A45" s="39">
        <v>328</v>
      </c>
      <c r="B45" s="40" t="s">
        <v>432</v>
      </c>
      <c r="C45" s="199">
        <v>9039781.6799999997</v>
      </c>
      <c r="D45" s="32">
        <v>9402300.0800000001</v>
      </c>
      <c r="E45" s="32">
        <v>9402300.0800000001</v>
      </c>
      <c r="F45" s="78">
        <f t="shared" si="1"/>
        <v>1</v>
      </c>
      <c r="G45" s="32">
        <v>9402300.0800000001</v>
      </c>
      <c r="H45" s="280">
        <f t="shared" si="2"/>
        <v>1</v>
      </c>
      <c r="I45" s="32">
        <v>9402300.0800000001</v>
      </c>
      <c r="J45" s="153">
        <f t="shared" si="12"/>
        <v>1</v>
      </c>
      <c r="K45" s="32">
        <v>9039781.6799999997</v>
      </c>
      <c r="L45" s="280">
        <v>1</v>
      </c>
      <c r="M45" s="212">
        <f t="shared" si="10"/>
        <v>4.0102561414956606E-2</v>
      </c>
      <c r="N45" s="32">
        <v>9039781.6799999997</v>
      </c>
      <c r="O45" s="178">
        <v>1</v>
      </c>
      <c r="P45" s="211">
        <f t="shared" si="11"/>
        <v>4.0102561414956606E-2</v>
      </c>
    </row>
    <row r="46" spans="1:16" x14ac:dyDescent="0.2">
      <c r="A46" s="39" t="s">
        <v>499</v>
      </c>
      <c r="B46" s="40" t="s">
        <v>498</v>
      </c>
      <c r="C46" s="199">
        <v>28919222.559999999</v>
      </c>
      <c r="D46" s="32">
        <v>30377801.829999998</v>
      </c>
      <c r="E46" s="32">
        <v>30377801.829999998</v>
      </c>
      <c r="F46" s="78">
        <f t="shared" si="1"/>
        <v>1</v>
      </c>
      <c r="G46" s="32">
        <v>30377801.829999998</v>
      </c>
      <c r="H46" s="280">
        <f t="shared" si="2"/>
        <v>1</v>
      </c>
      <c r="I46" s="32">
        <v>30377801.829999998</v>
      </c>
      <c r="J46" s="153">
        <f t="shared" si="12"/>
        <v>1</v>
      </c>
      <c r="K46" s="32">
        <v>28501558.120000001</v>
      </c>
      <c r="L46" s="614">
        <v>1</v>
      </c>
      <c r="M46" s="211">
        <f t="shared" si="10"/>
        <v>6.5829513674320994E-2</v>
      </c>
      <c r="N46" s="32">
        <v>28501558.120000001</v>
      </c>
      <c r="O46" s="178">
        <v>1</v>
      </c>
      <c r="P46" s="211">
        <f t="shared" si="11"/>
        <v>6.5829513674320994E-2</v>
      </c>
    </row>
    <row r="47" spans="1:16" x14ac:dyDescent="0.2">
      <c r="A47" s="39" t="s">
        <v>433</v>
      </c>
      <c r="B47" s="40" t="s">
        <v>505</v>
      </c>
      <c r="C47" s="199">
        <v>10147004.630000001</v>
      </c>
      <c r="D47" s="32">
        <v>17335351.390000001</v>
      </c>
      <c r="E47" s="32">
        <v>17332529.359999999</v>
      </c>
      <c r="F47" s="78">
        <f t="shared" si="1"/>
        <v>0.99983720953002264</v>
      </c>
      <c r="G47" s="32">
        <v>17332529.359999999</v>
      </c>
      <c r="H47" s="280">
        <f t="shared" si="2"/>
        <v>0.99983720953002264</v>
      </c>
      <c r="I47" s="32">
        <v>17332529.359999999</v>
      </c>
      <c r="J47" s="153">
        <f t="shared" si="12"/>
        <v>0.99983720953002264</v>
      </c>
      <c r="K47" s="32">
        <v>12352075.720000001</v>
      </c>
      <c r="L47" s="280">
        <v>0.99984405053924263</v>
      </c>
      <c r="M47" s="211">
        <f t="shared" si="10"/>
        <v>0.40320782942868805</v>
      </c>
      <c r="N47" s="32">
        <v>12352075.720000001</v>
      </c>
      <c r="O47" s="178">
        <v>0.99984405053924263</v>
      </c>
      <c r="P47" s="211">
        <f t="shared" si="11"/>
        <v>0.40320782942868805</v>
      </c>
    </row>
    <row r="48" spans="1:16" x14ac:dyDescent="0.2">
      <c r="A48" s="39" t="s">
        <v>76</v>
      </c>
      <c r="B48" s="40" t="s">
        <v>110</v>
      </c>
      <c r="C48" s="199">
        <v>12497819.630000001</v>
      </c>
      <c r="D48" s="32">
        <v>14869589.279999999</v>
      </c>
      <c r="E48" s="32">
        <v>14818360.609999999</v>
      </c>
      <c r="F48" s="78">
        <f t="shared" si="1"/>
        <v>0.99655480262195917</v>
      </c>
      <c r="G48" s="32">
        <v>14813038.609999999</v>
      </c>
      <c r="H48" s="280">
        <f t="shared" si="2"/>
        <v>0.9961968909204465</v>
      </c>
      <c r="I48" s="32">
        <v>14794791.869999999</v>
      </c>
      <c r="J48" s="153">
        <f t="shared" si="12"/>
        <v>0.99496977296470424</v>
      </c>
      <c r="K48" s="32">
        <v>12623103.82</v>
      </c>
      <c r="L48" s="280">
        <v>0.99884950543500706</v>
      </c>
      <c r="M48" s="211">
        <f t="shared" si="10"/>
        <v>0.17348623771360216</v>
      </c>
      <c r="N48" s="32">
        <v>12591368.539999999</v>
      </c>
      <c r="O48" s="178">
        <v>0.9963383347130631</v>
      </c>
      <c r="P48" s="211">
        <f t="shared" si="11"/>
        <v>0.17499474524951042</v>
      </c>
    </row>
    <row r="49" spans="1:16" x14ac:dyDescent="0.2">
      <c r="A49" s="39" t="s">
        <v>77</v>
      </c>
      <c r="B49" s="40" t="s">
        <v>484</v>
      </c>
      <c r="C49" s="199">
        <v>64496879.130000003</v>
      </c>
      <c r="D49" s="32">
        <v>69290566.950000003</v>
      </c>
      <c r="E49" s="32">
        <v>69290566.950000003</v>
      </c>
      <c r="F49" s="415">
        <f t="shared" si="1"/>
        <v>1</v>
      </c>
      <c r="G49" s="32">
        <v>69290566.950000003</v>
      </c>
      <c r="H49" s="280">
        <f t="shared" si="2"/>
        <v>1</v>
      </c>
      <c r="I49" s="32">
        <v>69290566.950000003</v>
      </c>
      <c r="J49" s="153">
        <f t="shared" si="12"/>
        <v>1</v>
      </c>
      <c r="K49" s="32">
        <v>64681746.729999997</v>
      </c>
      <c r="L49" s="280">
        <v>1</v>
      </c>
      <c r="M49" s="211">
        <f t="shared" si="10"/>
        <v>7.1253799611172175E-2</v>
      </c>
      <c r="N49" s="32">
        <v>64681746.729999997</v>
      </c>
      <c r="O49" s="178">
        <v>1</v>
      </c>
      <c r="P49" s="211">
        <f t="shared" si="11"/>
        <v>7.1253799611172175E-2</v>
      </c>
    </row>
    <row r="50" spans="1:16" ht="15.75" thickBot="1" x14ac:dyDescent="0.3">
      <c r="A50" s="7" t="s">
        <v>19</v>
      </c>
      <c r="N50" s="97"/>
      <c r="P50" s="526"/>
    </row>
    <row r="51" spans="1:16" x14ac:dyDescent="0.2">
      <c r="A51" s="775" t="s">
        <v>468</v>
      </c>
      <c r="B51" s="776"/>
      <c r="C51" s="164" t="s">
        <v>510</v>
      </c>
      <c r="D51" s="761" t="s">
        <v>775</v>
      </c>
      <c r="E51" s="762"/>
      <c r="F51" s="762"/>
      <c r="G51" s="762"/>
      <c r="H51" s="762"/>
      <c r="I51" s="762"/>
      <c r="J51" s="763"/>
      <c r="K51" s="770" t="s">
        <v>776</v>
      </c>
      <c r="L51" s="771"/>
      <c r="M51" s="771"/>
      <c r="N51" s="771"/>
      <c r="O51" s="771"/>
      <c r="P51" s="774"/>
    </row>
    <row r="52" spans="1:16" x14ac:dyDescent="0.2">
      <c r="C52" s="157">
        <v>1</v>
      </c>
      <c r="D52" s="148">
        <v>2</v>
      </c>
      <c r="E52" s="87">
        <v>3</v>
      </c>
      <c r="F52" s="88" t="s">
        <v>36</v>
      </c>
      <c r="G52" s="87">
        <v>4</v>
      </c>
      <c r="H52" s="88" t="s">
        <v>37</v>
      </c>
      <c r="I52" s="87">
        <v>5</v>
      </c>
      <c r="J52" s="149" t="s">
        <v>38</v>
      </c>
      <c r="K52" s="87" t="s">
        <v>555</v>
      </c>
      <c r="L52" s="88" t="s">
        <v>556</v>
      </c>
      <c r="M52" s="88" t="s">
        <v>557</v>
      </c>
      <c r="N52" s="87" t="s">
        <v>39</v>
      </c>
      <c r="O52" s="88" t="s">
        <v>40</v>
      </c>
      <c r="P52" s="615" t="s">
        <v>362</v>
      </c>
    </row>
    <row r="53" spans="1:16" x14ac:dyDescent="0.2">
      <c r="A53" s="703"/>
      <c r="B53" s="2" t="s">
        <v>425</v>
      </c>
      <c r="C53" s="248" t="s">
        <v>13</v>
      </c>
      <c r="D53" s="249" t="s">
        <v>14</v>
      </c>
      <c r="E53" s="89" t="s">
        <v>15</v>
      </c>
      <c r="F53" s="89" t="s">
        <v>18</v>
      </c>
      <c r="G53" s="89" t="s">
        <v>16</v>
      </c>
      <c r="H53" s="89" t="s">
        <v>18</v>
      </c>
      <c r="I53" s="89" t="s">
        <v>17</v>
      </c>
      <c r="J53" s="113" t="s">
        <v>18</v>
      </c>
      <c r="K53" s="89" t="s">
        <v>16</v>
      </c>
      <c r="L53" s="89" t="s">
        <v>18</v>
      </c>
      <c r="M53" s="617" t="s">
        <v>513</v>
      </c>
      <c r="N53" s="569" t="s">
        <v>17</v>
      </c>
      <c r="O53" s="89" t="s">
        <v>18</v>
      </c>
      <c r="P53" s="616" t="s">
        <v>513</v>
      </c>
    </row>
    <row r="54" spans="1:16" x14ac:dyDescent="0.2">
      <c r="A54" s="37" t="s">
        <v>78</v>
      </c>
      <c r="B54" s="40" t="s">
        <v>102</v>
      </c>
      <c r="C54" s="199">
        <v>16590471.789999999</v>
      </c>
      <c r="D54" s="32">
        <v>16387835.84</v>
      </c>
      <c r="E54" s="32">
        <v>16376027.74</v>
      </c>
      <c r="F54" s="415">
        <f>+E54/D54</f>
        <v>0.99927945946522245</v>
      </c>
      <c r="G54" s="30">
        <v>16357884.470000001</v>
      </c>
      <c r="H54" s="48">
        <f>+G54/D54</f>
        <v>0.99817234134559163</v>
      </c>
      <c r="I54" s="30">
        <v>16356340.75</v>
      </c>
      <c r="J54" s="153">
        <f t="shared" ref="J54:J87" si="13">+I54/D54</f>
        <v>0.99807814220819047</v>
      </c>
      <c r="K54" s="30">
        <v>16305692.27</v>
      </c>
      <c r="L54" s="48">
        <v>0.99573080695029648</v>
      </c>
      <c r="M54" s="210">
        <f t="shared" si="10"/>
        <v>3.2008576597528648E-3</v>
      </c>
      <c r="N54" s="30">
        <v>16305688.91</v>
      </c>
      <c r="O54" s="153">
        <v>0.995730601767011</v>
      </c>
      <c r="P54" s="210">
        <f t="shared" si="11"/>
        <v>3.1063906762587301E-3</v>
      </c>
    </row>
    <row r="55" spans="1:16" x14ac:dyDescent="0.2">
      <c r="A55" s="39">
        <v>336</v>
      </c>
      <c r="B55" s="40" t="s">
        <v>434</v>
      </c>
      <c r="C55" s="199">
        <v>211322.62</v>
      </c>
      <c r="D55" s="32">
        <v>211322.62</v>
      </c>
      <c r="E55" s="32">
        <v>211322.62</v>
      </c>
      <c r="F55" s="130">
        <f t="shared" ref="F55:F85" si="14">+E55/D55</f>
        <v>1</v>
      </c>
      <c r="G55" s="32">
        <v>211322.62</v>
      </c>
      <c r="H55" s="280">
        <f t="shared" ref="H55:H61" si="15">+G55/D55</f>
        <v>1</v>
      </c>
      <c r="I55" s="32">
        <v>211322.62</v>
      </c>
      <c r="J55" s="178">
        <f t="shared" si="13"/>
        <v>1</v>
      </c>
      <c r="K55" s="32">
        <v>211322.62</v>
      </c>
      <c r="L55" s="280">
        <v>1</v>
      </c>
      <c r="M55" s="212">
        <f t="shared" si="10"/>
        <v>0</v>
      </c>
      <c r="N55" s="32">
        <v>211322.62</v>
      </c>
      <c r="O55" s="433">
        <v>1</v>
      </c>
      <c r="P55" s="211">
        <f t="shared" si="11"/>
        <v>0</v>
      </c>
    </row>
    <row r="56" spans="1:16" x14ac:dyDescent="0.2">
      <c r="A56" s="39" t="s">
        <v>500</v>
      </c>
      <c r="B56" s="40" t="s">
        <v>486</v>
      </c>
      <c r="C56" s="199">
        <v>13215052.93</v>
      </c>
      <c r="D56" s="32">
        <v>14692493.6</v>
      </c>
      <c r="E56" s="32">
        <v>14670064.93</v>
      </c>
      <c r="F56" s="130">
        <f t="shared" si="14"/>
        <v>0.99847346062481868</v>
      </c>
      <c r="G56" s="32">
        <v>14650096.539999999</v>
      </c>
      <c r="H56" s="280">
        <f t="shared" si="15"/>
        <v>0.99711437274337145</v>
      </c>
      <c r="I56" s="32">
        <v>14563836.35</v>
      </c>
      <c r="J56" s="178">
        <f t="shared" si="13"/>
        <v>0.9912433346236067</v>
      </c>
      <c r="K56" s="32">
        <v>11739340.73</v>
      </c>
      <c r="L56" s="280">
        <v>0.98700706268352034</v>
      </c>
      <c r="M56" s="211">
        <f t="shared" si="10"/>
        <v>0.24794883093916287</v>
      </c>
      <c r="N56" s="32">
        <v>11672780.66</v>
      </c>
      <c r="O56" s="178">
        <v>0.98141090011411602</v>
      </c>
      <c r="P56" s="211">
        <f t="shared" si="11"/>
        <v>0.24767497772891423</v>
      </c>
    </row>
    <row r="57" spans="1:16" x14ac:dyDescent="0.2">
      <c r="A57" s="39">
        <v>338</v>
      </c>
      <c r="B57" s="40" t="s">
        <v>428</v>
      </c>
      <c r="C57" s="199">
        <v>6508517.5999999996</v>
      </c>
      <c r="D57" s="32">
        <v>7454612.5300000003</v>
      </c>
      <c r="E57" s="32">
        <v>7443066.5800000001</v>
      </c>
      <c r="F57" s="130">
        <f t="shared" si="14"/>
        <v>0.99845116698506664</v>
      </c>
      <c r="G57" s="32">
        <v>7412856.7400000002</v>
      </c>
      <c r="H57" s="280">
        <f t="shared" si="15"/>
        <v>0.99439866393699738</v>
      </c>
      <c r="I57" s="32">
        <v>7309609.3499999996</v>
      </c>
      <c r="J57" s="178">
        <f t="shared" si="13"/>
        <v>0.98054852892535238</v>
      </c>
      <c r="K57" s="32">
        <v>6816231.0499999998</v>
      </c>
      <c r="L57" s="280">
        <v>0.99117963927542296</v>
      </c>
      <c r="M57" s="211">
        <f t="shared" si="10"/>
        <v>8.7530144683109157E-2</v>
      </c>
      <c r="N57" s="32">
        <v>6792757.0300000003</v>
      </c>
      <c r="O57" s="178">
        <v>0.98776617360718633</v>
      </c>
      <c r="P57" s="211">
        <f t="shared" si="11"/>
        <v>7.6088739479027057E-2</v>
      </c>
    </row>
    <row r="58" spans="1:16" x14ac:dyDescent="0.2">
      <c r="A58" s="39" t="s">
        <v>79</v>
      </c>
      <c r="B58" s="40" t="s">
        <v>115</v>
      </c>
      <c r="C58" s="199">
        <v>11347381.6</v>
      </c>
      <c r="D58" s="32">
        <v>12730534.470000001</v>
      </c>
      <c r="E58" s="32">
        <v>12728396.02</v>
      </c>
      <c r="F58" s="130">
        <f t="shared" si="14"/>
        <v>0.99983202197794285</v>
      </c>
      <c r="G58" s="32">
        <v>12723853.57</v>
      </c>
      <c r="H58" s="280">
        <f t="shared" si="15"/>
        <v>0.99947520663678779</v>
      </c>
      <c r="I58" s="32">
        <v>12701489.92</v>
      </c>
      <c r="J58" s="393">
        <f t="shared" si="13"/>
        <v>0.99771851291330738</v>
      </c>
      <c r="K58" s="32">
        <v>12548651.189999999</v>
      </c>
      <c r="L58" s="413">
        <v>0.9968948685844764</v>
      </c>
      <c r="M58" s="211">
        <f t="shared" si="10"/>
        <v>1.3961849552374117E-2</v>
      </c>
      <c r="N58" s="32">
        <v>12533906.83</v>
      </c>
      <c r="O58" s="393">
        <v>0.9957235413555966</v>
      </c>
      <c r="P58" s="211">
        <f t="shared" si="11"/>
        <v>1.3370379425422962E-2</v>
      </c>
    </row>
    <row r="59" spans="1:16" x14ac:dyDescent="0.2">
      <c r="A59" s="39">
        <v>342</v>
      </c>
      <c r="B59" s="40" t="s">
        <v>487</v>
      </c>
      <c r="C59" s="199">
        <v>4676210.57</v>
      </c>
      <c r="D59" s="32">
        <v>6370972.0099999998</v>
      </c>
      <c r="E59" s="32">
        <v>6370972.0099999998</v>
      </c>
      <c r="F59" s="130">
        <f t="shared" si="14"/>
        <v>1</v>
      </c>
      <c r="G59" s="32">
        <v>6370972.0099999998</v>
      </c>
      <c r="H59" s="280">
        <f t="shared" si="15"/>
        <v>1</v>
      </c>
      <c r="I59" s="32">
        <v>6370972.0099999998</v>
      </c>
      <c r="J59" s="393">
        <f t="shared" si="13"/>
        <v>1</v>
      </c>
      <c r="K59" s="32">
        <v>4675554.8</v>
      </c>
      <c r="L59" s="130">
        <v>0.99719416035526365</v>
      </c>
      <c r="M59" s="211">
        <f t="shared" si="10"/>
        <v>0.36261305503252794</v>
      </c>
      <c r="N59" s="32">
        <v>4674954.6399999997</v>
      </c>
      <c r="O59" s="393">
        <v>0.99706615927883968</v>
      </c>
      <c r="P59" s="211">
        <f t="shared" si="11"/>
        <v>0.36278798418459091</v>
      </c>
    </row>
    <row r="60" spans="1:16" x14ac:dyDescent="0.2">
      <c r="A60" s="675">
        <v>343</v>
      </c>
      <c r="B60" s="679" t="s">
        <v>435</v>
      </c>
      <c r="C60" s="667">
        <v>7608676.7199999997</v>
      </c>
      <c r="D60" s="398">
        <v>7608676.7199999997</v>
      </c>
      <c r="E60" s="399">
        <v>7608676.7199999997</v>
      </c>
      <c r="F60" s="130">
        <f t="shared" si="14"/>
        <v>1</v>
      </c>
      <c r="G60" s="399">
        <v>7608676.7199999997</v>
      </c>
      <c r="H60" s="280">
        <f t="shared" si="15"/>
        <v>1</v>
      </c>
      <c r="I60" s="399">
        <v>7608676.7199999997</v>
      </c>
      <c r="J60" s="428">
        <f t="shared" si="13"/>
        <v>1</v>
      </c>
      <c r="K60" s="399">
        <v>7683967.7199999997</v>
      </c>
      <c r="L60" s="415">
        <v>1</v>
      </c>
      <c r="M60" s="674">
        <f t="shared" si="10"/>
        <v>-9.7984534479538254E-3</v>
      </c>
      <c r="N60" s="399">
        <v>7683967.7199999997</v>
      </c>
      <c r="O60" s="428">
        <v>1</v>
      </c>
      <c r="P60" s="211">
        <f t="shared" si="11"/>
        <v>-9.7984534479538254E-3</v>
      </c>
    </row>
    <row r="61" spans="1:16" x14ac:dyDescent="0.2">
      <c r="A61" s="567">
        <v>399</v>
      </c>
      <c r="B61" s="668" t="s">
        <v>552</v>
      </c>
      <c r="C61" s="534">
        <v>0</v>
      </c>
      <c r="D61" s="698">
        <v>4123.55</v>
      </c>
      <c r="E61" s="699">
        <v>0</v>
      </c>
      <c r="F61" s="78">
        <f t="shared" si="14"/>
        <v>0</v>
      </c>
      <c r="G61" s="699">
        <v>0</v>
      </c>
      <c r="H61" s="391">
        <f t="shared" si="15"/>
        <v>0</v>
      </c>
      <c r="I61" s="699">
        <v>0</v>
      </c>
      <c r="J61" s="521" t="s">
        <v>129</v>
      </c>
      <c r="K61" s="700">
        <v>0</v>
      </c>
      <c r="L61" s="268" t="s">
        <v>129</v>
      </c>
      <c r="M61" s="563" t="s">
        <v>129</v>
      </c>
      <c r="N61" s="700">
        <v>0</v>
      </c>
      <c r="O61" s="521" t="s">
        <v>129</v>
      </c>
      <c r="P61" s="563" t="s">
        <v>129</v>
      </c>
    </row>
    <row r="62" spans="1:16" x14ac:dyDescent="0.2">
      <c r="A62" s="536">
        <v>3</v>
      </c>
      <c r="B62" s="2" t="s">
        <v>124</v>
      </c>
      <c r="C62" s="201">
        <f>SUM(C38:C49,C54:C61)</f>
        <v>273524637.23000002</v>
      </c>
      <c r="D62" s="207">
        <f>SUM(D38:D49,D54:D61)</f>
        <v>327503773.51000005</v>
      </c>
      <c r="E62" s="203">
        <f>SUM(E38:E49,E54:E61)</f>
        <v>327386738.44999999</v>
      </c>
      <c r="F62" s="90">
        <f>+E62/D62</f>
        <v>0.99964264515567025</v>
      </c>
      <c r="G62" s="203">
        <f>SUM(G38:G49,G54:G61)</f>
        <v>327298681.98000008</v>
      </c>
      <c r="H62" s="90">
        <f>+G62/D62</f>
        <v>0.99937377353609724</v>
      </c>
      <c r="I62" s="203">
        <f>SUM(I38:I49,I54:I61)</f>
        <v>327062015.64000005</v>
      </c>
      <c r="J62" s="170">
        <f t="shared" si="13"/>
        <v>0.9986511365494648</v>
      </c>
      <c r="K62" s="573">
        <f>SUM(K38:K61)</f>
        <v>288169932.65000004</v>
      </c>
      <c r="L62" s="90">
        <v>0.99817860986414764</v>
      </c>
      <c r="M62" s="213">
        <f t="shared" ref="M62:M69" si="16">+G62/K62-1</f>
        <v>0.13578359466643009</v>
      </c>
      <c r="N62" s="573">
        <f>SUBTOTAL(9,N38:N61)</f>
        <v>288022818.88999999</v>
      </c>
      <c r="O62" s="170">
        <v>0.99766902925975098</v>
      </c>
      <c r="P62" s="213">
        <f t="shared" ref="P62:P69" si="17">+I62/N62-1</f>
        <v>0.13554202719233044</v>
      </c>
    </row>
    <row r="63" spans="1:16" x14ac:dyDescent="0.2">
      <c r="A63" s="37">
        <v>430</v>
      </c>
      <c r="B63" s="38" t="s">
        <v>756</v>
      </c>
      <c r="C63" s="198">
        <v>3157718.66</v>
      </c>
      <c r="D63" s="30">
        <v>5182369.8099999996</v>
      </c>
      <c r="E63" s="30">
        <v>4777626.04</v>
      </c>
      <c r="F63" s="415">
        <f t="shared" si="14"/>
        <v>0.92189986727326978</v>
      </c>
      <c r="G63" s="30">
        <v>4760567.08</v>
      </c>
      <c r="H63" s="415">
        <f>G63/D63</f>
        <v>0.91860813769289851</v>
      </c>
      <c r="I63" s="30">
        <v>4755661.8899999997</v>
      </c>
      <c r="J63" s="153">
        <f t="shared" si="13"/>
        <v>0.91766162283968689</v>
      </c>
      <c r="K63" s="30">
        <v>3597372.82</v>
      </c>
      <c r="L63" s="48">
        <v>0.98098655673396751</v>
      </c>
      <c r="M63" s="210">
        <f t="shared" si="16"/>
        <v>0.32334548521996131</v>
      </c>
      <c r="N63" s="30">
        <v>3591947.22</v>
      </c>
      <c r="O63" s="153">
        <v>0.97950702127058031</v>
      </c>
      <c r="P63" s="210">
        <f t="shared" si="17"/>
        <v>0.3239787777282539</v>
      </c>
    </row>
    <row r="64" spans="1:16" x14ac:dyDescent="0.2">
      <c r="A64" s="37" t="s">
        <v>80</v>
      </c>
      <c r="B64" s="38" t="s">
        <v>103</v>
      </c>
      <c r="C64" s="199">
        <v>8913661.5299999993</v>
      </c>
      <c r="D64" s="32">
        <v>8092650.4699999997</v>
      </c>
      <c r="E64" s="32">
        <v>7652124.9199999999</v>
      </c>
      <c r="F64" s="130">
        <f t="shared" si="14"/>
        <v>0.94556473782810002</v>
      </c>
      <c r="G64" s="32">
        <v>7303330.9900000002</v>
      </c>
      <c r="H64" s="415">
        <f t="shared" ref="H64:H69" si="18">G64/D64</f>
        <v>0.90246465197946457</v>
      </c>
      <c r="I64" s="32">
        <v>7238258.5800000001</v>
      </c>
      <c r="J64" s="153">
        <f t="shared" si="13"/>
        <v>0.89442372518530389</v>
      </c>
      <c r="K64" s="32">
        <v>6820199.4199999999</v>
      </c>
      <c r="L64" s="48">
        <v>0.92104431665701847</v>
      </c>
      <c r="M64" s="210">
        <f t="shared" si="16"/>
        <v>7.0838334812209913E-2</v>
      </c>
      <c r="N64" s="32">
        <v>6753500.0899999999</v>
      </c>
      <c r="O64" s="153">
        <v>0.91203680308766732</v>
      </c>
      <c r="P64" s="210">
        <f t="shared" si="17"/>
        <v>7.1778852971037699E-2</v>
      </c>
    </row>
    <row r="65" spans="1:16" x14ac:dyDescent="0.2">
      <c r="A65" s="39" t="s">
        <v>81</v>
      </c>
      <c r="B65" s="40" t="s">
        <v>488</v>
      </c>
      <c r="C65" s="199">
        <v>4243112</v>
      </c>
      <c r="D65" s="32">
        <v>9795903.4499999993</v>
      </c>
      <c r="E65" s="32">
        <v>8851580.4700000007</v>
      </c>
      <c r="F65" s="130">
        <f t="shared" si="14"/>
        <v>0.90360021565953685</v>
      </c>
      <c r="G65" s="32">
        <v>8660995.7599999998</v>
      </c>
      <c r="H65" s="415">
        <f t="shared" si="18"/>
        <v>0.8841446635532122</v>
      </c>
      <c r="I65" s="32">
        <v>8532501.1600000001</v>
      </c>
      <c r="J65" s="178">
        <f t="shared" si="13"/>
        <v>0.87102748649487771</v>
      </c>
      <c r="K65" s="32">
        <v>9299731.2599999998</v>
      </c>
      <c r="L65" s="280">
        <v>0.95926047841484885</v>
      </c>
      <c r="M65" s="210">
        <f t="shared" si="16"/>
        <v>-6.8683221282676121E-2</v>
      </c>
      <c r="N65" s="32">
        <v>9247902.3599999994</v>
      </c>
      <c r="O65" s="178">
        <v>0.95391436528321882</v>
      </c>
      <c r="P65" s="210">
        <f t="shared" si="17"/>
        <v>-7.7358212938571702E-2</v>
      </c>
    </row>
    <row r="66" spans="1:16" x14ac:dyDescent="0.2">
      <c r="A66" s="39" t="s">
        <v>82</v>
      </c>
      <c r="B66" s="40" t="s">
        <v>104</v>
      </c>
      <c r="C66" s="199">
        <v>63472023.270000003</v>
      </c>
      <c r="D66" s="32">
        <v>49801382.659999996</v>
      </c>
      <c r="E66" s="32">
        <v>49056710.770000003</v>
      </c>
      <c r="F66" s="130">
        <f t="shared" si="14"/>
        <v>0.98504716435115958</v>
      </c>
      <c r="G66" s="32">
        <v>47412283.07</v>
      </c>
      <c r="H66" s="415">
        <f t="shared" si="18"/>
        <v>0.95202744457296162</v>
      </c>
      <c r="I66" s="32">
        <v>47351968.170000002</v>
      </c>
      <c r="J66" s="178">
        <f t="shared" si="13"/>
        <v>0.95081633562822054</v>
      </c>
      <c r="K66" s="32">
        <v>72247002.260000005</v>
      </c>
      <c r="L66" s="280">
        <v>0.98252817341344978</v>
      </c>
      <c r="M66" s="210">
        <f t="shared" si="16"/>
        <v>-0.3437474000737869</v>
      </c>
      <c r="N66" s="32">
        <v>72196143.849999994</v>
      </c>
      <c r="O66" s="178">
        <v>0.98183652090030882</v>
      </c>
      <c r="P66" s="210">
        <f t="shared" si="17"/>
        <v>-0.34412053546264287</v>
      </c>
    </row>
    <row r="67" spans="1:16" x14ac:dyDescent="0.2">
      <c r="A67" s="39" t="s">
        <v>83</v>
      </c>
      <c r="B67" s="40" t="s">
        <v>489</v>
      </c>
      <c r="C67" s="199">
        <v>133403395</v>
      </c>
      <c r="D67" s="32">
        <v>147254727.30000001</v>
      </c>
      <c r="E67" s="32">
        <v>147254727.30000001</v>
      </c>
      <c r="F67" s="130">
        <f t="shared" si="14"/>
        <v>1</v>
      </c>
      <c r="G67" s="32">
        <v>147254727.30000001</v>
      </c>
      <c r="H67" s="415">
        <f t="shared" si="18"/>
        <v>1</v>
      </c>
      <c r="I67" s="32">
        <v>146914804.53999999</v>
      </c>
      <c r="J67" s="178">
        <f>+I67/D67</f>
        <v>0.99769160035652027</v>
      </c>
      <c r="K67" s="32">
        <v>133482963.62</v>
      </c>
      <c r="L67" s="280">
        <v>1</v>
      </c>
      <c r="M67" s="210">
        <f t="shared" si="16"/>
        <v>0.1031724446814466</v>
      </c>
      <c r="N67" s="32">
        <v>132730314.93000001</v>
      </c>
      <c r="O67" s="178">
        <v>0.9943614625448185</v>
      </c>
      <c r="P67" s="210">
        <f t="shared" si="17"/>
        <v>0.10686699280025569</v>
      </c>
    </row>
    <row r="68" spans="1:16" x14ac:dyDescent="0.2">
      <c r="A68" s="39">
        <v>491</v>
      </c>
      <c r="B68" s="40" t="s">
        <v>501</v>
      </c>
      <c r="C68" s="199">
        <v>17159000</v>
      </c>
      <c r="D68" s="32">
        <v>15669752</v>
      </c>
      <c r="E68" s="32">
        <v>15669752</v>
      </c>
      <c r="F68" s="130">
        <f t="shared" si="14"/>
        <v>1</v>
      </c>
      <c r="G68" s="32">
        <v>15669752</v>
      </c>
      <c r="H68" s="415">
        <f t="shared" si="18"/>
        <v>1</v>
      </c>
      <c r="I68" s="32">
        <v>15669752</v>
      </c>
      <c r="J68" s="178">
        <f t="shared" si="13"/>
        <v>1</v>
      </c>
      <c r="K68" s="32">
        <v>17159000</v>
      </c>
      <c r="L68" s="280">
        <v>1</v>
      </c>
      <c r="M68" s="210">
        <f t="shared" si="16"/>
        <v>-8.6791071740777381E-2</v>
      </c>
      <c r="N68" s="32">
        <v>17159000</v>
      </c>
      <c r="O68" s="178">
        <v>1</v>
      </c>
      <c r="P68" s="210">
        <f t="shared" si="17"/>
        <v>-8.6791071740777381E-2</v>
      </c>
    </row>
    <row r="69" spans="1:16" x14ac:dyDescent="0.2">
      <c r="A69" s="675" t="s">
        <v>84</v>
      </c>
      <c r="B69" s="679" t="s">
        <v>490</v>
      </c>
      <c r="C69" s="667">
        <v>1138067.27</v>
      </c>
      <c r="D69" s="398">
        <v>1641506.62</v>
      </c>
      <c r="E69" s="399">
        <v>1490294.77</v>
      </c>
      <c r="F69" s="130">
        <f t="shared" si="14"/>
        <v>0.90788227829382739</v>
      </c>
      <c r="G69" s="399">
        <v>1312249.83</v>
      </c>
      <c r="H69" s="415">
        <f t="shared" si="18"/>
        <v>0.79941793350793799</v>
      </c>
      <c r="I69" s="399">
        <v>1299494.79</v>
      </c>
      <c r="J69" s="428">
        <f>+I69/D69</f>
        <v>0.79164760846349802</v>
      </c>
      <c r="K69" s="399">
        <v>908872.24</v>
      </c>
      <c r="L69" s="413">
        <v>0.89595030710080792</v>
      </c>
      <c r="M69" s="445">
        <f t="shared" si="16"/>
        <v>0.44382210419365453</v>
      </c>
      <c r="N69" s="399">
        <v>891618.58</v>
      </c>
      <c r="O69" s="428">
        <v>0.87894195180588441</v>
      </c>
      <c r="P69" s="445">
        <f t="shared" si="17"/>
        <v>0.45745593367962356</v>
      </c>
    </row>
    <row r="70" spans="1:16" x14ac:dyDescent="0.2">
      <c r="A70" s="250">
        <v>499</v>
      </c>
      <c r="B70" s="668" t="s">
        <v>553</v>
      </c>
      <c r="C70" s="534">
        <v>0</v>
      </c>
      <c r="D70" s="698">
        <v>0</v>
      </c>
      <c r="E70" s="699">
        <v>0</v>
      </c>
      <c r="F70" s="78" t="s">
        <v>129</v>
      </c>
      <c r="G70" s="700">
        <v>0</v>
      </c>
      <c r="H70" s="78" t="s">
        <v>129</v>
      </c>
      <c r="I70" s="699">
        <v>0</v>
      </c>
      <c r="J70" s="521" t="s">
        <v>129</v>
      </c>
      <c r="K70" s="700">
        <v>0</v>
      </c>
      <c r="L70" s="268" t="s">
        <v>129</v>
      </c>
      <c r="M70" s="245" t="s">
        <v>129</v>
      </c>
      <c r="N70" s="700">
        <v>0</v>
      </c>
      <c r="O70" s="521" t="s">
        <v>129</v>
      </c>
      <c r="P70" s="245" t="s">
        <v>129</v>
      </c>
    </row>
    <row r="71" spans="1:16" x14ac:dyDescent="0.2">
      <c r="A71" s="536">
        <v>4</v>
      </c>
      <c r="B71" s="2" t="s">
        <v>123</v>
      </c>
      <c r="C71" s="201">
        <f>SUBTOTAL(9,C63:C69)</f>
        <v>231486977.73000002</v>
      </c>
      <c r="D71" s="207">
        <f>SUBTOTAL(9,D63:D70)</f>
        <v>237438292.31</v>
      </c>
      <c r="E71" s="203">
        <f>SUBTOTAL(9,E63:E70)</f>
        <v>234752816.27000001</v>
      </c>
      <c r="F71" s="90">
        <f t="shared" ref="F71:F87" si="19">+E71/D71</f>
        <v>0.98868979382443578</v>
      </c>
      <c r="G71" s="203">
        <f>SUBTOTAL(9,G63:G70)</f>
        <v>232373906.03000003</v>
      </c>
      <c r="H71" s="90">
        <f>+G71/D71</f>
        <v>0.97867072648337661</v>
      </c>
      <c r="I71" s="203">
        <f>SUBTOTAL(9,I63:I70)</f>
        <v>231762441.12999997</v>
      </c>
      <c r="J71" s="170">
        <f t="shared" si="13"/>
        <v>0.97609546832239835</v>
      </c>
      <c r="K71" s="573">
        <f>SUM(K63:K70)</f>
        <v>243515141.62</v>
      </c>
      <c r="L71" s="90">
        <v>0.99008101917491886</v>
      </c>
      <c r="M71" s="213">
        <f t="shared" ref="M71:M84" si="20">+G71/K71-1</f>
        <v>-4.575171595442562E-2</v>
      </c>
      <c r="N71" s="573">
        <f>SUBTOTAL(9,N63:N70)</f>
        <v>242570427.03</v>
      </c>
      <c r="O71" s="170">
        <v>0.98624000962670688</v>
      </c>
      <c r="P71" s="213">
        <f t="shared" ref="P71:P84" si="21">+I71/N71-1</f>
        <v>-4.4556074012531477E-2</v>
      </c>
    </row>
    <row r="72" spans="1:16" x14ac:dyDescent="0.2">
      <c r="A72" s="37" t="s">
        <v>85</v>
      </c>
      <c r="B72" s="38" t="s">
        <v>113</v>
      </c>
      <c r="C72" s="198">
        <v>27475672.920000002</v>
      </c>
      <c r="D72" s="30">
        <v>30806975.690000001</v>
      </c>
      <c r="E72" s="30">
        <v>30404215.5</v>
      </c>
      <c r="F72" s="415">
        <f t="shared" si="14"/>
        <v>0.98692633142399833</v>
      </c>
      <c r="G72" s="30">
        <v>29981446.149999999</v>
      </c>
      <c r="H72" s="415">
        <f>+G72/D72</f>
        <v>0.97320316189725919</v>
      </c>
      <c r="I72" s="30">
        <v>29885179.460000001</v>
      </c>
      <c r="J72" s="153">
        <f t="shared" si="13"/>
        <v>0.97007832773733715</v>
      </c>
      <c r="K72" s="30">
        <v>27319340.059999999</v>
      </c>
      <c r="L72" s="48">
        <v>0.97571676318756473</v>
      </c>
      <c r="M72" s="210">
        <f t="shared" si="20"/>
        <v>9.7444011610579251E-2</v>
      </c>
      <c r="N72" s="30">
        <v>27249253.399999999</v>
      </c>
      <c r="O72" s="153">
        <v>0.97321360136565982</v>
      </c>
      <c r="P72" s="210">
        <f t="shared" si="21"/>
        <v>9.673388189050347E-2</v>
      </c>
    </row>
    <row r="73" spans="1:16" x14ac:dyDescent="0.2">
      <c r="A73" s="39" t="s">
        <v>86</v>
      </c>
      <c r="B73" s="40" t="s">
        <v>757</v>
      </c>
      <c r="C73" s="199">
        <v>54895956.460000001</v>
      </c>
      <c r="D73" s="32">
        <v>55116485.189999998</v>
      </c>
      <c r="E73" s="32">
        <v>54441509.409999996</v>
      </c>
      <c r="F73" s="130">
        <f t="shared" si="14"/>
        <v>0.98775364978965563</v>
      </c>
      <c r="G73" s="32">
        <v>53586312.630000003</v>
      </c>
      <c r="H73" s="415">
        <f t="shared" ref="H73:H85" si="22">+G73/D73</f>
        <v>0.97223747931811844</v>
      </c>
      <c r="I73" s="32">
        <v>52603705.039999999</v>
      </c>
      <c r="J73" s="178">
        <f t="shared" si="13"/>
        <v>0.95440964456754029</v>
      </c>
      <c r="K73" s="32">
        <v>58164206.880000003</v>
      </c>
      <c r="L73" s="280">
        <v>0.97101448710415339</v>
      </c>
      <c r="M73" s="211">
        <f t="shared" si="20"/>
        <v>-7.8706381390960312E-2</v>
      </c>
      <c r="N73" s="32">
        <v>57157271.060000002</v>
      </c>
      <c r="O73" s="178">
        <v>0.95420433320965747</v>
      </c>
      <c r="P73" s="211">
        <f t="shared" si="21"/>
        <v>-7.9667309784960949E-2</v>
      </c>
    </row>
    <row r="74" spans="1:16" x14ac:dyDescent="0.2">
      <c r="A74" s="39" t="s">
        <v>87</v>
      </c>
      <c r="B74" s="40" t="s">
        <v>116</v>
      </c>
      <c r="C74" s="199">
        <v>6330784.5</v>
      </c>
      <c r="D74" s="32">
        <v>7300204.4299999997</v>
      </c>
      <c r="E74" s="32">
        <v>7169935.25</v>
      </c>
      <c r="F74" s="130">
        <f t="shared" si="14"/>
        <v>0.9821554065712651</v>
      </c>
      <c r="G74" s="32">
        <v>7046721.2300000004</v>
      </c>
      <c r="H74" s="415">
        <f t="shared" si="22"/>
        <v>0.9652772463524012</v>
      </c>
      <c r="I74" s="32">
        <v>6957655.7699999996</v>
      </c>
      <c r="J74" s="178">
        <f t="shared" si="13"/>
        <v>0.95307684006871018</v>
      </c>
      <c r="K74" s="32">
        <v>6459190.2599999998</v>
      </c>
      <c r="L74" s="280">
        <v>0.92514671235932766</v>
      </c>
      <c r="M74" s="211">
        <f t="shared" si="20"/>
        <v>9.096046816245984E-2</v>
      </c>
      <c r="N74" s="32">
        <v>6426098.2699999996</v>
      </c>
      <c r="O74" s="178">
        <v>0.92040696255763532</v>
      </c>
      <c r="P74" s="211">
        <f t="shared" si="21"/>
        <v>8.2718545167844049E-2</v>
      </c>
    </row>
    <row r="75" spans="1:16" x14ac:dyDescent="0.2">
      <c r="A75" s="39" t="s">
        <v>88</v>
      </c>
      <c r="B75" s="40" t="s">
        <v>111</v>
      </c>
      <c r="C75" s="199">
        <v>2703306.46</v>
      </c>
      <c r="D75" s="32">
        <v>2476252.4300000002</v>
      </c>
      <c r="E75" s="32">
        <v>2440652.48</v>
      </c>
      <c r="F75" s="130">
        <f t="shared" si="14"/>
        <v>0.98562345681373031</v>
      </c>
      <c r="G75" s="32">
        <v>2438092.2599999998</v>
      </c>
      <c r="H75" s="415">
        <f t="shared" si="22"/>
        <v>0.98458954768193796</v>
      </c>
      <c r="I75" s="32">
        <v>2308365.2400000002</v>
      </c>
      <c r="J75" s="178">
        <f t="shared" si="13"/>
        <v>0.93220110035389248</v>
      </c>
      <c r="K75" s="32">
        <v>1932598.56</v>
      </c>
      <c r="L75" s="280">
        <v>0.9673889420674</v>
      </c>
      <c r="M75" s="211">
        <f t="shared" si="20"/>
        <v>0.26156166648494228</v>
      </c>
      <c r="N75" s="32">
        <v>1911598.52</v>
      </c>
      <c r="O75" s="178">
        <v>0.95687708156028417</v>
      </c>
      <c r="P75" s="211">
        <f t="shared" si="21"/>
        <v>0.20755755764029371</v>
      </c>
    </row>
    <row r="76" spans="1:16" x14ac:dyDescent="0.2">
      <c r="A76" s="39" t="s">
        <v>89</v>
      </c>
      <c r="B76" s="40" t="s">
        <v>105</v>
      </c>
      <c r="C76" s="199">
        <v>9126336.0500000007</v>
      </c>
      <c r="D76" s="32">
        <v>12932336.52</v>
      </c>
      <c r="E76" s="32">
        <v>12505676.960000001</v>
      </c>
      <c r="F76" s="130">
        <f t="shared" si="14"/>
        <v>0.96700831598836257</v>
      </c>
      <c r="G76" s="32">
        <f>12284970.67-800</f>
        <v>12284170.67</v>
      </c>
      <c r="H76" s="415">
        <f t="shared" si="22"/>
        <v>0.94988022087133261</v>
      </c>
      <c r="I76" s="32">
        <f>12158105.4-800</f>
        <v>12157305.4</v>
      </c>
      <c r="J76" s="178">
        <f t="shared" si="13"/>
        <v>0.94007029442812562</v>
      </c>
      <c r="K76" s="32">
        <v>9075757.6999999993</v>
      </c>
      <c r="L76" s="280">
        <v>0.98012768307396969</v>
      </c>
      <c r="M76" s="211">
        <f t="shared" si="20"/>
        <v>0.35351461289011721</v>
      </c>
      <c r="N76" s="32">
        <v>9036095.5299999993</v>
      </c>
      <c r="O76" s="178">
        <v>0.97584440534964412</v>
      </c>
      <c r="P76" s="211">
        <f t="shared" si="21"/>
        <v>0.34541576720139</v>
      </c>
    </row>
    <row r="77" spans="1:16" x14ac:dyDescent="0.2">
      <c r="A77" s="39" t="s">
        <v>90</v>
      </c>
      <c r="B77" s="40" t="s">
        <v>120</v>
      </c>
      <c r="C77" s="199">
        <v>36104377.189999998</v>
      </c>
      <c r="D77" s="32">
        <v>36725438.700000003</v>
      </c>
      <c r="E77" s="32">
        <v>36536282.859999999</v>
      </c>
      <c r="F77" s="78">
        <f t="shared" si="14"/>
        <v>0.99484946002836983</v>
      </c>
      <c r="G77" s="32">
        <v>35901391.68</v>
      </c>
      <c r="H77" s="415">
        <f t="shared" si="22"/>
        <v>0.97756195571327498</v>
      </c>
      <c r="I77" s="32">
        <v>35417861.710000001</v>
      </c>
      <c r="J77" s="178">
        <f t="shared" si="13"/>
        <v>0.96439587827170048</v>
      </c>
      <c r="K77" s="32">
        <v>36731673.659999996</v>
      </c>
      <c r="L77" s="280">
        <v>0.9845886849184935</v>
      </c>
      <c r="M77" s="211">
        <f t="shared" si="20"/>
        <v>-2.2603978998761431E-2</v>
      </c>
      <c r="N77" s="32">
        <v>36123501.079999998</v>
      </c>
      <c r="O77" s="178">
        <v>0.9682866822847892</v>
      </c>
      <c r="P77" s="211">
        <f t="shared" si="21"/>
        <v>-1.9534080277470056E-2</v>
      </c>
    </row>
    <row r="78" spans="1:16" x14ac:dyDescent="0.2">
      <c r="A78" s="39" t="s">
        <v>91</v>
      </c>
      <c r="B78" s="40" t="s">
        <v>491</v>
      </c>
      <c r="C78" s="199">
        <v>31536030.609999999</v>
      </c>
      <c r="D78" s="32">
        <v>39715393.219999999</v>
      </c>
      <c r="E78" s="32">
        <v>39713450.329999998</v>
      </c>
      <c r="F78" s="415">
        <f t="shared" si="14"/>
        <v>0.99995107967358554</v>
      </c>
      <c r="G78" s="32">
        <v>39713450.329999998</v>
      </c>
      <c r="H78" s="415">
        <f t="shared" si="22"/>
        <v>0.99995107967358554</v>
      </c>
      <c r="I78" s="32">
        <v>39676861.369999997</v>
      </c>
      <c r="J78" s="178">
        <f t="shared" si="13"/>
        <v>0.99902980061694069</v>
      </c>
      <c r="K78" s="32">
        <v>41580688.869999997</v>
      </c>
      <c r="L78" s="280">
        <v>0.99088334603155037</v>
      </c>
      <c r="M78" s="211">
        <f t="shared" si="20"/>
        <v>-4.4906387814733661E-2</v>
      </c>
      <c r="N78" s="32">
        <v>41541465.100000001</v>
      </c>
      <c r="O78" s="178">
        <v>0.98994862894249303</v>
      </c>
      <c r="P78" s="211">
        <f t="shared" si="21"/>
        <v>-4.4885362745667901E-2</v>
      </c>
    </row>
    <row r="79" spans="1:16" x14ac:dyDescent="0.2">
      <c r="A79" s="39" t="s">
        <v>92</v>
      </c>
      <c r="B79" s="40" t="s">
        <v>118</v>
      </c>
      <c r="C79" s="199">
        <v>26832813.329999998</v>
      </c>
      <c r="D79" s="32">
        <v>11203389.48</v>
      </c>
      <c r="E79" s="32">
        <v>9640957.2400000002</v>
      </c>
      <c r="F79" s="130">
        <f t="shared" si="14"/>
        <v>0.86053932671097322</v>
      </c>
      <c r="G79" s="32">
        <v>9640957.2400000002</v>
      </c>
      <c r="H79" s="415">
        <f t="shared" si="22"/>
        <v>0.86053932671097322</v>
      </c>
      <c r="I79" s="32">
        <v>9640957.2400000002</v>
      </c>
      <c r="J79" s="178">
        <f t="shared" si="13"/>
        <v>0.86053932671097322</v>
      </c>
      <c r="K79" s="32">
        <v>1257465</v>
      </c>
      <c r="L79" s="280">
        <v>0.54895377041918758</v>
      </c>
      <c r="M79" s="211">
        <f t="shared" si="20"/>
        <v>6.6669785958257286</v>
      </c>
      <c r="N79" s="32">
        <v>1257465</v>
      </c>
      <c r="O79" s="178">
        <v>0.54895377041918758</v>
      </c>
      <c r="P79" s="211">
        <f t="shared" si="21"/>
        <v>6.6669785958257286</v>
      </c>
    </row>
    <row r="80" spans="1:16" x14ac:dyDescent="0.2">
      <c r="A80" s="39">
        <v>931</v>
      </c>
      <c r="B80" s="40" t="s">
        <v>436</v>
      </c>
      <c r="C80" s="199">
        <v>5447022.2999999998</v>
      </c>
      <c r="D80" s="32">
        <v>5065483.0999999996</v>
      </c>
      <c r="E80" s="32">
        <v>5045420.63</v>
      </c>
      <c r="F80" s="130">
        <f t="shared" si="14"/>
        <v>0.9960393767773108</v>
      </c>
      <c r="G80" s="32">
        <v>5002177.88</v>
      </c>
      <c r="H80" s="415">
        <f t="shared" si="22"/>
        <v>0.98750262931486243</v>
      </c>
      <c r="I80" s="32">
        <v>4840697.8899999997</v>
      </c>
      <c r="J80" s="178">
        <f t="shared" si="13"/>
        <v>0.95562413188191275</v>
      </c>
      <c r="K80" s="32">
        <v>4849288.09</v>
      </c>
      <c r="L80" s="280">
        <v>0.94550754061029973</v>
      </c>
      <c r="M80" s="211">
        <f t="shared" si="20"/>
        <v>3.152829594003359E-2</v>
      </c>
      <c r="N80" s="32">
        <v>4816355.91</v>
      </c>
      <c r="O80" s="178">
        <v>0.93908646932296047</v>
      </c>
      <c r="P80" s="211">
        <f t="shared" si="21"/>
        <v>5.054024340157115E-3</v>
      </c>
    </row>
    <row r="81" spans="1:17" x14ac:dyDescent="0.2">
      <c r="A81" s="39" t="s">
        <v>93</v>
      </c>
      <c r="B81" s="40" t="s">
        <v>107</v>
      </c>
      <c r="C81" s="199">
        <v>25093946.690000001</v>
      </c>
      <c r="D81" s="32">
        <v>28598697.48</v>
      </c>
      <c r="E81" s="32">
        <v>28222775.850000001</v>
      </c>
      <c r="F81" s="130">
        <f t="shared" si="14"/>
        <v>0.98685528841784165</v>
      </c>
      <c r="G81" s="32">
        <v>28202832.890000001</v>
      </c>
      <c r="H81" s="415">
        <f t="shared" si="22"/>
        <v>0.98615795036550735</v>
      </c>
      <c r="I81" s="32">
        <v>28202246.109999999</v>
      </c>
      <c r="J81" s="178">
        <f t="shared" si="13"/>
        <v>0.98613743264785914</v>
      </c>
      <c r="K81" s="32">
        <v>26845783.59</v>
      </c>
      <c r="L81" s="280">
        <v>0.99925735254469505</v>
      </c>
      <c r="M81" s="211">
        <f t="shared" si="20"/>
        <v>5.0549811498350028E-2</v>
      </c>
      <c r="N81" s="32">
        <v>26845138.530000001</v>
      </c>
      <c r="O81" s="178">
        <v>0.99923334203497494</v>
      </c>
      <c r="P81" s="211">
        <f t="shared" si="21"/>
        <v>5.0553197126675276E-2</v>
      </c>
    </row>
    <row r="82" spans="1:17" x14ac:dyDescent="0.2">
      <c r="A82" s="39" t="s">
        <v>94</v>
      </c>
      <c r="B82" s="40" t="s">
        <v>108</v>
      </c>
      <c r="C82" s="199">
        <v>66531326.530000001</v>
      </c>
      <c r="D82" s="32">
        <v>70190988</v>
      </c>
      <c r="E82" s="32">
        <v>69293554.109999999</v>
      </c>
      <c r="F82" s="130">
        <f t="shared" si="14"/>
        <v>0.98721440008794292</v>
      </c>
      <c r="G82" s="32">
        <v>69076742.269999996</v>
      </c>
      <c r="H82" s="415">
        <f t="shared" si="22"/>
        <v>0.98412551579983454</v>
      </c>
      <c r="I82" s="32">
        <v>62646145.240000002</v>
      </c>
      <c r="J82" s="178">
        <f t="shared" si="13"/>
        <v>0.89250980823920023</v>
      </c>
      <c r="K82" s="32">
        <v>65385846.049999997</v>
      </c>
      <c r="L82" s="280">
        <v>0.98046082310303351</v>
      </c>
      <c r="M82" s="211">
        <f t="shared" si="20"/>
        <v>5.6447938551985821E-2</v>
      </c>
      <c r="N82" s="32">
        <v>64034097.600000001</v>
      </c>
      <c r="O82" s="178">
        <v>0.96019135382214704</v>
      </c>
      <c r="P82" s="211">
        <f t="shared" si="21"/>
        <v>-2.1675207616262182E-2</v>
      </c>
    </row>
    <row r="83" spans="1:17" x14ac:dyDescent="0.2">
      <c r="A83" s="39" t="s">
        <v>95</v>
      </c>
      <c r="B83" s="40" t="s">
        <v>117</v>
      </c>
      <c r="C83" s="199">
        <v>732282.55</v>
      </c>
      <c r="D83" s="32">
        <v>882362.82</v>
      </c>
      <c r="E83" s="32">
        <v>882362.82</v>
      </c>
      <c r="F83" s="130">
        <f t="shared" si="14"/>
        <v>1</v>
      </c>
      <c r="G83" s="32">
        <v>882362.82</v>
      </c>
      <c r="H83" s="415">
        <f t="shared" si="22"/>
        <v>1</v>
      </c>
      <c r="I83" s="32">
        <v>882362.82</v>
      </c>
      <c r="J83" s="178">
        <f t="shared" si="13"/>
        <v>1</v>
      </c>
      <c r="K83" s="32">
        <v>846606.86</v>
      </c>
      <c r="L83" s="280">
        <v>1</v>
      </c>
      <c r="M83" s="211">
        <f t="shared" si="20"/>
        <v>4.223443216607059E-2</v>
      </c>
      <c r="N83" s="32">
        <v>846606.86</v>
      </c>
      <c r="O83" s="178">
        <v>1</v>
      </c>
      <c r="P83" s="211">
        <f t="shared" si="21"/>
        <v>4.223443216607059E-2</v>
      </c>
    </row>
    <row r="84" spans="1:17" x14ac:dyDescent="0.2">
      <c r="A84" s="675" t="s">
        <v>502</v>
      </c>
      <c r="B84" s="42" t="s">
        <v>119</v>
      </c>
      <c r="C84" s="200">
        <v>89097229.569999993</v>
      </c>
      <c r="D84" s="206">
        <v>113815637.03</v>
      </c>
      <c r="E84" s="34">
        <v>113815635.69</v>
      </c>
      <c r="F84" s="130">
        <f t="shared" si="14"/>
        <v>0.99999998822657377</v>
      </c>
      <c r="G84" s="34">
        <v>113815635.69</v>
      </c>
      <c r="H84" s="415">
        <f t="shared" si="22"/>
        <v>0.99999998822657377</v>
      </c>
      <c r="I84" s="34">
        <v>113815635.69</v>
      </c>
      <c r="J84" s="393">
        <f t="shared" si="13"/>
        <v>0.99999998822657377</v>
      </c>
      <c r="K84" s="34">
        <v>92018042.969999999</v>
      </c>
      <c r="L84" s="391">
        <v>1</v>
      </c>
      <c r="M84" s="524">
        <f t="shared" si="20"/>
        <v>0.23688389816230404</v>
      </c>
      <c r="N84" s="34">
        <v>92018038.239999995</v>
      </c>
      <c r="O84" s="393">
        <v>0.99999994859703756</v>
      </c>
      <c r="P84" s="524">
        <f t="shared" si="21"/>
        <v>0.23688396174180393</v>
      </c>
    </row>
    <row r="85" spans="1:17" x14ac:dyDescent="0.2">
      <c r="A85" s="250">
        <v>999</v>
      </c>
      <c r="B85" s="683" t="s">
        <v>554</v>
      </c>
      <c r="C85" s="684">
        <v>0</v>
      </c>
      <c r="D85" s="701">
        <v>170699.24</v>
      </c>
      <c r="E85" s="702">
        <v>0</v>
      </c>
      <c r="F85" s="78">
        <f t="shared" si="14"/>
        <v>0</v>
      </c>
      <c r="G85" s="705">
        <v>0</v>
      </c>
      <c r="H85" s="78">
        <f t="shared" si="22"/>
        <v>0</v>
      </c>
      <c r="I85" s="705">
        <v>0</v>
      </c>
      <c r="J85" s="516" t="s">
        <v>129</v>
      </c>
      <c r="K85" s="705">
        <v>0</v>
      </c>
      <c r="L85" s="517" t="s">
        <v>129</v>
      </c>
      <c r="M85" s="707" t="s">
        <v>129</v>
      </c>
      <c r="N85" s="705">
        <v>0</v>
      </c>
      <c r="O85" s="516" t="s">
        <v>129</v>
      </c>
      <c r="P85" s="697" t="s">
        <v>129</v>
      </c>
    </row>
    <row r="86" spans="1:17" ht="13.5" thickBot="1" x14ac:dyDescent="0.25">
      <c r="A86" s="18">
        <v>9</v>
      </c>
      <c r="B86" s="2" t="s">
        <v>540</v>
      </c>
      <c r="C86" s="523">
        <f>SUBTOTAL(9,C72:C84)</f>
        <v>381907085.15999997</v>
      </c>
      <c r="D86" s="207">
        <f>SUBTOTAL(9,D72:D85)</f>
        <v>415000343.33000004</v>
      </c>
      <c r="E86" s="203">
        <f>SUBTOTAL(9,E72:E85)</f>
        <v>410112429.12999994</v>
      </c>
      <c r="F86" s="90">
        <f t="shared" si="19"/>
        <v>0.98822190323800929</v>
      </c>
      <c r="G86" s="203">
        <f>SUBTOTAL(9,G72:G85)</f>
        <v>407572293.73999995</v>
      </c>
      <c r="H86" s="539">
        <f>+G86/D86</f>
        <v>0.98210110013308238</v>
      </c>
      <c r="I86" s="203">
        <f>SUBTOTAL(9,I72:I85)</f>
        <v>399034978.98000002</v>
      </c>
      <c r="J86" s="170">
        <f t="shared" si="13"/>
        <v>0.96152927435699809</v>
      </c>
      <c r="K86" s="623">
        <f>SUM(K72:K85)</f>
        <v>372466488.55000007</v>
      </c>
      <c r="L86" s="90">
        <v>0.98211957513026693</v>
      </c>
      <c r="M86" s="43">
        <f>+G86/K86-1</f>
        <v>9.4252251596286252E-2</v>
      </c>
      <c r="N86" s="623">
        <f>SUM(N72:N85)</f>
        <v>369262985.10000002</v>
      </c>
      <c r="O86" s="170">
        <v>0.97367257776550931</v>
      </c>
      <c r="P86" s="43">
        <f>+I86/N86-1</f>
        <v>8.0625448748775641E-2</v>
      </c>
    </row>
    <row r="87" spans="1:17" ht="13.5" thickBot="1" x14ac:dyDescent="0.25">
      <c r="A87" s="5"/>
      <c r="B87" s="4" t="s">
        <v>130</v>
      </c>
      <c r="C87" s="251">
        <f>SUM(C86,C71,C62,C37,C28,C6)</f>
        <v>1994032054.7300003</v>
      </c>
      <c r="D87" s="208">
        <f>SUM(D86,D71,D62,D37,D28,D6)</f>
        <v>2140169390.51</v>
      </c>
      <c r="E87" s="209">
        <f>SUM(E86,E71,E62,E37,E28,E6)</f>
        <v>2118062069.48</v>
      </c>
      <c r="F87" s="181">
        <f t="shared" si="19"/>
        <v>0.98967029379635607</v>
      </c>
      <c r="G87" s="209">
        <f>SUM(G86,G71,G62,G37,G28,G6)</f>
        <v>2110237445.7</v>
      </c>
      <c r="H87" s="181">
        <f>+G87/D87</f>
        <v>0.98601421693875024</v>
      </c>
      <c r="I87" s="209">
        <f>SUM(I86,I71,I62,I37,I28,I6)</f>
        <v>2093449192.74</v>
      </c>
      <c r="J87" s="173">
        <f t="shared" si="13"/>
        <v>0.97816985983578308</v>
      </c>
      <c r="K87" s="624">
        <f>K6+K28+K37+K62+K71+K86</f>
        <v>2037647322.3000002</v>
      </c>
      <c r="L87" s="181">
        <v>0.99156679036408657</v>
      </c>
      <c r="M87" s="625">
        <f>+G87/K87-1</f>
        <v>3.5624478586443242E-2</v>
      </c>
      <c r="N87" s="624">
        <f>N6+N28+N37+N62+N71+N86</f>
        <v>2028129851.3600001</v>
      </c>
      <c r="O87" s="173">
        <v>0.98693536665838477</v>
      </c>
      <c r="P87" s="625">
        <f>+I87/N87-1</f>
        <v>3.220668604438659E-2</v>
      </c>
    </row>
    <row r="88" spans="1:17" ht="15.75" thickBot="1" x14ac:dyDescent="0.3">
      <c r="A88" s="7" t="s">
        <v>19</v>
      </c>
      <c r="N88" s="97"/>
      <c r="P88" s="526"/>
    </row>
    <row r="89" spans="1:17" ht="12.75" customHeight="1" x14ac:dyDescent="0.2">
      <c r="A89" s="775" t="s">
        <v>768</v>
      </c>
      <c r="B89" s="776"/>
      <c r="C89" s="164" t="s">
        <v>510</v>
      </c>
      <c r="D89" s="761" t="s">
        <v>775</v>
      </c>
      <c r="E89" s="762"/>
      <c r="F89" s="762"/>
      <c r="G89" s="762"/>
      <c r="H89" s="762"/>
      <c r="I89" s="762"/>
      <c r="J89" s="763"/>
      <c r="K89" s="770" t="s">
        <v>776</v>
      </c>
      <c r="L89" s="771"/>
      <c r="M89" s="771"/>
      <c r="N89" s="771"/>
      <c r="O89" s="771"/>
      <c r="P89" s="774"/>
    </row>
    <row r="90" spans="1:17" ht="12.75" customHeight="1" x14ac:dyDescent="0.2">
      <c r="C90" s="157">
        <v>1</v>
      </c>
      <c r="D90" s="148">
        <v>2</v>
      </c>
      <c r="E90" s="87">
        <v>3</v>
      </c>
      <c r="F90" s="88" t="s">
        <v>36</v>
      </c>
      <c r="G90" s="87">
        <v>4</v>
      </c>
      <c r="H90" s="88" t="s">
        <v>37</v>
      </c>
      <c r="I90" s="87">
        <v>5</v>
      </c>
      <c r="J90" s="149" t="s">
        <v>38</v>
      </c>
      <c r="K90" s="87" t="s">
        <v>555</v>
      </c>
      <c r="L90" s="88" t="s">
        <v>556</v>
      </c>
      <c r="M90" s="88" t="s">
        <v>557</v>
      </c>
      <c r="N90" s="87" t="s">
        <v>39</v>
      </c>
      <c r="O90" s="88" t="s">
        <v>40</v>
      </c>
      <c r="P90" s="615" t="s">
        <v>362</v>
      </c>
    </row>
    <row r="91" spans="1:17" ht="14.1" customHeight="1" x14ac:dyDescent="0.2">
      <c r="A91" s="1"/>
      <c r="B91" s="2" t="s">
        <v>425</v>
      </c>
      <c r="C91" s="248" t="s">
        <v>13</v>
      </c>
      <c r="D91" s="249" t="s">
        <v>14</v>
      </c>
      <c r="E91" s="89" t="s">
        <v>15</v>
      </c>
      <c r="F91" s="89" t="s">
        <v>18</v>
      </c>
      <c r="G91" s="89" t="s">
        <v>16</v>
      </c>
      <c r="H91" s="89" t="s">
        <v>18</v>
      </c>
      <c r="I91" s="89" t="s">
        <v>17</v>
      </c>
      <c r="J91" s="113" t="s">
        <v>18</v>
      </c>
      <c r="K91" s="89" t="s">
        <v>16</v>
      </c>
      <c r="L91" s="89" t="s">
        <v>18</v>
      </c>
      <c r="M91" s="617" t="s">
        <v>513</v>
      </c>
      <c r="N91" s="569" t="s">
        <v>17</v>
      </c>
      <c r="O91" s="89" t="s">
        <v>18</v>
      </c>
      <c r="P91" s="616" t="s">
        <v>513</v>
      </c>
    </row>
    <row r="92" spans="1:17" ht="14.1" customHeight="1" x14ac:dyDescent="0.2">
      <c r="A92" s="17" t="s">
        <v>558</v>
      </c>
      <c r="B92" s="13" t="s">
        <v>559</v>
      </c>
      <c r="C92" s="534">
        <v>36667752.200000003</v>
      </c>
      <c r="D92" s="520">
        <v>26811373.84</v>
      </c>
      <c r="E92" s="180">
        <v>20079654.640000001</v>
      </c>
      <c r="F92" s="78">
        <f>+E92/D92</f>
        <v>0.74892300408877521</v>
      </c>
      <c r="G92" s="180">
        <v>20079654.640000001</v>
      </c>
      <c r="H92" s="78">
        <f>+G92/D92</f>
        <v>0.74892300408877521</v>
      </c>
      <c r="I92" s="180">
        <v>20079654.640000001</v>
      </c>
      <c r="J92" s="172">
        <f>+I92/D92</f>
        <v>0.74892300408877521</v>
      </c>
      <c r="K92" s="34">
        <v>25378679.059999999</v>
      </c>
      <c r="L92" s="391">
        <v>0.94491444133110369</v>
      </c>
      <c r="M92" s="245">
        <f t="shared" ref="M92:M160" si="23">+G92/K92-1</f>
        <v>-0.20879827541347218</v>
      </c>
      <c r="N92" s="32">
        <v>25378679.059999999</v>
      </c>
      <c r="O92" s="178">
        <v>0.94491444133110369</v>
      </c>
      <c r="P92" s="245">
        <f>+I92/N92-1</f>
        <v>-0.20879827541347218</v>
      </c>
    </row>
    <row r="93" spans="1:17" ht="14.1" customHeight="1" x14ac:dyDescent="0.2">
      <c r="A93" s="18">
        <v>0</v>
      </c>
      <c r="B93" s="2" t="s">
        <v>96</v>
      </c>
      <c r="C93" s="201">
        <f>SUBTOTAL(9,C92:C92)</f>
        <v>36667752.200000003</v>
      </c>
      <c r="D93" s="207">
        <f>SUBTOTAL(9,D92:D92)</f>
        <v>26811373.84</v>
      </c>
      <c r="E93" s="203">
        <f>SUBTOTAL(9,E92:E92)</f>
        <v>20079654.640000001</v>
      </c>
      <c r="F93" s="90">
        <f>+E93/D93</f>
        <v>0.74892300408877521</v>
      </c>
      <c r="G93" s="203">
        <f>SUBTOTAL(9,G92:G92)</f>
        <v>20079654.640000001</v>
      </c>
      <c r="H93" s="90">
        <f t="shared" ref="H93:H137" si="24">+G93/D93</f>
        <v>0.74892300408877521</v>
      </c>
      <c r="I93" s="203">
        <f>SUBTOTAL(9,I92:I92)</f>
        <v>20079654.640000001</v>
      </c>
      <c r="J93" s="170">
        <f>+I93/D93</f>
        <v>0.74892300408877521</v>
      </c>
      <c r="K93" s="573">
        <f>SUM(K92)</f>
        <v>25378679.059999999</v>
      </c>
      <c r="L93" s="90">
        <v>0.94491444133110369</v>
      </c>
      <c r="M93" s="213">
        <f t="shared" si="23"/>
        <v>-0.20879827541347218</v>
      </c>
      <c r="N93" s="573">
        <f>SUBTOTAL(9,N92:N92)</f>
        <v>25378679.059999999</v>
      </c>
      <c r="O93" s="90">
        <v>0.94491444133110369</v>
      </c>
      <c r="P93" s="213">
        <f t="shared" ref="P93:P128" si="25">+I93/N93-1</f>
        <v>-0.20879827541347218</v>
      </c>
    </row>
    <row r="94" spans="1:17" ht="14.1" customHeight="1" x14ac:dyDescent="0.2">
      <c r="A94" s="37" t="s">
        <v>560</v>
      </c>
      <c r="B94" s="38" t="s">
        <v>561</v>
      </c>
      <c r="C94" s="198">
        <v>7424467.5899999999</v>
      </c>
      <c r="D94" s="204">
        <v>9054238.4199999999</v>
      </c>
      <c r="E94" s="30">
        <v>9051082.2100000009</v>
      </c>
      <c r="F94" s="48">
        <f>+E94/D94</f>
        <v>0.99965141076989672</v>
      </c>
      <c r="G94" s="30">
        <v>8964413.3900000006</v>
      </c>
      <c r="H94" s="48">
        <f>G94/D94</f>
        <v>0.99007922855205754</v>
      </c>
      <c r="I94" s="136">
        <v>8832940.8499999996</v>
      </c>
      <c r="J94" s="153">
        <f>I94/D94</f>
        <v>0.97555867652974837</v>
      </c>
      <c r="K94" s="30">
        <v>9046995.7899999991</v>
      </c>
      <c r="L94" s="48">
        <v>0.99</v>
      </c>
      <c r="M94" s="210">
        <f t="shared" si="23"/>
        <v>-9.1281572266541655E-3</v>
      </c>
      <c r="N94" s="30">
        <v>8927159.0199999996</v>
      </c>
      <c r="O94" s="48">
        <v>0.98</v>
      </c>
      <c r="P94" s="210">
        <f>+I94/N94-1</f>
        <v>-1.0554104591272262E-2</v>
      </c>
    </row>
    <row r="95" spans="1:17" ht="14.1" customHeight="1" x14ac:dyDescent="0.2">
      <c r="A95" s="39" t="s">
        <v>562</v>
      </c>
      <c r="B95" s="40" t="s">
        <v>563</v>
      </c>
      <c r="C95" s="199">
        <v>166660787.63</v>
      </c>
      <c r="D95" s="205">
        <v>192976665.94999999</v>
      </c>
      <c r="E95" s="32">
        <v>192975135.93000001</v>
      </c>
      <c r="F95" s="280">
        <f>+E95/D95</f>
        <v>0.99999207147666036</v>
      </c>
      <c r="G95" s="32">
        <v>192821387.00999999</v>
      </c>
      <c r="H95" s="48">
        <f t="shared" ref="H95:H126" si="26">G95/D95</f>
        <v>0.99919534862292503</v>
      </c>
      <c r="I95" s="133">
        <v>192010029.59</v>
      </c>
      <c r="J95" s="178">
        <f t="shared" ref="J95:J137" si="27">I95/D95</f>
        <v>0.99499091584341892</v>
      </c>
      <c r="K95" s="32">
        <v>174294188.19999999</v>
      </c>
      <c r="L95" s="280">
        <v>1</v>
      </c>
      <c r="M95" s="445">
        <f t="shared" si="23"/>
        <v>0.10629843141264317</v>
      </c>
      <c r="N95" s="32">
        <v>174104580.93000001</v>
      </c>
      <c r="O95" s="280">
        <v>1</v>
      </c>
      <c r="P95" s="445">
        <f>+I95/N95-1</f>
        <v>0.10284306457851899</v>
      </c>
      <c r="Q95" s="53" t="s">
        <v>148</v>
      </c>
    </row>
    <row r="96" spans="1:17" ht="14.1" customHeight="1" x14ac:dyDescent="0.2">
      <c r="A96" s="39" t="s">
        <v>564</v>
      </c>
      <c r="B96" s="40" t="s">
        <v>565</v>
      </c>
      <c r="C96" s="199">
        <v>619354.42000000004</v>
      </c>
      <c r="D96" s="205">
        <v>575509.52</v>
      </c>
      <c r="E96" s="32">
        <v>575509.52</v>
      </c>
      <c r="F96" s="280">
        <f>+E96/D96</f>
        <v>1</v>
      </c>
      <c r="G96" s="32">
        <v>571006.5</v>
      </c>
      <c r="H96" s="48">
        <f t="shared" si="26"/>
        <v>0.99217559424559998</v>
      </c>
      <c r="I96" s="133">
        <v>571006.49</v>
      </c>
      <c r="J96" s="178">
        <f t="shared" si="27"/>
        <v>0.99217557686969271</v>
      </c>
      <c r="K96" s="32">
        <v>647642.55000000005</v>
      </c>
      <c r="L96" s="280">
        <v>0.98</v>
      </c>
      <c r="M96" s="245">
        <f t="shared" si="23"/>
        <v>-0.11833078292956511</v>
      </c>
      <c r="N96" s="32">
        <v>647642.55000000005</v>
      </c>
      <c r="O96" s="280">
        <v>0.98</v>
      </c>
      <c r="P96" s="245">
        <f>+I96/N96-1</f>
        <v>-0.11833079837018123</v>
      </c>
      <c r="Q96" s="53"/>
    </row>
    <row r="97" spans="1:19" ht="14.1" customHeight="1" x14ac:dyDescent="0.2">
      <c r="A97" s="39" t="s">
        <v>566</v>
      </c>
      <c r="B97" s="40" t="s">
        <v>567</v>
      </c>
      <c r="C97" s="199">
        <v>51836587</v>
      </c>
      <c r="D97" s="205">
        <v>54902470.859999999</v>
      </c>
      <c r="E97" s="32">
        <v>54902470.859999999</v>
      </c>
      <c r="F97" s="280">
        <f t="shared" ref="F97:F107" si="28">+E97/D97</f>
        <v>1</v>
      </c>
      <c r="G97" s="32">
        <v>54902470.859999999</v>
      </c>
      <c r="H97" s="48">
        <f t="shared" si="26"/>
        <v>1</v>
      </c>
      <c r="I97" s="133">
        <v>54902470.859999999</v>
      </c>
      <c r="J97" s="178">
        <f t="shared" si="27"/>
        <v>1</v>
      </c>
      <c r="K97" s="32">
        <v>52828503.75</v>
      </c>
      <c r="L97" s="280">
        <v>1</v>
      </c>
      <c r="M97" s="245">
        <f t="shared" si="23"/>
        <v>3.9258486664975889E-2</v>
      </c>
      <c r="N97" s="32">
        <v>52828503.75</v>
      </c>
      <c r="O97" s="280">
        <v>1</v>
      </c>
      <c r="P97" s="245">
        <f>+I97/N97-1</f>
        <v>3.9258486664975889E-2</v>
      </c>
      <c r="R97" s="276"/>
    </row>
    <row r="98" spans="1:19" ht="14.1" customHeight="1" x14ac:dyDescent="0.2">
      <c r="A98" s="39">
        <v>1341</v>
      </c>
      <c r="B98" s="40" t="s">
        <v>568</v>
      </c>
      <c r="C98" s="199">
        <v>15434408.810000001</v>
      </c>
      <c r="D98" s="205">
        <v>15044099.49</v>
      </c>
      <c r="E98" s="32">
        <v>15044099.48</v>
      </c>
      <c r="F98" s="280">
        <f t="shared" si="28"/>
        <v>0.9999999993352876</v>
      </c>
      <c r="G98" s="32">
        <v>14996640.92</v>
      </c>
      <c r="H98" s="48">
        <f t="shared" si="26"/>
        <v>0.99684536983874994</v>
      </c>
      <c r="I98" s="133">
        <v>14190503.27</v>
      </c>
      <c r="J98" s="178">
        <f t="shared" si="27"/>
        <v>0.94326039783455318</v>
      </c>
      <c r="K98" s="32">
        <v>15766137.9</v>
      </c>
      <c r="L98" s="280">
        <v>0.99</v>
      </c>
      <c r="M98" s="210">
        <v>-1</v>
      </c>
      <c r="N98" s="32">
        <v>15208473.390000001</v>
      </c>
      <c r="O98" s="280">
        <v>0.95</v>
      </c>
      <c r="P98" s="210">
        <v>-1</v>
      </c>
      <c r="R98" s="276"/>
    </row>
    <row r="99" spans="1:19" ht="14.1" customHeight="1" x14ac:dyDescent="0.2">
      <c r="A99" s="39" t="s">
        <v>569</v>
      </c>
      <c r="B99" s="40" t="s">
        <v>478</v>
      </c>
      <c r="C99" s="199">
        <v>1692440.07</v>
      </c>
      <c r="D99" s="205">
        <v>486365.92</v>
      </c>
      <c r="E99" s="32">
        <v>486365.92</v>
      </c>
      <c r="F99" s="280">
        <f t="shared" si="28"/>
        <v>1</v>
      </c>
      <c r="G99" s="32">
        <v>486365.92</v>
      </c>
      <c r="H99" s="48">
        <f t="shared" si="26"/>
        <v>1</v>
      </c>
      <c r="I99" s="133">
        <v>486365.92</v>
      </c>
      <c r="J99" s="178">
        <f t="shared" si="27"/>
        <v>1</v>
      </c>
      <c r="K99" s="32">
        <v>450129.05</v>
      </c>
      <c r="L99" s="280">
        <v>1</v>
      </c>
      <c r="M99" s="210">
        <v>-1</v>
      </c>
      <c r="N99" s="32">
        <v>450129.05</v>
      </c>
      <c r="O99" s="280">
        <v>1</v>
      </c>
      <c r="P99" s="210">
        <v>-1</v>
      </c>
      <c r="R99" s="275"/>
    </row>
    <row r="100" spans="1:19" ht="14.1" customHeight="1" x14ac:dyDescent="0.2">
      <c r="A100" s="39">
        <v>1361</v>
      </c>
      <c r="B100" s="40" t="s">
        <v>570</v>
      </c>
      <c r="C100" s="199">
        <v>38450866.25</v>
      </c>
      <c r="D100" s="205">
        <v>46255736.490000002</v>
      </c>
      <c r="E100" s="32">
        <v>46253942.32</v>
      </c>
      <c r="F100" s="280">
        <f t="shared" si="28"/>
        <v>0.99996121194610343</v>
      </c>
      <c r="G100" s="32">
        <v>46163176.700000003</v>
      </c>
      <c r="H100" s="48">
        <f t="shared" si="26"/>
        <v>0.99799895543723516</v>
      </c>
      <c r="I100" s="133">
        <v>45910774.43</v>
      </c>
      <c r="J100" s="178">
        <f t="shared" si="27"/>
        <v>0.99254228586167725</v>
      </c>
      <c r="K100" s="32">
        <v>42646572.719999999</v>
      </c>
      <c r="L100" s="280">
        <v>1</v>
      </c>
      <c r="M100" s="211">
        <v>-1</v>
      </c>
      <c r="N100" s="32">
        <v>42533785.789999999</v>
      </c>
      <c r="O100" s="280">
        <v>0.99</v>
      </c>
      <c r="P100" s="211">
        <v>-1</v>
      </c>
      <c r="R100" s="275"/>
    </row>
    <row r="101" spans="1:19" ht="14.1" customHeight="1" x14ac:dyDescent="0.2">
      <c r="A101" s="39" t="s">
        <v>571</v>
      </c>
      <c r="B101" s="40" t="s">
        <v>572</v>
      </c>
      <c r="C101" s="199">
        <v>19474656.210000001</v>
      </c>
      <c r="D101" s="205">
        <v>24916584.25</v>
      </c>
      <c r="E101" s="32">
        <v>24916006.309999999</v>
      </c>
      <c r="F101" s="280">
        <f t="shared" si="28"/>
        <v>0.99997680500689012</v>
      </c>
      <c r="G101" s="32">
        <v>24694265.350000001</v>
      </c>
      <c r="H101" s="48">
        <f t="shared" si="26"/>
        <v>0.99107747282816272</v>
      </c>
      <c r="I101" s="133">
        <v>24527327.579999998</v>
      </c>
      <c r="J101" s="178">
        <f t="shared" si="27"/>
        <v>0.98437760705502797</v>
      </c>
      <c r="K101" s="32">
        <v>24227269.530000001</v>
      </c>
      <c r="L101" s="280">
        <v>0.99</v>
      </c>
      <c r="M101" s="211">
        <v>-1</v>
      </c>
      <c r="N101" s="32">
        <v>23942825.68</v>
      </c>
      <c r="O101" s="280">
        <v>0.97</v>
      </c>
      <c r="P101" s="211">
        <v>-1</v>
      </c>
      <c r="R101" s="275"/>
      <c r="S101" s="275"/>
    </row>
    <row r="102" spans="1:19" ht="14.1" customHeight="1" x14ac:dyDescent="0.2">
      <c r="A102" s="39" t="s">
        <v>573</v>
      </c>
      <c r="B102" s="40" t="s">
        <v>574</v>
      </c>
      <c r="C102" s="199">
        <v>9691249.5399999991</v>
      </c>
      <c r="D102" s="205">
        <v>12488482.960000001</v>
      </c>
      <c r="E102" s="32">
        <v>12488389.390000001</v>
      </c>
      <c r="F102" s="280">
        <f t="shared" si="28"/>
        <v>0.99999250749668311</v>
      </c>
      <c r="G102" s="32">
        <v>12473570.880000001</v>
      </c>
      <c r="H102" s="48">
        <f t="shared" si="26"/>
        <v>0.99880593343100499</v>
      </c>
      <c r="I102" s="133">
        <v>12443772.73</v>
      </c>
      <c r="J102" s="178">
        <f t="shared" si="27"/>
        <v>0.9964198830119555</v>
      </c>
      <c r="K102" s="32">
        <v>10315248.52</v>
      </c>
      <c r="L102" s="280">
        <v>0.99</v>
      </c>
      <c r="M102" s="211">
        <f t="shared" si="23"/>
        <v>0.20923609894761919</v>
      </c>
      <c r="N102" s="32">
        <v>10252842.16</v>
      </c>
      <c r="O102" s="280">
        <v>0.99</v>
      </c>
      <c r="P102" s="211">
        <f>+I102/N102-1</f>
        <v>0.213690071085616</v>
      </c>
      <c r="R102" s="275"/>
      <c r="S102" s="275"/>
    </row>
    <row r="103" spans="1:19" ht="14.1" customHeight="1" x14ac:dyDescent="0.2">
      <c r="A103" s="39" t="s">
        <v>575</v>
      </c>
      <c r="B103" s="40" t="s">
        <v>576</v>
      </c>
      <c r="C103" s="199">
        <v>644320.49</v>
      </c>
      <c r="D103" s="205">
        <v>673667.45</v>
      </c>
      <c r="E103" s="32">
        <v>673667.45</v>
      </c>
      <c r="F103" s="280">
        <f t="shared" si="28"/>
        <v>1</v>
      </c>
      <c r="G103" s="32">
        <v>673667.45</v>
      </c>
      <c r="H103" s="48">
        <f t="shared" si="26"/>
        <v>1</v>
      </c>
      <c r="I103" s="133">
        <v>673667.45</v>
      </c>
      <c r="J103" s="178">
        <f t="shared" si="27"/>
        <v>1</v>
      </c>
      <c r="K103" s="32">
        <v>658198.31999999995</v>
      </c>
      <c r="L103" s="280">
        <v>1</v>
      </c>
      <c r="M103" s="211">
        <f>+G103/K103-1</f>
        <v>2.350223257938433E-2</v>
      </c>
      <c r="N103" s="32">
        <v>658198.31999999995</v>
      </c>
      <c r="O103" s="280">
        <v>1</v>
      </c>
      <c r="P103" s="211">
        <f t="shared" ref="P103:P107" si="29">+I103/N103-1</f>
        <v>2.350223257938433E-2</v>
      </c>
      <c r="R103" s="275"/>
      <c r="S103" s="275"/>
    </row>
    <row r="104" spans="1:19" ht="14.1" customHeight="1" x14ac:dyDescent="0.2">
      <c r="A104" s="39" t="s">
        <v>577</v>
      </c>
      <c r="B104" s="40" t="s">
        <v>578</v>
      </c>
      <c r="C104" s="199">
        <v>6384583.1100000003</v>
      </c>
      <c r="D104" s="205">
        <v>6171594.1399999997</v>
      </c>
      <c r="E104" s="32">
        <v>6171523.7400000002</v>
      </c>
      <c r="F104" s="280">
        <f t="shared" si="28"/>
        <v>0.99998859289862518</v>
      </c>
      <c r="G104" s="32">
        <v>6168676.21</v>
      </c>
      <c r="H104" s="48">
        <f t="shared" si="26"/>
        <v>0.99952719995291206</v>
      </c>
      <c r="I104" s="133">
        <v>6165191.3899999997</v>
      </c>
      <c r="J104" s="178">
        <f t="shared" si="27"/>
        <v>0.99896254519419836</v>
      </c>
      <c r="K104" s="32">
        <v>6361027.1299999999</v>
      </c>
      <c r="L104" s="280">
        <v>1</v>
      </c>
      <c r="M104" s="211">
        <f t="shared" si="23"/>
        <v>-3.0238971799511849E-2</v>
      </c>
      <c r="N104" s="32">
        <v>6361017.4299999997</v>
      </c>
      <c r="O104" s="280">
        <v>1</v>
      </c>
      <c r="P104" s="211">
        <f t="shared" si="29"/>
        <v>-3.0785333031228657E-2</v>
      </c>
      <c r="R104" s="275"/>
      <c r="S104" s="275"/>
    </row>
    <row r="105" spans="1:19" ht="14.1" customHeight="1" x14ac:dyDescent="0.2">
      <c r="A105" s="39" t="s">
        <v>579</v>
      </c>
      <c r="B105" s="40" t="s">
        <v>580</v>
      </c>
      <c r="C105" s="199">
        <v>1768153.84</v>
      </c>
      <c r="D105" s="205">
        <v>2480642.2000000002</v>
      </c>
      <c r="E105" s="32">
        <v>2480642.2000000002</v>
      </c>
      <c r="F105" s="280">
        <f t="shared" si="28"/>
        <v>1</v>
      </c>
      <c r="G105" s="32">
        <v>2467157.25</v>
      </c>
      <c r="H105" s="48">
        <f t="shared" si="26"/>
        <v>0.99456392784094372</v>
      </c>
      <c r="I105" s="133">
        <v>2339907.48</v>
      </c>
      <c r="J105" s="178">
        <f t="shared" si="27"/>
        <v>0.94326682018067731</v>
      </c>
      <c r="K105" s="32">
        <v>1681219</v>
      </c>
      <c r="L105" s="280">
        <v>1</v>
      </c>
      <c r="M105" s="211">
        <f t="shared" si="23"/>
        <v>0.46748118478318412</v>
      </c>
      <c r="N105" s="32">
        <v>1680258.95</v>
      </c>
      <c r="O105" s="280">
        <v>1</v>
      </c>
      <c r="P105" s="211">
        <f t="shared" si="29"/>
        <v>0.3925874223136856</v>
      </c>
      <c r="R105" s="275"/>
      <c r="S105" s="275"/>
    </row>
    <row r="106" spans="1:19" ht="14.1" customHeight="1" x14ac:dyDescent="0.2">
      <c r="A106" s="39" t="s">
        <v>581</v>
      </c>
      <c r="B106" s="40" t="s">
        <v>582</v>
      </c>
      <c r="C106" s="199">
        <v>1396927.19</v>
      </c>
      <c r="D106" s="205">
        <v>302539.96000000002</v>
      </c>
      <c r="E106" s="32">
        <v>302539.96000000002</v>
      </c>
      <c r="F106" s="280">
        <f t="shared" si="28"/>
        <v>1</v>
      </c>
      <c r="G106" s="32">
        <v>293111.26</v>
      </c>
      <c r="H106" s="48">
        <f t="shared" si="26"/>
        <v>0.96883486069079927</v>
      </c>
      <c r="I106" s="133">
        <v>278591.26</v>
      </c>
      <c r="J106" s="178">
        <f t="shared" si="27"/>
        <v>0.92084120061363128</v>
      </c>
      <c r="K106" s="32">
        <v>823141.85</v>
      </c>
      <c r="L106" s="280">
        <v>1</v>
      </c>
      <c r="M106" s="211">
        <f t="shared" si="23"/>
        <v>-0.64391160527192248</v>
      </c>
      <c r="N106" s="32">
        <v>801482.85</v>
      </c>
      <c r="O106" s="280">
        <v>0.97</v>
      </c>
      <c r="P106" s="211">
        <f t="shared" si="29"/>
        <v>-0.65240521366115312</v>
      </c>
      <c r="R106" s="275"/>
      <c r="S106" s="275"/>
    </row>
    <row r="107" spans="1:19" ht="14.1" customHeight="1" x14ac:dyDescent="0.2">
      <c r="A107" s="39" t="s">
        <v>583</v>
      </c>
      <c r="B107" s="40" t="s">
        <v>584</v>
      </c>
      <c r="C107" s="199">
        <v>7672700.3700000001</v>
      </c>
      <c r="D107" s="205">
        <v>8221313.46</v>
      </c>
      <c r="E107" s="32">
        <v>8220451.7999999998</v>
      </c>
      <c r="F107" s="280">
        <f t="shared" si="28"/>
        <v>0.99989519192958731</v>
      </c>
      <c r="G107" s="32">
        <v>8220451.7999999998</v>
      </c>
      <c r="H107" s="48">
        <f t="shared" si="26"/>
        <v>0.99989519192958731</v>
      </c>
      <c r="I107" s="133">
        <v>8220451.7999999998</v>
      </c>
      <c r="J107" s="178">
        <f t="shared" si="27"/>
        <v>0.99989519192958731</v>
      </c>
      <c r="K107" s="32">
        <v>7811304.6100000003</v>
      </c>
      <c r="L107" s="280">
        <v>1</v>
      </c>
      <c r="M107" s="211">
        <f t="shared" si="23"/>
        <v>5.2378854804383312E-2</v>
      </c>
      <c r="N107" s="32">
        <v>7811304.6100000003</v>
      </c>
      <c r="O107" s="280">
        <v>1</v>
      </c>
      <c r="P107" s="211">
        <f t="shared" si="29"/>
        <v>5.2378854804383312E-2</v>
      </c>
      <c r="R107" s="275"/>
      <c r="S107" s="275"/>
    </row>
    <row r="108" spans="1:19" ht="14.1" customHeight="1" x14ac:dyDescent="0.2">
      <c r="A108" s="39">
        <v>1521</v>
      </c>
      <c r="B108" s="40" t="s">
        <v>585</v>
      </c>
      <c r="C108" s="199">
        <v>12753572.42</v>
      </c>
      <c r="D108" s="205">
        <v>19231711.379999999</v>
      </c>
      <c r="E108" s="32">
        <v>19231711.379999999</v>
      </c>
      <c r="F108" s="280">
        <f>+E108/D108</f>
        <v>1</v>
      </c>
      <c r="G108" s="32">
        <v>19231711.379999999</v>
      </c>
      <c r="H108" s="48">
        <f t="shared" si="26"/>
        <v>1</v>
      </c>
      <c r="I108" s="133">
        <v>19231711.379999999</v>
      </c>
      <c r="J108" s="178">
        <f t="shared" si="27"/>
        <v>1</v>
      </c>
      <c r="K108" s="32">
        <v>18307294.780000001</v>
      </c>
      <c r="L108" s="280">
        <v>1</v>
      </c>
      <c r="M108" s="211">
        <f t="shared" si="23"/>
        <v>5.0494440118475925E-2</v>
      </c>
      <c r="N108" s="32">
        <v>18307294.780000001</v>
      </c>
      <c r="O108" s="280">
        <v>1</v>
      </c>
      <c r="P108" s="211">
        <f t="shared" ref="P108:P120" si="30">+I108/N108-1</f>
        <v>5.0494440118475925E-2</v>
      </c>
      <c r="R108" s="275"/>
      <c r="S108" s="275"/>
    </row>
    <row r="109" spans="1:19" ht="14.1" customHeight="1" x14ac:dyDescent="0.2">
      <c r="A109" s="39" t="s">
        <v>586</v>
      </c>
      <c r="B109" s="40" t="s">
        <v>587</v>
      </c>
      <c r="C109" s="199">
        <v>10649162.52</v>
      </c>
      <c r="D109" s="205">
        <v>10310182.890000001</v>
      </c>
      <c r="E109" s="32">
        <v>10310042.890000001</v>
      </c>
      <c r="F109" s="280">
        <f>+E109/D109</f>
        <v>0.99998642119140912</v>
      </c>
      <c r="G109" s="32">
        <v>10083845.130000001</v>
      </c>
      <c r="H109" s="48">
        <f t="shared" si="26"/>
        <v>0.97804716342912523</v>
      </c>
      <c r="I109" s="133">
        <v>10061157.130000001</v>
      </c>
      <c r="J109" s="178">
        <f t="shared" si="27"/>
        <v>0.97584662050548754</v>
      </c>
      <c r="K109" s="32">
        <v>10601310.1</v>
      </c>
      <c r="L109" s="280">
        <v>1</v>
      </c>
      <c r="M109" s="211">
        <f t="shared" si="23"/>
        <v>-4.8811417185126826E-2</v>
      </c>
      <c r="N109" s="32">
        <v>10590057.1</v>
      </c>
      <c r="O109" s="280">
        <v>1</v>
      </c>
      <c r="P109" s="211">
        <f t="shared" si="30"/>
        <v>-4.9943070656342292E-2</v>
      </c>
      <c r="R109" s="275"/>
      <c r="S109" s="275"/>
    </row>
    <row r="110" spans="1:19" ht="14.1" customHeight="1" x14ac:dyDescent="0.2">
      <c r="A110" s="39" t="s">
        <v>588</v>
      </c>
      <c r="B110" s="40" t="s">
        <v>589</v>
      </c>
      <c r="C110" s="199">
        <v>8079824.4400000004</v>
      </c>
      <c r="D110" s="205">
        <v>8826575.6500000004</v>
      </c>
      <c r="E110" s="32">
        <v>8826575.6500000004</v>
      </c>
      <c r="F110" s="280">
        <f>+E110/D110</f>
        <v>1</v>
      </c>
      <c r="G110" s="32">
        <v>8783334.5899999999</v>
      </c>
      <c r="H110" s="48">
        <f t="shared" si="26"/>
        <v>0.99510103785265802</v>
      </c>
      <c r="I110" s="133">
        <v>8783313.8599999994</v>
      </c>
      <c r="J110" s="178">
        <f t="shared" si="27"/>
        <v>0.99509868926348566</v>
      </c>
      <c r="K110" s="32">
        <v>8259434.6699999999</v>
      </c>
      <c r="L110" s="280">
        <v>1</v>
      </c>
      <c r="M110" s="211">
        <f t="shared" si="23"/>
        <v>6.3430481737801525E-2</v>
      </c>
      <c r="N110" s="32">
        <v>8223366.54</v>
      </c>
      <c r="O110" s="280">
        <v>1</v>
      </c>
      <c r="P110" s="211">
        <f t="shared" si="30"/>
        <v>6.809222442856111E-2</v>
      </c>
      <c r="R110" s="275"/>
    </row>
    <row r="111" spans="1:19" ht="14.1" customHeight="1" x14ac:dyDescent="0.2">
      <c r="A111" s="39" t="s">
        <v>590</v>
      </c>
      <c r="B111" s="40" t="s">
        <v>591</v>
      </c>
      <c r="C111" s="199">
        <v>6931087.1200000001</v>
      </c>
      <c r="D111" s="205">
        <v>6098641.3700000001</v>
      </c>
      <c r="E111" s="32">
        <v>6098641.3700000001</v>
      </c>
      <c r="F111" s="280">
        <f t="shared" ref="F111:F113" si="31">+E111/D111</f>
        <v>1</v>
      </c>
      <c r="G111" s="32">
        <v>6080609.0199999996</v>
      </c>
      <c r="H111" s="48">
        <f t="shared" si="26"/>
        <v>0.99704321849638444</v>
      </c>
      <c r="I111" s="133">
        <v>5681841.3399999999</v>
      </c>
      <c r="J111" s="178">
        <f t="shared" si="27"/>
        <v>0.93165690442951887</v>
      </c>
      <c r="K111" s="32">
        <v>6088686.5599999996</v>
      </c>
      <c r="L111" s="280">
        <v>0.98</v>
      </c>
      <c r="M111" s="211">
        <f t="shared" si="23"/>
        <v>-1.3266473680983992E-3</v>
      </c>
      <c r="N111" s="32">
        <v>5694990.0599999996</v>
      </c>
      <c r="O111" s="280">
        <v>0.92</v>
      </c>
      <c r="P111" s="211">
        <f t="shared" si="30"/>
        <v>-2.3088222914299239E-3</v>
      </c>
      <c r="R111" s="275"/>
    </row>
    <row r="112" spans="1:19" ht="14.1" customHeight="1" x14ac:dyDescent="0.2">
      <c r="A112" s="39" t="s">
        <v>592</v>
      </c>
      <c r="B112" s="40" t="s">
        <v>593</v>
      </c>
      <c r="C112" s="199">
        <v>11784234.09</v>
      </c>
      <c r="D112" s="205">
        <v>13717379.710000001</v>
      </c>
      <c r="E112" s="32">
        <v>13684813.18</v>
      </c>
      <c r="F112" s="280">
        <f t="shared" si="31"/>
        <v>0.9976258927952355</v>
      </c>
      <c r="G112" s="32">
        <v>13674501.130000001</v>
      </c>
      <c r="H112" s="48">
        <f t="shared" si="26"/>
        <v>0.99687414208059422</v>
      </c>
      <c r="I112" s="133">
        <v>13614749.09</v>
      </c>
      <c r="J112" s="178">
        <f t="shared" si="27"/>
        <v>0.9925182052134065</v>
      </c>
      <c r="K112" s="32">
        <v>12686440.300000001</v>
      </c>
      <c r="L112" s="280">
        <v>0.99</v>
      </c>
      <c r="M112" s="211">
        <f t="shared" si="23"/>
        <v>7.7883220717162027E-2</v>
      </c>
      <c r="N112" s="32">
        <v>12674304.119999999</v>
      </c>
      <c r="O112" s="280">
        <v>0.99</v>
      </c>
      <c r="P112" s="211">
        <f t="shared" si="30"/>
        <v>7.4200915576578375E-2</v>
      </c>
      <c r="R112" s="275"/>
    </row>
    <row r="113" spans="1:18" ht="14.1" customHeight="1" x14ac:dyDescent="0.2">
      <c r="A113" s="39" t="s">
        <v>594</v>
      </c>
      <c r="B113" s="40" t="s">
        <v>595</v>
      </c>
      <c r="C113" s="199">
        <v>550701.14</v>
      </c>
      <c r="D113" s="205">
        <v>1509289.36</v>
      </c>
      <c r="E113" s="32">
        <v>1189666.94</v>
      </c>
      <c r="F113" s="280">
        <f t="shared" si="31"/>
        <v>0.78822985938229884</v>
      </c>
      <c r="G113" s="32">
        <v>1134777.0900000001</v>
      </c>
      <c r="H113" s="48">
        <f t="shared" si="26"/>
        <v>0.75186184973834314</v>
      </c>
      <c r="I113" s="133">
        <v>1134776.58</v>
      </c>
      <c r="J113" s="178">
        <f t="shared" si="27"/>
        <v>0.75186151183097194</v>
      </c>
      <c r="K113" s="32">
        <v>1091465.51</v>
      </c>
      <c r="L113" s="280">
        <v>0.55000000000000004</v>
      </c>
      <c r="M113" s="211">
        <f t="shared" si="23"/>
        <v>3.9682041808174029E-2</v>
      </c>
      <c r="N113" s="32">
        <v>1088458.43</v>
      </c>
      <c r="O113" s="280">
        <v>0.55000000000000004</v>
      </c>
      <c r="P113" s="211">
        <f t="shared" si="30"/>
        <v>4.2553898911876775E-2</v>
      </c>
      <c r="R113" s="275"/>
    </row>
    <row r="114" spans="1:18" ht="14.1" customHeight="1" x14ac:dyDescent="0.2">
      <c r="A114" s="39">
        <v>1601</v>
      </c>
      <c r="B114" s="40" t="s">
        <v>596</v>
      </c>
      <c r="C114" s="199">
        <v>20724083.260000002</v>
      </c>
      <c r="D114" s="205">
        <v>19772146.210000001</v>
      </c>
      <c r="E114" s="32">
        <v>19772146.210000001</v>
      </c>
      <c r="F114" s="280">
        <f>+E114/D114</f>
        <v>1</v>
      </c>
      <c r="G114" s="32">
        <v>19772146.210000001</v>
      </c>
      <c r="H114" s="48">
        <f t="shared" si="26"/>
        <v>1</v>
      </c>
      <c r="I114" s="133">
        <v>19756138.379999999</v>
      </c>
      <c r="J114" s="178">
        <f t="shared" si="27"/>
        <v>0.99919038480547417</v>
      </c>
      <c r="K114" s="32">
        <v>21791180.219999999</v>
      </c>
      <c r="L114" s="280">
        <v>1</v>
      </c>
      <c r="M114" s="211">
        <f t="shared" si="23"/>
        <v>-9.265372456269827E-2</v>
      </c>
      <c r="N114" s="32">
        <v>21768750.460000001</v>
      </c>
      <c r="O114" s="280">
        <v>1</v>
      </c>
      <c r="P114" s="211">
        <f t="shared" si="30"/>
        <v>-9.2454184896747726E-2</v>
      </c>
      <c r="R114" s="275"/>
    </row>
    <row r="115" spans="1:18" ht="14.1" customHeight="1" x14ac:dyDescent="0.2">
      <c r="A115" s="39" t="s">
        <v>597</v>
      </c>
      <c r="B115" s="40" t="s">
        <v>598</v>
      </c>
      <c r="C115" s="199">
        <v>2253145.13</v>
      </c>
      <c r="D115" s="205">
        <v>6125864.3099999996</v>
      </c>
      <c r="E115" s="32">
        <v>6125864.3099999996</v>
      </c>
      <c r="F115" s="280">
        <f>+E115/D115</f>
        <v>1</v>
      </c>
      <c r="G115" s="32">
        <v>6125864.3099999996</v>
      </c>
      <c r="H115" s="48">
        <f t="shared" si="26"/>
        <v>1</v>
      </c>
      <c r="I115" s="133">
        <v>6068868.2300000004</v>
      </c>
      <c r="J115" s="178">
        <f t="shared" si="27"/>
        <v>0.99069583047947085</v>
      </c>
      <c r="K115" s="32">
        <v>3483997.21</v>
      </c>
      <c r="L115" s="280">
        <v>1</v>
      </c>
      <c r="M115" s="211">
        <f t="shared" si="23"/>
        <v>0.75828622721543448</v>
      </c>
      <c r="N115" s="32">
        <v>3449627.02</v>
      </c>
      <c r="O115" s="280">
        <v>0.99</v>
      </c>
      <c r="P115" s="211">
        <f t="shared" si="30"/>
        <v>0.75928243685892749</v>
      </c>
    </row>
    <row r="116" spans="1:18" ht="14.1" customHeight="1" x14ac:dyDescent="0.2">
      <c r="A116" s="39" t="s">
        <v>599</v>
      </c>
      <c r="B116" s="40" t="s">
        <v>600</v>
      </c>
      <c r="C116" s="199">
        <v>98110337.469999999</v>
      </c>
      <c r="D116" s="205">
        <v>85271375.739999995</v>
      </c>
      <c r="E116" s="32">
        <v>85271375.739999995</v>
      </c>
      <c r="F116" s="280">
        <f>+E116/D116</f>
        <v>1</v>
      </c>
      <c r="G116" s="32">
        <v>85267109.439999998</v>
      </c>
      <c r="H116" s="48">
        <f t="shared" si="26"/>
        <v>0.99994996797034208</v>
      </c>
      <c r="I116" s="133">
        <v>85266989.310000002</v>
      </c>
      <c r="J116" s="178">
        <f t="shared" si="27"/>
        <v>0.99994855917402614</v>
      </c>
      <c r="K116" s="32">
        <v>85241375.739999995</v>
      </c>
      <c r="L116" s="280">
        <v>1</v>
      </c>
      <c r="M116" s="211">
        <f t="shared" si="23"/>
        <v>3.0189212429521106E-4</v>
      </c>
      <c r="N116" s="32">
        <v>85241116.680000007</v>
      </c>
      <c r="O116" s="280">
        <v>1</v>
      </c>
      <c r="P116" s="211">
        <f t="shared" si="30"/>
        <v>3.0352288904333946E-4</v>
      </c>
    </row>
    <row r="117" spans="1:18" ht="14.1" customHeight="1" x14ac:dyDescent="0.2">
      <c r="A117" s="39" t="s">
        <v>601</v>
      </c>
      <c r="B117" s="40" t="s">
        <v>602</v>
      </c>
      <c r="C117" s="199">
        <v>4477659.75</v>
      </c>
      <c r="D117" s="205">
        <v>4722163.59</v>
      </c>
      <c r="E117" s="32">
        <v>4722163.59</v>
      </c>
      <c r="F117" s="280">
        <f t="shared" ref="F117:F118" si="32">+E117/D117</f>
        <v>1</v>
      </c>
      <c r="G117" s="32">
        <v>4722163.59</v>
      </c>
      <c r="H117" s="48">
        <f t="shared" si="26"/>
        <v>1</v>
      </c>
      <c r="I117" s="133">
        <v>4495683.59</v>
      </c>
      <c r="J117" s="178">
        <f t="shared" si="27"/>
        <v>0.95203893391588323</v>
      </c>
      <c r="K117" s="32">
        <v>4231523.49</v>
      </c>
      <c r="L117" s="280">
        <v>1</v>
      </c>
      <c r="M117" s="211">
        <f t="shared" si="23"/>
        <v>0.11594880689177023</v>
      </c>
      <c r="N117" s="32">
        <v>4195041.0199999996</v>
      </c>
      <c r="O117" s="280">
        <v>0.99</v>
      </c>
      <c r="P117" s="211">
        <f t="shared" si="30"/>
        <v>7.1666181228425829E-2</v>
      </c>
    </row>
    <row r="118" spans="1:18" ht="14.1" customHeight="1" x14ac:dyDescent="0.2">
      <c r="A118" s="39" t="s">
        <v>603</v>
      </c>
      <c r="B118" s="40" t="s">
        <v>604</v>
      </c>
      <c r="C118" s="199">
        <v>56042557.340000004</v>
      </c>
      <c r="D118" s="205">
        <v>4222640.59</v>
      </c>
      <c r="E118" s="32">
        <v>4222640.59</v>
      </c>
      <c r="F118" s="280">
        <f t="shared" si="32"/>
        <v>1</v>
      </c>
      <c r="G118" s="32">
        <v>4222640.59</v>
      </c>
      <c r="H118" s="48">
        <f t="shared" si="26"/>
        <v>1</v>
      </c>
      <c r="I118" s="133">
        <v>4222640.59</v>
      </c>
      <c r="J118" s="178">
        <f t="shared" si="27"/>
        <v>1</v>
      </c>
      <c r="K118" s="32">
        <v>59968544.479999997</v>
      </c>
      <c r="L118" s="280">
        <v>1</v>
      </c>
      <c r="M118" s="211">
        <f t="shared" si="23"/>
        <v>-0.92958574154808304</v>
      </c>
      <c r="N118" s="32">
        <v>59944032.799999997</v>
      </c>
      <c r="O118" s="280">
        <v>1</v>
      </c>
      <c r="P118" s="211">
        <f t="shared" si="30"/>
        <v>-0.92955694849412929</v>
      </c>
    </row>
    <row r="119" spans="1:18" ht="14.1" customHeight="1" x14ac:dyDescent="0.2">
      <c r="A119" s="39" t="s">
        <v>605</v>
      </c>
      <c r="B119" s="40" t="s">
        <v>98</v>
      </c>
      <c r="C119" s="199">
        <v>168939654.47999999</v>
      </c>
      <c r="D119" s="205">
        <v>177005783.40000001</v>
      </c>
      <c r="E119" s="32">
        <v>177005783.38999999</v>
      </c>
      <c r="F119" s="280">
        <f t="shared" ref="F119:F125" si="33">+E119/D119</f>
        <v>0.99999999994350453</v>
      </c>
      <c r="G119" s="32">
        <v>177005614.28999999</v>
      </c>
      <c r="H119" s="48">
        <f t="shared" si="26"/>
        <v>0.99999904460748812</v>
      </c>
      <c r="I119" s="133">
        <v>177001237.77000001</v>
      </c>
      <c r="J119" s="178">
        <f t="shared" si="27"/>
        <v>0.99997431931368186</v>
      </c>
      <c r="K119" s="32">
        <v>179881579.40000001</v>
      </c>
      <c r="L119" s="280">
        <v>1</v>
      </c>
      <c r="M119" s="211">
        <f t="shared" si="23"/>
        <v>-1.59881023926568E-2</v>
      </c>
      <c r="N119" s="32">
        <v>179874440.34999999</v>
      </c>
      <c r="O119" s="280">
        <v>1</v>
      </c>
      <c r="P119" s="211">
        <f t="shared" si="30"/>
        <v>-1.5973378843649466E-2</v>
      </c>
    </row>
    <row r="120" spans="1:18" ht="14.1" customHeight="1" x14ac:dyDescent="0.2">
      <c r="A120" s="39" t="s">
        <v>606</v>
      </c>
      <c r="B120" s="40" t="s">
        <v>607</v>
      </c>
      <c r="C120" s="199">
        <v>12029885</v>
      </c>
      <c r="D120" s="205">
        <v>11815590.810000001</v>
      </c>
      <c r="E120" s="32">
        <v>11815590.810000001</v>
      </c>
      <c r="F120" s="280">
        <f t="shared" si="33"/>
        <v>1</v>
      </c>
      <c r="G120" s="32">
        <v>11815590.810000001</v>
      </c>
      <c r="H120" s="48">
        <f t="shared" si="26"/>
        <v>1</v>
      </c>
      <c r="I120" s="133">
        <v>11815590.810000001</v>
      </c>
      <c r="J120" s="178">
        <f t="shared" si="27"/>
        <v>1</v>
      </c>
      <c r="K120" s="32">
        <v>12092716.33</v>
      </c>
      <c r="L120" s="280">
        <v>1</v>
      </c>
      <c r="M120" s="211">
        <f t="shared" si="23"/>
        <v>-2.2916730405103225E-2</v>
      </c>
      <c r="N120" s="32">
        <v>12092716.33</v>
      </c>
      <c r="O120" s="280">
        <v>1</v>
      </c>
      <c r="P120" s="211">
        <f t="shared" si="30"/>
        <v>-2.2916730405103225E-2</v>
      </c>
    </row>
    <row r="121" spans="1:18" ht="14.1" customHeight="1" x14ac:dyDescent="0.2">
      <c r="A121" s="39" t="s">
        <v>608</v>
      </c>
      <c r="B121" s="40" t="s">
        <v>609</v>
      </c>
      <c r="C121" s="199">
        <v>31201317.460000001</v>
      </c>
      <c r="D121" s="205">
        <v>25544669.260000002</v>
      </c>
      <c r="E121" s="32">
        <v>25544669.219999999</v>
      </c>
      <c r="F121" s="280">
        <f t="shared" si="33"/>
        <v>0.99999999843411547</v>
      </c>
      <c r="G121" s="32">
        <v>25522075.829999998</v>
      </c>
      <c r="H121" s="48">
        <f t="shared" si="26"/>
        <v>0.9991155324905544</v>
      </c>
      <c r="I121" s="133">
        <v>24834174.579999998</v>
      </c>
      <c r="J121" s="178">
        <f t="shared" si="27"/>
        <v>0.97218618598000184</v>
      </c>
      <c r="K121" s="32">
        <v>30376911.18</v>
      </c>
      <c r="L121" s="280">
        <v>1</v>
      </c>
      <c r="M121" s="211">
        <f t="shared" si="23"/>
        <v>-0.15981991458026845</v>
      </c>
      <c r="N121" s="32">
        <v>30374658.75</v>
      </c>
      <c r="O121" s="280">
        <v>1</v>
      </c>
      <c r="P121" s="211">
        <f t="shared" ref="P121:P126" si="34">+I121/N121-1</f>
        <v>-0.18240482026814542</v>
      </c>
    </row>
    <row r="122" spans="1:18" ht="14.1" customHeight="1" x14ac:dyDescent="0.2">
      <c r="A122" s="39" t="s">
        <v>610</v>
      </c>
      <c r="B122" s="40" t="s">
        <v>611</v>
      </c>
      <c r="C122" s="199">
        <v>1332914.3600000001</v>
      </c>
      <c r="D122" s="205">
        <v>2044104.21</v>
      </c>
      <c r="E122" s="32">
        <v>2044096.21</v>
      </c>
      <c r="F122" s="280">
        <f t="shared" si="33"/>
        <v>0.99999608630520853</v>
      </c>
      <c r="G122" s="32">
        <v>2027085.59</v>
      </c>
      <c r="H122" s="48">
        <f t="shared" si="26"/>
        <v>0.99167428944339397</v>
      </c>
      <c r="I122" s="133">
        <v>2001853.05</v>
      </c>
      <c r="J122" s="178">
        <f t="shared" si="27"/>
        <v>0.97933023189654311</v>
      </c>
      <c r="K122" s="32">
        <v>1342122.5</v>
      </c>
      <c r="L122" s="280">
        <v>0.99</v>
      </c>
      <c r="M122" s="211">
        <f t="shared" si="23"/>
        <v>0.51035810069498133</v>
      </c>
      <c r="N122" s="32">
        <v>1341675.1000000001</v>
      </c>
      <c r="O122" s="280">
        <v>0.99</v>
      </c>
      <c r="P122" s="211">
        <f t="shared" si="34"/>
        <v>0.49205500646169842</v>
      </c>
    </row>
    <row r="123" spans="1:18" ht="14.1" customHeight="1" x14ac:dyDescent="0.2">
      <c r="A123" s="39" t="s">
        <v>612</v>
      </c>
      <c r="B123" s="40" t="s">
        <v>613</v>
      </c>
      <c r="C123" s="199">
        <v>47869228.009999998</v>
      </c>
      <c r="D123" s="205">
        <v>47934001.280000001</v>
      </c>
      <c r="E123" s="32">
        <v>47912366.479999997</v>
      </c>
      <c r="F123" s="280">
        <f t="shared" si="33"/>
        <v>0.99954865441185203</v>
      </c>
      <c r="G123" s="32">
        <v>47901465.840000004</v>
      </c>
      <c r="H123" s="48">
        <f t="shared" si="26"/>
        <v>0.9993212450633957</v>
      </c>
      <c r="I123" s="133">
        <v>47901465.780000001</v>
      </c>
      <c r="J123" s="178">
        <f t="shared" si="27"/>
        <v>0.99932124381167453</v>
      </c>
      <c r="K123" s="32">
        <v>47549534.869999997</v>
      </c>
      <c r="L123" s="280">
        <v>1</v>
      </c>
      <c r="M123" s="211">
        <f t="shared" si="23"/>
        <v>7.4013546286453291E-3</v>
      </c>
      <c r="N123" s="32">
        <v>47547067.68</v>
      </c>
      <c r="O123" s="280">
        <v>1</v>
      </c>
      <c r="P123" s="211">
        <f t="shared" si="34"/>
        <v>7.4536268437237485E-3</v>
      </c>
    </row>
    <row r="124" spans="1:18" ht="14.1" customHeight="1" x14ac:dyDescent="0.2">
      <c r="A124" s="41">
        <v>1721</v>
      </c>
      <c r="B124" s="42" t="s">
        <v>614</v>
      </c>
      <c r="C124" s="199">
        <v>1224275.44</v>
      </c>
      <c r="D124" s="205">
        <v>1198705.7</v>
      </c>
      <c r="E124" s="32">
        <v>1198705.7</v>
      </c>
      <c r="F124" s="280">
        <f t="shared" si="33"/>
        <v>1</v>
      </c>
      <c r="G124" s="32">
        <v>1174894.8</v>
      </c>
      <c r="H124" s="48">
        <f t="shared" si="26"/>
        <v>0.98013615852498248</v>
      </c>
      <c r="I124" s="133">
        <v>1071334.78</v>
      </c>
      <c r="J124" s="178">
        <f t="shared" si="27"/>
        <v>0.89374295959383532</v>
      </c>
      <c r="K124" s="32">
        <v>1149683.18</v>
      </c>
      <c r="L124" s="391">
        <v>0.99</v>
      </c>
      <c r="M124" s="211">
        <f t="shared" si="23"/>
        <v>2.1929189222373413E-2</v>
      </c>
      <c r="N124" s="32">
        <v>1139678.48</v>
      </c>
      <c r="O124" s="391">
        <v>0.98</v>
      </c>
      <c r="P124" s="211">
        <f t="shared" si="34"/>
        <v>-5.9967526981820285E-2</v>
      </c>
    </row>
    <row r="125" spans="1:18" ht="14.1" customHeight="1" x14ac:dyDescent="0.2">
      <c r="A125" s="41" t="s">
        <v>615</v>
      </c>
      <c r="B125" s="42" t="s">
        <v>616</v>
      </c>
      <c r="C125" s="200">
        <v>1258083.78</v>
      </c>
      <c r="D125" s="206">
        <v>1541182.88</v>
      </c>
      <c r="E125" s="34">
        <v>1356141.35</v>
      </c>
      <c r="F125" s="280">
        <f t="shared" si="33"/>
        <v>0.87993538443666086</v>
      </c>
      <c r="G125" s="34">
        <v>1353790.85</v>
      </c>
      <c r="H125" s="48">
        <f t="shared" si="26"/>
        <v>0.8784102571915412</v>
      </c>
      <c r="I125" s="137">
        <v>1328635.48</v>
      </c>
      <c r="J125" s="178">
        <f t="shared" si="27"/>
        <v>0.86208813843039844</v>
      </c>
      <c r="K125" s="34">
        <v>1434883.52</v>
      </c>
      <c r="L125" s="391">
        <v>0.99</v>
      </c>
      <c r="M125" s="524">
        <f t="shared" si="23"/>
        <v>-5.6515158805364174E-2</v>
      </c>
      <c r="N125" s="34">
        <v>1434188.85</v>
      </c>
      <c r="O125" s="391">
        <v>0.99</v>
      </c>
      <c r="P125" s="524">
        <f t="shared" si="34"/>
        <v>-7.3597957479588638E-2</v>
      </c>
    </row>
    <row r="126" spans="1:18" ht="14.1" customHeight="1" x14ac:dyDescent="0.2">
      <c r="A126" s="675" t="s">
        <v>617</v>
      </c>
      <c r="B126" s="669" t="s">
        <v>618</v>
      </c>
      <c r="C126" s="667">
        <v>1483166.28</v>
      </c>
      <c r="D126" s="398">
        <v>2261158.09</v>
      </c>
      <c r="E126" s="399">
        <v>1860318.7</v>
      </c>
      <c r="F126" s="413">
        <f>+E126/D126</f>
        <v>0.82272827726079079</v>
      </c>
      <c r="G126" s="399">
        <v>1831797.33</v>
      </c>
      <c r="H126" s="48">
        <f t="shared" si="26"/>
        <v>0.81011466562251744</v>
      </c>
      <c r="I126" s="237">
        <v>1754216.5</v>
      </c>
      <c r="J126" s="428">
        <f t="shared" si="27"/>
        <v>0.77580444629592449</v>
      </c>
      <c r="K126" s="399">
        <v>1520271.82</v>
      </c>
      <c r="L126" s="413">
        <v>0.99</v>
      </c>
      <c r="M126" s="445">
        <f t="shared" si="23"/>
        <v>0.20491434880375548</v>
      </c>
      <c r="N126" s="399">
        <v>1512562.3</v>
      </c>
      <c r="O126" s="413">
        <v>0.99</v>
      </c>
      <c r="P126" s="445">
        <f t="shared" si="34"/>
        <v>0.15976479117587417</v>
      </c>
    </row>
    <row r="127" spans="1:18" ht="14.1" customHeight="1" x14ac:dyDescent="0.2">
      <c r="A127" s="250">
        <v>1999</v>
      </c>
      <c r="B127" s="668" t="s">
        <v>550</v>
      </c>
      <c r="C127" s="534">
        <v>0</v>
      </c>
      <c r="D127" s="727">
        <v>64.150000000000006</v>
      </c>
      <c r="E127" s="700">
        <v>0</v>
      </c>
      <c r="F127" s="268">
        <f>+E127/D127</f>
        <v>0</v>
      </c>
      <c r="G127" s="699">
        <v>0</v>
      </c>
      <c r="H127" s="268">
        <f>+G127/D127</f>
        <v>0</v>
      </c>
      <c r="I127" s="700">
        <v>0</v>
      </c>
      <c r="J127" s="521">
        <f t="shared" si="27"/>
        <v>0</v>
      </c>
      <c r="K127" s="700">
        <v>0</v>
      </c>
      <c r="L127" s="268" t="s">
        <v>129</v>
      </c>
      <c r="M127" s="563" t="s">
        <v>129</v>
      </c>
      <c r="N127" s="700">
        <v>0</v>
      </c>
      <c r="O127" s="268" t="s">
        <v>129</v>
      </c>
      <c r="P127" s="245" t="s">
        <v>129</v>
      </c>
    </row>
    <row r="128" spans="1:18" ht="14.1" customHeight="1" x14ac:dyDescent="0.2">
      <c r="A128" s="18">
        <v>1</v>
      </c>
      <c r="B128" s="2" t="s">
        <v>126</v>
      </c>
      <c r="C128" s="201">
        <f>SUM(C94:C127)</f>
        <v>826846392.00999999</v>
      </c>
      <c r="D128" s="207">
        <f>SUM(D94:D127)</f>
        <v>823703141.64999986</v>
      </c>
      <c r="E128" s="203">
        <f>SUM(E94:E127)</f>
        <v>822735140.80000019</v>
      </c>
      <c r="F128" s="90">
        <f t="shared" ref="F128" si="35">+E128/D128</f>
        <v>0.9988248183100763</v>
      </c>
      <c r="G128" s="203">
        <f>SUM(G94:G127)</f>
        <v>821627379.32000005</v>
      </c>
      <c r="H128" s="90">
        <f t="shared" si="24"/>
        <v>0.99747996307766684</v>
      </c>
      <c r="I128" s="203">
        <f>SUM(I94:I127)</f>
        <v>817579379.32999992</v>
      </c>
      <c r="J128" s="170">
        <f t="shared" ref="J128" si="36">+I128/D128</f>
        <v>0.99256557124726619</v>
      </c>
      <c r="K128" s="573">
        <f>SUM(K94:K127)</f>
        <v>854656534.77999997</v>
      </c>
      <c r="L128" s="90">
        <v>0.99684801391487299</v>
      </c>
      <c r="M128" s="213">
        <f t="shared" si="23"/>
        <v>-3.8646115855771268E-2</v>
      </c>
      <c r="N128" s="573">
        <f>SUM(N94:N127)</f>
        <v>852702231.33000016</v>
      </c>
      <c r="O128" s="90">
        <v>0.99456856780589187</v>
      </c>
      <c r="P128" s="213">
        <f t="shared" si="25"/>
        <v>-4.1190055226215883E-2</v>
      </c>
    </row>
    <row r="129" spans="1:16" ht="14.1" customHeight="1" x14ac:dyDescent="0.2">
      <c r="A129" s="37" t="s">
        <v>619</v>
      </c>
      <c r="B129" s="38" t="s">
        <v>100</v>
      </c>
      <c r="C129" s="198">
        <v>708758.5</v>
      </c>
      <c r="D129" s="204">
        <v>571176.18999999994</v>
      </c>
      <c r="E129" s="30">
        <v>571176.18999999994</v>
      </c>
      <c r="F129" s="48">
        <f>+E129/D129</f>
        <v>1</v>
      </c>
      <c r="G129" s="30">
        <v>571176.18999999994</v>
      </c>
      <c r="H129" s="48">
        <f t="shared" si="24"/>
        <v>1</v>
      </c>
      <c r="I129" s="30">
        <v>571176.18999999994</v>
      </c>
      <c r="J129" s="153">
        <f t="shared" si="27"/>
        <v>1</v>
      </c>
      <c r="K129" s="30">
        <v>596014.72</v>
      </c>
      <c r="L129" s="48">
        <v>1</v>
      </c>
      <c r="M129" s="210">
        <f t="shared" si="23"/>
        <v>-4.1674356633339626E-2</v>
      </c>
      <c r="N129" s="30">
        <v>596014.72</v>
      </c>
      <c r="O129" s="48">
        <v>1</v>
      </c>
      <c r="P129" s="210">
        <f t="shared" ref="P129:P157" si="37">+I129/N129-1</f>
        <v>-4.1674356633339626E-2</v>
      </c>
    </row>
    <row r="130" spans="1:16" ht="14.1" customHeight="1" x14ac:dyDescent="0.2">
      <c r="A130" s="39" t="s">
        <v>620</v>
      </c>
      <c r="B130" s="40" t="s">
        <v>621</v>
      </c>
      <c r="C130" s="199">
        <v>6705703.6900000004</v>
      </c>
      <c r="D130" s="205">
        <v>8201698.1200000001</v>
      </c>
      <c r="E130" s="32">
        <v>8186405.9199999999</v>
      </c>
      <c r="F130" s="280">
        <f>+E130/D130</f>
        <v>0.9981354836795675</v>
      </c>
      <c r="G130" s="32">
        <v>8018382.9800000004</v>
      </c>
      <c r="H130" s="280">
        <f t="shared" si="24"/>
        <v>0.97764912371585799</v>
      </c>
      <c r="I130" s="32">
        <v>7953802.8700000001</v>
      </c>
      <c r="J130" s="178">
        <f t="shared" si="27"/>
        <v>0.96977513115296177</v>
      </c>
      <c r="K130" s="32">
        <v>6462162.3499999996</v>
      </c>
      <c r="L130" s="280">
        <v>0.94</v>
      </c>
      <c r="M130" s="211">
        <f t="shared" si="23"/>
        <v>0.24082041671391941</v>
      </c>
      <c r="N130" s="32">
        <v>6398653.8399999999</v>
      </c>
      <c r="O130" s="280">
        <v>0.93</v>
      </c>
      <c r="P130" s="211">
        <f t="shared" si="37"/>
        <v>0.24304315702754131</v>
      </c>
    </row>
    <row r="131" spans="1:16" ht="14.1" customHeight="1" x14ac:dyDescent="0.2">
      <c r="A131" s="39" t="s">
        <v>622</v>
      </c>
      <c r="B131" s="40" t="s">
        <v>623</v>
      </c>
      <c r="C131" s="199">
        <v>9085828.1999999993</v>
      </c>
      <c r="D131" s="205">
        <v>10360012.189999999</v>
      </c>
      <c r="E131" s="32">
        <v>10343817.25</v>
      </c>
      <c r="F131" s="280">
        <f t="shared" ref="F131:F145" si="38">+E131/D131</f>
        <v>0.99843678369262623</v>
      </c>
      <c r="G131" s="32">
        <v>10342565.960000001</v>
      </c>
      <c r="H131" s="280">
        <f t="shared" si="24"/>
        <v>0.99831600294671097</v>
      </c>
      <c r="I131" s="32">
        <v>10340113.83</v>
      </c>
      <c r="J131" s="178">
        <f t="shared" si="27"/>
        <v>0.99807931114027004</v>
      </c>
      <c r="K131" s="32">
        <v>9892540.3399999999</v>
      </c>
      <c r="L131" s="280">
        <v>1</v>
      </c>
      <c r="M131" s="211">
        <f t="shared" si="23"/>
        <v>4.5491411157591699E-2</v>
      </c>
      <c r="N131" s="32">
        <v>9892532.6099999994</v>
      </c>
      <c r="O131" s="280">
        <v>1</v>
      </c>
      <c r="P131" s="211">
        <f t="shared" si="37"/>
        <v>4.5244351233935554E-2</v>
      </c>
    </row>
    <row r="132" spans="1:16" ht="14.1" customHeight="1" x14ac:dyDescent="0.2">
      <c r="A132" s="39" t="s">
        <v>624</v>
      </c>
      <c r="B132" s="40" t="s">
        <v>625</v>
      </c>
      <c r="C132" s="199">
        <v>4889156.24</v>
      </c>
      <c r="D132" s="205">
        <v>4879487.66</v>
      </c>
      <c r="E132" s="32">
        <v>4616149.91</v>
      </c>
      <c r="F132" s="280">
        <f t="shared" si="38"/>
        <v>0.94603168030145202</v>
      </c>
      <c r="G132" s="32">
        <v>4495029.8</v>
      </c>
      <c r="H132" s="280">
        <f t="shared" si="24"/>
        <v>0.92120937959293858</v>
      </c>
      <c r="I132" s="32">
        <v>4314887.63</v>
      </c>
      <c r="J132" s="178">
        <f>I132/D132</f>
        <v>0.88429112453170955</v>
      </c>
      <c r="K132" s="32">
        <v>4222868.84</v>
      </c>
      <c r="L132" s="280">
        <v>0.9</v>
      </c>
      <c r="M132" s="211">
        <f t="shared" si="23"/>
        <v>6.4449304563293008E-2</v>
      </c>
      <c r="N132" s="32">
        <v>4119895.29</v>
      </c>
      <c r="O132" s="280">
        <v>0.88</v>
      </c>
      <c r="P132" s="211">
        <f t="shared" si="37"/>
        <v>4.7329440744111606E-2</v>
      </c>
    </row>
    <row r="133" spans="1:16" ht="14.1" customHeight="1" x14ac:dyDescent="0.2">
      <c r="A133" s="39" t="s">
        <v>626</v>
      </c>
      <c r="B133" s="40" t="s">
        <v>628</v>
      </c>
      <c r="C133" s="199">
        <v>7821324.0499999998</v>
      </c>
      <c r="D133" s="205">
        <v>13207538.15</v>
      </c>
      <c r="E133" s="32">
        <v>13198561.09</v>
      </c>
      <c r="F133" s="280">
        <f t="shared" si="38"/>
        <v>0.99932030785010451</v>
      </c>
      <c r="G133" s="32">
        <v>13192899.15</v>
      </c>
      <c r="H133" s="280">
        <f t="shared" si="24"/>
        <v>0.99889161781448266</v>
      </c>
      <c r="I133" s="32">
        <v>13184538.539999999</v>
      </c>
      <c r="J133" s="178">
        <f t="shared" si="27"/>
        <v>0.99825859976789078</v>
      </c>
      <c r="K133" s="32">
        <v>12281246.470000001</v>
      </c>
      <c r="L133" s="280">
        <v>0.99</v>
      </c>
      <c r="M133" s="211">
        <f t="shared" si="23"/>
        <v>7.4231282812126542E-2</v>
      </c>
      <c r="N133" s="32">
        <v>12275207.279999999</v>
      </c>
      <c r="O133" s="280">
        <v>0.99</v>
      </c>
      <c r="P133" s="211">
        <f t="shared" si="37"/>
        <v>7.4078688795876646E-2</v>
      </c>
    </row>
    <row r="134" spans="1:16" ht="14.1" customHeight="1" x14ac:dyDescent="0.2">
      <c r="A134" s="39" t="s">
        <v>627</v>
      </c>
      <c r="B134" s="40" t="s">
        <v>629</v>
      </c>
      <c r="C134" s="199">
        <v>1476678.1</v>
      </c>
      <c r="D134" s="205">
        <v>1101107.31</v>
      </c>
      <c r="E134" s="32">
        <v>1011339.86</v>
      </c>
      <c r="F134" s="280">
        <f t="shared" si="38"/>
        <v>0.9184752937477092</v>
      </c>
      <c r="G134" s="32">
        <v>1011339.86</v>
      </c>
      <c r="H134" s="280">
        <f t="shared" si="24"/>
        <v>0.9184752937477092</v>
      </c>
      <c r="I134" s="32">
        <v>1003325.79</v>
      </c>
      <c r="J134" s="178">
        <f t="shared" si="27"/>
        <v>0.91119710212440597</v>
      </c>
      <c r="K134" s="32">
        <v>959109.61</v>
      </c>
      <c r="L134" s="280">
        <v>0.92</v>
      </c>
      <c r="M134" s="211">
        <f t="shared" si="23"/>
        <v>5.4457018734282103E-2</v>
      </c>
      <c r="N134" s="32">
        <v>959109.61</v>
      </c>
      <c r="O134" s="280">
        <v>0.92</v>
      </c>
      <c r="P134" s="211">
        <f t="shared" si="37"/>
        <v>4.6101279289652908E-2</v>
      </c>
    </row>
    <row r="135" spans="1:16" ht="14.1" customHeight="1" x14ac:dyDescent="0.2">
      <c r="A135" s="39" t="s">
        <v>630</v>
      </c>
      <c r="B135" s="40" t="s">
        <v>631</v>
      </c>
      <c r="C135" s="199">
        <v>29366518.199999999</v>
      </c>
      <c r="D135" s="205">
        <v>29794682.18</v>
      </c>
      <c r="E135" s="32">
        <v>29794310.420000002</v>
      </c>
      <c r="F135" s="280">
        <f t="shared" si="38"/>
        <v>0.99998752260561963</v>
      </c>
      <c r="G135" s="32">
        <v>29607023.850000001</v>
      </c>
      <c r="H135" s="280">
        <f t="shared" si="24"/>
        <v>0.99370161665540546</v>
      </c>
      <c r="I135" s="32">
        <v>28521695.710000001</v>
      </c>
      <c r="J135" s="178">
        <f t="shared" si="27"/>
        <v>0.95727470887893862</v>
      </c>
      <c r="K135" s="32">
        <v>29455723.510000002</v>
      </c>
      <c r="L135" s="280">
        <v>0.99</v>
      </c>
      <c r="M135" s="211">
        <f t="shared" si="23"/>
        <v>5.1365344989280359E-3</v>
      </c>
      <c r="N135" s="32">
        <v>28157581.629999999</v>
      </c>
      <c r="O135" s="280">
        <v>0.95</v>
      </c>
      <c r="P135" s="211">
        <f t="shared" si="37"/>
        <v>1.2931298034915883E-2</v>
      </c>
    </row>
    <row r="136" spans="1:16" ht="14.1" customHeight="1" x14ac:dyDescent="0.2">
      <c r="A136" s="39" t="s">
        <v>632</v>
      </c>
      <c r="B136" s="40" t="s">
        <v>635</v>
      </c>
      <c r="C136" s="199">
        <v>27176421.809999999</v>
      </c>
      <c r="D136" s="205">
        <v>28851664.920000002</v>
      </c>
      <c r="E136" s="32">
        <v>28848302.149999999</v>
      </c>
      <c r="F136" s="280">
        <f t="shared" si="38"/>
        <v>0.99988344624099412</v>
      </c>
      <c r="G136" s="32">
        <v>28842964.75</v>
      </c>
      <c r="H136" s="280">
        <f t="shared" si="24"/>
        <v>0.99969845171763483</v>
      </c>
      <c r="I136" s="32">
        <v>27591688.239999998</v>
      </c>
      <c r="J136" s="178">
        <f t="shared" si="27"/>
        <v>0.95632915176667721</v>
      </c>
      <c r="K136" s="32">
        <v>27102500.899999999</v>
      </c>
      <c r="L136" s="280">
        <v>0.99</v>
      </c>
      <c r="M136" s="211">
        <f t="shared" si="23"/>
        <v>6.4217832015642573E-2</v>
      </c>
      <c r="N136" s="32">
        <v>25959180.870000001</v>
      </c>
      <c r="O136" s="280">
        <v>0.95</v>
      </c>
      <c r="P136" s="211">
        <f t="shared" si="37"/>
        <v>6.2887476233374651E-2</v>
      </c>
    </row>
    <row r="137" spans="1:16" ht="14.1" customHeight="1" x14ac:dyDescent="0.2">
      <c r="A137" s="39" t="s">
        <v>633</v>
      </c>
      <c r="B137" s="40" t="s">
        <v>634</v>
      </c>
      <c r="C137" s="199">
        <v>97695071.620000005</v>
      </c>
      <c r="D137" s="205">
        <v>149553608.65000001</v>
      </c>
      <c r="E137" s="32">
        <v>144681048.44</v>
      </c>
      <c r="F137" s="280">
        <f t="shared" si="38"/>
        <v>0.96741930700312784</v>
      </c>
      <c r="G137" s="32">
        <v>144032012.53</v>
      </c>
      <c r="H137" s="280">
        <f t="shared" si="24"/>
        <v>0.96307948587905901</v>
      </c>
      <c r="I137" s="32">
        <v>144032012.53</v>
      </c>
      <c r="J137" s="178">
        <f t="shared" si="27"/>
        <v>0.96307948587905901</v>
      </c>
      <c r="K137" s="32">
        <v>105122120.56999999</v>
      </c>
      <c r="L137" s="280">
        <v>1</v>
      </c>
      <c r="M137" s="211">
        <f t="shared" si="23"/>
        <v>0.37013990727184987</v>
      </c>
      <c r="N137" s="32">
        <v>105122120.56999999</v>
      </c>
      <c r="O137" s="280">
        <v>1</v>
      </c>
      <c r="P137" s="211">
        <f t="shared" si="37"/>
        <v>0.37013990727184987</v>
      </c>
    </row>
    <row r="138" spans="1:16" ht="15.75" thickBot="1" x14ac:dyDescent="0.3">
      <c r="A138" s="7" t="s">
        <v>19</v>
      </c>
      <c r="L138" s="712"/>
      <c r="N138" s="97"/>
      <c r="O138" s="712"/>
      <c r="P138" s="526"/>
    </row>
    <row r="139" spans="1:16" ht="12.75" customHeight="1" x14ac:dyDescent="0.2">
      <c r="A139" s="775" t="s">
        <v>768</v>
      </c>
      <c r="B139" s="776"/>
      <c r="C139" s="164" t="s">
        <v>510</v>
      </c>
      <c r="D139" s="761" t="s">
        <v>775</v>
      </c>
      <c r="E139" s="762"/>
      <c r="F139" s="762"/>
      <c r="G139" s="762"/>
      <c r="H139" s="762"/>
      <c r="I139" s="762"/>
      <c r="J139" s="763"/>
      <c r="K139" s="770" t="s">
        <v>776</v>
      </c>
      <c r="L139" s="777"/>
      <c r="M139" s="777"/>
      <c r="N139" s="777"/>
      <c r="O139" s="777"/>
      <c r="P139" s="778"/>
    </row>
    <row r="140" spans="1:16" ht="12.75" customHeight="1" x14ac:dyDescent="0.2">
      <c r="C140" s="157">
        <v>1</v>
      </c>
      <c r="D140" s="148">
        <v>2</v>
      </c>
      <c r="E140" s="87">
        <v>3</v>
      </c>
      <c r="F140" s="88" t="s">
        <v>36</v>
      </c>
      <c r="G140" s="87">
        <v>4</v>
      </c>
      <c r="H140" s="88" t="s">
        <v>37</v>
      </c>
      <c r="I140" s="87">
        <v>5</v>
      </c>
      <c r="J140" s="149" t="s">
        <v>38</v>
      </c>
      <c r="K140" s="719" t="s">
        <v>555</v>
      </c>
      <c r="L140" s="88" t="s">
        <v>556</v>
      </c>
      <c r="M140" s="88" t="s">
        <v>557</v>
      </c>
      <c r="N140" s="87" t="s">
        <v>39</v>
      </c>
      <c r="O140" s="88" t="s">
        <v>40</v>
      </c>
      <c r="P140" s="615" t="s">
        <v>362</v>
      </c>
    </row>
    <row r="141" spans="1:16" ht="14.1" customHeight="1" x14ac:dyDescent="0.2">
      <c r="A141" s="703"/>
      <c r="B141" s="83" t="s">
        <v>425</v>
      </c>
      <c r="C141" s="248" t="s">
        <v>13</v>
      </c>
      <c r="D141" s="249" t="s">
        <v>14</v>
      </c>
      <c r="E141" s="89" t="s">
        <v>15</v>
      </c>
      <c r="F141" s="89" t="s">
        <v>18</v>
      </c>
      <c r="G141" s="89" t="s">
        <v>16</v>
      </c>
      <c r="H141" s="89" t="s">
        <v>18</v>
      </c>
      <c r="I141" s="89" t="s">
        <v>17</v>
      </c>
      <c r="J141" s="113" t="s">
        <v>18</v>
      </c>
      <c r="K141" s="112" t="s">
        <v>16</v>
      </c>
      <c r="L141" s="89" t="s">
        <v>18</v>
      </c>
      <c r="M141" s="617" t="s">
        <v>513</v>
      </c>
      <c r="N141" s="569" t="s">
        <v>17</v>
      </c>
      <c r="O141" s="89" t="s">
        <v>18</v>
      </c>
      <c r="P141" s="616" t="s">
        <v>513</v>
      </c>
    </row>
    <row r="142" spans="1:16" ht="14.1" customHeight="1" x14ac:dyDescent="0.2">
      <c r="A142" s="37" t="s">
        <v>636</v>
      </c>
      <c r="B142" s="38" t="s">
        <v>637</v>
      </c>
      <c r="C142" s="198">
        <v>6494162.3899999997</v>
      </c>
      <c r="D142" s="204">
        <v>5823886.29</v>
      </c>
      <c r="E142" s="30">
        <v>5734039.96</v>
      </c>
      <c r="F142" s="48">
        <f t="shared" si="38"/>
        <v>0.98457278773552426</v>
      </c>
      <c r="G142" s="136">
        <v>5684072.25</v>
      </c>
      <c r="H142" s="48">
        <f t="shared" ref="H142:H145" si="39">+G142/D142</f>
        <v>0.97599299968475173</v>
      </c>
      <c r="I142" s="136">
        <v>5526307.3600000003</v>
      </c>
      <c r="J142" s="153">
        <f t="shared" ref="J142:J145" si="40">+I142/D142</f>
        <v>0.94890371906625948</v>
      </c>
      <c r="K142" s="30">
        <v>6702743.4100000001</v>
      </c>
      <c r="L142" s="48">
        <v>0.98</v>
      </c>
      <c r="M142" s="210">
        <f t="shared" si="23"/>
        <v>-0.15197824199569054</v>
      </c>
      <c r="N142" s="30">
        <v>6636483.8700000001</v>
      </c>
      <c r="O142" s="48">
        <v>0.97</v>
      </c>
      <c r="P142" s="210">
        <f t="shared" si="37"/>
        <v>-0.16728384062206725</v>
      </c>
    </row>
    <row r="143" spans="1:16" ht="14.1" customHeight="1" x14ac:dyDescent="0.2">
      <c r="A143" s="39" t="s">
        <v>638</v>
      </c>
      <c r="B143" s="40" t="s">
        <v>639</v>
      </c>
      <c r="C143" s="199">
        <v>6625607.5800000001</v>
      </c>
      <c r="D143" s="205">
        <v>8361450.1399999997</v>
      </c>
      <c r="E143" s="32">
        <v>8296953.5199999996</v>
      </c>
      <c r="F143" s="280">
        <f t="shared" si="38"/>
        <v>0.99228643131034688</v>
      </c>
      <c r="G143" s="133">
        <v>8274623.6699999999</v>
      </c>
      <c r="H143" s="280">
        <f t="shared" si="39"/>
        <v>0.98961585986327494</v>
      </c>
      <c r="I143" s="133">
        <v>8162261.1500000004</v>
      </c>
      <c r="J143" s="178">
        <f t="shared" si="40"/>
        <v>0.97617769804700416</v>
      </c>
      <c r="K143" s="32">
        <v>6564564.6399999997</v>
      </c>
      <c r="L143" s="280">
        <v>0.98</v>
      </c>
      <c r="M143" s="211">
        <f t="shared" si="23"/>
        <v>0.26049846772473861</v>
      </c>
      <c r="N143" s="32">
        <v>6442121.0300000003</v>
      </c>
      <c r="O143" s="280">
        <v>0.96</v>
      </c>
      <c r="P143" s="211">
        <f t="shared" si="37"/>
        <v>0.26701456119646982</v>
      </c>
    </row>
    <row r="144" spans="1:16" ht="14.1" customHeight="1" x14ac:dyDescent="0.2">
      <c r="A144" s="39" t="s">
        <v>640</v>
      </c>
      <c r="B144" s="40" t="s">
        <v>641</v>
      </c>
      <c r="C144" s="199">
        <v>145200</v>
      </c>
      <c r="D144" s="205">
        <v>579876</v>
      </c>
      <c r="E144" s="32">
        <v>479540.37</v>
      </c>
      <c r="F144" s="280">
        <f t="shared" si="38"/>
        <v>0.82697054197794007</v>
      </c>
      <c r="G144" s="133">
        <v>476087.69</v>
      </c>
      <c r="H144" s="280">
        <f t="shared" si="39"/>
        <v>0.82101637246583747</v>
      </c>
      <c r="I144" s="133">
        <v>476087.69</v>
      </c>
      <c r="J144" s="178">
        <f t="shared" si="40"/>
        <v>0.82101637246583747</v>
      </c>
      <c r="K144" s="32">
        <v>454828.07</v>
      </c>
      <c r="L144" s="280">
        <v>0.87</v>
      </c>
      <c r="M144" s="211">
        <f t="shared" si="23"/>
        <v>4.6742101911168232E-2</v>
      </c>
      <c r="N144" s="32">
        <v>454828.07</v>
      </c>
      <c r="O144" s="280">
        <v>0.87</v>
      </c>
      <c r="P144" s="211">
        <f t="shared" si="37"/>
        <v>4.6742101911168232E-2</v>
      </c>
    </row>
    <row r="145" spans="1:18" ht="14.1" customHeight="1" x14ac:dyDescent="0.2">
      <c r="A145" s="39" t="s">
        <v>642</v>
      </c>
      <c r="B145" s="40" t="s">
        <v>643</v>
      </c>
      <c r="C145" s="199">
        <v>3953716.14</v>
      </c>
      <c r="D145" s="205">
        <v>3280218.34</v>
      </c>
      <c r="E145" s="32">
        <v>3159765.28</v>
      </c>
      <c r="F145" s="280">
        <f t="shared" si="38"/>
        <v>0.96327895051034929</v>
      </c>
      <c r="G145" s="133">
        <v>3139956.68</v>
      </c>
      <c r="H145" s="280">
        <f t="shared" si="39"/>
        <v>0.95724014517887257</v>
      </c>
      <c r="I145" s="133">
        <v>3067970.78</v>
      </c>
      <c r="J145" s="178">
        <f t="shared" si="40"/>
        <v>0.93529468529219917</v>
      </c>
      <c r="K145" s="32">
        <v>3008553.08</v>
      </c>
      <c r="L145" s="280">
        <v>0.96</v>
      </c>
      <c r="M145" s="211">
        <f t="shared" si="23"/>
        <v>4.3676676630215905E-2</v>
      </c>
      <c r="N145" s="32">
        <v>2800530.15</v>
      </c>
      <c r="O145" s="280">
        <v>0.9</v>
      </c>
      <c r="P145" s="211">
        <f t="shared" si="37"/>
        <v>9.5496429488538093E-2</v>
      </c>
    </row>
    <row r="146" spans="1:18" ht="14.1" customHeight="1" x14ac:dyDescent="0.2">
      <c r="A146" s="39" t="s">
        <v>644</v>
      </c>
      <c r="B146" s="40" t="s">
        <v>645</v>
      </c>
      <c r="C146" s="199">
        <v>4461766.3600000003</v>
      </c>
      <c r="D146" s="205">
        <v>6871256.21</v>
      </c>
      <c r="E146" s="32">
        <v>6751617.9699999997</v>
      </c>
      <c r="F146" s="280">
        <f>+E146/D146</f>
        <v>0.98258859277785537</v>
      </c>
      <c r="G146" s="133">
        <v>6630514.7199999997</v>
      </c>
      <c r="H146" s="280">
        <f>+G146/D146</f>
        <v>0.96496397708913251</v>
      </c>
      <c r="I146" s="133">
        <v>6591852.2000000002</v>
      </c>
      <c r="J146" s="178">
        <f>+I146/D146</f>
        <v>0.95933727378796141</v>
      </c>
      <c r="K146" s="32">
        <v>5190264.97</v>
      </c>
      <c r="L146" s="280">
        <v>0.96</v>
      </c>
      <c r="M146" s="211">
        <f t="shared" si="23"/>
        <v>0.27749060179484442</v>
      </c>
      <c r="N146" s="32">
        <v>5190235.25</v>
      </c>
      <c r="O146" s="280">
        <v>0.96</v>
      </c>
      <c r="P146" s="211">
        <f t="shared" si="37"/>
        <v>0.27004882871156943</v>
      </c>
    </row>
    <row r="147" spans="1:18" ht="14.1" customHeight="1" x14ac:dyDescent="0.2">
      <c r="A147" s="39" t="s">
        <v>646</v>
      </c>
      <c r="B147" s="40" t="s">
        <v>647</v>
      </c>
      <c r="C147" s="199">
        <v>5912817.5199999996</v>
      </c>
      <c r="D147" s="205">
        <v>5466753.9900000002</v>
      </c>
      <c r="E147" s="32">
        <v>5361550.74</v>
      </c>
      <c r="F147" s="280">
        <f t="shared" ref="F147:F154" si="41">+E147/D147</f>
        <v>0.98075581045124005</v>
      </c>
      <c r="G147" s="133">
        <v>5301227.75</v>
      </c>
      <c r="H147" s="280">
        <f t="shared" ref="H147:H154" si="42">+G147/D147</f>
        <v>0.96972129342150981</v>
      </c>
      <c r="I147" s="133">
        <v>5242637.4400000004</v>
      </c>
      <c r="J147" s="178">
        <f>+I147/D147</f>
        <v>0.95900372498744912</v>
      </c>
      <c r="K147" s="32">
        <v>5338731.82</v>
      </c>
      <c r="L147" s="391">
        <v>0.95</v>
      </c>
      <c r="M147" s="211">
        <f t="shared" si="23"/>
        <v>-7.0249024046313835E-3</v>
      </c>
      <c r="N147" s="32">
        <v>5155835.57</v>
      </c>
      <c r="O147" s="391">
        <v>0.92</v>
      </c>
      <c r="P147" s="211">
        <f t="shared" si="37"/>
        <v>1.6835655214660017E-2</v>
      </c>
    </row>
    <row r="148" spans="1:18" ht="14.1" customHeight="1" x14ac:dyDescent="0.2">
      <c r="A148" s="39" t="s">
        <v>648</v>
      </c>
      <c r="B148" s="40" t="s">
        <v>649</v>
      </c>
      <c r="C148" s="199">
        <v>4627448.34</v>
      </c>
      <c r="D148" s="205">
        <v>5007057.49</v>
      </c>
      <c r="E148" s="32">
        <v>4870373.5</v>
      </c>
      <c r="F148" s="280">
        <f t="shared" si="41"/>
        <v>0.97270173344864064</v>
      </c>
      <c r="G148" s="133">
        <v>4839410.1100000003</v>
      </c>
      <c r="H148" s="280">
        <f t="shared" si="42"/>
        <v>0.96651778408080558</v>
      </c>
      <c r="I148" s="133">
        <v>4698256.87</v>
      </c>
      <c r="J148" s="178">
        <f t="shared" ref="J148:J154" si="43">+I148/D148</f>
        <v>0.93832692741860246</v>
      </c>
      <c r="K148" s="32">
        <v>4470582.7</v>
      </c>
      <c r="L148" s="391">
        <v>0.99</v>
      </c>
      <c r="M148" s="211">
        <f t="shared" si="23"/>
        <v>8.2500970175543475E-2</v>
      </c>
      <c r="N148" s="32">
        <v>4456840.28</v>
      </c>
      <c r="O148" s="391">
        <v>0.98</v>
      </c>
      <c r="P148" s="211">
        <f t="shared" si="37"/>
        <v>5.4167655745563259E-2</v>
      </c>
    </row>
    <row r="149" spans="1:18" ht="14.1" customHeight="1" x14ac:dyDescent="0.2">
      <c r="A149" s="39" t="s">
        <v>650</v>
      </c>
      <c r="B149" s="40" t="s">
        <v>651</v>
      </c>
      <c r="C149" s="199">
        <v>597279.07999999996</v>
      </c>
      <c r="D149" s="205">
        <v>977828.38</v>
      </c>
      <c r="E149" s="32">
        <v>971617.07</v>
      </c>
      <c r="F149" s="280">
        <f t="shared" si="41"/>
        <v>0.99364785260170085</v>
      </c>
      <c r="G149" s="133">
        <v>903812.09</v>
      </c>
      <c r="H149" s="280">
        <f>+G149/D149</f>
        <v>0.9243054389564761</v>
      </c>
      <c r="I149" s="133">
        <v>892397.34</v>
      </c>
      <c r="J149" s="178">
        <f t="shared" si="43"/>
        <v>0.91263186695399445</v>
      </c>
      <c r="K149" s="32">
        <v>507805.46</v>
      </c>
      <c r="L149" s="391">
        <v>0.85</v>
      </c>
      <c r="M149" s="211">
        <f t="shared" si="23"/>
        <v>0.77983925182687064</v>
      </c>
      <c r="N149" s="32">
        <v>489068.42</v>
      </c>
      <c r="O149" s="391">
        <v>0.82</v>
      </c>
      <c r="P149" s="211">
        <f t="shared" si="37"/>
        <v>0.82468812850357409</v>
      </c>
    </row>
    <row r="150" spans="1:18" ht="14.1" customHeight="1" x14ac:dyDescent="0.2">
      <c r="A150" s="39" t="s">
        <v>652</v>
      </c>
      <c r="B150" s="40" t="s">
        <v>653</v>
      </c>
      <c r="C150" s="199">
        <v>2442723.25</v>
      </c>
      <c r="D150" s="205">
        <v>2051690.25</v>
      </c>
      <c r="E150" s="32">
        <v>1824178.12</v>
      </c>
      <c r="F150" s="280">
        <f>+E150/D150</f>
        <v>0.88910990340769036</v>
      </c>
      <c r="G150" s="133">
        <v>1789118.27</v>
      </c>
      <c r="H150" s="280">
        <f t="shared" si="42"/>
        <v>0.87202162704628539</v>
      </c>
      <c r="I150" s="133">
        <v>1779250.49</v>
      </c>
      <c r="J150" s="178">
        <f t="shared" si="43"/>
        <v>0.86721204138880126</v>
      </c>
      <c r="K150" s="32">
        <v>1761277.02</v>
      </c>
      <c r="L150" s="391">
        <v>0.79</v>
      </c>
      <c r="M150" s="211">
        <f t="shared" si="23"/>
        <v>1.580742250302003E-2</v>
      </c>
      <c r="N150" s="32">
        <v>1744749.71</v>
      </c>
      <c r="O150" s="391">
        <v>0.78</v>
      </c>
      <c r="P150" s="211">
        <f t="shared" si="37"/>
        <v>1.9774056876043389E-2</v>
      </c>
    </row>
    <row r="151" spans="1:18" ht="14.1" customHeight="1" x14ac:dyDescent="0.2">
      <c r="A151" s="39" t="s">
        <v>654</v>
      </c>
      <c r="B151" s="40" t="s">
        <v>655</v>
      </c>
      <c r="C151" s="199">
        <v>2940215.7</v>
      </c>
      <c r="D151" s="205">
        <v>4041081.85</v>
      </c>
      <c r="E151" s="32">
        <v>3778747.76</v>
      </c>
      <c r="F151" s="280">
        <f t="shared" si="41"/>
        <v>0.93508320302891157</v>
      </c>
      <c r="G151" s="133">
        <v>3760300.23</v>
      </c>
      <c r="H151" s="280">
        <f t="shared" si="42"/>
        <v>0.93051820516825212</v>
      </c>
      <c r="I151" s="133">
        <v>3727337.1</v>
      </c>
      <c r="J151" s="178">
        <f t="shared" si="43"/>
        <v>0.92236119889529089</v>
      </c>
      <c r="K151" s="32">
        <v>2316303.1</v>
      </c>
      <c r="L151" s="391">
        <v>0.95</v>
      </c>
      <c r="M151" s="211">
        <f t="shared" si="23"/>
        <v>0.62340594803849281</v>
      </c>
      <c r="N151" s="32">
        <v>2307564.5</v>
      </c>
      <c r="O151" s="391">
        <v>0.94</v>
      </c>
      <c r="P151" s="211">
        <f t="shared" si="37"/>
        <v>0.61526886897419342</v>
      </c>
    </row>
    <row r="152" spans="1:18" ht="14.1" customHeight="1" x14ac:dyDescent="0.2">
      <c r="A152" s="39" t="s">
        <v>656</v>
      </c>
      <c r="B152" s="40" t="s">
        <v>657</v>
      </c>
      <c r="C152" s="199">
        <v>803478.28</v>
      </c>
      <c r="D152" s="205">
        <v>0</v>
      </c>
      <c r="E152" s="32">
        <v>0</v>
      </c>
      <c r="F152" s="419" t="s">
        <v>129</v>
      </c>
      <c r="G152" s="133">
        <v>0</v>
      </c>
      <c r="H152" s="419" t="s">
        <v>129</v>
      </c>
      <c r="I152" s="133">
        <v>0</v>
      </c>
      <c r="J152" s="433" t="s">
        <v>129</v>
      </c>
      <c r="K152" s="32">
        <v>682953.31</v>
      </c>
      <c r="L152" s="391">
        <v>0.99</v>
      </c>
      <c r="M152" s="211">
        <f t="shared" si="23"/>
        <v>-1</v>
      </c>
      <c r="N152" s="32">
        <v>675419.74</v>
      </c>
      <c r="O152" s="391">
        <v>0.98</v>
      </c>
      <c r="P152" s="211">
        <f t="shared" si="37"/>
        <v>-1</v>
      </c>
    </row>
    <row r="153" spans="1:18" ht="14.1" customHeight="1" x14ac:dyDescent="0.2">
      <c r="A153" s="39" t="s">
        <v>658</v>
      </c>
      <c r="B153" s="40" t="s">
        <v>659</v>
      </c>
      <c r="C153" s="199">
        <v>560569.85</v>
      </c>
      <c r="D153" s="205">
        <v>675355.69</v>
      </c>
      <c r="E153" s="32">
        <v>631699.38</v>
      </c>
      <c r="F153" s="280">
        <f t="shared" si="41"/>
        <v>0.93535804814200951</v>
      </c>
      <c r="G153" s="133">
        <v>627920.23</v>
      </c>
      <c r="H153" s="280">
        <f t="shared" si="42"/>
        <v>0.92976225609352614</v>
      </c>
      <c r="I153" s="133">
        <v>627920.23</v>
      </c>
      <c r="J153" s="178">
        <f t="shared" si="43"/>
        <v>0.92976225609352614</v>
      </c>
      <c r="K153" s="32">
        <v>1450865.88</v>
      </c>
      <c r="L153" s="391">
        <v>0.91</v>
      </c>
      <c r="M153" s="211">
        <f t="shared" si="23"/>
        <v>-0.56721000979084302</v>
      </c>
      <c r="N153" s="32">
        <v>1450864.13</v>
      </c>
      <c r="O153" s="391">
        <v>0.91</v>
      </c>
      <c r="P153" s="211">
        <f t="shared" si="37"/>
        <v>-0.56720948776919577</v>
      </c>
    </row>
    <row r="154" spans="1:18" ht="14.1" customHeight="1" x14ac:dyDescent="0.2">
      <c r="A154" s="39" t="s">
        <v>660</v>
      </c>
      <c r="B154" s="40" t="s">
        <v>661</v>
      </c>
      <c r="C154" s="199">
        <v>7350000</v>
      </c>
      <c r="D154" s="205">
        <v>9107733.4199999999</v>
      </c>
      <c r="E154" s="32">
        <v>9005172.1199999992</v>
      </c>
      <c r="F154" s="280">
        <f t="shared" si="41"/>
        <v>0.98873909728464571</v>
      </c>
      <c r="G154" s="133">
        <v>8882701.5700000003</v>
      </c>
      <c r="H154" s="280">
        <f t="shared" si="42"/>
        <v>0.97529222259559722</v>
      </c>
      <c r="I154" s="133">
        <v>8763146.3900000006</v>
      </c>
      <c r="J154" s="178">
        <f t="shared" si="43"/>
        <v>0.96216544620824007</v>
      </c>
      <c r="K154" s="32">
        <v>8928485.8699999992</v>
      </c>
      <c r="L154" s="391">
        <v>0.98</v>
      </c>
      <c r="M154" s="211">
        <f t="shared" si="23"/>
        <v>-5.1278907383205397E-3</v>
      </c>
      <c r="N154" s="32">
        <v>8919573.8100000005</v>
      </c>
      <c r="O154" s="391">
        <v>0.98</v>
      </c>
      <c r="P154" s="211">
        <f t="shared" si="37"/>
        <v>-1.7537544206946754E-2</v>
      </c>
    </row>
    <row r="155" spans="1:18" ht="14.1" customHeight="1" x14ac:dyDescent="0.2">
      <c r="A155" s="253">
        <v>2341</v>
      </c>
      <c r="B155" s="40" t="s">
        <v>431</v>
      </c>
      <c r="C155" s="199">
        <v>8908528.6099999994</v>
      </c>
      <c r="D155" s="205">
        <v>10913279.08</v>
      </c>
      <c r="E155" s="32">
        <v>10878923.17</v>
      </c>
      <c r="F155" s="280">
        <f>+E155/D155</f>
        <v>0.99685191684844188</v>
      </c>
      <c r="G155" s="133">
        <v>10862389.66</v>
      </c>
      <c r="H155" s="280">
        <f>+G155/D155</f>
        <v>0.99533692672688434</v>
      </c>
      <c r="I155" s="133">
        <v>10862056.65</v>
      </c>
      <c r="J155" s="178">
        <f>+I155/D155</f>
        <v>0.99530641252509788</v>
      </c>
      <c r="K155" s="32">
        <v>9945232.2899999991</v>
      </c>
      <c r="L155" s="391">
        <v>1</v>
      </c>
      <c r="M155" s="211">
        <f t="shared" si="23"/>
        <v>9.222080925371734E-2</v>
      </c>
      <c r="N155" s="32">
        <v>9945232.2899999991</v>
      </c>
      <c r="O155" s="391">
        <v>1</v>
      </c>
      <c r="P155" s="211">
        <f t="shared" si="37"/>
        <v>9.2187324867401443E-2</v>
      </c>
    </row>
    <row r="156" spans="1:18" ht="14.1" customHeight="1" x14ac:dyDescent="0.2">
      <c r="A156" s="680">
        <v>2391</v>
      </c>
      <c r="B156" s="669" t="s">
        <v>466</v>
      </c>
      <c r="C156" s="667">
        <v>2850236.89</v>
      </c>
      <c r="D156" s="398">
        <v>29440.6</v>
      </c>
      <c r="E156" s="399">
        <v>0</v>
      </c>
      <c r="F156" s="413">
        <f>+E156/D156</f>
        <v>0</v>
      </c>
      <c r="G156" s="237">
        <v>0</v>
      </c>
      <c r="H156" s="413">
        <f>+G156/D156</f>
        <v>0</v>
      </c>
      <c r="I156" s="237">
        <v>0</v>
      </c>
      <c r="J156" s="428">
        <f>+I156/D156</f>
        <v>0</v>
      </c>
      <c r="K156" s="399">
        <v>0</v>
      </c>
      <c r="L156" s="413" t="s">
        <v>129</v>
      </c>
      <c r="M156" s="445" t="s">
        <v>129</v>
      </c>
      <c r="N156" s="399">
        <v>0</v>
      </c>
      <c r="O156" s="413" t="s">
        <v>129</v>
      </c>
      <c r="P156" s="211" t="s">
        <v>129</v>
      </c>
    </row>
    <row r="157" spans="1:18" ht="14.1" customHeight="1" x14ac:dyDescent="0.2">
      <c r="A157" s="567">
        <v>2411</v>
      </c>
      <c r="B157" s="668" t="s">
        <v>780</v>
      </c>
      <c r="C157" s="534">
        <v>0</v>
      </c>
      <c r="D157" s="520">
        <v>0</v>
      </c>
      <c r="E157" s="180">
        <v>0</v>
      </c>
      <c r="F157" s="78" t="s">
        <v>129</v>
      </c>
      <c r="G157" s="56">
        <v>0</v>
      </c>
      <c r="H157" s="78" t="s">
        <v>129</v>
      </c>
      <c r="I157" s="56">
        <v>0</v>
      </c>
      <c r="J157" s="172" t="s">
        <v>129</v>
      </c>
      <c r="K157" s="180">
        <v>43066.71</v>
      </c>
      <c r="L157" s="78">
        <v>1</v>
      </c>
      <c r="M157" s="245">
        <v>-1</v>
      </c>
      <c r="N157" s="180">
        <v>43066.71</v>
      </c>
      <c r="O157" s="78">
        <v>1</v>
      </c>
      <c r="P157" s="211">
        <f t="shared" si="37"/>
        <v>-1</v>
      </c>
    </row>
    <row r="158" spans="1:18" ht="14.1" customHeight="1" x14ac:dyDescent="0.2">
      <c r="A158" s="567">
        <v>2999</v>
      </c>
      <c r="B158" s="668" t="s">
        <v>551</v>
      </c>
      <c r="C158" s="534">
        <v>0</v>
      </c>
      <c r="D158" s="698">
        <v>4582.7700000000004</v>
      </c>
      <c r="E158" s="699">
        <v>0</v>
      </c>
      <c r="F158" s="268" t="s">
        <v>129</v>
      </c>
      <c r="G158" s="700">
        <v>0</v>
      </c>
      <c r="H158" s="268" t="s">
        <v>129</v>
      </c>
      <c r="I158" s="700">
        <v>0</v>
      </c>
      <c r="J158" s="521" t="s">
        <v>129</v>
      </c>
      <c r="K158" s="700">
        <v>0</v>
      </c>
      <c r="L158" s="268" t="s">
        <v>129</v>
      </c>
      <c r="M158" s="245" t="s">
        <v>129</v>
      </c>
      <c r="N158" s="700">
        <v>0</v>
      </c>
      <c r="O158" s="268" t="s">
        <v>129</v>
      </c>
      <c r="P158" s="245" t="s">
        <v>129</v>
      </c>
    </row>
    <row r="159" spans="1:18" ht="14.1" customHeight="1" x14ac:dyDescent="0.2">
      <c r="A159" s="18">
        <v>2</v>
      </c>
      <c r="B159" s="522" t="s">
        <v>125</v>
      </c>
      <c r="C159" s="201">
        <f>SUM(C129:C137,C142:C158)</f>
        <v>243599210.40000004</v>
      </c>
      <c r="D159" s="207">
        <f>SUM(D129:D137,D142:D158)</f>
        <v>309712465.87</v>
      </c>
      <c r="E159" s="203">
        <f>SUM(E129:E137,E142:E158)</f>
        <v>302995290.19</v>
      </c>
      <c r="F159" s="232">
        <f>E159/D159</f>
        <v>0.97831157470161534</v>
      </c>
      <c r="G159" s="203">
        <f>SUM(G129:G137,G142:G158)</f>
        <v>301285529.99000001</v>
      </c>
      <c r="H159" s="232">
        <f>G159/D159</f>
        <v>0.97279109881377146</v>
      </c>
      <c r="I159" s="203">
        <f>SUM(I129:I137,I142:I158)</f>
        <v>297930723.01999998</v>
      </c>
      <c r="J159" s="277">
        <f>I159/D159</f>
        <v>0.96195909384239853</v>
      </c>
      <c r="K159" s="573">
        <f>SUM(K129:K158)</f>
        <v>253460545.63999999</v>
      </c>
      <c r="L159" s="90">
        <v>0.98675703113804103</v>
      </c>
      <c r="M159" s="213">
        <f t="shared" si="23"/>
        <v>0.18868808251493197</v>
      </c>
      <c r="N159" s="573">
        <f>SUM(N129:N158)</f>
        <v>250192709.94999999</v>
      </c>
      <c r="O159" s="90">
        <v>0.97403489390926989</v>
      </c>
      <c r="P159" s="213">
        <f t="shared" ref="P159" si="44">+I159/N159-1</f>
        <v>0.19080497221338</v>
      </c>
      <c r="R159"/>
    </row>
    <row r="160" spans="1:18" ht="14.1" customHeight="1" x14ac:dyDescent="0.2">
      <c r="A160" s="37">
        <v>3111</v>
      </c>
      <c r="B160" s="38" t="s">
        <v>663</v>
      </c>
      <c r="C160" s="198">
        <v>16774924.1</v>
      </c>
      <c r="D160" s="543">
        <v>23619932.57</v>
      </c>
      <c r="E160" s="56">
        <v>23611008.559999999</v>
      </c>
      <c r="F160" s="48">
        <f t="shared" ref="F160:F169" si="45">+E160/D160</f>
        <v>0.99962218308737527</v>
      </c>
      <c r="G160" s="56">
        <v>23605207.329999998</v>
      </c>
      <c r="H160" s="48">
        <f t="shared" ref="H160:H169" si="46">+G160/D160</f>
        <v>0.9993765756969728</v>
      </c>
      <c r="I160" s="56">
        <v>23600202.77</v>
      </c>
      <c r="J160" s="153">
        <f t="shared" ref="J160:J169" si="47">+I160/D160</f>
        <v>0.9991646970226723</v>
      </c>
      <c r="K160" s="180">
        <v>16972224.920000002</v>
      </c>
      <c r="L160" s="48">
        <v>1</v>
      </c>
      <c r="M160" s="210">
        <f t="shared" si="23"/>
        <v>0.39081395876292668</v>
      </c>
      <c r="N160" s="180">
        <v>16972224.440000001</v>
      </c>
      <c r="O160" s="48">
        <v>1</v>
      </c>
      <c r="P160" s="210">
        <f>+I160/N160-1</f>
        <v>0.39051913044345743</v>
      </c>
    </row>
    <row r="161" spans="1:18" ht="14.1" customHeight="1" x14ac:dyDescent="0.2">
      <c r="A161" s="37" t="s">
        <v>662</v>
      </c>
      <c r="B161" s="38" t="s">
        <v>664</v>
      </c>
      <c r="C161" s="200">
        <v>2248848</v>
      </c>
      <c r="D161" s="544">
        <v>12079453.67</v>
      </c>
      <c r="E161" s="137">
        <v>12079453.67</v>
      </c>
      <c r="F161" s="48">
        <f t="shared" si="45"/>
        <v>1</v>
      </c>
      <c r="G161" s="137">
        <v>12079453.67</v>
      </c>
      <c r="H161" s="48">
        <f t="shared" si="46"/>
        <v>1</v>
      </c>
      <c r="I161" s="137">
        <v>12079453.67</v>
      </c>
      <c r="J161" s="153">
        <f t="shared" si="47"/>
        <v>1</v>
      </c>
      <c r="K161" s="34">
        <v>5484972.5700000003</v>
      </c>
      <c r="L161" s="48">
        <v>1</v>
      </c>
      <c r="M161" s="210">
        <f t="shared" ref="M161:M225" si="48">+G161/K161-1</f>
        <v>1.202281509312999</v>
      </c>
      <c r="N161" s="34">
        <v>5484972.5700000003</v>
      </c>
      <c r="O161" s="48">
        <v>1</v>
      </c>
      <c r="P161" s="210">
        <f>+I161/N161-1</f>
        <v>1.202281509312999</v>
      </c>
    </row>
    <row r="162" spans="1:18" ht="14.1" customHeight="1" x14ac:dyDescent="0.2">
      <c r="A162" s="37">
        <v>3131</v>
      </c>
      <c r="B162" s="38" t="s">
        <v>773</v>
      </c>
      <c r="C162" s="200">
        <v>0</v>
      </c>
      <c r="D162" s="544">
        <v>6000</v>
      </c>
      <c r="E162" s="137">
        <v>6000</v>
      </c>
      <c r="F162" s="48">
        <f t="shared" si="45"/>
        <v>1</v>
      </c>
      <c r="G162" s="137">
        <v>5868.64</v>
      </c>
      <c r="H162" s="48">
        <f t="shared" si="46"/>
        <v>0.97810666666666668</v>
      </c>
      <c r="I162" s="137">
        <v>5868.64</v>
      </c>
      <c r="J162" s="153">
        <f t="shared" si="47"/>
        <v>0.97810666666666668</v>
      </c>
      <c r="K162" s="34">
        <v>0</v>
      </c>
      <c r="L162" s="48" t="s">
        <v>129</v>
      </c>
      <c r="M162" s="224" t="s">
        <v>129</v>
      </c>
      <c r="N162" s="34">
        <v>0</v>
      </c>
      <c r="O162" s="48" t="s">
        <v>129</v>
      </c>
      <c r="P162" s="224" t="s">
        <v>129</v>
      </c>
    </row>
    <row r="163" spans="1:18" ht="14.1" customHeight="1" x14ac:dyDescent="0.2">
      <c r="A163" s="39" t="s">
        <v>665</v>
      </c>
      <c r="B163" s="40" t="s">
        <v>666</v>
      </c>
      <c r="C163" s="200">
        <v>8261679.1600000001</v>
      </c>
      <c r="D163" s="544">
        <v>16280328.26</v>
      </c>
      <c r="E163" s="137">
        <v>16280328.26</v>
      </c>
      <c r="F163" s="280">
        <f t="shared" si="45"/>
        <v>1</v>
      </c>
      <c r="G163" s="137">
        <v>16280328.26</v>
      </c>
      <c r="H163" s="280">
        <f t="shared" si="46"/>
        <v>1</v>
      </c>
      <c r="I163" s="137">
        <v>16280328.26</v>
      </c>
      <c r="J163" s="178">
        <f t="shared" si="47"/>
        <v>1</v>
      </c>
      <c r="K163" s="34">
        <v>9385974.1199999992</v>
      </c>
      <c r="L163" s="280">
        <v>1</v>
      </c>
      <c r="M163" s="212">
        <f t="shared" si="48"/>
        <v>0.734537944794589</v>
      </c>
      <c r="N163" s="34">
        <v>9385974.1199999992</v>
      </c>
      <c r="O163" s="280">
        <v>1</v>
      </c>
      <c r="P163" s="210">
        <f>+I163/N163-1</f>
        <v>0.734537944794589</v>
      </c>
    </row>
    <row r="164" spans="1:18" ht="14.1" customHeight="1" x14ac:dyDescent="0.2">
      <c r="A164" s="253">
        <v>3232</v>
      </c>
      <c r="B164" s="40" t="s">
        <v>483</v>
      </c>
      <c r="C164" s="200">
        <v>37980210.5</v>
      </c>
      <c r="D164" s="544">
        <v>38030210.549999997</v>
      </c>
      <c r="E164" s="137">
        <v>38030210.549999997</v>
      </c>
      <c r="F164" s="280">
        <f t="shared" si="45"/>
        <v>1</v>
      </c>
      <c r="G164" s="137">
        <v>38030210.549999997</v>
      </c>
      <c r="H164" s="280">
        <f t="shared" si="46"/>
        <v>1</v>
      </c>
      <c r="I164" s="137">
        <v>38030210.549999997</v>
      </c>
      <c r="J164" s="178">
        <f t="shared" si="47"/>
        <v>1</v>
      </c>
      <c r="K164" s="34">
        <v>37980210.549999997</v>
      </c>
      <c r="L164" s="614">
        <v>1</v>
      </c>
      <c r="M164" s="211">
        <f t="shared" si="48"/>
        <v>1.3164750609842013E-3</v>
      </c>
      <c r="N164" s="34">
        <v>37980210.549999997</v>
      </c>
      <c r="O164" s="614">
        <v>1</v>
      </c>
      <c r="P164" s="211">
        <f>+I164/N164-1</f>
        <v>1.3164750609842013E-3</v>
      </c>
    </row>
    <row r="165" spans="1:18" ht="14.1" customHeight="1" x14ac:dyDescent="0.2">
      <c r="A165" s="253" t="s">
        <v>667</v>
      </c>
      <c r="B165" s="40" t="s">
        <v>668</v>
      </c>
      <c r="C165" s="200">
        <v>1326943.5</v>
      </c>
      <c r="D165" s="544">
        <v>1326943.5</v>
      </c>
      <c r="E165" s="137">
        <v>1326943.5</v>
      </c>
      <c r="F165" s="280">
        <f t="shared" si="45"/>
        <v>1</v>
      </c>
      <c r="G165" s="137">
        <v>1326943.5</v>
      </c>
      <c r="H165" s="280">
        <f t="shared" si="46"/>
        <v>1</v>
      </c>
      <c r="I165" s="137">
        <v>1326943.5</v>
      </c>
      <c r="J165" s="178">
        <f t="shared" si="47"/>
        <v>1</v>
      </c>
      <c r="K165" s="34">
        <v>1326943.5</v>
      </c>
      <c r="L165" s="614">
        <v>1</v>
      </c>
      <c r="M165" s="211">
        <f t="shared" si="48"/>
        <v>0</v>
      </c>
      <c r="N165" s="34">
        <v>1326943.5</v>
      </c>
      <c r="O165" s="614">
        <v>1</v>
      </c>
      <c r="P165" s="211">
        <f>+I165/N165-1</f>
        <v>0</v>
      </c>
    </row>
    <row r="166" spans="1:18" ht="14.1" customHeight="1" x14ac:dyDescent="0.2">
      <c r="A166" s="39" t="s">
        <v>669</v>
      </c>
      <c r="B166" s="40" t="s">
        <v>670</v>
      </c>
      <c r="C166" s="200">
        <v>7463831</v>
      </c>
      <c r="D166" s="544">
        <v>7557020.8600000003</v>
      </c>
      <c r="E166" s="137">
        <v>7557020.8600000003</v>
      </c>
      <c r="F166" s="280">
        <f t="shared" si="45"/>
        <v>1</v>
      </c>
      <c r="G166" s="137">
        <v>7557020.8600000003</v>
      </c>
      <c r="H166" s="280">
        <f t="shared" si="46"/>
        <v>1</v>
      </c>
      <c r="I166" s="137">
        <v>7557020.8600000003</v>
      </c>
      <c r="J166" s="178">
        <f t="shared" si="47"/>
        <v>1</v>
      </c>
      <c r="K166" s="34">
        <v>7522078.5</v>
      </c>
      <c r="L166" s="280">
        <v>1</v>
      </c>
      <c r="M166" s="211">
        <f t="shared" si="48"/>
        <v>4.645306480117295E-3</v>
      </c>
      <c r="N166" s="34">
        <v>7522078.5</v>
      </c>
      <c r="O166" s="280">
        <v>1</v>
      </c>
      <c r="P166" s="211">
        <f t="shared" ref="P166:P178" si="49">+I166/N166-1</f>
        <v>4.645306480117295E-3</v>
      </c>
    </row>
    <row r="167" spans="1:18" ht="14.1" customHeight="1" x14ac:dyDescent="0.2">
      <c r="A167" s="39" t="s">
        <v>671</v>
      </c>
      <c r="B167" s="40" t="s">
        <v>114</v>
      </c>
      <c r="C167" s="200">
        <v>6641488.3600000003</v>
      </c>
      <c r="D167" s="544">
        <v>10720310.130000001</v>
      </c>
      <c r="E167" s="137">
        <v>10718294.5</v>
      </c>
      <c r="F167" s="280">
        <f t="shared" si="45"/>
        <v>0.99981198025285101</v>
      </c>
      <c r="G167" s="137">
        <v>10714356.57</v>
      </c>
      <c r="H167" s="280">
        <f t="shared" si="46"/>
        <v>0.9994446466634076</v>
      </c>
      <c r="I167" s="137">
        <v>10714356.48</v>
      </c>
      <c r="J167" s="178">
        <f t="shared" si="47"/>
        <v>0.99944463826812813</v>
      </c>
      <c r="K167" s="34">
        <v>11046722.42</v>
      </c>
      <c r="L167" s="280">
        <v>0.99</v>
      </c>
      <c r="M167" s="211">
        <f t="shared" si="48"/>
        <v>-3.0087281762258611E-2</v>
      </c>
      <c r="N167" s="34">
        <v>11036726.390000001</v>
      </c>
      <c r="O167" s="280">
        <v>0.99</v>
      </c>
      <c r="P167" s="211">
        <f t="shared" si="49"/>
        <v>-2.9208834087985358E-2</v>
      </c>
    </row>
    <row r="168" spans="1:18" ht="14.1" customHeight="1" x14ac:dyDescent="0.2">
      <c r="A168" s="39" t="s">
        <v>672</v>
      </c>
      <c r="B168" s="40" t="s">
        <v>673</v>
      </c>
      <c r="C168" s="200">
        <v>7568371.0999999996</v>
      </c>
      <c r="D168" s="544">
        <v>11147393.1</v>
      </c>
      <c r="E168" s="137">
        <v>11147393.1</v>
      </c>
      <c r="F168" s="280">
        <f t="shared" si="45"/>
        <v>1</v>
      </c>
      <c r="G168" s="137">
        <v>11147393.1</v>
      </c>
      <c r="H168" s="280">
        <f t="shared" si="46"/>
        <v>1</v>
      </c>
      <c r="I168" s="137">
        <v>11147393.1</v>
      </c>
      <c r="J168" s="178">
        <f t="shared" si="47"/>
        <v>1</v>
      </c>
      <c r="K168" s="34">
        <v>11271779.619999999</v>
      </c>
      <c r="L168" s="280">
        <v>0.99</v>
      </c>
      <c r="M168" s="211">
        <f t="shared" si="48"/>
        <v>-1.1035215750607397E-2</v>
      </c>
      <c r="N168" s="34">
        <v>11271779.619999999</v>
      </c>
      <c r="O168" s="280">
        <v>0.99</v>
      </c>
      <c r="P168" s="211">
        <f t="shared" si="49"/>
        <v>-1.1035215750607397E-2</v>
      </c>
    </row>
    <row r="169" spans="1:18" ht="14.1" customHeight="1" x14ac:dyDescent="0.2">
      <c r="A169" s="39">
        <v>3281</v>
      </c>
      <c r="B169" s="40" t="s">
        <v>676</v>
      </c>
      <c r="C169" s="200">
        <v>4793232.18</v>
      </c>
      <c r="D169" s="544">
        <v>5155750.58</v>
      </c>
      <c r="E169" s="137">
        <v>5155750.58</v>
      </c>
      <c r="F169" s="280">
        <f t="shared" si="45"/>
        <v>1</v>
      </c>
      <c r="G169" s="137">
        <v>5155750.58</v>
      </c>
      <c r="H169" s="280">
        <f t="shared" si="46"/>
        <v>1</v>
      </c>
      <c r="I169" s="137">
        <v>5155750.58</v>
      </c>
      <c r="J169" s="178">
        <f t="shared" si="47"/>
        <v>1</v>
      </c>
      <c r="K169" s="34">
        <v>4793232.18</v>
      </c>
      <c r="L169" s="280">
        <v>1</v>
      </c>
      <c r="M169" s="211">
        <f t="shared" si="48"/>
        <v>7.5631303969089236E-2</v>
      </c>
      <c r="N169" s="34">
        <v>4793232.18</v>
      </c>
      <c r="O169" s="280">
        <v>1</v>
      </c>
      <c r="P169" s="211">
        <f t="shared" si="49"/>
        <v>7.5631303969089236E-2</v>
      </c>
    </row>
    <row r="170" spans="1:18" ht="14.1" customHeight="1" x14ac:dyDescent="0.2">
      <c r="A170" s="39" t="s">
        <v>674</v>
      </c>
      <c r="B170" s="40" t="s">
        <v>677</v>
      </c>
      <c r="C170" s="200">
        <v>2919606</v>
      </c>
      <c r="D170" s="544">
        <v>2919606</v>
      </c>
      <c r="E170" s="137">
        <v>2919606</v>
      </c>
      <c r="F170" s="280">
        <f t="shared" ref="F170:F171" si="50">+E170/D170</f>
        <v>1</v>
      </c>
      <c r="G170" s="137">
        <v>2919606</v>
      </c>
      <c r="H170" s="280">
        <f t="shared" ref="H170:H171" si="51">+G170/D170</f>
        <v>1</v>
      </c>
      <c r="I170" s="137">
        <v>2919606</v>
      </c>
      <c r="J170" s="178">
        <f t="shared" ref="J170:J171" si="52">+I170/D170</f>
        <v>1</v>
      </c>
      <c r="K170" s="34">
        <v>2919606</v>
      </c>
      <c r="L170" s="280">
        <v>1</v>
      </c>
      <c r="M170" s="211">
        <f t="shared" si="48"/>
        <v>0</v>
      </c>
      <c r="N170" s="34">
        <v>2919606</v>
      </c>
      <c r="O170" s="280">
        <v>1</v>
      </c>
      <c r="P170" s="211">
        <f t="shared" si="49"/>
        <v>0</v>
      </c>
    </row>
    <row r="171" spans="1:18" ht="14.1" customHeight="1" x14ac:dyDescent="0.2">
      <c r="A171" s="39" t="s">
        <v>675</v>
      </c>
      <c r="B171" s="40" t="s">
        <v>678</v>
      </c>
      <c r="C171" s="200">
        <v>1326943.5</v>
      </c>
      <c r="D171" s="544">
        <v>1326943.5</v>
      </c>
      <c r="E171" s="137">
        <v>1326943.5</v>
      </c>
      <c r="F171" s="280">
        <f t="shared" si="50"/>
        <v>1</v>
      </c>
      <c r="G171" s="137">
        <v>1326943.5</v>
      </c>
      <c r="H171" s="280">
        <f t="shared" si="51"/>
        <v>1</v>
      </c>
      <c r="I171" s="137">
        <v>1326943.5</v>
      </c>
      <c r="J171" s="178">
        <f t="shared" si="52"/>
        <v>1</v>
      </c>
      <c r="K171" s="34">
        <v>1326943.5</v>
      </c>
      <c r="L171" s="280">
        <v>1</v>
      </c>
      <c r="M171" s="211">
        <f t="shared" si="48"/>
        <v>0</v>
      </c>
      <c r="N171" s="34">
        <v>1326943.5</v>
      </c>
      <c r="O171" s="280">
        <v>1</v>
      </c>
      <c r="P171" s="211">
        <f t="shared" si="49"/>
        <v>0</v>
      </c>
    </row>
    <row r="172" spans="1:18" ht="14.1" customHeight="1" x14ac:dyDescent="0.2">
      <c r="A172" s="39">
        <v>3291</v>
      </c>
      <c r="B172" s="40" t="s">
        <v>498</v>
      </c>
      <c r="C172" s="200">
        <v>28919222.559999999</v>
      </c>
      <c r="D172" s="544">
        <v>30377801.829999998</v>
      </c>
      <c r="E172" s="137">
        <v>30377801.829999998</v>
      </c>
      <c r="F172" s="280">
        <f>+E172/D172</f>
        <v>1</v>
      </c>
      <c r="G172" s="137">
        <v>30377801.829999998</v>
      </c>
      <c r="H172" s="280">
        <f>+G172/D172</f>
        <v>1</v>
      </c>
      <c r="I172" s="137">
        <v>30377801.829999998</v>
      </c>
      <c r="J172" s="178">
        <f>+I172/D172</f>
        <v>1</v>
      </c>
      <c r="K172" s="34">
        <v>28501558.120000001</v>
      </c>
      <c r="L172" s="614">
        <v>1</v>
      </c>
      <c r="M172" s="211">
        <f t="shared" si="48"/>
        <v>6.5829513674320994E-2</v>
      </c>
      <c r="N172" s="34">
        <v>28501558.120000001</v>
      </c>
      <c r="O172" s="614">
        <v>1</v>
      </c>
      <c r="P172" s="211">
        <f t="shared" si="49"/>
        <v>6.5829513674320994E-2</v>
      </c>
    </row>
    <row r="173" spans="1:18" ht="14.1" customHeight="1" x14ac:dyDescent="0.2">
      <c r="A173" s="253" t="s">
        <v>679</v>
      </c>
      <c r="B173" s="40" t="s">
        <v>680</v>
      </c>
      <c r="C173" s="200">
        <v>10147004.630000001</v>
      </c>
      <c r="D173" s="544">
        <v>17335351.390000001</v>
      </c>
      <c r="E173" s="137">
        <v>17332529.359999999</v>
      </c>
      <c r="F173" s="280">
        <f>+E173/D173</f>
        <v>0.99983720953002264</v>
      </c>
      <c r="G173" s="137">
        <v>17332529.359999999</v>
      </c>
      <c r="H173" s="280">
        <f>+G173/D173</f>
        <v>0.99983720953002264</v>
      </c>
      <c r="I173" s="137">
        <v>17332529.359999999</v>
      </c>
      <c r="J173" s="178">
        <f>+I173/D173</f>
        <v>0.99983720953002264</v>
      </c>
      <c r="K173" s="34">
        <v>12352075.720000001</v>
      </c>
      <c r="L173" s="280">
        <v>1</v>
      </c>
      <c r="M173" s="211">
        <f t="shared" si="48"/>
        <v>0.40320782942868805</v>
      </c>
      <c r="N173" s="34">
        <v>12352075.720000001</v>
      </c>
      <c r="O173" s="280">
        <v>1</v>
      </c>
      <c r="P173" s="211">
        <f t="shared" si="49"/>
        <v>0.40320782942868805</v>
      </c>
    </row>
    <row r="174" spans="1:18" ht="14.1" customHeight="1" x14ac:dyDescent="0.2">
      <c r="A174" s="39" t="s">
        <v>681</v>
      </c>
      <c r="B174" s="40" t="s">
        <v>682</v>
      </c>
      <c r="C174" s="200">
        <v>12497819.630000001</v>
      </c>
      <c r="D174" s="544">
        <v>14869589.279999999</v>
      </c>
      <c r="E174" s="137">
        <v>14818360.609999999</v>
      </c>
      <c r="F174" s="280">
        <f>+E174/D174</f>
        <v>0.99655480262195917</v>
      </c>
      <c r="G174" s="137">
        <v>14813038.609999999</v>
      </c>
      <c r="H174" s="280">
        <f>+G174/D174</f>
        <v>0.9961968909204465</v>
      </c>
      <c r="I174" s="137">
        <v>14794791.869999999</v>
      </c>
      <c r="J174" s="178">
        <f>+I174/D174</f>
        <v>0.99496977296470424</v>
      </c>
      <c r="K174" s="34">
        <v>12623103.82</v>
      </c>
      <c r="L174" s="280">
        <v>1</v>
      </c>
      <c r="M174" s="211">
        <f t="shared" si="48"/>
        <v>0.17348623771360216</v>
      </c>
      <c r="N174" s="34">
        <v>12591368.539999999</v>
      </c>
      <c r="O174" s="280">
        <v>1</v>
      </c>
      <c r="P174" s="211">
        <f t="shared" si="49"/>
        <v>0.17499474524951042</v>
      </c>
    </row>
    <row r="175" spans="1:18" ht="14.1" customHeight="1" x14ac:dyDescent="0.2">
      <c r="A175" s="39" t="s">
        <v>683</v>
      </c>
      <c r="B175" s="40" t="s">
        <v>684</v>
      </c>
      <c r="C175" s="200">
        <v>47277327.799999997</v>
      </c>
      <c r="D175" s="544">
        <v>51506015.619999997</v>
      </c>
      <c r="E175" s="137">
        <v>51506015.619999997</v>
      </c>
      <c r="F175" s="280">
        <f>+E175/D175</f>
        <v>1</v>
      </c>
      <c r="G175" s="137">
        <v>51506015.619999997</v>
      </c>
      <c r="H175" s="280">
        <f>+G175/D175</f>
        <v>1</v>
      </c>
      <c r="I175" s="137">
        <v>51506015.619999997</v>
      </c>
      <c r="J175" s="178">
        <f>+I175/D175</f>
        <v>1</v>
      </c>
      <c r="K175" s="34">
        <v>47422195.399999999</v>
      </c>
      <c r="L175" s="280">
        <v>1</v>
      </c>
      <c r="M175" s="211">
        <f t="shared" si="48"/>
        <v>8.6116220169764723E-2</v>
      </c>
      <c r="N175" s="34">
        <v>47422195.399999999</v>
      </c>
      <c r="O175" s="280">
        <v>1</v>
      </c>
      <c r="P175" s="211">
        <f t="shared" si="49"/>
        <v>8.6116220169764723E-2</v>
      </c>
      <c r="R175" s="275"/>
    </row>
    <row r="176" spans="1:18" ht="14.1" customHeight="1" x14ac:dyDescent="0.2">
      <c r="A176" s="39" t="s">
        <v>685</v>
      </c>
      <c r="B176" s="40" t="s">
        <v>686</v>
      </c>
      <c r="C176" s="200">
        <v>17219551.329999998</v>
      </c>
      <c r="D176" s="544">
        <v>17784551.329999998</v>
      </c>
      <c r="E176" s="137">
        <v>17784551.329999998</v>
      </c>
      <c r="F176" s="280">
        <f>+E176/D176</f>
        <v>1</v>
      </c>
      <c r="G176" s="137">
        <v>17784551.329999998</v>
      </c>
      <c r="H176" s="280">
        <f>+G176/D176</f>
        <v>1</v>
      </c>
      <c r="I176" s="137">
        <v>17784551.329999998</v>
      </c>
      <c r="J176" s="178">
        <f>+I176/D176</f>
        <v>1</v>
      </c>
      <c r="K176" s="34">
        <v>17259551.329999998</v>
      </c>
      <c r="L176" s="280">
        <v>1</v>
      </c>
      <c r="M176" s="211">
        <f t="shared" si="48"/>
        <v>3.0417940186397763E-2</v>
      </c>
      <c r="N176" s="34">
        <v>17259551.329999998</v>
      </c>
      <c r="O176" s="280">
        <v>1</v>
      </c>
      <c r="P176" s="211">
        <f t="shared" si="49"/>
        <v>3.0417940186397763E-2</v>
      </c>
      <c r="R176" s="275"/>
    </row>
    <row r="177" spans="1:19" ht="14.1" customHeight="1" x14ac:dyDescent="0.2">
      <c r="A177" s="39" t="s">
        <v>687</v>
      </c>
      <c r="B177" s="40" t="s">
        <v>102</v>
      </c>
      <c r="C177" s="200">
        <v>16590471.789999999</v>
      </c>
      <c r="D177" s="544">
        <v>16387835.84</v>
      </c>
      <c r="E177" s="137">
        <v>16376027.74</v>
      </c>
      <c r="F177" s="280">
        <f t="shared" ref="F177:F184" si="53">+E177/D177</f>
        <v>0.99927945946522245</v>
      </c>
      <c r="G177" s="137">
        <v>16357884.470000001</v>
      </c>
      <c r="H177" s="280">
        <f t="shared" ref="H177:H184" si="54">+G177/D177</f>
        <v>0.99817234134559163</v>
      </c>
      <c r="I177" s="137">
        <v>16356340.75</v>
      </c>
      <c r="J177" s="178">
        <f t="shared" ref="J177:J184" si="55">+I177/D177</f>
        <v>0.99807814220819047</v>
      </c>
      <c r="K177" s="34">
        <v>16305692.27</v>
      </c>
      <c r="L177" s="614">
        <v>1</v>
      </c>
      <c r="M177" s="211">
        <f t="shared" si="48"/>
        <v>3.2008576597528648E-3</v>
      </c>
      <c r="N177" s="34">
        <v>16305688.91</v>
      </c>
      <c r="O177" s="614">
        <v>1</v>
      </c>
      <c r="P177" s="211">
        <f t="shared" si="49"/>
        <v>3.1063906762587301E-3</v>
      </c>
      <c r="R177" s="275"/>
    </row>
    <row r="178" spans="1:19" ht="14.1" customHeight="1" x14ac:dyDescent="0.2">
      <c r="A178" s="253">
        <v>3361</v>
      </c>
      <c r="B178" s="40" t="s">
        <v>688</v>
      </c>
      <c r="C178" s="200">
        <v>211322.62</v>
      </c>
      <c r="D178" s="544">
        <v>211322.62</v>
      </c>
      <c r="E178" s="137">
        <v>211322.62</v>
      </c>
      <c r="F178" s="280">
        <f t="shared" si="53"/>
        <v>1</v>
      </c>
      <c r="G178" s="137">
        <v>211322.62</v>
      </c>
      <c r="H178" s="280">
        <f t="shared" si="54"/>
        <v>1</v>
      </c>
      <c r="I178" s="137">
        <v>211322.62</v>
      </c>
      <c r="J178" s="178">
        <f t="shared" si="55"/>
        <v>1</v>
      </c>
      <c r="K178" s="34">
        <v>211322.62</v>
      </c>
      <c r="L178" s="280">
        <v>1</v>
      </c>
      <c r="M178" s="212">
        <f t="shared" si="48"/>
        <v>0</v>
      </c>
      <c r="N178" s="34">
        <v>211322.62</v>
      </c>
      <c r="O178" s="280">
        <v>1</v>
      </c>
      <c r="P178" s="211">
        <f t="shared" si="49"/>
        <v>0</v>
      </c>
    </row>
    <row r="179" spans="1:19" ht="14.1" customHeight="1" x14ac:dyDescent="0.2">
      <c r="A179" s="253">
        <v>3371</v>
      </c>
      <c r="B179" s="40" t="s">
        <v>689</v>
      </c>
      <c r="C179" s="200">
        <v>13215052.93</v>
      </c>
      <c r="D179" s="544">
        <v>14692493.6</v>
      </c>
      <c r="E179" s="137">
        <v>14670064.93</v>
      </c>
      <c r="F179" s="280">
        <f t="shared" si="53"/>
        <v>0.99847346062481868</v>
      </c>
      <c r="G179" s="137">
        <v>14650096.539999999</v>
      </c>
      <c r="H179" s="280">
        <f t="shared" si="54"/>
        <v>0.99711437274337145</v>
      </c>
      <c r="I179" s="137">
        <v>14563836.35</v>
      </c>
      <c r="J179" s="178">
        <f t="shared" si="55"/>
        <v>0.9912433346236067</v>
      </c>
      <c r="K179" s="34">
        <v>11739340.73</v>
      </c>
      <c r="L179" s="280">
        <v>0.99</v>
      </c>
      <c r="M179" s="211">
        <f t="shared" si="48"/>
        <v>0.24794883093916287</v>
      </c>
      <c r="N179" s="34">
        <v>11672780.66</v>
      </c>
      <c r="O179" s="280">
        <v>0.98</v>
      </c>
      <c r="P179" s="211">
        <f>+I179/N179-1</f>
        <v>0.24767497772891423</v>
      </c>
    </row>
    <row r="180" spans="1:19" ht="14.1" customHeight="1" x14ac:dyDescent="0.2">
      <c r="A180" s="253">
        <v>3381</v>
      </c>
      <c r="B180" s="40" t="s">
        <v>690</v>
      </c>
      <c r="C180" s="200">
        <v>6508517.5999999996</v>
      </c>
      <c r="D180" s="544">
        <v>7454612.5300000003</v>
      </c>
      <c r="E180" s="137">
        <v>7443066.5800000001</v>
      </c>
      <c r="F180" s="280">
        <f t="shared" si="53"/>
        <v>0.99845116698506664</v>
      </c>
      <c r="G180" s="137">
        <v>7412856.7400000002</v>
      </c>
      <c r="H180" s="280">
        <f t="shared" si="54"/>
        <v>0.99439866393699738</v>
      </c>
      <c r="I180" s="137">
        <v>7309609.3499999996</v>
      </c>
      <c r="J180" s="178">
        <f t="shared" si="55"/>
        <v>0.98054852892535238</v>
      </c>
      <c r="K180" s="34">
        <v>6816231.0499999998</v>
      </c>
      <c r="L180" s="280">
        <v>0.99</v>
      </c>
      <c r="M180" s="211">
        <f t="shared" si="48"/>
        <v>8.7530144683109157E-2</v>
      </c>
      <c r="N180" s="34">
        <v>6792757.0300000003</v>
      </c>
      <c r="O180" s="280">
        <v>0.99</v>
      </c>
      <c r="P180" s="211">
        <f>+I180/N180-1</f>
        <v>7.6088739479027057E-2</v>
      </c>
    </row>
    <row r="181" spans="1:19" ht="14.1" customHeight="1" x14ac:dyDescent="0.2">
      <c r="A181" s="253" t="s">
        <v>691</v>
      </c>
      <c r="B181" s="40" t="s">
        <v>692</v>
      </c>
      <c r="C181" s="200">
        <v>11347381.6</v>
      </c>
      <c r="D181" s="544">
        <v>12730534.470000001</v>
      </c>
      <c r="E181" s="137">
        <v>12728396.02</v>
      </c>
      <c r="F181" s="391">
        <f t="shared" si="53"/>
        <v>0.99983202197794285</v>
      </c>
      <c r="G181" s="137">
        <v>12723853.57</v>
      </c>
      <c r="H181" s="391">
        <f t="shared" si="54"/>
        <v>0.99947520663678779</v>
      </c>
      <c r="I181" s="137">
        <v>12701489.92</v>
      </c>
      <c r="J181" s="393">
        <f t="shared" si="55"/>
        <v>0.99771851291330738</v>
      </c>
      <c r="K181" s="34">
        <v>12548651.189999999</v>
      </c>
      <c r="L181" s="391">
        <v>1</v>
      </c>
      <c r="M181" s="211">
        <f t="shared" si="48"/>
        <v>1.3961849552374117E-2</v>
      </c>
      <c r="N181" s="34">
        <v>12533906.83</v>
      </c>
      <c r="O181" s="391">
        <v>1</v>
      </c>
      <c r="P181" s="211">
        <f>+I181/N181-1</f>
        <v>1.3370379425422962E-2</v>
      </c>
    </row>
    <row r="182" spans="1:19" ht="14.1" customHeight="1" x14ac:dyDescent="0.2">
      <c r="A182" s="253">
        <v>3421</v>
      </c>
      <c r="B182" s="40" t="s">
        <v>487</v>
      </c>
      <c r="C182" s="200">
        <v>4676210.57</v>
      </c>
      <c r="D182" s="544">
        <v>6370972.0099999998</v>
      </c>
      <c r="E182" s="137">
        <v>6370972.0099999998</v>
      </c>
      <c r="F182" s="391">
        <f t="shared" si="53"/>
        <v>1</v>
      </c>
      <c r="G182" s="137">
        <v>6370972.0099999998</v>
      </c>
      <c r="H182" s="391">
        <f t="shared" si="54"/>
        <v>1</v>
      </c>
      <c r="I182" s="137">
        <v>6370972.0099999998</v>
      </c>
      <c r="J182" s="393">
        <f t="shared" si="55"/>
        <v>1</v>
      </c>
      <c r="K182" s="34">
        <v>4675554.8</v>
      </c>
      <c r="L182" s="391">
        <v>1</v>
      </c>
      <c r="M182" s="211">
        <f t="shared" si="48"/>
        <v>0.36261305503252794</v>
      </c>
      <c r="N182" s="34">
        <v>4674954.6399999997</v>
      </c>
      <c r="O182" s="391">
        <v>1</v>
      </c>
      <c r="P182" s="211">
        <f>+I182/N182-1</f>
        <v>0.36278798418459091</v>
      </c>
    </row>
    <row r="183" spans="1:19" ht="14.1" customHeight="1" x14ac:dyDescent="0.2">
      <c r="A183" s="535">
        <v>3431</v>
      </c>
      <c r="B183" s="537" t="s">
        <v>435</v>
      </c>
      <c r="C183" s="200">
        <v>7608676.7199999997</v>
      </c>
      <c r="D183" s="544">
        <v>7608676.7199999997</v>
      </c>
      <c r="E183" s="137">
        <v>7608676.7199999997</v>
      </c>
      <c r="F183" s="391">
        <f t="shared" si="53"/>
        <v>1</v>
      </c>
      <c r="G183" s="137">
        <v>7608676.7199999997</v>
      </c>
      <c r="H183" s="391">
        <f t="shared" si="54"/>
        <v>1</v>
      </c>
      <c r="I183" s="137">
        <v>7608676.7199999997</v>
      </c>
      <c r="J183" s="393">
        <f t="shared" si="55"/>
        <v>1</v>
      </c>
      <c r="K183" s="34">
        <v>7683967.7199999997</v>
      </c>
      <c r="L183" s="391">
        <v>1</v>
      </c>
      <c r="M183" s="498">
        <f t="shared" si="48"/>
        <v>-9.7984534479538254E-3</v>
      </c>
      <c r="N183" s="34">
        <v>7683967.7199999997</v>
      </c>
      <c r="O183" s="391">
        <v>1</v>
      </c>
      <c r="P183" s="211">
        <f>+I183/N183-1</f>
        <v>-9.7984534479538254E-3</v>
      </c>
    </row>
    <row r="184" spans="1:19" ht="14.1" customHeight="1" x14ac:dyDescent="0.2">
      <c r="A184" s="682">
        <v>3999</v>
      </c>
      <c r="B184" s="683" t="s">
        <v>552</v>
      </c>
      <c r="C184" s="684">
        <v>0</v>
      </c>
      <c r="D184" s="704">
        <v>4123.55</v>
      </c>
      <c r="E184" s="705">
        <v>0</v>
      </c>
      <c r="F184" s="517">
        <f t="shared" si="53"/>
        <v>0</v>
      </c>
      <c r="G184" s="705">
        <v>0</v>
      </c>
      <c r="H184" s="517">
        <f t="shared" si="54"/>
        <v>0</v>
      </c>
      <c r="I184" s="705">
        <v>0</v>
      </c>
      <c r="J184" s="516">
        <f t="shared" si="55"/>
        <v>0</v>
      </c>
      <c r="K184" s="705">
        <v>0</v>
      </c>
      <c r="L184" s="517" t="s">
        <v>129</v>
      </c>
      <c r="M184" s="685" t="s">
        <v>129</v>
      </c>
      <c r="N184" s="705">
        <v>0</v>
      </c>
      <c r="O184" s="517" t="s">
        <v>129</v>
      </c>
      <c r="P184" s="685" t="s">
        <v>129</v>
      </c>
    </row>
    <row r="185" spans="1:19" ht="14.1" customHeight="1" x14ac:dyDescent="0.2">
      <c r="A185" s="536">
        <v>3</v>
      </c>
      <c r="B185" s="2" t="s">
        <v>124</v>
      </c>
      <c r="C185" s="201">
        <f>SUM(C160:C184)</f>
        <v>273524637.17999995</v>
      </c>
      <c r="D185" s="207">
        <f>SUM(D160:D184)</f>
        <v>327503773.51000005</v>
      </c>
      <c r="E185" s="203">
        <f>SUM(E160:E184)</f>
        <v>327386738.44999999</v>
      </c>
      <c r="F185" s="90">
        <f t="shared" ref="F185:F224" si="56">+E185/D185</f>
        <v>0.99964264515567025</v>
      </c>
      <c r="G185" s="203">
        <f>SUM(G160:G184)</f>
        <v>327298681.98000008</v>
      </c>
      <c r="H185" s="90">
        <f t="shared" ref="H185:H224" si="57">+G185/D185</f>
        <v>0.99937377353609724</v>
      </c>
      <c r="I185" s="203">
        <f>SUM(I160:I184)</f>
        <v>327062015.64000005</v>
      </c>
      <c r="J185" s="170">
        <f t="shared" ref="J185:J224" si="58">+I185/D185</f>
        <v>0.9986511365494648</v>
      </c>
      <c r="K185" s="573">
        <f>SUM(K160:K184)</f>
        <v>288169932.65000004</v>
      </c>
      <c r="L185" s="90">
        <v>0.99817860986414764</v>
      </c>
      <c r="M185" s="213">
        <f t="shared" si="48"/>
        <v>0.13578359466643009</v>
      </c>
      <c r="N185" s="573">
        <f>SUM(N160:N184)</f>
        <v>288022818.89000005</v>
      </c>
      <c r="O185" s="90">
        <v>0.99766902925975098</v>
      </c>
      <c r="P185" s="213">
        <f t="shared" ref="P185:P224" si="59">+I185/N185-1</f>
        <v>0.13554202719233022</v>
      </c>
    </row>
    <row r="186" spans="1:19" ht="14.1" customHeight="1" x14ac:dyDescent="0.2">
      <c r="A186" s="37">
        <v>4301</v>
      </c>
      <c r="B186" s="538" t="s">
        <v>693</v>
      </c>
      <c r="C186" s="198">
        <v>3157718.66</v>
      </c>
      <c r="D186" s="520">
        <v>5182369.8099999996</v>
      </c>
      <c r="E186" s="180">
        <v>4777626.04</v>
      </c>
      <c r="F186" s="78">
        <f>+E186/D186</f>
        <v>0.92189986727326978</v>
      </c>
      <c r="G186" s="180">
        <v>4760567.08</v>
      </c>
      <c r="H186" s="78">
        <f>+G186/D186</f>
        <v>0.91860813769289851</v>
      </c>
      <c r="I186" s="180">
        <v>4755661.8899999997</v>
      </c>
      <c r="J186" s="153">
        <f>+I186/D186</f>
        <v>0.91766162283968689</v>
      </c>
      <c r="K186" s="180">
        <v>3597372.82</v>
      </c>
      <c r="L186" s="48">
        <v>0.98</v>
      </c>
      <c r="M186" s="210">
        <f t="shared" si="48"/>
        <v>0.32334548521996131</v>
      </c>
      <c r="N186" s="180">
        <v>3591947.22</v>
      </c>
      <c r="O186" s="48">
        <v>0.98</v>
      </c>
      <c r="P186" s="210">
        <f>+I186/N186-1</f>
        <v>0.3239787777282539</v>
      </c>
    </row>
    <row r="187" spans="1:19" ht="14.1" customHeight="1" x14ac:dyDescent="0.2">
      <c r="A187" s="37" t="s">
        <v>694</v>
      </c>
      <c r="B187" s="38" t="s">
        <v>696</v>
      </c>
      <c r="C187" s="200">
        <v>2215090.08</v>
      </c>
      <c r="D187" s="206">
        <v>2218157.08</v>
      </c>
      <c r="E187" s="34">
        <v>2218157.08</v>
      </c>
      <c r="F187" s="48">
        <f>+E187/D187</f>
        <v>1</v>
      </c>
      <c r="G187" s="34">
        <v>2218157.08</v>
      </c>
      <c r="H187" s="48">
        <f>+G187/D187</f>
        <v>1</v>
      </c>
      <c r="I187" s="34">
        <v>2218157.08</v>
      </c>
      <c r="J187" s="153">
        <f>+I187/D187</f>
        <v>1</v>
      </c>
      <c r="K187" s="34">
        <v>1208077.58</v>
      </c>
      <c r="L187" s="48">
        <v>1</v>
      </c>
      <c r="M187" s="210">
        <f t="shared" si="48"/>
        <v>0.83610483028747207</v>
      </c>
      <c r="N187" s="34">
        <v>1208077.58</v>
      </c>
      <c r="O187" s="48">
        <v>1</v>
      </c>
      <c r="P187" s="210">
        <f>+I187/N187-1</f>
        <v>0.83610483028747207</v>
      </c>
    </row>
    <row r="188" spans="1:19" ht="14.1" customHeight="1" x14ac:dyDescent="0.2">
      <c r="A188" s="37" t="s">
        <v>695</v>
      </c>
      <c r="B188" s="38" t="s">
        <v>697</v>
      </c>
      <c r="C188" s="200">
        <v>6698571.4500000002</v>
      </c>
      <c r="D188" s="206">
        <v>5874493.3899999997</v>
      </c>
      <c r="E188" s="34">
        <v>5433967.8399999999</v>
      </c>
      <c r="F188" s="48">
        <f>+E188/D188</f>
        <v>0.92501046119995722</v>
      </c>
      <c r="G188" s="34">
        <v>5085173.91</v>
      </c>
      <c r="H188" s="48">
        <f>+G188/D188</f>
        <v>0.86563616169121271</v>
      </c>
      <c r="I188" s="34">
        <v>5020101.5</v>
      </c>
      <c r="J188" s="153">
        <f>+I188/D188</f>
        <v>0.85455905160189483</v>
      </c>
      <c r="K188" s="34">
        <v>5612121.8399999999</v>
      </c>
      <c r="L188" s="48">
        <v>0.91</v>
      </c>
      <c r="M188" s="210">
        <f t="shared" si="48"/>
        <v>-9.3894599052396832E-2</v>
      </c>
      <c r="N188" s="34">
        <v>5545422.5099999998</v>
      </c>
      <c r="O188" s="48">
        <v>0.89</v>
      </c>
      <c r="P188" s="210">
        <f>+I188/N188-1</f>
        <v>-9.4730565444327119E-2</v>
      </c>
    </row>
    <row r="189" spans="1:19" ht="14.1" customHeight="1" x14ac:dyDescent="0.2">
      <c r="A189" s="41" t="s">
        <v>698</v>
      </c>
      <c r="B189" s="42" t="s">
        <v>699</v>
      </c>
      <c r="C189" s="200">
        <v>4243112</v>
      </c>
      <c r="D189" s="206">
        <v>9795903.4499999993</v>
      </c>
      <c r="E189" s="34">
        <v>8851580.4700000007</v>
      </c>
      <c r="F189" s="391">
        <f>+E189/D189</f>
        <v>0.90360021565953685</v>
      </c>
      <c r="G189" s="34">
        <v>8660995.7599999998</v>
      </c>
      <c r="H189" s="391">
        <f>+G189/D189</f>
        <v>0.8841446635532122</v>
      </c>
      <c r="I189" s="34">
        <v>8532501.1600000001</v>
      </c>
      <c r="J189" s="393">
        <f>+I189/D189</f>
        <v>0.87102748649487771</v>
      </c>
      <c r="K189" s="34">
        <v>9299731.2599999998</v>
      </c>
      <c r="L189" s="391">
        <v>0.96</v>
      </c>
      <c r="M189" s="524">
        <f t="shared" si="48"/>
        <v>-6.8683221282676121E-2</v>
      </c>
      <c r="N189" s="34">
        <v>9247902.3599999994</v>
      </c>
      <c r="O189" s="391">
        <v>0.95</v>
      </c>
      <c r="P189" s="524">
        <f>+I189/N189-1</f>
        <v>-7.7358212938571702E-2</v>
      </c>
    </row>
    <row r="190" spans="1:19" ht="15.75" thickBot="1" x14ac:dyDescent="0.3">
      <c r="A190" s="686" t="s">
        <v>19</v>
      </c>
      <c r="B190" s="687"/>
      <c r="C190" s="687"/>
      <c r="D190" s="687"/>
      <c r="E190" s="687"/>
      <c r="F190" s="688"/>
      <c r="G190" s="687"/>
      <c r="H190" s="688"/>
      <c r="I190" s="687"/>
      <c r="J190" s="688"/>
      <c r="K190" s="688"/>
      <c r="L190" s="688"/>
      <c r="M190" s="688"/>
      <c r="N190" s="688"/>
      <c r="O190" s="688"/>
      <c r="P190" s="688"/>
    </row>
    <row r="191" spans="1:19" ht="12.75" customHeight="1" x14ac:dyDescent="0.2">
      <c r="A191" s="775" t="s">
        <v>768</v>
      </c>
      <c r="B191" s="776"/>
      <c r="C191" s="164" t="s">
        <v>510</v>
      </c>
      <c r="D191" s="779" t="s">
        <v>775</v>
      </c>
      <c r="E191" s="780"/>
      <c r="F191" s="781"/>
      <c r="G191" s="780"/>
      <c r="H191" s="780"/>
      <c r="I191" s="780"/>
      <c r="J191" s="782"/>
      <c r="K191" s="783" t="s">
        <v>776</v>
      </c>
      <c r="L191" s="784"/>
      <c r="M191" s="784"/>
      <c r="N191" s="784"/>
      <c r="O191" s="784"/>
      <c r="P191" s="785"/>
    </row>
    <row r="192" spans="1:19" ht="14.1" customHeight="1" x14ac:dyDescent="0.2">
      <c r="A192" s="39" t="s">
        <v>700</v>
      </c>
      <c r="B192" s="40" t="s">
        <v>701</v>
      </c>
      <c r="C192" s="200">
        <v>44893844.840000004</v>
      </c>
      <c r="D192" s="543">
        <v>31769665.93</v>
      </c>
      <c r="E192" s="136">
        <v>31644648.190000001</v>
      </c>
      <c r="F192" s="718">
        <f>+E192/D192</f>
        <v>0.99606487080237305</v>
      </c>
      <c r="G192" s="136">
        <v>30285442.899999999</v>
      </c>
      <c r="H192" s="48">
        <f>+G192/D192</f>
        <v>0.95328175520415359</v>
      </c>
      <c r="I192" s="136">
        <v>30252442.899999999</v>
      </c>
      <c r="J192" s="153">
        <f>+I192/D192</f>
        <v>0.95224302851207221</v>
      </c>
      <c r="K192" s="180">
        <v>50870222.469999999</v>
      </c>
      <c r="L192" s="48">
        <v>0.98</v>
      </c>
      <c r="M192" s="210">
        <f>+G192/K192-1</f>
        <v>-0.40465283166669042</v>
      </c>
      <c r="N192" s="180">
        <v>50820222.469999999</v>
      </c>
      <c r="O192" s="48">
        <v>0.98</v>
      </c>
      <c r="P192" s="210">
        <f>+I192/N192-1</f>
        <v>-0.40471644102190807</v>
      </c>
      <c r="R192" s="279"/>
      <c r="S192" s="279"/>
    </row>
    <row r="193" spans="1:21" ht="14.1" customHeight="1" x14ac:dyDescent="0.2">
      <c r="A193" s="39" t="s">
        <v>702</v>
      </c>
      <c r="B193" s="40" t="s">
        <v>703</v>
      </c>
      <c r="C193" s="200">
        <v>1522080</v>
      </c>
      <c r="D193" s="544">
        <v>780711.76</v>
      </c>
      <c r="E193" s="137">
        <v>763711</v>
      </c>
      <c r="F193" s="280">
        <f t="shared" ref="F193:F200" si="60">+E193/D193</f>
        <v>0.97822402470279168</v>
      </c>
      <c r="G193" s="137">
        <v>763711</v>
      </c>
      <c r="H193" s="280">
        <f t="shared" ref="H193:H200" si="61">+G193/D193</f>
        <v>0.97822402470279168</v>
      </c>
      <c r="I193" s="137">
        <v>763711</v>
      </c>
      <c r="J193" s="178">
        <f t="shared" ref="J193:J200" si="62">+I193/D193</f>
        <v>0.97822402470279168</v>
      </c>
      <c r="K193" s="34">
        <v>1390262</v>
      </c>
      <c r="L193" s="280">
        <v>1</v>
      </c>
      <c r="M193" s="211">
        <f t="shared" ref="M193:M196" si="63">+G193/K193-1</f>
        <v>-0.45067116845601762</v>
      </c>
      <c r="N193" s="34">
        <v>1390262</v>
      </c>
      <c r="O193" s="280">
        <v>1</v>
      </c>
      <c r="P193" s="210">
        <f>+I193/N193-1</f>
        <v>-0.45067116845601762</v>
      </c>
      <c r="R193" s="279"/>
      <c r="S193" s="279"/>
    </row>
    <row r="194" spans="1:21" ht="14.1" customHeight="1" x14ac:dyDescent="0.2">
      <c r="A194" s="39" t="s">
        <v>704</v>
      </c>
      <c r="B194" s="40" t="s">
        <v>705</v>
      </c>
      <c r="C194" s="200">
        <v>16497194.109999999</v>
      </c>
      <c r="D194" s="544">
        <v>12301074.130000001</v>
      </c>
      <c r="E194" s="137">
        <v>12112575.199999999</v>
      </c>
      <c r="F194" s="280">
        <f t="shared" si="60"/>
        <v>0.98467622192924698</v>
      </c>
      <c r="G194" s="137">
        <v>12112575.199999999</v>
      </c>
      <c r="H194" s="280">
        <f t="shared" si="61"/>
        <v>0.98467622192924698</v>
      </c>
      <c r="I194" s="137">
        <v>12112575.199999999</v>
      </c>
      <c r="J194" s="178">
        <f t="shared" si="62"/>
        <v>0.98467622192924698</v>
      </c>
      <c r="K194" s="34">
        <v>18598605.050000001</v>
      </c>
      <c r="L194" s="280">
        <v>1</v>
      </c>
      <c r="M194" s="211">
        <f t="shared" si="63"/>
        <v>-0.34873743662834544</v>
      </c>
      <c r="N194" s="34">
        <v>18598605.050000001</v>
      </c>
      <c r="O194" s="280">
        <v>1</v>
      </c>
      <c r="P194" s="211">
        <f t="shared" ref="P194:P196" si="64">+I194/N194-1</f>
        <v>-0.34873743662834544</v>
      </c>
      <c r="R194" s="279"/>
      <c r="S194" s="279"/>
    </row>
    <row r="195" spans="1:21" ht="14.1" customHeight="1" x14ac:dyDescent="0.2">
      <c r="A195" s="39" t="s">
        <v>706</v>
      </c>
      <c r="B195" s="40" t="s">
        <v>707</v>
      </c>
      <c r="C195" s="200">
        <v>558904.31999999995</v>
      </c>
      <c r="D195" s="544">
        <v>1367834.12</v>
      </c>
      <c r="E195" s="137">
        <v>1286778.3899999999</v>
      </c>
      <c r="F195" s="391">
        <f t="shared" si="60"/>
        <v>0.94074154985986147</v>
      </c>
      <c r="G195" s="137">
        <v>1246760.99</v>
      </c>
      <c r="H195" s="280">
        <f t="shared" si="61"/>
        <v>0.91148551697189706</v>
      </c>
      <c r="I195" s="137">
        <v>1246452.68</v>
      </c>
      <c r="J195" s="178">
        <f>+I195/D195</f>
        <v>0.91126011683346508</v>
      </c>
      <c r="K195" s="34">
        <v>746190.82</v>
      </c>
      <c r="L195" s="280">
        <v>0.88</v>
      </c>
      <c r="M195" s="211">
        <f t="shared" si="63"/>
        <v>0.67083399659084542</v>
      </c>
      <c r="N195" s="34">
        <v>745504.71</v>
      </c>
      <c r="O195" s="280">
        <v>0.88</v>
      </c>
      <c r="P195" s="211">
        <f t="shared" si="64"/>
        <v>0.6719581557036709</v>
      </c>
      <c r="R195" s="279"/>
      <c r="S195" s="279"/>
    </row>
    <row r="196" spans="1:21" ht="14.1" customHeight="1" x14ac:dyDescent="0.2">
      <c r="A196" s="39" t="s">
        <v>708</v>
      </c>
      <c r="B196" s="40" t="s">
        <v>709</v>
      </c>
      <c r="C196" s="200">
        <v>0</v>
      </c>
      <c r="D196" s="544">
        <v>3582096.72</v>
      </c>
      <c r="E196" s="133">
        <v>3248997.99</v>
      </c>
      <c r="F196" s="391">
        <f t="shared" si="60"/>
        <v>0.90701012394774194</v>
      </c>
      <c r="G196" s="706">
        <v>3003792.98</v>
      </c>
      <c r="H196" s="280">
        <f t="shared" si="61"/>
        <v>0.83855719563038478</v>
      </c>
      <c r="I196" s="706">
        <v>2976786.39</v>
      </c>
      <c r="J196" s="178">
        <f>+I196/D196</f>
        <v>0.83101787100824009</v>
      </c>
      <c r="K196" s="706">
        <v>641721.92000000004</v>
      </c>
      <c r="L196" s="419">
        <v>0.97</v>
      </c>
      <c r="M196" s="211">
        <f t="shared" si="63"/>
        <v>3.6808327507341492</v>
      </c>
      <c r="N196" s="706">
        <v>641549.62</v>
      </c>
      <c r="O196" s="419">
        <v>0.97</v>
      </c>
      <c r="P196" s="211">
        <f t="shared" si="64"/>
        <v>3.6399940038932614</v>
      </c>
      <c r="R196" s="279"/>
      <c r="S196" s="279"/>
    </row>
    <row r="197" spans="1:21" ht="14.1" customHeight="1" x14ac:dyDescent="0.2">
      <c r="A197" s="39" t="s">
        <v>710</v>
      </c>
      <c r="B197" s="40" t="s">
        <v>712</v>
      </c>
      <c r="C197" s="200">
        <v>116594341</v>
      </c>
      <c r="D197" s="544">
        <v>130562684.3</v>
      </c>
      <c r="E197" s="137">
        <v>130562684.3</v>
      </c>
      <c r="F197" s="280">
        <f t="shared" si="60"/>
        <v>1</v>
      </c>
      <c r="G197" s="137">
        <v>130562684.3</v>
      </c>
      <c r="H197" s="280">
        <f t="shared" si="61"/>
        <v>1</v>
      </c>
      <c r="I197" s="137">
        <v>130562684.3</v>
      </c>
      <c r="J197" s="178">
        <f t="shared" si="62"/>
        <v>1</v>
      </c>
      <c r="K197" s="34">
        <v>116718786.62</v>
      </c>
      <c r="L197" s="280">
        <v>1</v>
      </c>
      <c r="M197" s="211">
        <f>+G197/K197-1</f>
        <v>0.11860899244156298</v>
      </c>
      <c r="N197" s="34">
        <v>116718786.62</v>
      </c>
      <c r="O197" s="280">
        <v>1</v>
      </c>
      <c r="P197" s="211">
        <f>+I197/N197-1</f>
        <v>0.11860899244156298</v>
      </c>
      <c r="R197" s="279"/>
      <c r="S197" s="279"/>
    </row>
    <row r="198" spans="1:21" ht="14.1" customHeight="1" x14ac:dyDescent="0.2">
      <c r="A198" s="39" t="s">
        <v>711</v>
      </c>
      <c r="B198" s="40" t="s">
        <v>713</v>
      </c>
      <c r="C198" s="200">
        <v>16809054</v>
      </c>
      <c r="D198" s="544">
        <v>16692043</v>
      </c>
      <c r="E198" s="137">
        <v>16692043</v>
      </c>
      <c r="F198" s="280">
        <f t="shared" si="60"/>
        <v>1</v>
      </c>
      <c r="G198" s="137">
        <v>16692043</v>
      </c>
      <c r="H198" s="280">
        <f t="shared" si="61"/>
        <v>1</v>
      </c>
      <c r="I198" s="137">
        <v>16352120.24</v>
      </c>
      <c r="J198" s="178">
        <f t="shared" si="62"/>
        <v>0.97963564076608234</v>
      </c>
      <c r="K198" s="34">
        <v>16764177</v>
      </c>
      <c r="L198" s="280">
        <v>1</v>
      </c>
      <c r="M198" s="211">
        <f>+G198/K198-1</f>
        <v>-4.3028655686467854E-3</v>
      </c>
      <c r="N198" s="34">
        <v>16011528.310000001</v>
      </c>
      <c r="O198" s="280">
        <v>0.96</v>
      </c>
      <c r="P198" s="211">
        <f>+I198/N198-1</f>
        <v>2.1271668975364699E-2</v>
      </c>
      <c r="R198" s="279"/>
      <c r="S198" s="279"/>
    </row>
    <row r="199" spans="1:21" ht="14.1" customHeight="1" x14ac:dyDescent="0.2">
      <c r="A199" s="39">
        <v>4911</v>
      </c>
      <c r="B199" s="40" t="s">
        <v>714</v>
      </c>
      <c r="C199" s="200">
        <v>17159000</v>
      </c>
      <c r="D199" s="544">
        <v>15669752</v>
      </c>
      <c r="E199" s="137">
        <v>15669752</v>
      </c>
      <c r="F199" s="280">
        <f t="shared" si="60"/>
        <v>1</v>
      </c>
      <c r="G199" s="137">
        <v>15669752</v>
      </c>
      <c r="H199" s="280">
        <f t="shared" si="61"/>
        <v>1</v>
      </c>
      <c r="I199" s="137">
        <v>15669752</v>
      </c>
      <c r="J199" s="178">
        <f t="shared" si="62"/>
        <v>1</v>
      </c>
      <c r="K199" s="34">
        <v>17159000</v>
      </c>
      <c r="L199" s="280">
        <v>1</v>
      </c>
      <c r="M199" s="211">
        <f>+G199/K199-1</f>
        <v>-8.6791071740777381E-2</v>
      </c>
      <c r="N199" s="34">
        <v>17159000</v>
      </c>
      <c r="O199" s="280">
        <v>1</v>
      </c>
      <c r="P199" s="211">
        <f>+I199/N199-1</f>
        <v>-8.6791071740777381E-2</v>
      </c>
      <c r="R199" s="279"/>
      <c r="S199" s="279"/>
    </row>
    <row r="200" spans="1:21" ht="14.1" customHeight="1" x14ac:dyDescent="0.2">
      <c r="A200" s="41" t="s">
        <v>715</v>
      </c>
      <c r="B200" s="42" t="s">
        <v>716</v>
      </c>
      <c r="C200" s="200">
        <v>1138067.27</v>
      </c>
      <c r="D200" s="544">
        <v>1641506.62</v>
      </c>
      <c r="E200" s="137">
        <v>1490294.77</v>
      </c>
      <c r="F200" s="391">
        <f t="shared" si="60"/>
        <v>0.90788227829382739</v>
      </c>
      <c r="G200" s="137">
        <v>1312249.83</v>
      </c>
      <c r="H200" s="391">
        <f t="shared" si="61"/>
        <v>0.79941793350793799</v>
      </c>
      <c r="I200" s="137">
        <v>1299494.79</v>
      </c>
      <c r="J200" s="393">
        <f t="shared" si="62"/>
        <v>0.79164760846349802</v>
      </c>
      <c r="K200" s="34">
        <v>908872.24</v>
      </c>
      <c r="L200" s="413">
        <v>0.9</v>
      </c>
      <c r="M200" s="211">
        <f>+G200/K200-1</f>
        <v>0.44382210419365453</v>
      </c>
      <c r="N200" s="34">
        <v>891618.58</v>
      </c>
      <c r="O200" s="413">
        <v>0.88</v>
      </c>
      <c r="P200" s="445">
        <f>+I200/N200-1</f>
        <v>0.45745593367962356</v>
      </c>
    </row>
    <row r="201" spans="1:21" ht="14.1" customHeight="1" x14ac:dyDescent="0.2">
      <c r="A201" s="250">
        <v>4999</v>
      </c>
      <c r="B201" s="42" t="s">
        <v>553</v>
      </c>
      <c r="C201" s="684">
        <v>0</v>
      </c>
      <c r="D201" s="704">
        <v>0</v>
      </c>
      <c r="E201" s="705">
        <v>0</v>
      </c>
      <c r="F201" s="689" t="s">
        <v>129</v>
      </c>
      <c r="G201" s="705">
        <v>0</v>
      </c>
      <c r="H201" s="689" t="s">
        <v>129</v>
      </c>
      <c r="I201" s="705">
        <v>0</v>
      </c>
      <c r="J201" s="690" t="s">
        <v>129</v>
      </c>
      <c r="K201" s="705">
        <v>0</v>
      </c>
      <c r="L201" s="268" t="s">
        <v>129</v>
      </c>
      <c r="M201" s="498" t="s">
        <v>129</v>
      </c>
      <c r="N201" s="705">
        <v>0</v>
      </c>
      <c r="O201" s="268" t="s">
        <v>129</v>
      </c>
      <c r="P201" s="245" t="s">
        <v>129</v>
      </c>
    </row>
    <row r="202" spans="1:21" ht="14.1" customHeight="1" x14ac:dyDescent="0.2">
      <c r="A202" s="536">
        <v>4</v>
      </c>
      <c r="B202" s="2" t="s">
        <v>123</v>
      </c>
      <c r="C202" s="201">
        <f>SUM(C186:C201)</f>
        <v>231486977.72999999</v>
      </c>
      <c r="D202" s="207">
        <f>SUM(D186:D201)</f>
        <v>237438292.31</v>
      </c>
      <c r="E202" s="203">
        <f>SUM(E186:E201)</f>
        <v>234752816.27000001</v>
      </c>
      <c r="F202" s="90">
        <f>+E202/D202</f>
        <v>0.98868979382443578</v>
      </c>
      <c r="G202" s="203">
        <f>SUM(G186:G201)</f>
        <v>232373906.03</v>
      </c>
      <c r="H202" s="90">
        <f>+G202/D202</f>
        <v>0.9786707264833765</v>
      </c>
      <c r="I202" s="203">
        <f>SUM(I186:I201)</f>
        <v>231762441.13</v>
      </c>
      <c r="J202" s="170">
        <f>+I202/D202</f>
        <v>0.97609546832239846</v>
      </c>
      <c r="K202" s="573">
        <f>SUM(K186:K201)</f>
        <v>243515141.62</v>
      </c>
      <c r="L202" s="90">
        <v>0.99008101917491886</v>
      </c>
      <c r="M202" s="633">
        <f t="shared" si="48"/>
        <v>-4.5751715954425731E-2</v>
      </c>
      <c r="N202" s="573">
        <f>SUM(N186:N201)</f>
        <v>242570427.03</v>
      </c>
      <c r="O202" s="90">
        <v>0.98624000962670688</v>
      </c>
      <c r="P202" s="213">
        <f t="shared" si="59"/>
        <v>-4.4556074012531366E-2</v>
      </c>
    </row>
    <row r="203" spans="1:21" ht="14.1" customHeight="1" x14ac:dyDescent="0.2">
      <c r="A203" s="37" t="s">
        <v>717</v>
      </c>
      <c r="B203" s="38" t="s">
        <v>113</v>
      </c>
      <c r="C203" s="691">
        <v>20667577.719999999</v>
      </c>
      <c r="D203" s="190">
        <v>23153129.890000001</v>
      </c>
      <c r="E203" s="82">
        <v>23109050.48</v>
      </c>
      <c r="F203" s="415">
        <f>+E203/D203</f>
        <v>0.99809617921164784</v>
      </c>
      <c r="G203" s="82">
        <v>23036550.48</v>
      </c>
      <c r="H203" s="415">
        <f>+G203/D203</f>
        <v>0.99496485310824645</v>
      </c>
      <c r="I203" s="82">
        <v>23032508.41</v>
      </c>
      <c r="J203" s="432">
        <f>+I203/D203</f>
        <v>0.99479027325579439</v>
      </c>
      <c r="K203" s="474">
        <v>20632479.73</v>
      </c>
      <c r="L203" s="415">
        <v>0.99</v>
      </c>
      <c r="M203" s="596">
        <f t="shared" si="48"/>
        <v>0.11651875011923241</v>
      </c>
      <c r="N203" s="474">
        <v>20632479.690000001</v>
      </c>
      <c r="O203" s="415">
        <v>0.99</v>
      </c>
      <c r="P203" s="596">
        <f t="shared" ref="P203:P208" si="65">+I203/N203-1</f>
        <v>0.11632284417869698</v>
      </c>
    </row>
    <row r="204" spans="1:21" ht="14.1" customHeight="1" x14ac:dyDescent="0.2">
      <c r="A204" s="37" t="s">
        <v>718</v>
      </c>
      <c r="B204" s="38" t="s">
        <v>719</v>
      </c>
      <c r="C204" s="534">
        <v>6808095.2000000002</v>
      </c>
      <c r="D204" s="543">
        <v>7653845.7999999998</v>
      </c>
      <c r="E204" s="56">
        <v>7295165.0199999996</v>
      </c>
      <c r="F204" s="48">
        <f t="shared" ref="F204:F222" si="66">+E204/D204</f>
        <v>0.9531371823560908</v>
      </c>
      <c r="G204" s="56">
        <v>6944895.6699999999</v>
      </c>
      <c r="H204" s="415">
        <f t="shared" ref="H204:H222" si="67">+G204/D204</f>
        <v>0.90737334556700899</v>
      </c>
      <c r="I204" s="56">
        <v>6852671.0499999998</v>
      </c>
      <c r="J204" s="432">
        <f t="shared" ref="J204:J222" si="68">+I204/D204</f>
        <v>0.895323897170753</v>
      </c>
      <c r="K204" s="180">
        <v>6686860.3300000001</v>
      </c>
      <c r="L204" s="48">
        <v>0.93</v>
      </c>
      <c r="M204" s="210">
        <f t="shared" si="48"/>
        <v>3.8588414781500324E-2</v>
      </c>
      <c r="N204" s="180">
        <v>6616773.71</v>
      </c>
      <c r="O204" s="48">
        <v>0.92</v>
      </c>
      <c r="P204" s="210">
        <f t="shared" si="65"/>
        <v>3.565141416933848E-2</v>
      </c>
    </row>
    <row r="205" spans="1:21" ht="14.1" customHeight="1" x14ac:dyDescent="0.2">
      <c r="A205" s="39" t="s">
        <v>720</v>
      </c>
      <c r="B205" s="40" t="s">
        <v>721</v>
      </c>
      <c r="C205" s="200">
        <v>50878036.880000003</v>
      </c>
      <c r="D205" s="544">
        <v>49603404.909999996</v>
      </c>
      <c r="E205" s="137">
        <v>48941188.859999999</v>
      </c>
      <c r="F205" s="48">
        <f t="shared" si="66"/>
        <v>0.98664978641684953</v>
      </c>
      <c r="G205" s="137">
        <v>48098224.899999999</v>
      </c>
      <c r="H205" s="415">
        <f t="shared" si="67"/>
        <v>0.9696557118864928</v>
      </c>
      <c r="I205" s="137">
        <v>47120011.43</v>
      </c>
      <c r="J205" s="432">
        <f t="shared" si="68"/>
        <v>0.94993501989418172</v>
      </c>
      <c r="K205" s="34">
        <v>53719911.670000002</v>
      </c>
      <c r="L205" s="280">
        <v>0.97</v>
      </c>
      <c r="M205" s="211">
        <f t="shared" si="48"/>
        <v>-0.10464810151836956</v>
      </c>
      <c r="N205" s="34">
        <v>52714762.439999998</v>
      </c>
      <c r="O205" s="280">
        <v>0.95</v>
      </c>
      <c r="P205" s="211">
        <f t="shared" si="65"/>
        <v>-0.10613252817686414</v>
      </c>
    </row>
    <row r="206" spans="1:21" ht="14.1" customHeight="1" x14ac:dyDescent="0.2">
      <c r="A206" s="39" t="s">
        <v>722</v>
      </c>
      <c r="B206" s="40" t="s">
        <v>723</v>
      </c>
      <c r="C206" s="200">
        <v>797483.42</v>
      </c>
      <c r="D206" s="544">
        <v>950849.25</v>
      </c>
      <c r="E206" s="137">
        <v>949223.3</v>
      </c>
      <c r="F206" s="48">
        <f t="shared" si="66"/>
        <v>0.99829000233212573</v>
      </c>
      <c r="G206" s="137">
        <v>946940.69</v>
      </c>
      <c r="H206" s="415">
        <f t="shared" si="67"/>
        <v>0.99588940097497047</v>
      </c>
      <c r="I206" s="137">
        <v>946919.54</v>
      </c>
      <c r="J206" s="432">
        <f t="shared" si="68"/>
        <v>0.99586715770139167</v>
      </c>
      <c r="K206" s="34">
        <v>825947.26</v>
      </c>
      <c r="L206" s="280">
        <v>0.99</v>
      </c>
      <c r="M206" s="211">
        <f t="shared" si="48"/>
        <v>0.14649050352198034</v>
      </c>
      <c r="N206" s="34">
        <v>825911.31</v>
      </c>
      <c r="O206" s="280">
        <v>0.99</v>
      </c>
      <c r="P206" s="211">
        <f t="shared" si="65"/>
        <v>0.14651479951279511</v>
      </c>
    </row>
    <row r="207" spans="1:21" ht="14.1" customHeight="1" x14ac:dyDescent="0.2">
      <c r="A207" s="39" t="s">
        <v>724</v>
      </c>
      <c r="B207" s="40" t="s">
        <v>725</v>
      </c>
      <c r="C207" s="200">
        <v>3220436.16</v>
      </c>
      <c r="D207" s="544">
        <v>4562231.03</v>
      </c>
      <c r="E207" s="137">
        <v>4551097.25</v>
      </c>
      <c r="F207" s="48">
        <f t="shared" si="66"/>
        <v>0.99755957558335218</v>
      </c>
      <c r="G207" s="137">
        <v>4541147.04</v>
      </c>
      <c r="H207" s="415">
        <f t="shared" si="67"/>
        <v>0.99537857906332283</v>
      </c>
      <c r="I207" s="137">
        <v>4536774.07</v>
      </c>
      <c r="J207" s="432">
        <f t="shared" si="68"/>
        <v>0.99442006337850897</v>
      </c>
      <c r="K207" s="34">
        <v>3618347.95</v>
      </c>
      <c r="L207" s="280">
        <v>0.99</v>
      </c>
      <c r="M207" s="211">
        <f t="shared" si="48"/>
        <v>0.25503326455931363</v>
      </c>
      <c r="N207" s="34">
        <v>3616597.31</v>
      </c>
      <c r="O207" s="280">
        <v>0.99</v>
      </c>
      <c r="P207" s="211">
        <f t="shared" si="65"/>
        <v>0.25443163314192696</v>
      </c>
    </row>
    <row r="208" spans="1:21" ht="14.1" customHeight="1" x14ac:dyDescent="0.2">
      <c r="A208" s="39" t="s">
        <v>726</v>
      </c>
      <c r="B208" s="40" t="s">
        <v>727</v>
      </c>
      <c r="C208" s="200">
        <v>6330784.5</v>
      </c>
      <c r="D208" s="544">
        <v>7300204.4299999997</v>
      </c>
      <c r="E208" s="137">
        <v>7169935.25</v>
      </c>
      <c r="F208" s="48">
        <f t="shared" si="66"/>
        <v>0.9821554065712651</v>
      </c>
      <c r="G208" s="137">
        <v>7046721.2300000004</v>
      </c>
      <c r="H208" s="415">
        <f t="shared" si="67"/>
        <v>0.9652772463524012</v>
      </c>
      <c r="I208" s="137">
        <v>6957655.7699999996</v>
      </c>
      <c r="J208" s="432">
        <f t="shared" si="68"/>
        <v>0.95307684006871018</v>
      </c>
      <c r="K208" s="34">
        <v>6459190.2599999998</v>
      </c>
      <c r="L208" s="280">
        <v>0.93</v>
      </c>
      <c r="M208" s="211">
        <f>+G208/K208-1</f>
        <v>9.096046816245984E-2</v>
      </c>
      <c r="N208" s="34">
        <v>6426098.2699999996</v>
      </c>
      <c r="O208" s="280">
        <v>0.92</v>
      </c>
      <c r="P208" s="211">
        <f t="shared" si="65"/>
        <v>8.2718545167844049E-2</v>
      </c>
      <c r="T208" s="254"/>
      <c r="U208" s="254"/>
    </row>
    <row r="209" spans="1:21" ht="14.1" customHeight="1" x14ac:dyDescent="0.2">
      <c r="A209" s="39" t="s">
        <v>728</v>
      </c>
      <c r="B209" s="40" t="s">
        <v>729</v>
      </c>
      <c r="C209" s="200">
        <v>1128377.3799999999</v>
      </c>
      <c r="D209" s="544">
        <v>0</v>
      </c>
      <c r="E209" s="137">
        <v>0</v>
      </c>
      <c r="F209" s="418" t="s">
        <v>129</v>
      </c>
      <c r="G209" s="137">
        <v>0</v>
      </c>
      <c r="H209" s="363" t="s">
        <v>129</v>
      </c>
      <c r="I209" s="137">
        <v>0</v>
      </c>
      <c r="J209" s="278" t="s">
        <v>129</v>
      </c>
      <c r="K209" s="34">
        <v>0</v>
      </c>
      <c r="L209" s="419" t="s">
        <v>129</v>
      </c>
      <c r="M209" s="211" t="s">
        <v>129</v>
      </c>
      <c r="N209" s="34">
        <v>0</v>
      </c>
      <c r="O209" s="419" t="s">
        <v>129</v>
      </c>
      <c r="P209" s="211" t="s">
        <v>129</v>
      </c>
      <c r="T209" s="254"/>
      <c r="U209" s="254"/>
    </row>
    <row r="210" spans="1:21" ht="14.1" customHeight="1" x14ac:dyDescent="0.2">
      <c r="A210" s="39" t="s">
        <v>730</v>
      </c>
      <c r="B210" s="40" t="s">
        <v>731</v>
      </c>
      <c r="C210" s="200">
        <v>1574929.08</v>
      </c>
      <c r="D210" s="544">
        <v>2476252.4300000002</v>
      </c>
      <c r="E210" s="137">
        <v>2440652.48</v>
      </c>
      <c r="F210" s="48">
        <f t="shared" si="66"/>
        <v>0.98562345681373031</v>
      </c>
      <c r="G210" s="137">
        <v>2438092.2599999998</v>
      </c>
      <c r="H210" s="415">
        <f t="shared" si="67"/>
        <v>0.98458954768193796</v>
      </c>
      <c r="I210" s="137">
        <v>2308365.2400000002</v>
      </c>
      <c r="J210" s="432">
        <f t="shared" si="68"/>
        <v>0.93220110035389248</v>
      </c>
      <c r="K210" s="34">
        <v>1932598.56</v>
      </c>
      <c r="L210" s="280">
        <v>0.97</v>
      </c>
      <c r="M210" s="211">
        <f t="shared" si="48"/>
        <v>0.26156166648494228</v>
      </c>
      <c r="N210" s="34">
        <v>1911598.52</v>
      </c>
      <c r="O210" s="280">
        <v>0.96</v>
      </c>
      <c r="P210" s="211">
        <f>+I210/N210-1</f>
        <v>0.20755755764029371</v>
      </c>
      <c r="T210" s="254"/>
      <c r="U210" s="254"/>
    </row>
    <row r="211" spans="1:21" ht="14.1" customHeight="1" x14ac:dyDescent="0.2">
      <c r="A211" s="39" t="s">
        <v>732</v>
      </c>
      <c r="B211" s="42" t="s">
        <v>733</v>
      </c>
      <c r="C211" s="200">
        <v>9126336.0500000007</v>
      </c>
      <c r="D211" s="544">
        <v>12552336.52</v>
      </c>
      <c r="E211" s="137">
        <v>12125676.960000001</v>
      </c>
      <c r="F211" s="48">
        <f t="shared" si="66"/>
        <v>0.96600955054700854</v>
      </c>
      <c r="G211" s="137">
        <f>11904970.67-800</f>
        <v>11904170.67</v>
      </c>
      <c r="H211" s="415">
        <f t="shared" si="67"/>
        <v>0.94836293235388824</v>
      </c>
      <c r="I211" s="137">
        <f>11778105.4-800</f>
        <v>11777305.4</v>
      </c>
      <c r="J211" s="432">
        <f t="shared" si="68"/>
        <v>0.93825602757182935</v>
      </c>
      <c r="K211" s="34">
        <v>9075757.6999999993</v>
      </c>
      <c r="L211" s="391">
        <v>0.98</v>
      </c>
      <c r="M211" s="524">
        <f t="shared" si="48"/>
        <v>0.31164483049167346</v>
      </c>
      <c r="N211" s="34">
        <v>9036095.5299999993</v>
      </c>
      <c r="O211" s="391">
        <v>0.98</v>
      </c>
      <c r="P211" s="524">
        <f>+I211/N211-1</f>
        <v>0.30336220560076366</v>
      </c>
      <c r="T211" s="254"/>
      <c r="U211" s="254"/>
    </row>
    <row r="212" spans="1:21" ht="14.1" customHeight="1" x14ac:dyDescent="0.2">
      <c r="A212" s="39" t="s">
        <v>734</v>
      </c>
      <c r="B212" s="694" t="s">
        <v>735</v>
      </c>
      <c r="C212" s="695">
        <v>0</v>
      </c>
      <c r="D212" s="544">
        <v>380000</v>
      </c>
      <c r="E212" s="137">
        <v>380000</v>
      </c>
      <c r="F212" s="48">
        <f t="shared" si="66"/>
        <v>1</v>
      </c>
      <c r="G212" s="706">
        <v>380000</v>
      </c>
      <c r="H212" s="415">
        <f t="shared" si="67"/>
        <v>1</v>
      </c>
      <c r="I212" s="706">
        <v>380000</v>
      </c>
      <c r="J212" s="432">
        <f t="shared" si="68"/>
        <v>1</v>
      </c>
      <c r="K212" s="706">
        <v>0</v>
      </c>
      <c r="L212" s="689" t="s">
        <v>129</v>
      </c>
      <c r="M212" s="696" t="s">
        <v>129</v>
      </c>
      <c r="N212" s="706">
        <v>0</v>
      </c>
      <c r="O212" s="689" t="s">
        <v>129</v>
      </c>
      <c r="P212" s="696" t="s">
        <v>129</v>
      </c>
      <c r="T212" s="254"/>
      <c r="U212" s="254"/>
    </row>
    <row r="213" spans="1:21" ht="14.1" customHeight="1" x14ac:dyDescent="0.2">
      <c r="A213" s="39" t="s">
        <v>736</v>
      </c>
      <c r="B213" s="40" t="s">
        <v>737</v>
      </c>
      <c r="C213" s="200">
        <v>14333921.91</v>
      </c>
      <c r="D213" s="544">
        <v>16556670.51</v>
      </c>
      <c r="E213" s="137">
        <v>16556665.279999999</v>
      </c>
      <c r="F213" s="48">
        <f t="shared" si="66"/>
        <v>0.99999968411523332</v>
      </c>
      <c r="G213" s="137">
        <v>16531147.59</v>
      </c>
      <c r="H213" s="415">
        <f t="shared" si="67"/>
        <v>0.99845845093162999</v>
      </c>
      <c r="I213" s="137">
        <v>16523045.26</v>
      </c>
      <c r="J213" s="432">
        <f t="shared" si="68"/>
        <v>0.99796908140560681</v>
      </c>
      <c r="K213" s="34">
        <v>14396179.619999999</v>
      </c>
      <c r="L213" s="280">
        <v>1</v>
      </c>
      <c r="M213" s="211">
        <f>+G213/K213-1</f>
        <v>0.14830100945906377</v>
      </c>
      <c r="N213" s="34">
        <v>14302235.27</v>
      </c>
      <c r="O213" s="280">
        <v>0.99</v>
      </c>
      <c r="P213" s="211">
        <f>+I213/N213-1</f>
        <v>0.15527712613274613</v>
      </c>
      <c r="T213" s="254"/>
      <c r="U213" s="254"/>
    </row>
    <row r="214" spans="1:21" ht="14.1" customHeight="1" x14ac:dyDescent="0.2">
      <c r="A214" s="39" t="s">
        <v>738</v>
      </c>
      <c r="B214" s="40" t="s">
        <v>739</v>
      </c>
      <c r="C214" s="200">
        <v>21770455.280000001</v>
      </c>
      <c r="D214" s="544">
        <v>20168768.190000001</v>
      </c>
      <c r="E214" s="137">
        <v>19979617.579999998</v>
      </c>
      <c r="F214" s="48">
        <f t="shared" si="66"/>
        <v>0.99062160821037215</v>
      </c>
      <c r="G214" s="137">
        <v>19370244.09</v>
      </c>
      <c r="H214" s="415">
        <f t="shared" si="67"/>
        <v>0.96040788944185884</v>
      </c>
      <c r="I214" s="137">
        <v>18894816.449999999</v>
      </c>
      <c r="J214" s="432">
        <f t="shared" si="68"/>
        <v>0.93683542157861444</v>
      </c>
      <c r="K214" s="34">
        <v>22335494.039999999</v>
      </c>
      <c r="L214" s="280">
        <v>0.98</v>
      </c>
      <c r="M214" s="211">
        <f>+G214/K214-1</f>
        <v>-0.13275954159283954</v>
      </c>
      <c r="N214" s="34">
        <v>21821265.809999999</v>
      </c>
      <c r="O214" s="280">
        <v>0.95</v>
      </c>
      <c r="P214" s="211">
        <f>+I214/N214-1</f>
        <v>-0.13410997260566337</v>
      </c>
      <c r="T214" s="254"/>
      <c r="U214" s="254"/>
    </row>
    <row r="215" spans="1:21" ht="14.1" customHeight="1" x14ac:dyDescent="0.2">
      <c r="A215" s="39" t="s">
        <v>740</v>
      </c>
      <c r="B215" s="40" t="s">
        <v>741</v>
      </c>
      <c r="C215" s="200">
        <v>31536030.609999999</v>
      </c>
      <c r="D215" s="544">
        <v>39715393.219999999</v>
      </c>
      <c r="E215" s="137">
        <v>39713450.329999998</v>
      </c>
      <c r="F215" s="48">
        <f t="shared" si="66"/>
        <v>0.99995107967358554</v>
      </c>
      <c r="G215" s="137">
        <v>39713450.329999998</v>
      </c>
      <c r="H215" s="415">
        <f t="shared" si="67"/>
        <v>0.99995107967358554</v>
      </c>
      <c r="I215" s="137">
        <v>39676861.369999997</v>
      </c>
      <c r="J215" s="432">
        <f t="shared" si="68"/>
        <v>0.99902980061694069</v>
      </c>
      <c r="K215" s="34">
        <v>41580688.869999997</v>
      </c>
      <c r="L215" s="280">
        <v>0.99</v>
      </c>
      <c r="M215" s="211">
        <f>+G215/K215-1</f>
        <v>-4.4906387814733661E-2</v>
      </c>
      <c r="N215" s="34">
        <v>41541465.100000001</v>
      </c>
      <c r="O215" s="280">
        <v>0.99</v>
      </c>
      <c r="P215" s="211">
        <f>+I215/N215-1</f>
        <v>-4.4885362745667901E-2</v>
      </c>
    </row>
    <row r="216" spans="1:21" ht="14.1" customHeight="1" x14ac:dyDescent="0.2">
      <c r="A216" s="39" t="s">
        <v>742</v>
      </c>
      <c r="B216" s="40" t="s">
        <v>743</v>
      </c>
      <c r="C216" s="200">
        <v>3627500</v>
      </c>
      <c r="D216" s="544">
        <v>1461100</v>
      </c>
      <c r="E216" s="137">
        <v>0</v>
      </c>
      <c r="F216" s="48">
        <f t="shared" si="66"/>
        <v>0</v>
      </c>
      <c r="G216" s="137">
        <v>0</v>
      </c>
      <c r="H216" s="415">
        <f t="shared" si="67"/>
        <v>0</v>
      </c>
      <c r="I216" s="137">
        <v>0</v>
      </c>
      <c r="J216" s="432">
        <f t="shared" si="68"/>
        <v>0</v>
      </c>
      <c r="K216" s="34">
        <v>0</v>
      </c>
      <c r="L216" s="280" t="s">
        <v>129</v>
      </c>
      <c r="M216" s="211" t="s">
        <v>129</v>
      </c>
      <c r="N216" s="34">
        <v>0</v>
      </c>
      <c r="O216" s="280" t="s">
        <v>129</v>
      </c>
      <c r="P216" s="211" t="s">
        <v>129</v>
      </c>
    </row>
    <row r="217" spans="1:21" ht="14.1" customHeight="1" x14ac:dyDescent="0.2">
      <c r="A217" s="39" t="s">
        <v>744</v>
      </c>
      <c r="B217" s="40" t="s">
        <v>745</v>
      </c>
      <c r="C217" s="200">
        <v>23205313.329999998</v>
      </c>
      <c r="D217" s="544">
        <v>9742289.4800000004</v>
      </c>
      <c r="E217" s="137">
        <v>9640957.2400000002</v>
      </c>
      <c r="F217" s="48">
        <f t="shared" si="66"/>
        <v>0.98959872417997574</v>
      </c>
      <c r="G217" s="137">
        <v>9640957.2400000002</v>
      </c>
      <c r="H217" s="415">
        <f t="shared" si="67"/>
        <v>0.98959872417997574</v>
      </c>
      <c r="I217" s="137">
        <v>9640957.2400000002</v>
      </c>
      <c r="J217" s="432">
        <f t="shared" si="68"/>
        <v>0.98959872417997574</v>
      </c>
      <c r="K217" s="34">
        <v>1257465</v>
      </c>
      <c r="L217" s="280">
        <v>0.57999999999999996</v>
      </c>
      <c r="M217" s="211">
        <f t="shared" ref="M217:M222" si="69">+G217/K217-1</f>
        <v>6.6669785958257286</v>
      </c>
      <c r="N217" s="34">
        <v>1257465</v>
      </c>
      <c r="O217" s="280">
        <v>0.57999999999999996</v>
      </c>
      <c r="P217" s="211">
        <f>+I217/N217-1</f>
        <v>6.6669785958257286</v>
      </c>
    </row>
    <row r="218" spans="1:21" ht="14.1" customHeight="1" x14ac:dyDescent="0.2">
      <c r="A218" s="253">
        <v>9311</v>
      </c>
      <c r="B218" s="40" t="s">
        <v>746</v>
      </c>
      <c r="C218" s="200">
        <v>5447022.2999999998</v>
      </c>
      <c r="D218" s="544">
        <v>5065483.0999999996</v>
      </c>
      <c r="E218" s="137">
        <v>5045420.63</v>
      </c>
      <c r="F218" s="48">
        <f t="shared" si="66"/>
        <v>0.9960393767773108</v>
      </c>
      <c r="G218" s="137">
        <v>5002177.88</v>
      </c>
      <c r="H218" s="415">
        <f t="shared" si="67"/>
        <v>0.98750262931486243</v>
      </c>
      <c r="I218" s="137">
        <v>4840697.8899999997</v>
      </c>
      <c r="J218" s="432">
        <f t="shared" si="68"/>
        <v>0.95562413188191275</v>
      </c>
      <c r="K218" s="34">
        <v>4849288.09</v>
      </c>
      <c r="L218" s="280">
        <v>0.95</v>
      </c>
      <c r="M218" s="211">
        <f t="shared" si="69"/>
        <v>3.152829594003359E-2</v>
      </c>
      <c r="N218" s="34">
        <v>4816355.91</v>
      </c>
      <c r="O218" s="280">
        <v>0.94</v>
      </c>
      <c r="P218" s="211">
        <f t="shared" ref="P218:P222" si="70">+I218/N218-1</f>
        <v>5.054024340157115E-3</v>
      </c>
    </row>
    <row r="219" spans="1:21" ht="14.1" customHeight="1" x14ac:dyDescent="0.2">
      <c r="A219" s="39" t="s">
        <v>747</v>
      </c>
      <c r="B219" s="40" t="s">
        <v>748</v>
      </c>
      <c r="C219" s="200">
        <v>25093946.690000001</v>
      </c>
      <c r="D219" s="544">
        <v>28598697.48</v>
      </c>
      <c r="E219" s="137">
        <v>28222775.850000001</v>
      </c>
      <c r="F219" s="48">
        <f t="shared" si="66"/>
        <v>0.98685528841784165</v>
      </c>
      <c r="G219" s="137">
        <v>28202832.890000001</v>
      </c>
      <c r="H219" s="415">
        <f t="shared" si="67"/>
        <v>0.98615795036550735</v>
      </c>
      <c r="I219" s="137">
        <v>28202246.109999999</v>
      </c>
      <c r="J219" s="432">
        <f t="shared" si="68"/>
        <v>0.98613743264785914</v>
      </c>
      <c r="K219" s="34">
        <v>26845783.59</v>
      </c>
      <c r="L219" s="280">
        <v>1</v>
      </c>
      <c r="M219" s="211">
        <f t="shared" si="69"/>
        <v>5.0549811498350028E-2</v>
      </c>
      <c r="N219" s="34">
        <v>26845138.530000001</v>
      </c>
      <c r="O219" s="280">
        <v>1</v>
      </c>
      <c r="P219" s="211">
        <f t="shared" si="70"/>
        <v>5.0553197126675276E-2</v>
      </c>
    </row>
    <row r="220" spans="1:21" ht="14.1" customHeight="1" x14ac:dyDescent="0.2">
      <c r="A220" s="39" t="s">
        <v>749</v>
      </c>
      <c r="B220" s="40" t="s">
        <v>750</v>
      </c>
      <c r="C220" s="200">
        <v>66531326.530000001</v>
      </c>
      <c r="D220" s="544">
        <v>70190988</v>
      </c>
      <c r="E220" s="137">
        <v>69293554.109999999</v>
      </c>
      <c r="F220" s="48">
        <f t="shared" si="66"/>
        <v>0.98721440008794292</v>
      </c>
      <c r="G220" s="137">
        <v>69076742.269999996</v>
      </c>
      <c r="H220" s="415">
        <f t="shared" si="67"/>
        <v>0.98412551579983454</v>
      </c>
      <c r="I220" s="137">
        <v>62646145.240000002</v>
      </c>
      <c r="J220" s="432">
        <f t="shared" si="68"/>
        <v>0.89250980823920023</v>
      </c>
      <c r="K220" s="34">
        <v>65385846.049999997</v>
      </c>
      <c r="L220" s="280">
        <v>0.98</v>
      </c>
      <c r="M220" s="211">
        <f t="shared" si="69"/>
        <v>5.6447938551985821E-2</v>
      </c>
      <c r="N220" s="34">
        <v>64034097.600000001</v>
      </c>
      <c r="O220" s="280">
        <v>0.96</v>
      </c>
      <c r="P220" s="211">
        <f t="shared" si="70"/>
        <v>-2.1675207616262182E-2</v>
      </c>
    </row>
    <row r="221" spans="1:21" ht="14.1" customHeight="1" x14ac:dyDescent="0.2">
      <c r="A221" s="39" t="s">
        <v>751</v>
      </c>
      <c r="B221" s="40" t="s">
        <v>117</v>
      </c>
      <c r="C221" s="200">
        <v>732282.55</v>
      </c>
      <c r="D221" s="544">
        <v>882362.82</v>
      </c>
      <c r="E221" s="137">
        <v>882362.82</v>
      </c>
      <c r="F221" s="48">
        <f t="shared" si="66"/>
        <v>1</v>
      </c>
      <c r="G221" s="137">
        <v>882362.82</v>
      </c>
      <c r="H221" s="415">
        <f t="shared" si="67"/>
        <v>1</v>
      </c>
      <c r="I221" s="137">
        <v>882362.82</v>
      </c>
      <c r="J221" s="432">
        <f t="shared" si="68"/>
        <v>1</v>
      </c>
      <c r="K221" s="34">
        <v>846606.86</v>
      </c>
      <c r="L221" s="280">
        <v>1</v>
      </c>
      <c r="M221" s="211">
        <f t="shared" si="69"/>
        <v>4.223443216607059E-2</v>
      </c>
      <c r="N221" s="34">
        <v>846606.86</v>
      </c>
      <c r="O221" s="280">
        <v>1</v>
      </c>
      <c r="P221" s="211">
        <f t="shared" si="70"/>
        <v>4.223443216607059E-2</v>
      </c>
    </row>
    <row r="222" spans="1:21" ht="14.1" customHeight="1" x14ac:dyDescent="0.2">
      <c r="A222" s="250">
        <v>9431</v>
      </c>
      <c r="B222" s="42" t="s">
        <v>752</v>
      </c>
      <c r="C222" s="200">
        <v>89097229.569999993</v>
      </c>
      <c r="D222" s="544">
        <v>113815637.03</v>
      </c>
      <c r="E222" s="137">
        <v>113815635.69</v>
      </c>
      <c r="F222" s="78">
        <f t="shared" si="66"/>
        <v>0.99999998822657377</v>
      </c>
      <c r="G222" s="137">
        <v>113815635.69</v>
      </c>
      <c r="H222" s="415">
        <f t="shared" si="67"/>
        <v>0.99999998822657377</v>
      </c>
      <c r="I222" s="137">
        <v>113815635.69</v>
      </c>
      <c r="J222" s="432">
        <f t="shared" si="68"/>
        <v>0.99999998822657377</v>
      </c>
      <c r="K222" s="34">
        <v>92018042.969999999</v>
      </c>
      <c r="L222" s="78">
        <v>1</v>
      </c>
      <c r="M222" s="524">
        <f t="shared" si="69"/>
        <v>0.23688389816230404</v>
      </c>
      <c r="N222" s="34">
        <v>92018038.239999995</v>
      </c>
      <c r="O222" s="78">
        <v>1</v>
      </c>
      <c r="P222" s="524">
        <f t="shared" si="70"/>
        <v>0.23688396174180393</v>
      </c>
    </row>
    <row r="223" spans="1:21" ht="14.1" customHeight="1" x14ac:dyDescent="0.2">
      <c r="A223" s="692">
        <v>9999</v>
      </c>
      <c r="B223" s="683" t="s">
        <v>554</v>
      </c>
      <c r="C223" s="684">
        <v>0</v>
      </c>
      <c r="D223" s="704">
        <v>170699.24</v>
      </c>
      <c r="E223" s="705">
        <v>0</v>
      </c>
      <c r="F223" s="517" t="s">
        <v>129</v>
      </c>
      <c r="G223" s="705">
        <v>0</v>
      </c>
      <c r="H223" s="268" t="s">
        <v>129</v>
      </c>
      <c r="I223" s="705">
        <v>0</v>
      </c>
      <c r="J223" s="521" t="s">
        <v>129</v>
      </c>
      <c r="K223" s="705">
        <v>0</v>
      </c>
      <c r="L223" s="517" t="s">
        <v>129</v>
      </c>
      <c r="M223" s="243" t="s">
        <v>129</v>
      </c>
      <c r="N223" s="743">
        <v>0</v>
      </c>
      <c r="O223" s="517" t="s">
        <v>129</v>
      </c>
      <c r="P223" s="693" t="s">
        <v>129</v>
      </c>
    </row>
    <row r="224" spans="1:21" ht="14.1" customHeight="1" thickBot="1" x14ac:dyDescent="0.25">
      <c r="A224" s="18">
        <v>9</v>
      </c>
      <c r="B224" s="2" t="s">
        <v>540</v>
      </c>
      <c r="C224" s="523">
        <f>SUM(C203:C223)</f>
        <v>381907085.15999997</v>
      </c>
      <c r="D224" s="207">
        <f>SUM(D203:D223)</f>
        <v>415000343.33000004</v>
      </c>
      <c r="E224" s="203">
        <f>SUM(E203:E223)</f>
        <v>410112429.12999994</v>
      </c>
      <c r="F224" s="539">
        <f t="shared" si="56"/>
        <v>0.98822190323800929</v>
      </c>
      <c r="G224" s="203">
        <f>SUM(G203:G223)</f>
        <v>407572293.73999995</v>
      </c>
      <c r="H224" s="539">
        <f t="shared" si="57"/>
        <v>0.98210110013308238</v>
      </c>
      <c r="I224" s="203">
        <f>SUM(I203:I223)</f>
        <v>399034978.98000002</v>
      </c>
      <c r="J224" s="540">
        <f t="shared" si="58"/>
        <v>0.96152927435699809</v>
      </c>
      <c r="K224" s="623">
        <f>SUM(K203:K223)</f>
        <v>372466488.55000007</v>
      </c>
      <c r="L224" s="90">
        <v>0.98211957513026693</v>
      </c>
      <c r="M224" s="43">
        <f t="shared" si="48"/>
        <v>9.4252251596286252E-2</v>
      </c>
      <c r="N224" s="623">
        <f>SUM(N203:N223)</f>
        <v>369262985.10000002</v>
      </c>
      <c r="O224" s="90">
        <v>0.97367257776550931</v>
      </c>
      <c r="P224" s="43">
        <f t="shared" si="59"/>
        <v>8.0625448748775641E-2</v>
      </c>
    </row>
    <row r="225" spans="1:19" s="6" customFormat="1" ht="14.1" customHeight="1" thickBot="1" x14ac:dyDescent="0.25">
      <c r="A225" s="5"/>
      <c r="B225" s="4" t="s">
        <v>130</v>
      </c>
      <c r="C225" s="251">
        <f>C93+C128+C159+C185+C202+C224</f>
        <v>1994032054.6799998</v>
      </c>
      <c r="D225" s="208">
        <f>D93+D128+D159+D185+D202+D224</f>
        <v>2140169390.5099998</v>
      </c>
      <c r="E225" s="209">
        <f t="shared" ref="E225" si="71">E93+E128+E159+E185+E202+E224</f>
        <v>2118062069.48</v>
      </c>
      <c r="F225" s="181">
        <f>+E225/D225</f>
        <v>0.98967029379635618</v>
      </c>
      <c r="G225" s="209">
        <f>G93+G128+G159+G185+G202+G224</f>
        <v>2110237445.7</v>
      </c>
      <c r="H225" s="181">
        <f>+G225/D225</f>
        <v>0.98601421693875035</v>
      </c>
      <c r="I225" s="209">
        <f>I93+I128+I159+I185+I202+I224</f>
        <v>2093449192.7399998</v>
      </c>
      <c r="J225" s="173">
        <f>+I225/D225</f>
        <v>0.97816985983578308</v>
      </c>
      <c r="K225" s="624">
        <f>K93+K128+K159+K185+K202+K224</f>
        <v>2037647322.3000002</v>
      </c>
      <c r="L225" s="181">
        <v>0.99156679036408657</v>
      </c>
      <c r="M225" s="625">
        <f t="shared" si="48"/>
        <v>3.5624478586443242E-2</v>
      </c>
      <c r="N225" s="624">
        <f>N224+N202+N185+N159+N128+N93</f>
        <v>2028129851.3600001</v>
      </c>
      <c r="O225" s="181">
        <v>0.98693536665838477</v>
      </c>
      <c r="P225" s="625">
        <f>+I225/N225-1</f>
        <v>3.2206686044386368E-2</v>
      </c>
      <c r="R225" s="255"/>
    </row>
    <row r="226" spans="1:19" s="272" customFormat="1" ht="14.1" customHeight="1" x14ac:dyDescent="0.2">
      <c r="A226" s="247"/>
      <c r="B226" s="269"/>
      <c r="C226" s="270"/>
      <c r="D226" s="270"/>
      <c r="E226" s="270"/>
      <c r="F226" s="271"/>
      <c r="G226" s="270"/>
      <c r="H226" s="271"/>
      <c r="I226" s="270"/>
      <c r="J226" s="271"/>
      <c r="K226" s="271"/>
      <c r="L226" s="271"/>
      <c r="M226" s="271"/>
      <c r="N226" s="270"/>
      <c r="O226" s="271"/>
      <c r="P226" s="271"/>
      <c r="R226" s="273"/>
      <c r="S226" s="274"/>
    </row>
    <row r="230" spans="1:19" x14ac:dyDescent="0.2">
      <c r="C230" s="340"/>
    </row>
    <row r="231" spans="1:19" x14ac:dyDescent="0.2">
      <c r="C231" s="349"/>
      <c r="D231" s="349"/>
      <c r="E231" s="349"/>
      <c r="F231" s="392"/>
      <c r="G231" s="349"/>
      <c r="H231" s="392"/>
      <c r="I231" s="349"/>
      <c r="J231" s="392"/>
      <c r="K231" s="392"/>
      <c r="L231" s="392"/>
      <c r="M231" s="392"/>
      <c r="O231"/>
      <c r="P231"/>
      <c r="R231"/>
    </row>
    <row r="233" spans="1:19" x14ac:dyDescent="0.2">
      <c r="C233" s="353"/>
      <c r="O233"/>
      <c r="P233"/>
      <c r="R233"/>
    </row>
  </sheetData>
  <mergeCells count="15">
    <mergeCell ref="D2:J2"/>
    <mergeCell ref="K2:P2"/>
    <mergeCell ref="A89:B89"/>
    <mergeCell ref="D89:J89"/>
    <mergeCell ref="K89:P89"/>
    <mergeCell ref="A2:B2"/>
    <mergeCell ref="A51:B51"/>
    <mergeCell ref="D51:J51"/>
    <mergeCell ref="K51:P51"/>
    <mergeCell ref="A139:B139"/>
    <mergeCell ref="D139:J139"/>
    <mergeCell ref="K139:P139"/>
    <mergeCell ref="A191:B191"/>
    <mergeCell ref="D191:J191"/>
    <mergeCell ref="K191:P19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rowBreaks count="4" manualBreakCount="4">
    <brk id="49" max="15" man="1"/>
    <brk id="87" max="12" man="1"/>
    <brk id="137" max="15" man="1"/>
    <brk id="18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B7" zoomScaleNormal="100" workbookViewId="0">
      <selection activeCell="A29" sqref="A29:B29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2" t="s">
        <v>19</v>
      </c>
      <c r="K1" s="97"/>
    </row>
    <row r="2" spans="1:15" ht="12.75" customHeight="1" x14ac:dyDescent="0.25">
      <c r="A2" s="463" t="s">
        <v>539</v>
      </c>
      <c r="F2"/>
      <c r="H2"/>
      <c r="J2"/>
      <c r="L2"/>
      <c r="M2"/>
      <c r="O2"/>
    </row>
    <row r="3" spans="1:15" ht="12.75" customHeight="1" x14ac:dyDescent="0.25">
      <c r="A3" s="463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3" t="s">
        <v>19</v>
      </c>
      <c r="B28" s="464"/>
      <c r="F28"/>
      <c r="H28"/>
      <c r="J28"/>
      <c r="L28"/>
      <c r="M28"/>
      <c r="O28"/>
    </row>
    <row r="29" spans="1:15" ht="14.1" customHeight="1" x14ac:dyDescent="0.25">
      <c r="A29" s="786" t="s">
        <v>468</v>
      </c>
      <c r="B29" s="787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XFD137"/>
  <sheetViews>
    <sheetView zoomScaleNormal="100" workbookViewId="0">
      <pane xSplit="1" topLeftCell="B1" activePane="topRight" state="frozen"/>
      <selection activeCell="S82" sqref="S82"/>
      <selection pane="topRight" activeCell="G20" sqref="G20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style="97" customWidth="1"/>
    <col min="12" max="12" width="6.28515625" style="97" customWidth="1"/>
    <col min="13" max="13" width="8.140625" style="97" customWidth="1"/>
    <col min="14" max="14" width="12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90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555</v>
      </c>
      <c r="L3" s="88" t="s">
        <v>556</v>
      </c>
      <c r="M3" s="88" t="s">
        <v>557</v>
      </c>
      <c r="N3" s="87" t="s">
        <v>39</v>
      </c>
      <c r="O3" s="88" t="s">
        <v>40</v>
      </c>
      <c r="P3" s="627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8" t="s">
        <v>512</v>
      </c>
      <c r="N4" s="569" t="s">
        <v>17</v>
      </c>
      <c r="O4" s="89" t="s">
        <v>18</v>
      </c>
      <c r="P4" s="628" t="s">
        <v>512</v>
      </c>
    </row>
    <row r="5" spans="1:16384" ht="15" customHeight="1" x14ac:dyDescent="0.2">
      <c r="A5" s="29">
        <v>1</v>
      </c>
      <c r="B5" s="21" t="s">
        <v>517</v>
      </c>
      <c r="C5" s="198">
        <v>146719425.24000001</v>
      </c>
      <c r="D5" s="204">
        <v>149927979.95000002</v>
      </c>
      <c r="E5" s="30">
        <v>148314000.80000001</v>
      </c>
      <c r="F5" s="48">
        <f t="shared" ref="F5:F15" si="0">+E5/D5</f>
        <v>0.98923497034684083</v>
      </c>
      <c r="G5" s="30">
        <v>146679939.10999998</v>
      </c>
      <c r="H5" s="48">
        <f t="shared" ref="H5:H15" si="1">+G5/D5</f>
        <v>0.97833599278077887</v>
      </c>
      <c r="I5" s="30">
        <v>144012635.93000001</v>
      </c>
      <c r="J5" s="153">
        <f t="shared" ref="J5:J15" si="2">+I5/D5</f>
        <v>0.96054542973251067</v>
      </c>
      <c r="K5" s="583">
        <v>190524953.55999997</v>
      </c>
      <c r="L5" s="48">
        <v>0.97730638478670728</v>
      </c>
      <c r="M5" s="629">
        <f>+G5/K5-1</f>
        <v>-0.23012741182058527</v>
      </c>
      <c r="N5" s="583">
        <v>188019659.56999999</v>
      </c>
      <c r="O5" s="48">
        <v>0.96445536571311552</v>
      </c>
      <c r="P5" s="629">
        <f t="shared" ref="P5:P15" si="3">+I5/N5-1</f>
        <v>-0.2340554372912057</v>
      </c>
    </row>
    <row r="6" spans="1:16384" ht="15" customHeight="1" x14ac:dyDescent="0.2">
      <c r="A6" s="31">
        <v>2</v>
      </c>
      <c r="B6" s="23" t="s">
        <v>518</v>
      </c>
      <c r="C6" s="199">
        <v>283209173.05000001</v>
      </c>
      <c r="D6" s="204">
        <v>370831789.49000001</v>
      </c>
      <c r="E6" s="30">
        <v>364970903.64999998</v>
      </c>
      <c r="F6" s="48">
        <f t="shared" si="0"/>
        <v>0.984195298229258</v>
      </c>
      <c r="G6" s="30">
        <v>364115744.36000001</v>
      </c>
      <c r="H6" s="280">
        <f t="shared" si="1"/>
        <v>0.98188924110514775</v>
      </c>
      <c r="I6" s="30">
        <v>360777466.56</v>
      </c>
      <c r="J6" s="178">
        <f t="shared" si="2"/>
        <v>0.97288710618950014</v>
      </c>
      <c r="K6" s="583">
        <v>243152806.31999999</v>
      </c>
      <c r="L6" s="48">
        <v>0.98743259745468825</v>
      </c>
      <c r="M6" s="630">
        <f t="shared" ref="M6:M28" si="4">+G6/K6-1</f>
        <v>0.4974770387013645</v>
      </c>
      <c r="N6" s="583">
        <v>239814160</v>
      </c>
      <c r="O6" s="48">
        <v>0.97387450508621465</v>
      </c>
      <c r="P6" s="630">
        <f t="shared" si="3"/>
        <v>0.50440435443845355</v>
      </c>
    </row>
    <row r="7" spans="1:16384" ht="15" customHeight="1" x14ac:dyDescent="0.2">
      <c r="A7" s="31">
        <v>4</v>
      </c>
      <c r="B7" s="23" t="s">
        <v>519</v>
      </c>
      <c r="C7" s="199">
        <v>232434561.37</v>
      </c>
      <c r="D7" s="204">
        <v>261019734.75</v>
      </c>
      <c r="E7" s="30">
        <v>260910764.25999999</v>
      </c>
      <c r="F7" s="48">
        <f t="shared" si="0"/>
        <v>0.99958252011057946</v>
      </c>
      <c r="G7" s="30">
        <v>260527906.28999999</v>
      </c>
      <c r="H7" s="280">
        <f t="shared" si="1"/>
        <v>0.99811574224274235</v>
      </c>
      <c r="I7" s="30">
        <v>258837167.88999999</v>
      </c>
      <c r="J7" s="178">
        <f t="shared" si="2"/>
        <v>0.9916383071107997</v>
      </c>
      <c r="K7" s="583">
        <v>253376803.30000001</v>
      </c>
      <c r="L7" s="48">
        <v>0.99675262901036843</v>
      </c>
      <c r="M7" s="630">
        <f t="shared" si="4"/>
        <v>2.8223195244645227E-2</v>
      </c>
      <c r="N7" s="583">
        <v>251472406.44999999</v>
      </c>
      <c r="O7" s="48">
        <v>0.98926097017580217</v>
      </c>
      <c r="P7" s="630">
        <f t="shared" si="3"/>
        <v>2.9286558887184899E-2</v>
      </c>
    </row>
    <row r="8" spans="1:16384" ht="15" customHeight="1" x14ac:dyDescent="0.2">
      <c r="A8" s="131" t="s">
        <v>420</v>
      </c>
      <c r="B8" s="23" t="s">
        <v>520</v>
      </c>
      <c r="C8" s="199">
        <v>47373767.07</v>
      </c>
      <c r="D8" s="204">
        <v>70181025.019999996</v>
      </c>
      <c r="E8" s="30">
        <v>69737531.230000004</v>
      </c>
      <c r="F8" s="48">
        <f t="shared" si="0"/>
        <v>0.99368071654875934</v>
      </c>
      <c r="G8" s="30">
        <v>69292251.219999999</v>
      </c>
      <c r="H8" s="280">
        <f t="shared" si="1"/>
        <v>0.98733598148863289</v>
      </c>
      <c r="I8" s="30">
        <v>68699919.609999999</v>
      </c>
      <c r="J8" s="178">
        <f t="shared" si="2"/>
        <v>0.97889592792955193</v>
      </c>
      <c r="K8" s="583">
        <v>81303884.769999996</v>
      </c>
      <c r="L8" s="48">
        <v>0.99460768016220347</v>
      </c>
      <c r="M8" s="631">
        <f t="shared" si="4"/>
        <v>-0.14773751074723707</v>
      </c>
      <c r="N8" s="583">
        <v>81029021.230000004</v>
      </c>
      <c r="O8" s="48">
        <v>0.99124521613414462</v>
      </c>
      <c r="P8" s="631">
        <f t="shared" si="3"/>
        <v>-0.1521566154057814</v>
      </c>
    </row>
    <row r="9" spans="1:16384" ht="15" customHeight="1" x14ac:dyDescent="0.2">
      <c r="A9" s="131" t="s">
        <v>419</v>
      </c>
      <c r="B9" s="23" t="s">
        <v>521</v>
      </c>
      <c r="C9" s="199">
        <v>340557463.12</v>
      </c>
      <c r="D9" s="204">
        <v>278522679.31999999</v>
      </c>
      <c r="E9" s="30">
        <v>278497307.50999999</v>
      </c>
      <c r="F9" s="48">
        <f t="shared" si="0"/>
        <v>0.9999089057664462</v>
      </c>
      <c r="G9" s="30">
        <v>278418556.56</v>
      </c>
      <c r="H9" s="280">
        <f t="shared" si="1"/>
        <v>0.99962616056884779</v>
      </c>
      <c r="I9" s="30">
        <v>277067929.97000003</v>
      </c>
      <c r="J9" s="178">
        <f t="shared" si="2"/>
        <v>0.99477690881923275</v>
      </c>
      <c r="K9" s="583">
        <v>314699681.47000003</v>
      </c>
      <c r="L9" s="48">
        <v>0.99988662621345548</v>
      </c>
      <c r="M9" s="629">
        <f t="shared" si="4"/>
        <v>-0.11528808907758192</v>
      </c>
      <c r="N9" s="583">
        <v>314600052.88999999</v>
      </c>
      <c r="O9" s="48">
        <v>0.99957007907154116</v>
      </c>
      <c r="P9" s="629">
        <f t="shared" si="3"/>
        <v>-0.1193010699623851</v>
      </c>
    </row>
    <row r="10" spans="1:16384" ht="15" customHeight="1" x14ac:dyDescent="0.2">
      <c r="A10" s="131" t="s">
        <v>443</v>
      </c>
      <c r="B10" s="23" t="s">
        <v>522</v>
      </c>
      <c r="C10" s="199">
        <v>6604592.1299999999</v>
      </c>
      <c r="D10" s="204">
        <v>3812636.5</v>
      </c>
      <c r="E10" s="30">
        <v>3756188.5</v>
      </c>
      <c r="F10" s="48">
        <f t="shared" si="0"/>
        <v>0.98519449729865405</v>
      </c>
      <c r="G10" s="30">
        <v>3506130.81</v>
      </c>
      <c r="H10" s="280">
        <f t="shared" si="1"/>
        <v>0.91960794321724615</v>
      </c>
      <c r="I10" s="30">
        <v>3468410.05</v>
      </c>
      <c r="J10" s="178">
        <f t="shared" si="2"/>
        <v>0.90971432760505755</v>
      </c>
      <c r="K10" s="571">
        <v>5470537.75</v>
      </c>
      <c r="L10" s="280">
        <v>0.98111017349672602</v>
      </c>
      <c r="M10" s="630">
        <f t="shared" si="4"/>
        <v>-0.35908845341575424</v>
      </c>
      <c r="N10" s="571">
        <v>5375521.8799999999</v>
      </c>
      <c r="O10" s="280">
        <v>0.96406961167981098</v>
      </c>
      <c r="P10" s="630">
        <f t="shared" si="3"/>
        <v>-0.35477705654878666</v>
      </c>
    </row>
    <row r="11" spans="1:16384" ht="15" customHeight="1" x14ac:dyDescent="0.2">
      <c r="A11" s="131" t="s">
        <v>447</v>
      </c>
      <c r="B11" s="23" t="s">
        <v>523</v>
      </c>
      <c r="C11" s="199">
        <v>40138975.140000001</v>
      </c>
      <c r="D11" s="204">
        <v>41097312.07</v>
      </c>
      <c r="E11" s="30">
        <v>40686042.670000002</v>
      </c>
      <c r="F11" s="48">
        <f t="shared" si="0"/>
        <v>0.98999279078642677</v>
      </c>
      <c r="G11" s="30">
        <v>39793728.609999999</v>
      </c>
      <c r="H11" s="280">
        <f t="shared" si="1"/>
        <v>0.96828056643267468</v>
      </c>
      <c r="I11" s="30">
        <v>37631539.43</v>
      </c>
      <c r="J11" s="178">
        <f t="shared" si="2"/>
        <v>0.91566911641090198</v>
      </c>
      <c r="K11" s="571">
        <v>60831229.950000003</v>
      </c>
      <c r="L11" s="280">
        <v>0.99512848926858388</v>
      </c>
      <c r="M11" s="630">
        <f t="shared" si="4"/>
        <v>-0.34583389744530391</v>
      </c>
      <c r="N11" s="571">
        <v>60213704.189999998</v>
      </c>
      <c r="O11" s="280">
        <v>0.9850264828298132</v>
      </c>
      <c r="P11" s="630">
        <f t="shared" si="3"/>
        <v>-0.37503364165645092</v>
      </c>
    </row>
    <row r="12" spans="1:16384" ht="15" customHeight="1" x14ac:dyDescent="0.2">
      <c r="A12" s="31" t="s">
        <v>515</v>
      </c>
      <c r="B12" s="23" t="s">
        <v>524</v>
      </c>
      <c r="C12" s="199">
        <v>74950405.719999999</v>
      </c>
      <c r="D12" s="204">
        <v>180258520.08000001</v>
      </c>
      <c r="E12" s="30">
        <v>178418949.66999999</v>
      </c>
      <c r="F12" s="48">
        <f t="shared" si="0"/>
        <v>0.98979482129785812</v>
      </c>
      <c r="G12" s="30">
        <v>176341896.53</v>
      </c>
      <c r="H12" s="280">
        <f t="shared" si="1"/>
        <v>0.97827218625637347</v>
      </c>
      <c r="I12" s="30">
        <v>174418409.81</v>
      </c>
      <c r="J12" s="178">
        <f t="shared" si="2"/>
        <v>0.96760147444121847</v>
      </c>
      <c r="K12" s="571">
        <v>89078503.620000005</v>
      </c>
      <c r="L12" s="280">
        <v>0.99472167636198339</v>
      </c>
      <c r="M12" s="630">
        <f t="shared" si="4"/>
        <v>0.97962347102570235</v>
      </c>
      <c r="N12" s="571">
        <v>88283366.079999998</v>
      </c>
      <c r="O12" s="280">
        <v>0.9858425358894265</v>
      </c>
      <c r="P12" s="630">
        <f t="shared" si="3"/>
        <v>0.97566560445765926</v>
      </c>
    </row>
    <row r="13" spans="1:16384" ht="15" customHeight="1" x14ac:dyDescent="0.2">
      <c r="A13" s="31" t="s">
        <v>516</v>
      </c>
      <c r="B13" s="23" t="s">
        <v>525</v>
      </c>
      <c r="C13" s="199">
        <v>72274649.430000007</v>
      </c>
      <c r="D13" s="204">
        <v>57044856.57</v>
      </c>
      <c r="E13" s="30">
        <v>55958284.719999999</v>
      </c>
      <c r="F13" s="48">
        <f t="shared" si="0"/>
        <v>0.98095232567257551</v>
      </c>
      <c r="G13" s="30">
        <v>54678732.990000002</v>
      </c>
      <c r="H13" s="413">
        <f t="shared" si="1"/>
        <v>0.95852170165251416</v>
      </c>
      <c r="I13" s="30">
        <v>54640827.530000001</v>
      </c>
      <c r="J13" s="428">
        <f t="shared" si="2"/>
        <v>0.95785721650382272</v>
      </c>
      <c r="K13" s="584">
        <v>74163499.359999999</v>
      </c>
      <c r="L13" s="280">
        <v>0.97470557955033077</v>
      </c>
      <c r="M13" s="630">
        <f t="shared" si="4"/>
        <v>-0.26272717088790831</v>
      </c>
      <c r="N13" s="584">
        <v>74023122.640000001</v>
      </c>
      <c r="O13" s="280">
        <v>0.97286065619310347</v>
      </c>
      <c r="P13" s="630">
        <f t="shared" si="3"/>
        <v>-0.26184108990190524</v>
      </c>
    </row>
    <row r="14" spans="1:16384" ht="15" customHeight="1" x14ac:dyDescent="0.2">
      <c r="A14" s="510" t="s">
        <v>421</v>
      </c>
      <c r="B14" s="509" t="s">
        <v>23</v>
      </c>
      <c r="C14" s="199">
        <v>754054323.47000003</v>
      </c>
      <c r="D14" s="511">
        <v>830540480.09000003</v>
      </c>
      <c r="E14" s="512">
        <v>814711381.12</v>
      </c>
      <c r="F14" s="48">
        <f t="shared" si="0"/>
        <v>0.98094120714226385</v>
      </c>
      <c r="G14" s="512">
        <v>814711381.12</v>
      </c>
      <c r="H14" s="413">
        <f t="shared" si="1"/>
        <v>0.98094120714226385</v>
      </c>
      <c r="I14" s="512">
        <v>810095731.71000004</v>
      </c>
      <c r="J14" s="428">
        <f t="shared" si="2"/>
        <v>0.97538380263201074</v>
      </c>
      <c r="K14" s="626">
        <v>943482727.80999994</v>
      </c>
      <c r="L14" s="497">
        <v>0.97956531439437677</v>
      </c>
      <c r="M14" s="630">
        <f t="shared" si="4"/>
        <v>-0.13648511296958488</v>
      </c>
      <c r="N14" s="626">
        <v>940872603.46000004</v>
      </c>
      <c r="O14" s="744">
        <v>0.97685536835704889</v>
      </c>
      <c r="P14" s="630">
        <f t="shared" si="3"/>
        <v>-0.13899530209411592</v>
      </c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5"/>
      <c r="IL14" s="485"/>
      <c r="IM14" s="485"/>
      <c r="IN14" s="485"/>
      <c r="IO14" s="485"/>
      <c r="IP14" s="485"/>
      <c r="IQ14" s="485"/>
      <c r="IR14" s="485"/>
      <c r="IS14" s="485"/>
      <c r="IT14" s="485"/>
      <c r="IU14" s="485"/>
      <c r="IV14" s="485"/>
      <c r="IW14" s="485"/>
      <c r="IX14" s="485"/>
      <c r="IY14" s="485"/>
      <c r="IZ14" s="485"/>
      <c r="JA14" s="485"/>
      <c r="JB14" s="485"/>
      <c r="JC14" s="485"/>
      <c r="JD14" s="485"/>
      <c r="JE14" s="485"/>
      <c r="JF14" s="485"/>
      <c r="JG14" s="485"/>
      <c r="JH14" s="485"/>
      <c r="JI14" s="485"/>
      <c r="JJ14" s="485"/>
      <c r="JK14" s="485"/>
      <c r="JL14" s="485"/>
      <c r="JM14" s="485"/>
      <c r="JN14" s="485"/>
      <c r="JO14" s="485"/>
      <c r="JP14" s="485"/>
      <c r="JQ14" s="485"/>
      <c r="JR14" s="485"/>
      <c r="JS14" s="485"/>
      <c r="JT14" s="485"/>
      <c r="JU14" s="485"/>
      <c r="JV14" s="485"/>
      <c r="JW14" s="485"/>
      <c r="JX14" s="485"/>
      <c r="JY14" s="485"/>
      <c r="JZ14" s="485"/>
      <c r="KA14" s="485"/>
      <c r="KB14" s="485"/>
      <c r="KC14" s="485"/>
      <c r="KD14" s="485"/>
      <c r="KE14" s="485"/>
      <c r="KF14" s="485"/>
      <c r="KG14" s="485"/>
      <c r="KH14" s="485"/>
      <c r="KI14" s="485"/>
      <c r="KJ14" s="485"/>
      <c r="KK14" s="485"/>
      <c r="KL14" s="485"/>
      <c r="KM14" s="485"/>
      <c r="KN14" s="485"/>
      <c r="KO14" s="485"/>
      <c r="KP14" s="485"/>
      <c r="KQ14" s="485"/>
      <c r="KR14" s="485"/>
      <c r="KS14" s="485"/>
      <c r="KT14" s="485"/>
      <c r="KU14" s="485"/>
      <c r="KV14" s="485"/>
      <c r="KW14" s="485"/>
      <c r="KX14" s="485"/>
      <c r="KY14" s="485"/>
      <c r="KZ14" s="485"/>
      <c r="LA14" s="485"/>
      <c r="LB14" s="485"/>
      <c r="LC14" s="485"/>
      <c r="LD14" s="485"/>
      <c r="LE14" s="485"/>
      <c r="LF14" s="485"/>
      <c r="LG14" s="485"/>
      <c r="LH14" s="485"/>
      <c r="LI14" s="485"/>
      <c r="LJ14" s="485"/>
      <c r="LK14" s="485"/>
      <c r="LL14" s="485"/>
      <c r="LM14" s="485"/>
      <c r="LN14" s="485"/>
      <c r="LO14" s="485"/>
      <c r="LP14" s="485"/>
      <c r="LQ14" s="485"/>
      <c r="LR14" s="485"/>
      <c r="LS14" s="485"/>
      <c r="LT14" s="485"/>
      <c r="LU14" s="485"/>
      <c r="LV14" s="485"/>
      <c r="LW14" s="485"/>
      <c r="LX14" s="485"/>
      <c r="LY14" s="485"/>
      <c r="LZ14" s="485"/>
      <c r="MA14" s="485"/>
      <c r="MB14" s="485"/>
      <c r="MC14" s="485"/>
      <c r="MD14" s="485"/>
      <c r="ME14" s="485"/>
      <c r="MF14" s="485"/>
      <c r="MG14" s="485"/>
      <c r="MH14" s="485"/>
      <c r="MI14" s="485"/>
      <c r="MJ14" s="485"/>
      <c r="MK14" s="485"/>
      <c r="ML14" s="485"/>
      <c r="MM14" s="485"/>
      <c r="MN14" s="485"/>
      <c r="MO14" s="485"/>
      <c r="MP14" s="485"/>
      <c r="MQ14" s="485"/>
      <c r="MR14" s="485"/>
      <c r="MS14" s="485"/>
      <c r="MT14" s="485"/>
      <c r="MU14" s="485"/>
      <c r="MV14" s="485"/>
      <c r="MW14" s="485"/>
      <c r="MX14" s="485"/>
      <c r="MY14" s="485"/>
      <c r="MZ14" s="485"/>
      <c r="NA14" s="485"/>
      <c r="NB14" s="485"/>
      <c r="NC14" s="485"/>
      <c r="ND14" s="485"/>
      <c r="NE14" s="485"/>
      <c r="NF14" s="485"/>
      <c r="NG14" s="485"/>
      <c r="NH14" s="485"/>
      <c r="NI14" s="485"/>
      <c r="NJ14" s="485"/>
      <c r="NK14" s="485"/>
      <c r="NL14" s="485"/>
      <c r="NM14" s="485"/>
      <c r="NN14" s="485"/>
      <c r="NO14" s="485"/>
      <c r="NP14" s="485"/>
      <c r="NQ14" s="485"/>
      <c r="NR14" s="485"/>
      <c r="NS14" s="485"/>
      <c r="NT14" s="485"/>
      <c r="NU14" s="485"/>
      <c r="NV14" s="485"/>
      <c r="NW14" s="485"/>
      <c r="NX14" s="485"/>
      <c r="NY14" s="485"/>
      <c r="NZ14" s="485"/>
      <c r="OA14" s="485"/>
      <c r="OB14" s="485"/>
      <c r="OC14" s="485"/>
      <c r="OD14" s="485"/>
      <c r="OE14" s="485"/>
      <c r="OF14" s="485"/>
      <c r="OG14" s="485"/>
      <c r="OH14" s="485"/>
      <c r="OI14" s="485"/>
      <c r="OJ14" s="485"/>
      <c r="OK14" s="485"/>
      <c r="OL14" s="485"/>
      <c r="OM14" s="485"/>
      <c r="ON14" s="485"/>
      <c r="OO14" s="485"/>
      <c r="OP14" s="485"/>
      <c r="OQ14" s="485"/>
      <c r="OR14" s="485"/>
      <c r="OS14" s="485"/>
      <c r="OT14" s="485"/>
      <c r="OU14" s="485"/>
      <c r="OV14" s="485"/>
      <c r="OW14" s="485"/>
      <c r="OX14" s="485"/>
      <c r="OY14" s="485"/>
      <c r="OZ14" s="485"/>
      <c r="PA14" s="485"/>
      <c r="PB14" s="485"/>
      <c r="PC14" s="485"/>
      <c r="PD14" s="485"/>
      <c r="PE14" s="485"/>
      <c r="PF14" s="485"/>
      <c r="PG14" s="485"/>
      <c r="PH14" s="485"/>
      <c r="PI14" s="485"/>
      <c r="PJ14" s="485"/>
      <c r="PK14" s="485"/>
      <c r="PL14" s="485"/>
      <c r="PM14" s="485"/>
      <c r="PN14" s="485"/>
      <c r="PO14" s="485"/>
      <c r="PP14" s="485"/>
      <c r="PQ14" s="485"/>
      <c r="PR14" s="485"/>
      <c r="PS14" s="485"/>
      <c r="PT14" s="485"/>
      <c r="PU14" s="485"/>
      <c r="PV14" s="485"/>
      <c r="PW14" s="485"/>
      <c r="PX14" s="485"/>
      <c r="PY14" s="485"/>
      <c r="PZ14" s="485"/>
      <c r="QA14" s="485"/>
      <c r="QB14" s="485"/>
      <c r="QC14" s="485"/>
      <c r="QD14" s="485"/>
      <c r="QE14" s="485"/>
      <c r="QF14" s="485"/>
      <c r="QG14" s="485"/>
      <c r="QH14" s="485"/>
      <c r="QI14" s="485"/>
      <c r="QJ14" s="485"/>
      <c r="QK14" s="485"/>
      <c r="QL14" s="485"/>
      <c r="QM14" s="485"/>
      <c r="QN14" s="485"/>
      <c r="QO14" s="485"/>
      <c r="QP14" s="485"/>
      <c r="QQ14" s="485"/>
      <c r="QR14" s="485"/>
      <c r="QS14" s="485"/>
      <c r="QT14" s="485"/>
      <c r="QU14" s="485"/>
      <c r="QV14" s="485"/>
      <c r="QW14" s="485"/>
      <c r="QX14" s="485"/>
      <c r="QY14" s="485"/>
      <c r="QZ14" s="485"/>
      <c r="RA14" s="485"/>
      <c r="RB14" s="485"/>
      <c r="RC14" s="485"/>
      <c r="RD14" s="485"/>
      <c r="RE14" s="485"/>
      <c r="RF14" s="485"/>
      <c r="RG14" s="485"/>
      <c r="RH14" s="485"/>
      <c r="RI14" s="485"/>
      <c r="RJ14" s="485"/>
      <c r="RK14" s="485"/>
      <c r="RL14" s="485"/>
      <c r="RM14" s="485"/>
      <c r="RN14" s="485"/>
      <c r="RO14" s="485"/>
      <c r="RP14" s="485"/>
      <c r="RQ14" s="485"/>
      <c r="RR14" s="485"/>
      <c r="RS14" s="485"/>
      <c r="RT14" s="485"/>
      <c r="RU14" s="485"/>
      <c r="RV14" s="485"/>
      <c r="RW14" s="485"/>
      <c r="RX14" s="485"/>
      <c r="RY14" s="485"/>
      <c r="RZ14" s="485"/>
      <c r="SA14" s="485"/>
      <c r="SB14" s="485"/>
      <c r="SC14" s="485"/>
      <c r="SD14" s="485"/>
      <c r="SE14" s="485"/>
      <c r="SF14" s="485"/>
      <c r="SG14" s="485"/>
      <c r="SH14" s="485"/>
      <c r="SI14" s="485"/>
      <c r="SJ14" s="485"/>
      <c r="SK14" s="485"/>
      <c r="SL14" s="485"/>
      <c r="SM14" s="485"/>
      <c r="SN14" s="485"/>
      <c r="SO14" s="485"/>
      <c r="SP14" s="485"/>
      <c r="SQ14" s="485"/>
      <c r="SR14" s="485"/>
      <c r="SS14" s="485"/>
      <c r="ST14" s="485"/>
      <c r="SU14" s="485"/>
      <c r="SV14" s="485"/>
      <c r="SW14" s="485"/>
      <c r="SX14" s="485"/>
      <c r="SY14" s="485"/>
      <c r="SZ14" s="485"/>
      <c r="TA14" s="485"/>
      <c r="TB14" s="485"/>
      <c r="TC14" s="485"/>
      <c r="TD14" s="485"/>
      <c r="TE14" s="485"/>
      <c r="TF14" s="485"/>
      <c r="TG14" s="485"/>
      <c r="TH14" s="485"/>
      <c r="TI14" s="485"/>
      <c r="TJ14" s="485"/>
      <c r="TK14" s="485"/>
      <c r="TL14" s="485"/>
      <c r="TM14" s="485"/>
      <c r="TN14" s="485"/>
      <c r="TO14" s="485"/>
      <c r="TP14" s="485"/>
      <c r="TQ14" s="485"/>
      <c r="TR14" s="485"/>
      <c r="TS14" s="485"/>
      <c r="TT14" s="485"/>
      <c r="TU14" s="485"/>
      <c r="TV14" s="485"/>
      <c r="TW14" s="485"/>
      <c r="TX14" s="485"/>
      <c r="TY14" s="485"/>
      <c r="TZ14" s="485"/>
      <c r="UA14" s="485"/>
      <c r="UB14" s="485"/>
      <c r="UC14" s="485"/>
      <c r="UD14" s="485"/>
      <c r="UE14" s="485"/>
      <c r="UF14" s="485"/>
      <c r="UG14" s="485"/>
      <c r="UH14" s="485"/>
      <c r="UI14" s="485"/>
      <c r="UJ14" s="485"/>
      <c r="UK14" s="485"/>
      <c r="UL14" s="485"/>
      <c r="UM14" s="485"/>
      <c r="UN14" s="485"/>
      <c r="UO14" s="485"/>
      <c r="UP14" s="485"/>
      <c r="UQ14" s="485"/>
      <c r="UR14" s="485"/>
      <c r="US14" s="485"/>
      <c r="UT14" s="485"/>
      <c r="UU14" s="485"/>
      <c r="UV14" s="485"/>
      <c r="UW14" s="485"/>
      <c r="UX14" s="485"/>
      <c r="UY14" s="485"/>
      <c r="UZ14" s="485"/>
      <c r="VA14" s="485"/>
      <c r="VB14" s="485"/>
      <c r="VC14" s="485"/>
      <c r="VD14" s="485"/>
      <c r="VE14" s="485"/>
      <c r="VF14" s="485"/>
      <c r="VG14" s="485"/>
      <c r="VH14" s="485"/>
      <c r="VI14" s="485"/>
      <c r="VJ14" s="485"/>
      <c r="VK14" s="485"/>
      <c r="VL14" s="485"/>
      <c r="VM14" s="485"/>
      <c r="VN14" s="485"/>
      <c r="VO14" s="485"/>
      <c r="VP14" s="485"/>
      <c r="VQ14" s="485"/>
      <c r="VR14" s="485"/>
      <c r="VS14" s="485"/>
      <c r="VT14" s="485"/>
      <c r="VU14" s="485"/>
      <c r="VV14" s="485"/>
      <c r="VW14" s="485"/>
      <c r="VX14" s="485"/>
      <c r="VY14" s="485"/>
      <c r="VZ14" s="485"/>
      <c r="WA14" s="485"/>
      <c r="WB14" s="485"/>
      <c r="WC14" s="485"/>
      <c r="WD14" s="485"/>
      <c r="WE14" s="485"/>
      <c r="WF14" s="485"/>
      <c r="WG14" s="485"/>
      <c r="WH14" s="485"/>
      <c r="WI14" s="485"/>
      <c r="WJ14" s="485"/>
      <c r="WK14" s="485"/>
      <c r="WL14" s="485"/>
      <c r="WM14" s="485"/>
      <c r="WN14" s="485"/>
      <c r="WO14" s="485"/>
      <c r="WP14" s="485"/>
      <c r="WQ14" s="485"/>
      <c r="WR14" s="485"/>
      <c r="WS14" s="485"/>
      <c r="WT14" s="485"/>
      <c r="WU14" s="485"/>
      <c r="WV14" s="485"/>
      <c r="WW14" s="485"/>
      <c r="WX14" s="485"/>
      <c r="WY14" s="485"/>
      <c r="WZ14" s="485"/>
      <c r="XA14" s="485"/>
      <c r="XB14" s="485"/>
      <c r="XC14" s="485"/>
      <c r="XD14" s="485"/>
      <c r="XE14" s="485"/>
      <c r="XF14" s="485"/>
      <c r="XG14" s="485"/>
      <c r="XH14" s="485"/>
      <c r="XI14" s="485"/>
      <c r="XJ14" s="485"/>
      <c r="XK14" s="485"/>
      <c r="XL14" s="485"/>
      <c r="XM14" s="485"/>
      <c r="XN14" s="485"/>
      <c r="XO14" s="485"/>
      <c r="XP14" s="485"/>
      <c r="XQ14" s="485"/>
      <c r="XR14" s="485"/>
      <c r="XS14" s="485"/>
      <c r="XT14" s="485"/>
      <c r="XU14" s="485"/>
      <c r="XV14" s="485"/>
      <c r="XW14" s="485"/>
      <c r="XX14" s="485"/>
      <c r="XY14" s="485"/>
      <c r="XZ14" s="485"/>
      <c r="YA14" s="485"/>
      <c r="YB14" s="485"/>
      <c r="YC14" s="485"/>
      <c r="YD14" s="485"/>
      <c r="YE14" s="485"/>
      <c r="YF14" s="485"/>
      <c r="YG14" s="485"/>
      <c r="YH14" s="485"/>
      <c r="YI14" s="485"/>
      <c r="YJ14" s="485"/>
      <c r="YK14" s="485"/>
      <c r="YL14" s="485"/>
      <c r="YM14" s="485"/>
      <c r="YN14" s="485"/>
      <c r="YO14" s="485"/>
      <c r="YP14" s="485"/>
      <c r="YQ14" s="485"/>
      <c r="YR14" s="485"/>
      <c r="YS14" s="485"/>
      <c r="YT14" s="485"/>
      <c r="YU14" s="485"/>
      <c r="YV14" s="485"/>
      <c r="YW14" s="485"/>
      <c r="YX14" s="485"/>
      <c r="YY14" s="485"/>
      <c r="YZ14" s="485"/>
      <c r="ZA14" s="485"/>
      <c r="ZB14" s="485"/>
      <c r="ZC14" s="485"/>
      <c r="ZD14" s="485"/>
      <c r="ZE14" s="485"/>
      <c r="ZF14" s="485"/>
      <c r="ZG14" s="485"/>
      <c r="ZH14" s="485"/>
      <c r="ZI14" s="485"/>
      <c r="ZJ14" s="485"/>
      <c r="ZK14" s="485"/>
      <c r="ZL14" s="485"/>
      <c r="ZM14" s="485"/>
      <c r="ZN14" s="485"/>
      <c r="ZO14" s="485"/>
      <c r="ZP14" s="485"/>
      <c r="ZQ14" s="485"/>
      <c r="ZR14" s="485"/>
      <c r="ZS14" s="485"/>
      <c r="ZT14" s="485"/>
      <c r="ZU14" s="485"/>
      <c r="ZV14" s="485"/>
      <c r="ZW14" s="485"/>
      <c r="ZX14" s="485"/>
      <c r="ZY14" s="485"/>
      <c r="ZZ14" s="485"/>
      <c r="AAA14" s="485"/>
      <c r="AAB14" s="485"/>
      <c r="AAC14" s="485"/>
      <c r="AAD14" s="485"/>
      <c r="AAE14" s="485"/>
      <c r="AAF14" s="485"/>
      <c r="AAG14" s="485"/>
      <c r="AAH14" s="485"/>
      <c r="AAI14" s="485"/>
      <c r="AAJ14" s="485"/>
      <c r="AAK14" s="485"/>
      <c r="AAL14" s="485"/>
      <c r="AAM14" s="485"/>
      <c r="AAN14" s="485"/>
      <c r="AAO14" s="485"/>
      <c r="AAP14" s="485"/>
      <c r="AAQ14" s="485"/>
      <c r="AAR14" s="485"/>
      <c r="AAS14" s="485"/>
      <c r="AAT14" s="485"/>
      <c r="AAU14" s="485"/>
      <c r="AAV14" s="485"/>
      <c r="AAW14" s="485"/>
      <c r="AAX14" s="485"/>
      <c r="AAY14" s="485"/>
      <c r="AAZ14" s="485"/>
      <c r="ABA14" s="485"/>
      <c r="ABB14" s="485"/>
      <c r="ABC14" s="485"/>
      <c r="ABD14" s="485"/>
      <c r="ABE14" s="485"/>
      <c r="ABF14" s="485"/>
      <c r="ABG14" s="485"/>
      <c r="ABH14" s="485"/>
      <c r="ABI14" s="485"/>
      <c r="ABJ14" s="485"/>
      <c r="ABK14" s="485"/>
      <c r="ABL14" s="485"/>
      <c r="ABM14" s="485"/>
      <c r="ABN14" s="485"/>
      <c r="ABO14" s="485"/>
      <c r="ABP14" s="485"/>
      <c r="ABQ14" s="485"/>
      <c r="ABR14" s="485"/>
      <c r="ABS14" s="485"/>
      <c r="ABT14" s="485"/>
      <c r="ABU14" s="485"/>
      <c r="ABV14" s="485"/>
      <c r="ABW14" s="485"/>
      <c r="ABX14" s="485"/>
      <c r="ABY14" s="485"/>
      <c r="ABZ14" s="485"/>
      <c r="ACA14" s="485"/>
      <c r="ACB14" s="485"/>
      <c r="ACC14" s="485"/>
      <c r="ACD14" s="485"/>
      <c r="ACE14" s="485"/>
      <c r="ACF14" s="485"/>
      <c r="ACG14" s="485"/>
      <c r="ACH14" s="485"/>
      <c r="ACI14" s="485"/>
      <c r="ACJ14" s="485"/>
      <c r="ACK14" s="485"/>
      <c r="ACL14" s="485"/>
      <c r="ACM14" s="485"/>
      <c r="ACN14" s="485"/>
      <c r="ACO14" s="485"/>
      <c r="ACP14" s="485"/>
      <c r="ACQ14" s="485"/>
      <c r="ACR14" s="485"/>
      <c r="ACS14" s="485"/>
      <c r="ACT14" s="485"/>
      <c r="ACU14" s="485"/>
      <c r="ACV14" s="485"/>
      <c r="ACW14" s="485"/>
      <c r="ACX14" s="485"/>
      <c r="ACY14" s="485"/>
      <c r="ACZ14" s="485"/>
      <c r="ADA14" s="485"/>
      <c r="ADB14" s="485"/>
      <c r="ADC14" s="485"/>
      <c r="ADD14" s="485"/>
      <c r="ADE14" s="485"/>
      <c r="ADF14" s="485"/>
      <c r="ADG14" s="485"/>
      <c r="ADH14" s="485"/>
      <c r="ADI14" s="485"/>
      <c r="ADJ14" s="485"/>
      <c r="ADK14" s="485"/>
      <c r="ADL14" s="485"/>
      <c r="ADM14" s="485"/>
      <c r="ADN14" s="485"/>
      <c r="ADO14" s="485"/>
      <c r="ADP14" s="485"/>
      <c r="ADQ14" s="485"/>
      <c r="ADR14" s="485"/>
      <c r="ADS14" s="485"/>
      <c r="ADT14" s="485"/>
      <c r="ADU14" s="485"/>
      <c r="ADV14" s="485"/>
      <c r="ADW14" s="485"/>
      <c r="ADX14" s="485"/>
      <c r="ADY14" s="485"/>
      <c r="ADZ14" s="485"/>
      <c r="AEA14" s="485"/>
      <c r="AEB14" s="485"/>
      <c r="AEC14" s="485"/>
      <c r="AED14" s="485"/>
      <c r="AEE14" s="485"/>
      <c r="AEF14" s="485"/>
      <c r="AEG14" s="485"/>
      <c r="AEH14" s="485"/>
      <c r="AEI14" s="485"/>
      <c r="AEJ14" s="485"/>
      <c r="AEK14" s="485"/>
      <c r="AEL14" s="485"/>
      <c r="AEM14" s="485"/>
      <c r="AEN14" s="485"/>
      <c r="AEO14" s="485"/>
      <c r="AEP14" s="485"/>
      <c r="AEQ14" s="485"/>
      <c r="AER14" s="485"/>
      <c r="AES14" s="485"/>
      <c r="AET14" s="485"/>
      <c r="AEU14" s="485"/>
      <c r="AEV14" s="485"/>
      <c r="AEW14" s="485"/>
      <c r="AEX14" s="485"/>
      <c r="AEY14" s="485"/>
      <c r="AEZ14" s="485"/>
      <c r="AFA14" s="485"/>
      <c r="AFB14" s="485"/>
      <c r="AFC14" s="485"/>
      <c r="AFD14" s="485"/>
      <c r="AFE14" s="485"/>
      <c r="AFF14" s="485"/>
      <c r="AFG14" s="485"/>
      <c r="AFH14" s="485"/>
      <c r="AFI14" s="485"/>
      <c r="AFJ14" s="485"/>
      <c r="AFK14" s="485"/>
      <c r="AFL14" s="485"/>
      <c r="AFM14" s="485"/>
      <c r="AFN14" s="485"/>
      <c r="AFO14" s="485"/>
      <c r="AFP14" s="485"/>
      <c r="AFQ14" s="485"/>
      <c r="AFR14" s="485"/>
      <c r="AFS14" s="485"/>
      <c r="AFT14" s="485"/>
      <c r="AFU14" s="485"/>
      <c r="AFV14" s="485"/>
      <c r="AFW14" s="485"/>
      <c r="AFX14" s="485"/>
      <c r="AFY14" s="485"/>
      <c r="AFZ14" s="485"/>
      <c r="AGA14" s="485"/>
      <c r="AGB14" s="485"/>
      <c r="AGC14" s="485"/>
      <c r="AGD14" s="485"/>
      <c r="AGE14" s="485"/>
      <c r="AGF14" s="485"/>
      <c r="AGG14" s="485"/>
      <c r="AGH14" s="485"/>
      <c r="AGI14" s="485"/>
      <c r="AGJ14" s="485"/>
      <c r="AGK14" s="485"/>
      <c r="AGL14" s="485"/>
      <c r="AGM14" s="485"/>
      <c r="AGN14" s="485"/>
      <c r="AGO14" s="485"/>
      <c r="AGP14" s="485"/>
      <c r="AGQ14" s="485"/>
      <c r="AGR14" s="485"/>
      <c r="AGS14" s="485"/>
      <c r="AGT14" s="485"/>
      <c r="AGU14" s="485"/>
      <c r="AGV14" s="485"/>
      <c r="AGW14" s="485"/>
      <c r="AGX14" s="485"/>
      <c r="AGY14" s="485"/>
      <c r="AGZ14" s="485"/>
      <c r="AHA14" s="485"/>
      <c r="AHB14" s="485"/>
      <c r="AHC14" s="485"/>
      <c r="AHD14" s="485"/>
      <c r="AHE14" s="485"/>
      <c r="AHF14" s="485"/>
      <c r="AHG14" s="485"/>
      <c r="AHH14" s="485"/>
      <c r="AHI14" s="485"/>
      <c r="AHJ14" s="485"/>
      <c r="AHK14" s="485"/>
      <c r="AHL14" s="485"/>
      <c r="AHM14" s="485"/>
      <c r="AHN14" s="485"/>
      <c r="AHO14" s="485"/>
      <c r="AHP14" s="485"/>
      <c r="AHQ14" s="485"/>
      <c r="AHR14" s="485"/>
      <c r="AHS14" s="485"/>
      <c r="AHT14" s="485"/>
      <c r="AHU14" s="485"/>
      <c r="AHV14" s="485"/>
      <c r="AHW14" s="485"/>
      <c r="AHX14" s="485"/>
      <c r="AHY14" s="485"/>
      <c r="AHZ14" s="485"/>
      <c r="AIA14" s="485"/>
      <c r="AIB14" s="485"/>
      <c r="AIC14" s="485"/>
      <c r="AID14" s="485"/>
      <c r="AIE14" s="485"/>
      <c r="AIF14" s="485"/>
      <c r="AIG14" s="485"/>
      <c r="AIH14" s="485"/>
      <c r="AII14" s="485"/>
      <c r="AIJ14" s="485"/>
      <c r="AIK14" s="485"/>
      <c r="AIL14" s="485"/>
      <c r="AIM14" s="485"/>
      <c r="AIN14" s="485"/>
      <c r="AIO14" s="485"/>
      <c r="AIP14" s="485"/>
      <c r="AIQ14" s="485"/>
      <c r="AIR14" s="485"/>
      <c r="AIS14" s="485"/>
      <c r="AIT14" s="485"/>
      <c r="AIU14" s="485"/>
      <c r="AIV14" s="485"/>
      <c r="AIW14" s="485"/>
      <c r="AIX14" s="485"/>
      <c r="AIY14" s="485"/>
      <c r="AIZ14" s="485"/>
      <c r="AJA14" s="485"/>
      <c r="AJB14" s="485"/>
      <c r="AJC14" s="485"/>
      <c r="AJD14" s="485"/>
      <c r="AJE14" s="485"/>
      <c r="AJF14" s="485"/>
      <c r="AJG14" s="485"/>
      <c r="AJH14" s="485"/>
      <c r="AJI14" s="485"/>
      <c r="AJJ14" s="485"/>
      <c r="AJK14" s="485"/>
      <c r="AJL14" s="485"/>
      <c r="AJM14" s="485"/>
      <c r="AJN14" s="485"/>
      <c r="AJO14" s="485"/>
      <c r="AJP14" s="485"/>
      <c r="AJQ14" s="485"/>
      <c r="AJR14" s="485"/>
      <c r="AJS14" s="485"/>
      <c r="AJT14" s="485"/>
      <c r="AJU14" s="485"/>
      <c r="AJV14" s="485"/>
      <c r="AJW14" s="485"/>
      <c r="AJX14" s="485"/>
      <c r="AJY14" s="485"/>
      <c r="AJZ14" s="485"/>
      <c r="AKA14" s="485"/>
      <c r="AKB14" s="485"/>
      <c r="AKC14" s="485"/>
      <c r="AKD14" s="485"/>
      <c r="AKE14" s="485"/>
      <c r="AKF14" s="485"/>
      <c r="AKG14" s="485"/>
      <c r="AKH14" s="485"/>
      <c r="AKI14" s="485"/>
      <c r="AKJ14" s="485"/>
      <c r="AKK14" s="485"/>
      <c r="AKL14" s="485"/>
      <c r="AKM14" s="485"/>
      <c r="AKN14" s="485"/>
      <c r="AKO14" s="485"/>
      <c r="AKP14" s="485"/>
      <c r="AKQ14" s="485"/>
      <c r="AKR14" s="485"/>
      <c r="AKS14" s="485"/>
      <c r="AKT14" s="485"/>
      <c r="AKU14" s="485"/>
      <c r="AKV14" s="485"/>
      <c r="AKW14" s="485"/>
      <c r="AKX14" s="485"/>
      <c r="AKY14" s="485"/>
      <c r="AKZ14" s="485"/>
      <c r="ALA14" s="485"/>
      <c r="ALB14" s="485"/>
      <c r="ALC14" s="485"/>
      <c r="ALD14" s="485"/>
      <c r="ALE14" s="485"/>
      <c r="ALF14" s="485"/>
      <c r="ALG14" s="485"/>
      <c r="ALH14" s="485"/>
      <c r="ALI14" s="485"/>
      <c r="ALJ14" s="485"/>
      <c r="ALK14" s="485"/>
      <c r="ALL14" s="485"/>
      <c r="ALM14" s="485"/>
      <c r="ALN14" s="485"/>
      <c r="ALO14" s="485"/>
      <c r="ALP14" s="485"/>
      <c r="ALQ14" s="485"/>
      <c r="ALR14" s="485"/>
      <c r="ALS14" s="485"/>
      <c r="ALT14" s="485"/>
      <c r="ALU14" s="485"/>
      <c r="ALV14" s="485"/>
      <c r="ALW14" s="485"/>
      <c r="ALX14" s="485"/>
      <c r="ALY14" s="485"/>
      <c r="ALZ14" s="485"/>
      <c r="AMA14" s="485"/>
      <c r="AMB14" s="485"/>
      <c r="AMC14" s="485"/>
      <c r="AMD14" s="485"/>
      <c r="AME14" s="485"/>
      <c r="AMF14" s="485"/>
      <c r="AMG14" s="485"/>
      <c r="AMH14" s="485"/>
      <c r="AMI14" s="485"/>
      <c r="AMJ14" s="485"/>
      <c r="AMK14" s="485"/>
      <c r="AML14" s="485"/>
      <c r="AMM14" s="485"/>
      <c r="AMN14" s="485"/>
      <c r="AMO14" s="485"/>
      <c r="AMP14" s="485"/>
      <c r="AMQ14" s="485"/>
      <c r="AMR14" s="485"/>
      <c r="AMS14" s="485"/>
      <c r="AMT14" s="485"/>
      <c r="AMU14" s="485"/>
      <c r="AMV14" s="485"/>
      <c r="AMW14" s="485"/>
      <c r="AMX14" s="485"/>
      <c r="AMY14" s="485"/>
      <c r="AMZ14" s="485"/>
      <c r="ANA14" s="485"/>
      <c r="ANB14" s="485"/>
      <c r="ANC14" s="485"/>
      <c r="AND14" s="485"/>
      <c r="ANE14" s="485"/>
      <c r="ANF14" s="485"/>
      <c r="ANG14" s="485"/>
      <c r="ANH14" s="485"/>
      <c r="ANI14" s="485"/>
      <c r="ANJ14" s="485"/>
      <c r="ANK14" s="485"/>
      <c r="ANL14" s="485"/>
      <c r="ANM14" s="485"/>
      <c r="ANN14" s="485"/>
      <c r="ANO14" s="485"/>
      <c r="ANP14" s="485"/>
      <c r="ANQ14" s="485"/>
      <c r="ANR14" s="485"/>
      <c r="ANS14" s="485"/>
      <c r="ANT14" s="485"/>
      <c r="ANU14" s="485"/>
      <c r="ANV14" s="485"/>
      <c r="ANW14" s="485"/>
      <c r="ANX14" s="485"/>
      <c r="ANY14" s="485"/>
      <c r="ANZ14" s="485"/>
      <c r="AOA14" s="485"/>
      <c r="AOB14" s="485"/>
      <c r="AOC14" s="485"/>
      <c r="AOD14" s="485"/>
      <c r="AOE14" s="485"/>
      <c r="AOF14" s="485"/>
      <c r="AOG14" s="485"/>
      <c r="AOH14" s="485"/>
      <c r="AOI14" s="485"/>
      <c r="AOJ14" s="485"/>
      <c r="AOK14" s="485"/>
      <c r="AOL14" s="485"/>
      <c r="AOM14" s="485"/>
      <c r="AON14" s="485"/>
      <c r="AOO14" s="485"/>
      <c r="AOP14" s="485"/>
      <c r="AOQ14" s="485"/>
      <c r="AOR14" s="485"/>
      <c r="AOS14" s="485"/>
      <c r="AOT14" s="485"/>
      <c r="AOU14" s="485"/>
      <c r="AOV14" s="485"/>
      <c r="AOW14" s="485"/>
      <c r="AOX14" s="485"/>
      <c r="AOY14" s="485"/>
      <c r="AOZ14" s="485"/>
      <c r="APA14" s="485"/>
      <c r="APB14" s="485"/>
      <c r="APC14" s="485"/>
      <c r="APD14" s="485"/>
      <c r="APE14" s="485"/>
      <c r="APF14" s="485"/>
      <c r="APG14" s="485"/>
      <c r="APH14" s="485"/>
      <c r="API14" s="485"/>
      <c r="APJ14" s="485"/>
      <c r="APK14" s="485"/>
      <c r="APL14" s="485"/>
      <c r="APM14" s="485"/>
      <c r="APN14" s="485"/>
      <c r="APO14" s="485"/>
      <c r="APP14" s="485"/>
      <c r="APQ14" s="485"/>
      <c r="APR14" s="485"/>
      <c r="APS14" s="485"/>
      <c r="APT14" s="485"/>
      <c r="APU14" s="485"/>
      <c r="APV14" s="485"/>
      <c r="APW14" s="485"/>
      <c r="APX14" s="485"/>
      <c r="APY14" s="485"/>
      <c r="APZ14" s="485"/>
      <c r="AQA14" s="485"/>
      <c r="AQB14" s="485"/>
      <c r="AQC14" s="485"/>
      <c r="AQD14" s="485"/>
      <c r="AQE14" s="485"/>
      <c r="AQF14" s="485"/>
      <c r="AQG14" s="485"/>
      <c r="AQH14" s="485"/>
      <c r="AQI14" s="485"/>
      <c r="AQJ14" s="485"/>
      <c r="AQK14" s="485"/>
      <c r="AQL14" s="485"/>
      <c r="AQM14" s="485"/>
      <c r="AQN14" s="485"/>
      <c r="AQO14" s="485"/>
      <c r="AQP14" s="485"/>
      <c r="AQQ14" s="485"/>
      <c r="AQR14" s="485"/>
      <c r="AQS14" s="485"/>
      <c r="AQT14" s="485"/>
      <c r="AQU14" s="485"/>
      <c r="AQV14" s="485"/>
      <c r="AQW14" s="485"/>
      <c r="AQX14" s="485"/>
      <c r="AQY14" s="485"/>
      <c r="AQZ14" s="485"/>
      <c r="ARA14" s="485"/>
      <c r="ARB14" s="485"/>
      <c r="ARC14" s="485"/>
      <c r="ARD14" s="485"/>
      <c r="ARE14" s="485"/>
      <c r="ARF14" s="485"/>
      <c r="ARG14" s="485"/>
      <c r="ARH14" s="485"/>
      <c r="ARI14" s="485"/>
      <c r="ARJ14" s="485"/>
      <c r="ARK14" s="485"/>
      <c r="ARL14" s="485"/>
      <c r="ARM14" s="485"/>
      <c r="ARN14" s="485"/>
      <c r="ARO14" s="485"/>
      <c r="ARP14" s="485"/>
      <c r="ARQ14" s="485"/>
      <c r="ARR14" s="485"/>
      <c r="ARS14" s="485"/>
      <c r="ART14" s="485"/>
      <c r="ARU14" s="485"/>
      <c r="ARV14" s="485"/>
      <c r="ARW14" s="485"/>
      <c r="ARX14" s="485"/>
      <c r="ARY14" s="485"/>
      <c r="ARZ14" s="485"/>
      <c r="ASA14" s="485"/>
      <c r="ASB14" s="485"/>
      <c r="ASC14" s="485"/>
      <c r="ASD14" s="485"/>
      <c r="ASE14" s="485"/>
      <c r="ASF14" s="485"/>
      <c r="ASG14" s="485"/>
      <c r="ASH14" s="485"/>
      <c r="ASI14" s="485"/>
      <c r="ASJ14" s="485"/>
      <c r="ASK14" s="485"/>
      <c r="ASL14" s="485"/>
      <c r="ASM14" s="485"/>
      <c r="ASN14" s="485"/>
      <c r="ASO14" s="485"/>
      <c r="ASP14" s="485"/>
      <c r="ASQ14" s="485"/>
      <c r="ASR14" s="485"/>
      <c r="ASS14" s="485"/>
      <c r="AST14" s="485"/>
      <c r="ASU14" s="485"/>
      <c r="ASV14" s="485"/>
      <c r="ASW14" s="485"/>
      <c r="ASX14" s="485"/>
      <c r="ASY14" s="485"/>
      <c r="ASZ14" s="485"/>
      <c r="ATA14" s="485"/>
      <c r="ATB14" s="485"/>
      <c r="ATC14" s="485"/>
      <c r="ATD14" s="485"/>
      <c r="ATE14" s="485"/>
      <c r="ATF14" s="485"/>
      <c r="ATG14" s="485"/>
      <c r="ATH14" s="485"/>
      <c r="ATI14" s="485"/>
      <c r="ATJ14" s="485"/>
      <c r="ATK14" s="485"/>
      <c r="ATL14" s="485"/>
      <c r="ATM14" s="485"/>
      <c r="ATN14" s="485"/>
      <c r="ATO14" s="485"/>
      <c r="ATP14" s="485"/>
      <c r="ATQ14" s="485"/>
      <c r="ATR14" s="485"/>
      <c r="ATS14" s="485"/>
      <c r="ATT14" s="485"/>
      <c r="ATU14" s="485"/>
      <c r="ATV14" s="485"/>
      <c r="ATW14" s="485"/>
      <c r="ATX14" s="485"/>
      <c r="ATY14" s="485"/>
      <c r="ATZ14" s="485"/>
      <c r="AUA14" s="485"/>
      <c r="AUB14" s="485"/>
      <c r="AUC14" s="485"/>
      <c r="AUD14" s="485"/>
      <c r="AUE14" s="485"/>
      <c r="AUF14" s="485"/>
      <c r="AUG14" s="485"/>
      <c r="AUH14" s="485"/>
      <c r="AUI14" s="485"/>
      <c r="AUJ14" s="485"/>
      <c r="AUK14" s="485"/>
      <c r="AUL14" s="485"/>
      <c r="AUM14" s="485"/>
      <c r="AUN14" s="485"/>
      <c r="AUO14" s="485"/>
      <c r="AUP14" s="485"/>
      <c r="AUQ14" s="485"/>
      <c r="AUR14" s="485"/>
      <c r="AUS14" s="485"/>
      <c r="AUT14" s="485"/>
      <c r="AUU14" s="485"/>
      <c r="AUV14" s="485"/>
      <c r="AUW14" s="485"/>
      <c r="AUX14" s="485"/>
      <c r="AUY14" s="485"/>
      <c r="AUZ14" s="485"/>
      <c r="AVA14" s="485"/>
      <c r="AVB14" s="485"/>
      <c r="AVC14" s="485"/>
      <c r="AVD14" s="485"/>
      <c r="AVE14" s="485"/>
      <c r="AVF14" s="485"/>
      <c r="AVG14" s="485"/>
      <c r="AVH14" s="485"/>
      <c r="AVI14" s="485"/>
      <c r="AVJ14" s="485"/>
      <c r="AVK14" s="485"/>
      <c r="AVL14" s="485"/>
      <c r="AVM14" s="485"/>
      <c r="AVN14" s="485"/>
      <c r="AVO14" s="485"/>
      <c r="AVP14" s="485"/>
      <c r="AVQ14" s="485"/>
      <c r="AVR14" s="485"/>
      <c r="AVS14" s="485"/>
      <c r="AVT14" s="485"/>
      <c r="AVU14" s="485"/>
      <c r="AVV14" s="485"/>
      <c r="AVW14" s="485"/>
      <c r="AVX14" s="485"/>
      <c r="AVY14" s="485"/>
      <c r="AVZ14" s="485"/>
      <c r="AWA14" s="485"/>
      <c r="AWB14" s="485"/>
      <c r="AWC14" s="485"/>
      <c r="AWD14" s="485"/>
      <c r="AWE14" s="485"/>
      <c r="AWF14" s="485"/>
      <c r="AWG14" s="485"/>
      <c r="AWH14" s="485"/>
      <c r="AWI14" s="485"/>
      <c r="AWJ14" s="485"/>
      <c r="AWK14" s="485"/>
      <c r="AWL14" s="485"/>
      <c r="AWM14" s="485"/>
      <c r="AWN14" s="485"/>
      <c r="AWO14" s="485"/>
      <c r="AWP14" s="485"/>
      <c r="AWQ14" s="485"/>
      <c r="AWR14" s="485"/>
      <c r="AWS14" s="485"/>
      <c r="AWT14" s="485"/>
      <c r="AWU14" s="485"/>
      <c r="AWV14" s="485"/>
      <c r="AWW14" s="485"/>
      <c r="AWX14" s="485"/>
      <c r="AWY14" s="485"/>
      <c r="AWZ14" s="485"/>
      <c r="AXA14" s="485"/>
      <c r="AXB14" s="485"/>
      <c r="AXC14" s="485"/>
      <c r="AXD14" s="485"/>
      <c r="AXE14" s="485"/>
      <c r="AXF14" s="485"/>
      <c r="AXG14" s="485"/>
      <c r="AXH14" s="485"/>
      <c r="AXI14" s="485"/>
      <c r="AXJ14" s="485"/>
      <c r="AXK14" s="485"/>
      <c r="AXL14" s="485"/>
      <c r="AXM14" s="485"/>
      <c r="AXN14" s="485"/>
      <c r="AXO14" s="485"/>
      <c r="AXP14" s="485"/>
      <c r="AXQ14" s="485"/>
      <c r="AXR14" s="485"/>
      <c r="AXS14" s="485"/>
      <c r="AXT14" s="485"/>
      <c r="AXU14" s="485"/>
      <c r="AXV14" s="485"/>
      <c r="AXW14" s="485"/>
      <c r="AXX14" s="485"/>
      <c r="AXY14" s="485"/>
      <c r="AXZ14" s="485"/>
      <c r="AYA14" s="485"/>
      <c r="AYB14" s="485"/>
      <c r="AYC14" s="485"/>
      <c r="AYD14" s="485"/>
      <c r="AYE14" s="485"/>
      <c r="AYF14" s="485"/>
      <c r="AYG14" s="485"/>
      <c r="AYH14" s="485"/>
      <c r="AYI14" s="485"/>
      <c r="AYJ14" s="485"/>
      <c r="AYK14" s="485"/>
      <c r="AYL14" s="485"/>
      <c r="AYM14" s="485"/>
      <c r="AYN14" s="485"/>
      <c r="AYO14" s="485"/>
      <c r="AYP14" s="485"/>
      <c r="AYQ14" s="485"/>
      <c r="AYR14" s="485"/>
      <c r="AYS14" s="485"/>
      <c r="AYT14" s="485"/>
      <c r="AYU14" s="485"/>
      <c r="AYV14" s="485"/>
      <c r="AYW14" s="485"/>
      <c r="AYX14" s="485"/>
      <c r="AYY14" s="485"/>
      <c r="AYZ14" s="485"/>
      <c r="AZA14" s="485"/>
      <c r="AZB14" s="485"/>
      <c r="AZC14" s="485"/>
      <c r="AZD14" s="485"/>
      <c r="AZE14" s="485"/>
      <c r="AZF14" s="485"/>
      <c r="AZG14" s="485"/>
      <c r="AZH14" s="485"/>
      <c r="AZI14" s="485"/>
      <c r="AZJ14" s="485"/>
      <c r="AZK14" s="485"/>
      <c r="AZL14" s="485"/>
      <c r="AZM14" s="485"/>
      <c r="AZN14" s="485"/>
      <c r="AZO14" s="485"/>
      <c r="AZP14" s="485"/>
      <c r="AZQ14" s="485"/>
      <c r="AZR14" s="485"/>
      <c r="AZS14" s="485"/>
      <c r="AZT14" s="485"/>
      <c r="AZU14" s="485"/>
      <c r="AZV14" s="485"/>
      <c r="AZW14" s="485"/>
      <c r="AZX14" s="485"/>
      <c r="AZY14" s="485"/>
      <c r="AZZ14" s="485"/>
      <c r="BAA14" s="485"/>
      <c r="BAB14" s="485"/>
      <c r="BAC14" s="485"/>
      <c r="BAD14" s="485"/>
      <c r="BAE14" s="485"/>
      <c r="BAF14" s="485"/>
      <c r="BAG14" s="485"/>
      <c r="BAH14" s="485"/>
      <c r="BAI14" s="485"/>
      <c r="BAJ14" s="485"/>
      <c r="BAK14" s="485"/>
      <c r="BAL14" s="485"/>
      <c r="BAM14" s="485"/>
      <c r="BAN14" s="485"/>
      <c r="BAO14" s="485"/>
      <c r="BAP14" s="485"/>
      <c r="BAQ14" s="485"/>
      <c r="BAR14" s="485"/>
      <c r="BAS14" s="485"/>
      <c r="BAT14" s="485"/>
      <c r="BAU14" s="485"/>
      <c r="BAV14" s="485"/>
      <c r="BAW14" s="485"/>
      <c r="BAX14" s="485"/>
      <c r="BAY14" s="485"/>
      <c r="BAZ14" s="485"/>
      <c r="BBA14" s="485"/>
      <c r="BBB14" s="485"/>
      <c r="BBC14" s="485"/>
      <c r="BBD14" s="485"/>
      <c r="BBE14" s="485"/>
      <c r="BBF14" s="485"/>
      <c r="BBG14" s="485"/>
      <c r="BBH14" s="485"/>
      <c r="BBI14" s="485"/>
      <c r="BBJ14" s="485"/>
      <c r="BBK14" s="485"/>
      <c r="BBL14" s="485"/>
      <c r="BBM14" s="485"/>
      <c r="BBN14" s="485"/>
      <c r="BBO14" s="485"/>
      <c r="BBP14" s="485"/>
      <c r="BBQ14" s="485"/>
      <c r="BBR14" s="485"/>
      <c r="BBS14" s="485"/>
      <c r="BBT14" s="485"/>
      <c r="BBU14" s="485"/>
      <c r="BBV14" s="485"/>
      <c r="BBW14" s="485"/>
      <c r="BBX14" s="485"/>
      <c r="BBY14" s="485"/>
      <c r="BBZ14" s="485"/>
      <c r="BCA14" s="485"/>
      <c r="BCB14" s="485"/>
      <c r="BCC14" s="485"/>
      <c r="BCD14" s="485"/>
      <c r="BCE14" s="485"/>
      <c r="BCF14" s="485"/>
      <c r="BCG14" s="485"/>
      <c r="BCH14" s="485"/>
      <c r="BCI14" s="485"/>
      <c r="BCJ14" s="485"/>
      <c r="BCK14" s="485"/>
      <c r="BCL14" s="485"/>
      <c r="BCM14" s="485"/>
      <c r="BCN14" s="485"/>
      <c r="BCO14" s="485"/>
      <c r="BCP14" s="485"/>
      <c r="BCQ14" s="485"/>
      <c r="BCR14" s="485"/>
      <c r="BCS14" s="485"/>
      <c r="BCT14" s="485"/>
      <c r="BCU14" s="485"/>
      <c r="BCV14" s="485"/>
      <c r="BCW14" s="485"/>
      <c r="BCX14" s="485"/>
      <c r="BCY14" s="485"/>
      <c r="BCZ14" s="485"/>
      <c r="BDA14" s="485"/>
      <c r="BDB14" s="485"/>
      <c r="BDC14" s="485"/>
      <c r="BDD14" s="485"/>
      <c r="BDE14" s="485"/>
      <c r="BDF14" s="485"/>
      <c r="BDG14" s="485"/>
      <c r="BDH14" s="485"/>
      <c r="BDI14" s="485"/>
      <c r="BDJ14" s="485"/>
      <c r="BDK14" s="485"/>
      <c r="BDL14" s="485"/>
      <c r="BDM14" s="485"/>
      <c r="BDN14" s="485"/>
      <c r="BDO14" s="485"/>
      <c r="BDP14" s="485"/>
      <c r="BDQ14" s="485"/>
      <c r="BDR14" s="485"/>
      <c r="BDS14" s="485"/>
      <c r="BDT14" s="485"/>
      <c r="BDU14" s="485"/>
      <c r="BDV14" s="485"/>
      <c r="BDW14" s="485"/>
      <c r="BDX14" s="485"/>
      <c r="BDY14" s="485"/>
      <c r="BDZ14" s="485"/>
      <c r="BEA14" s="485"/>
      <c r="BEB14" s="485"/>
      <c r="BEC14" s="485"/>
      <c r="BED14" s="485"/>
      <c r="BEE14" s="485"/>
      <c r="BEF14" s="485"/>
      <c r="BEG14" s="485"/>
      <c r="BEH14" s="485"/>
      <c r="BEI14" s="485"/>
      <c r="BEJ14" s="485"/>
      <c r="BEK14" s="485"/>
      <c r="BEL14" s="485"/>
      <c r="BEM14" s="485"/>
      <c r="BEN14" s="485"/>
      <c r="BEO14" s="485"/>
      <c r="BEP14" s="485"/>
      <c r="BEQ14" s="485"/>
      <c r="BER14" s="485"/>
      <c r="BES14" s="485"/>
      <c r="BET14" s="485"/>
      <c r="BEU14" s="485"/>
      <c r="BEV14" s="485"/>
      <c r="BEW14" s="485"/>
      <c r="BEX14" s="485"/>
      <c r="BEY14" s="485"/>
      <c r="BEZ14" s="485"/>
      <c r="BFA14" s="485"/>
      <c r="BFB14" s="485"/>
      <c r="BFC14" s="485"/>
      <c r="BFD14" s="485"/>
      <c r="BFE14" s="485"/>
      <c r="BFF14" s="485"/>
      <c r="BFG14" s="485"/>
      <c r="BFH14" s="485"/>
      <c r="BFI14" s="485"/>
      <c r="BFJ14" s="485"/>
      <c r="BFK14" s="485"/>
      <c r="BFL14" s="485"/>
      <c r="BFM14" s="485"/>
      <c r="BFN14" s="485"/>
      <c r="BFO14" s="485"/>
      <c r="BFP14" s="485"/>
      <c r="BFQ14" s="485"/>
      <c r="BFR14" s="485"/>
      <c r="BFS14" s="485"/>
      <c r="BFT14" s="485"/>
      <c r="BFU14" s="485"/>
      <c r="BFV14" s="485"/>
      <c r="BFW14" s="485"/>
      <c r="BFX14" s="485"/>
      <c r="BFY14" s="485"/>
      <c r="BFZ14" s="485"/>
      <c r="BGA14" s="485"/>
      <c r="BGB14" s="485"/>
      <c r="BGC14" s="485"/>
      <c r="BGD14" s="485"/>
      <c r="BGE14" s="485"/>
      <c r="BGF14" s="485"/>
      <c r="BGG14" s="485"/>
      <c r="BGH14" s="485"/>
      <c r="BGI14" s="485"/>
      <c r="BGJ14" s="485"/>
      <c r="BGK14" s="485"/>
      <c r="BGL14" s="485"/>
      <c r="BGM14" s="485"/>
      <c r="BGN14" s="485"/>
      <c r="BGO14" s="485"/>
      <c r="BGP14" s="485"/>
      <c r="BGQ14" s="485"/>
      <c r="BGR14" s="485"/>
      <c r="BGS14" s="485"/>
      <c r="BGT14" s="485"/>
      <c r="BGU14" s="485"/>
      <c r="BGV14" s="485"/>
      <c r="BGW14" s="485"/>
      <c r="BGX14" s="485"/>
      <c r="BGY14" s="485"/>
      <c r="BGZ14" s="485"/>
      <c r="BHA14" s="485"/>
      <c r="BHB14" s="485"/>
      <c r="BHC14" s="485"/>
      <c r="BHD14" s="485"/>
      <c r="BHE14" s="485"/>
      <c r="BHF14" s="485"/>
      <c r="BHG14" s="485"/>
      <c r="BHH14" s="485"/>
      <c r="BHI14" s="485"/>
      <c r="BHJ14" s="485"/>
      <c r="BHK14" s="485"/>
      <c r="BHL14" s="485"/>
      <c r="BHM14" s="485"/>
      <c r="BHN14" s="485"/>
      <c r="BHO14" s="485"/>
      <c r="BHP14" s="485"/>
      <c r="BHQ14" s="485"/>
      <c r="BHR14" s="485"/>
      <c r="BHS14" s="485"/>
      <c r="BHT14" s="485"/>
      <c r="BHU14" s="485"/>
      <c r="BHV14" s="485"/>
      <c r="BHW14" s="485"/>
      <c r="BHX14" s="485"/>
      <c r="BHY14" s="485"/>
      <c r="BHZ14" s="485"/>
      <c r="BIA14" s="485"/>
      <c r="BIB14" s="485"/>
      <c r="BIC14" s="485"/>
      <c r="BID14" s="485"/>
      <c r="BIE14" s="485"/>
      <c r="BIF14" s="485"/>
      <c r="BIG14" s="485"/>
      <c r="BIH14" s="485"/>
      <c r="BII14" s="485"/>
      <c r="BIJ14" s="485"/>
      <c r="BIK14" s="485"/>
      <c r="BIL14" s="485"/>
      <c r="BIM14" s="485"/>
      <c r="BIN14" s="485"/>
      <c r="BIO14" s="485"/>
      <c r="BIP14" s="485"/>
      <c r="BIQ14" s="485"/>
      <c r="BIR14" s="485"/>
      <c r="BIS14" s="485"/>
      <c r="BIT14" s="485"/>
      <c r="BIU14" s="485"/>
      <c r="BIV14" s="485"/>
      <c r="BIW14" s="485"/>
      <c r="BIX14" s="485"/>
      <c r="BIY14" s="485"/>
      <c r="BIZ14" s="485"/>
      <c r="BJA14" s="485"/>
      <c r="BJB14" s="485"/>
      <c r="BJC14" s="485"/>
      <c r="BJD14" s="485"/>
      <c r="BJE14" s="485"/>
      <c r="BJF14" s="485"/>
      <c r="BJG14" s="485"/>
      <c r="BJH14" s="485"/>
      <c r="BJI14" s="485"/>
      <c r="BJJ14" s="485"/>
      <c r="BJK14" s="485"/>
      <c r="BJL14" s="485"/>
      <c r="BJM14" s="485"/>
      <c r="BJN14" s="485"/>
      <c r="BJO14" s="485"/>
      <c r="BJP14" s="485"/>
      <c r="BJQ14" s="485"/>
      <c r="BJR14" s="485"/>
      <c r="BJS14" s="485"/>
      <c r="BJT14" s="485"/>
      <c r="BJU14" s="485"/>
      <c r="BJV14" s="485"/>
      <c r="BJW14" s="485"/>
      <c r="BJX14" s="485"/>
      <c r="BJY14" s="485"/>
      <c r="BJZ14" s="485"/>
      <c r="BKA14" s="485"/>
      <c r="BKB14" s="485"/>
      <c r="BKC14" s="485"/>
      <c r="BKD14" s="485"/>
      <c r="BKE14" s="485"/>
      <c r="BKF14" s="485"/>
      <c r="BKG14" s="485"/>
      <c r="BKH14" s="485"/>
      <c r="BKI14" s="485"/>
      <c r="BKJ14" s="485"/>
      <c r="BKK14" s="485"/>
      <c r="BKL14" s="485"/>
      <c r="BKM14" s="485"/>
      <c r="BKN14" s="485"/>
      <c r="BKO14" s="485"/>
      <c r="BKP14" s="485"/>
      <c r="BKQ14" s="485"/>
      <c r="BKR14" s="485"/>
      <c r="BKS14" s="485"/>
      <c r="BKT14" s="485"/>
      <c r="BKU14" s="485"/>
      <c r="BKV14" s="485"/>
      <c r="BKW14" s="485"/>
      <c r="BKX14" s="485"/>
      <c r="BKY14" s="485"/>
      <c r="BKZ14" s="485"/>
      <c r="BLA14" s="485"/>
      <c r="BLB14" s="485"/>
      <c r="BLC14" s="485"/>
      <c r="BLD14" s="485"/>
      <c r="BLE14" s="485"/>
      <c r="BLF14" s="485"/>
      <c r="BLG14" s="485"/>
      <c r="BLH14" s="485"/>
      <c r="BLI14" s="485"/>
      <c r="BLJ14" s="485"/>
      <c r="BLK14" s="485"/>
      <c r="BLL14" s="485"/>
      <c r="BLM14" s="485"/>
      <c r="BLN14" s="485"/>
      <c r="BLO14" s="485"/>
      <c r="BLP14" s="485"/>
      <c r="BLQ14" s="485"/>
      <c r="BLR14" s="485"/>
      <c r="BLS14" s="485"/>
      <c r="BLT14" s="485"/>
      <c r="BLU14" s="485"/>
      <c r="BLV14" s="485"/>
      <c r="BLW14" s="485"/>
      <c r="BLX14" s="485"/>
      <c r="BLY14" s="485"/>
      <c r="BLZ14" s="485"/>
      <c r="BMA14" s="485"/>
      <c r="BMB14" s="485"/>
      <c r="BMC14" s="485"/>
      <c r="BMD14" s="485"/>
      <c r="BME14" s="485"/>
      <c r="BMF14" s="485"/>
      <c r="BMG14" s="485"/>
      <c r="BMH14" s="485"/>
      <c r="BMI14" s="485"/>
      <c r="BMJ14" s="485"/>
      <c r="BMK14" s="485"/>
      <c r="BML14" s="485"/>
      <c r="BMM14" s="485"/>
      <c r="BMN14" s="485"/>
      <c r="BMO14" s="485"/>
      <c r="BMP14" s="485"/>
      <c r="BMQ14" s="485"/>
      <c r="BMR14" s="485"/>
      <c r="BMS14" s="485"/>
      <c r="BMT14" s="485"/>
      <c r="BMU14" s="485"/>
      <c r="BMV14" s="485"/>
      <c r="BMW14" s="485"/>
      <c r="BMX14" s="485"/>
      <c r="BMY14" s="485"/>
      <c r="BMZ14" s="485"/>
      <c r="BNA14" s="485"/>
      <c r="BNB14" s="485"/>
      <c r="BNC14" s="485"/>
      <c r="BND14" s="485"/>
      <c r="BNE14" s="485"/>
      <c r="BNF14" s="485"/>
      <c r="BNG14" s="485"/>
      <c r="BNH14" s="485"/>
      <c r="BNI14" s="485"/>
      <c r="BNJ14" s="485"/>
      <c r="BNK14" s="485"/>
      <c r="BNL14" s="485"/>
      <c r="BNM14" s="485"/>
      <c r="BNN14" s="485"/>
      <c r="BNO14" s="485"/>
      <c r="BNP14" s="485"/>
      <c r="BNQ14" s="485"/>
      <c r="BNR14" s="485"/>
      <c r="BNS14" s="485"/>
      <c r="BNT14" s="485"/>
      <c r="BNU14" s="485"/>
      <c r="BNV14" s="485"/>
      <c r="BNW14" s="485"/>
      <c r="BNX14" s="485"/>
      <c r="BNY14" s="485"/>
      <c r="BNZ14" s="485"/>
      <c r="BOA14" s="485"/>
      <c r="BOB14" s="485"/>
      <c r="BOC14" s="485"/>
      <c r="BOD14" s="485"/>
      <c r="BOE14" s="485"/>
      <c r="BOF14" s="485"/>
      <c r="BOG14" s="485"/>
      <c r="BOH14" s="485"/>
      <c r="BOI14" s="485"/>
      <c r="BOJ14" s="485"/>
      <c r="BOK14" s="485"/>
      <c r="BOL14" s="485"/>
      <c r="BOM14" s="485"/>
      <c r="BON14" s="485"/>
      <c r="BOO14" s="485"/>
      <c r="BOP14" s="485"/>
      <c r="BOQ14" s="485"/>
      <c r="BOR14" s="485"/>
      <c r="BOS14" s="485"/>
      <c r="BOT14" s="485"/>
      <c r="BOU14" s="485"/>
      <c r="BOV14" s="485"/>
      <c r="BOW14" s="485"/>
      <c r="BOX14" s="485"/>
      <c r="BOY14" s="485"/>
      <c r="BOZ14" s="485"/>
      <c r="BPA14" s="485"/>
      <c r="BPB14" s="485"/>
      <c r="BPC14" s="485"/>
      <c r="BPD14" s="485"/>
      <c r="BPE14" s="485"/>
      <c r="BPF14" s="485"/>
      <c r="BPG14" s="485"/>
      <c r="BPH14" s="485"/>
      <c r="BPI14" s="485"/>
      <c r="BPJ14" s="485"/>
      <c r="BPK14" s="485"/>
      <c r="BPL14" s="485"/>
      <c r="BPM14" s="485"/>
      <c r="BPN14" s="485"/>
      <c r="BPO14" s="485"/>
      <c r="BPP14" s="485"/>
      <c r="BPQ14" s="485"/>
      <c r="BPR14" s="485"/>
      <c r="BPS14" s="485"/>
      <c r="BPT14" s="485"/>
      <c r="BPU14" s="485"/>
      <c r="BPV14" s="485"/>
      <c r="BPW14" s="485"/>
      <c r="BPX14" s="485"/>
      <c r="BPY14" s="485"/>
      <c r="BPZ14" s="485"/>
      <c r="BQA14" s="485"/>
      <c r="BQB14" s="485"/>
      <c r="BQC14" s="485"/>
      <c r="BQD14" s="485"/>
      <c r="BQE14" s="485"/>
      <c r="BQF14" s="485"/>
      <c r="BQG14" s="485"/>
      <c r="BQH14" s="485"/>
      <c r="BQI14" s="485"/>
      <c r="BQJ14" s="485"/>
      <c r="BQK14" s="485"/>
      <c r="BQL14" s="485"/>
      <c r="BQM14" s="485"/>
      <c r="BQN14" s="485"/>
      <c r="BQO14" s="485"/>
      <c r="BQP14" s="485"/>
      <c r="BQQ14" s="485"/>
      <c r="BQR14" s="485"/>
      <c r="BQS14" s="485"/>
      <c r="BQT14" s="485"/>
      <c r="BQU14" s="485"/>
      <c r="BQV14" s="485"/>
      <c r="BQW14" s="485"/>
      <c r="BQX14" s="485"/>
      <c r="BQY14" s="485"/>
      <c r="BQZ14" s="485"/>
      <c r="BRA14" s="485"/>
      <c r="BRB14" s="485"/>
      <c r="BRC14" s="485"/>
      <c r="BRD14" s="485"/>
      <c r="BRE14" s="485"/>
      <c r="BRF14" s="485"/>
      <c r="BRG14" s="485"/>
      <c r="BRH14" s="485"/>
      <c r="BRI14" s="485"/>
      <c r="BRJ14" s="485"/>
      <c r="BRK14" s="485"/>
      <c r="BRL14" s="485"/>
      <c r="BRM14" s="485"/>
      <c r="BRN14" s="485"/>
      <c r="BRO14" s="485"/>
      <c r="BRP14" s="485"/>
      <c r="BRQ14" s="485"/>
      <c r="BRR14" s="485"/>
      <c r="BRS14" s="485"/>
      <c r="BRT14" s="485"/>
      <c r="BRU14" s="485"/>
      <c r="BRV14" s="485"/>
      <c r="BRW14" s="485"/>
      <c r="BRX14" s="485"/>
      <c r="BRY14" s="485"/>
      <c r="BRZ14" s="485"/>
      <c r="BSA14" s="485"/>
      <c r="BSB14" s="485"/>
      <c r="BSC14" s="485"/>
      <c r="BSD14" s="485"/>
      <c r="BSE14" s="485"/>
      <c r="BSF14" s="485"/>
      <c r="BSG14" s="485"/>
      <c r="BSH14" s="485"/>
      <c r="BSI14" s="485"/>
      <c r="BSJ14" s="485"/>
      <c r="BSK14" s="485"/>
      <c r="BSL14" s="485"/>
      <c r="BSM14" s="485"/>
      <c r="BSN14" s="485"/>
      <c r="BSO14" s="485"/>
      <c r="BSP14" s="485"/>
      <c r="BSQ14" s="485"/>
      <c r="BSR14" s="485"/>
      <c r="BSS14" s="485"/>
      <c r="BST14" s="485"/>
      <c r="BSU14" s="485"/>
      <c r="BSV14" s="485"/>
      <c r="BSW14" s="485"/>
      <c r="BSX14" s="485"/>
      <c r="BSY14" s="485"/>
      <c r="BSZ14" s="485"/>
      <c r="BTA14" s="485"/>
      <c r="BTB14" s="485"/>
      <c r="BTC14" s="485"/>
      <c r="BTD14" s="485"/>
      <c r="BTE14" s="485"/>
      <c r="BTF14" s="485"/>
      <c r="BTG14" s="485"/>
      <c r="BTH14" s="485"/>
      <c r="BTI14" s="485"/>
      <c r="BTJ14" s="485"/>
      <c r="BTK14" s="485"/>
      <c r="BTL14" s="485"/>
      <c r="BTM14" s="485"/>
      <c r="BTN14" s="485"/>
      <c r="BTO14" s="485"/>
      <c r="BTP14" s="485"/>
      <c r="BTQ14" s="485"/>
      <c r="BTR14" s="485"/>
      <c r="BTS14" s="485"/>
      <c r="BTT14" s="485"/>
      <c r="BTU14" s="485"/>
      <c r="BTV14" s="485"/>
      <c r="BTW14" s="485"/>
      <c r="BTX14" s="485"/>
      <c r="BTY14" s="485"/>
      <c r="BTZ14" s="485"/>
      <c r="BUA14" s="485"/>
      <c r="BUB14" s="485"/>
      <c r="BUC14" s="485"/>
      <c r="BUD14" s="485"/>
      <c r="BUE14" s="485"/>
      <c r="BUF14" s="485"/>
      <c r="BUG14" s="485"/>
      <c r="BUH14" s="485"/>
      <c r="BUI14" s="485"/>
      <c r="BUJ14" s="485"/>
      <c r="BUK14" s="485"/>
      <c r="BUL14" s="485"/>
      <c r="BUM14" s="485"/>
      <c r="BUN14" s="485"/>
      <c r="BUO14" s="485"/>
      <c r="BUP14" s="485"/>
      <c r="BUQ14" s="485"/>
      <c r="BUR14" s="485"/>
      <c r="BUS14" s="485"/>
      <c r="BUT14" s="485"/>
      <c r="BUU14" s="485"/>
      <c r="BUV14" s="485"/>
      <c r="BUW14" s="485"/>
      <c r="BUX14" s="485"/>
      <c r="BUY14" s="485"/>
      <c r="BUZ14" s="485"/>
      <c r="BVA14" s="485"/>
      <c r="BVB14" s="485"/>
      <c r="BVC14" s="485"/>
      <c r="BVD14" s="485"/>
      <c r="BVE14" s="485"/>
      <c r="BVF14" s="485"/>
      <c r="BVG14" s="485"/>
      <c r="BVH14" s="485"/>
      <c r="BVI14" s="485"/>
      <c r="BVJ14" s="485"/>
      <c r="BVK14" s="485"/>
      <c r="BVL14" s="485"/>
      <c r="BVM14" s="485"/>
      <c r="BVN14" s="485"/>
      <c r="BVO14" s="485"/>
      <c r="BVP14" s="485"/>
      <c r="BVQ14" s="485"/>
      <c r="BVR14" s="485"/>
      <c r="BVS14" s="485"/>
      <c r="BVT14" s="485"/>
      <c r="BVU14" s="485"/>
      <c r="BVV14" s="485"/>
      <c r="BVW14" s="485"/>
      <c r="BVX14" s="485"/>
      <c r="BVY14" s="485"/>
      <c r="BVZ14" s="485"/>
      <c r="BWA14" s="485"/>
      <c r="BWB14" s="485"/>
      <c r="BWC14" s="485"/>
      <c r="BWD14" s="485"/>
      <c r="BWE14" s="485"/>
      <c r="BWF14" s="485"/>
      <c r="BWG14" s="485"/>
      <c r="BWH14" s="485"/>
      <c r="BWI14" s="485"/>
      <c r="BWJ14" s="485"/>
      <c r="BWK14" s="485"/>
      <c r="BWL14" s="485"/>
      <c r="BWM14" s="485"/>
      <c r="BWN14" s="485"/>
      <c r="BWO14" s="485"/>
      <c r="BWP14" s="485"/>
      <c r="BWQ14" s="485"/>
      <c r="BWR14" s="485"/>
      <c r="BWS14" s="485"/>
      <c r="BWT14" s="485"/>
      <c r="BWU14" s="485"/>
      <c r="BWV14" s="485"/>
      <c r="BWW14" s="485"/>
      <c r="BWX14" s="485"/>
      <c r="BWY14" s="485"/>
      <c r="BWZ14" s="485"/>
      <c r="BXA14" s="485"/>
      <c r="BXB14" s="485"/>
      <c r="BXC14" s="485"/>
      <c r="BXD14" s="485"/>
      <c r="BXE14" s="485"/>
      <c r="BXF14" s="485"/>
      <c r="BXG14" s="485"/>
      <c r="BXH14" s="485"/>
      <c r="BXI14" s="485"/>
      <c r="BXJ14" s="485"/>
      <c r="BXK14" s="485"/>
      <c r="BXL14" s="485"/>
      <c r="BXM14" s="485"/>
      <c r="BXN14" s="485"/>
      <c r="BXO14" s="485"/>
      <c r="BXP14" s="485"/>
      <c r="BXQ14" s="485"/>
      <c r="BXR14" s="485"/>
      <c r="BXS14" s="485"/>
      <c r="BXT14" s="485"/>
      <c r="BXU14" s="485"/>
      <c r="BXV14" s="485"/>
      <c r="BXW14" s="485"/>
      <c r="BXX14" s="485"/>
      <c r="BXY14" s="485"/>
      <c r="BXZ14" s="485"/>
      <c r="BYA14" s="485"/>
      <c r="BYB14" s="485"/>
      <c r="BYC14" s="485"/>
      <c r="BYD14" s="485"/>
      <c r="BYE14" s="485"/>
      <c r="BYF14" s="485"/>
      <c r="BYG14" s="485"/>
      <c r="BYH14" s="485"/>
      <c r="BYI14" s="485"/>
      <c r="BYJ14" s="485"/>
      <c r="BYK14" s="485"/>
      <c r="BYL14" s="485"/>
      <c r="BYM14" s="485"/>
      <c r="BYN14" s="485"/>
      <c r="BYO14" s="485"/>
      <c r="BYP14" s="485"/>
      <c r="BYQ14" s="485"/>
      <c r="BYR14" s="485"/>
      <c r="BYS14" s="485"/>
      <c r="BYT14" s="485"/>
      <c r="BYU14" s="485"/>
      <c r="BYV14" s="485"/>
      <c r="BYW14" s="485"/>
      <c r="BYX14" s="485"/>
      <c r="BYY14" s="485"/>
      <c r="BYZ14" s="485"/>
      <c r="BZA14" s="485"/>
      <c r="BZB14" s="485"/>
      <c r="BZC14" s="485"/>
      <c r="BZD14" s="485"/>
      <c r="BZE14" s="485"/>
      <c r="BZF14" s="485"/>
      <c r="BZG14" s="485"/>
      <c r="BZH14" s="485"/>
      <c r="BZI14" s="485"/>
      <c r="BZJ14" s="485"/>
      <c r="BZK14" s="485"/>
      <c r="BZL14" s="485"/>
      <c r="BZM14" s="485"/>
      <c r="BZN14" s="485"/>
      <c r="BZO14" s="485"/>
      <c r="BZP14" s="485"/>
      <c r="BZQ14" s="485"/>
      <c r="BZR14" s="485"/>
      <c r="BZS14" s="485"/>
      <c r="BZT14" s="485"/>
      <c r="BZU14" s="485"/>
      <c r="BZV14" s="485"/>
      <c r="BZW14" s="485"/>
      <c r="BZX14" s="485"/>
      <c r="BZY14" s="485"/>
      <c r="BZZ14" s="485"/>
      <c r="CAA14" s="485"/>
      <c r="CAB14" s="485"/>
      <c r="CAC14" s="485"/>
      <c r="CAD14" s="485"/>
      <c r="CAE14" s="485"/>
      <c r="CAF14" s="485"/>
      <c r="CAG14" s="485"/>
      <c r="CAH14" s="485"/>
      <c r="CAI14" s="485"/>
      <c r="CAJ14" s="485"/>
      <c r="CAK14" s="485"/>
      <c r="CAL14" s="485"/>
      <c r="CAM14" s="485"/>
      <c r="CAN14" s="485"/>
      <c r="CAO14" s="485"/>
      <c r="CAP14" s="485"/>
      <c r="CAQ14" s="485"/>
      <c r="CAR14" s="485"/>
      <c r="CAS14" s="485"/>
      <c r="CAT14" s="485"/>
      <c r="CAU14" s="485"/>
      <c r="CAV14" s="485"/>
      <c r="CAW14" s="485"/>
      <c r="CAX14" s="485"/>
      <c r="CAY14" s="485"/>
      <c r="CAZ14" s="485"/>
      <c r="CBA14" s="485"/>
      <c r="CBB14" s="485"/>
      <c r="CBC14" s="485"/>
      <c r="CBD14" s="485"/>
      <c r="CBE14" s="485"/>
      <c r="CBF14" s="485"/>
      <c r="CBG14" s="485"/>
      <c r="CBH14" s="485"/>
      <c r="CBI14" s="485"/>
      <c r="CBJ14" s="485"/>
      <c r="CBK14" s="485"/>
      <c r="CBL14" s="485"/>
      <c r="CBM14" s="485"/>
      <c r="CBN14" s="485"/>
      <c r="CBO14" s="485"/>
      <c r="CBP14" s="485"/>
      <c r="CBQ14" s="485"/>
      <c r="CBR14" s="485"/>
      <c r="CBS14" s="485"/>
      <c r="CBT14" s="485"/>
      <c r="CBU14" s="485"/>
      <c r="CBV14" s="485"/>
      <c r="CBW14" s="485"/>
      <c r="CBX14" s="485"/>
      <c r="CBY14" s="485"/>
      <c r="CBZ14" s="485"/>
      <c r="CCA14" s="485"/>
      <c r="CCB14" s="485"/>
      <c r="CCC14" s="485"/>
      <c r="CCD14" s="485"/>
      <c r="CCE14" s="485"/>
      <c r="CCF14" s="485"/>
      <c r="CCG14" s="485"/>
      <c r="CCH14" s="485"/>
      <c r="CCI14" s="485"/>
      <c r="CCJ14" s="485"/>
      <c r="CCK14" s="485"/>
      <c r="CCL14" s="485"/>
      <c r="CCM14" s="485"/>
      <c r="CCN14" s="485"/>
      <c r="CCO14" s="485"/>
      <c r="CCP14" s="485"/>
      <c r="CCQ14" s="485"/>
      <c r="CCR14" s="485"/>
      <c r="CCS14" s="485"/>
      <c r="CCT14" s="485"/>
      <c r="CCU14" s="485"/>
      <c r="CCV14" s="485"/>
      <c r="CCW14" s="485"/>
      <c r="CCX14" s="485"/>
      <c r="CCY14" s="485"/>
      <c r="CCZ14" s="485"/>
      <c r="CDA14" s="485"/>
      <c r="CDB14" s="485"/>
      <c r="CDC14" s="485"/>
      <c r="CDD14" s="485"/>
      <c r="CDE14" s="485"/>
      <c r="CDF14" s="485"/>
      <c r="CDG14" s="485"/>
      <c r="CDH14" s="485"/>
      <c r="CDI14" s="485"/>
      <c r="CDJ14" s="485"/>
      <c r="CDK14" s="485"/>
      <c r="CDL14" s="485"/>
      <c r="CDM14" s="485"/>
      <c r="CDN14" s="485"/>
      <c r="CDO14" s="485"/>
      <c r="CDP14" s="485"/>
      <c r="CDQ14" s="485"/>
      <c r="CDR14" s="485"/>
      <c r="CDS14" s="485"/>
      <c r="CDT14" s="485"/>
      <c r="CDU14" s="485"/>
      <c r="CDV14" s="485"/>
      <c r="CDW14" s="485"/>
      <c r="CDX14" s="485"/>
      <c r="CDY14" s="485"/>
      <c r="CDZ14" s="485"/>
      <c r="CEA14" s="485"/>
      <c r="CEB14" s="485"/>
      <c r="CEC14" s="485"/>
      <c r="CED14" s="485"/>
      <c r="CEE14" s="485"/>
      <c r="CEF14" s="485"/>
      <c r="CEG14" s="485"/>
      <c r="CEH14" s="485"/>
      <c r="CEI14" s="485"/>
      <c r="CEJ14" s="485"/>
      <c r="CEK14" s="485"/>
      <c r="CEL14" s="485"/>
      <c r="CEM14" s="485"/>
      <c r="CEN14" s="485"/>
      <c r="CEO14" s="485"/>
      <c r="CEP14" s="485"/>
      <c r="CEQ14" s="485"/>
      <c r="CER14" s="485"/>
      <c r="CES14" s="485"/>
      <c r="CET14" s="485"/>
      <c r="CEU14" s="485"/>
      <c r="CEV14" s="485"/>
      <c r="CEW14" s="485"/>
      <c r="CEX14" s="485"/>
      <c r="CEY14" s="485"/>
      <c r="CEZ14" s="485"/>
      <c r="CFA14" s="485"/>
      <c r="CFB14" s="485"/>
      <c r="CFC14" s="485"/>
      <c r="CFD14" s="485"/>
      <c r="CFE14" s="485"/>
      <c r="CFF14" s="485"/>
      <c r="CFG14" s="485"/>
      <c r="CFH14" s="485"/>
      <c r="CFI14" s="485"/>
      <c r="CFJ14" s="485"/>
      <c r="CFK14" s="485"/>
      <c r="CFL14" s="485"/>
      <c r="CFM14" s="485"/>
      <c r="CFN14" s="485"/>
      <c r="CFO14" s="485"/>
      <c r="CFP14" s="485"/>
      <c r="CFQ14" s="485"/>
      <c r="CFR14" s="485"/>
      <c r="CFS14" s="485"/>
      <c r="CFT14" s="485"/>
      <c r="CFU14" s="485"/>
      <c r="CFV14" s="485"/>
      <c r="CFW14" s="485"/>
      <c r="CFX14" s="485"/>
      <c r="CFY14" s="485"/>
      <c r="CFZ14" s="485"/>
      <c r="CGA14" s="485"/>
      <c r="CGB14" s="485"/>
      <c r="CGC14" s="485"/>
      <c r="CGD14" s="485"/>
      <c r="CGE14" s="485"/>
      <c r="CGF14" s="485"/>
      <c r="CGG14" s="485"/>
      <c r="CGH14" s="485"/>
      <c r="CGI14" s="485"/>
      <c r="CGJ14" s="485"/>
      <c r="CGK14" s="485"/>
      <c r="CGL14" s="485"/>
      <c r="CGM14" s="485"/>
      <c r="CGN14" s="485"/>
      <c r="CGO14" s="485"/>
      <c r="CGP14" s="485"/>
      <c r="CGQ14" s="485"/>
      <c r="CGR14" s="485"/>
      <c r="CGS14" s="485"/>
      <c r="CGT14" s="485"/>
      <c r="CGU14" s="485"/>
      <c r="CGV14" s="485"/>
      <c r="CGW14" s="485"/>
      <c r="CGX14" s="485"/>
      <c r="CGY14" s="485"/>
      <c r="CGZ14" s="485"/>
      <c r="CHA14" s="485"/>
      <c r="CHB14" s="485"/>
      <c r="CHC14" s="485"/>
      <c r="CHD14" s="485"/>
      <c r="CHE14" s="485"/>
      <c r="CHF14" s="485"/>
      <c r="CHG14" s="485"/>
      <c r="CHH14" s="485"/>
      <c r="CHI14" s="485"/>
      <c r="CHJ14" s="485"/>
      <c r="CHK14" s="485"/>
      <c r="CHL14" s="485"/>
      <c r="CHM14" s="485"/>
      <c r="CHN14" s="485"/>
      <c r="CHO14" s="485"/>
      <c r="CHP14" s="485"/>
      <c r="CHQ14" s="485"/>
      <c r="CHR14" s="485"/>
      <c r="CHS14" s="485"/>
      <c r="CHT14" s="485"/>
      <c r="CHU14" s="485"/>
      <c r="CHV14" s="485"/>
      <c r="CHW14" s="485"/>
      <c r="CHX14" s="485"/>
      <c r="CHY14" s="485"/>
      <c r="CHZ14" s="485"/>
      <c r="CIA14" s="485"/>
      <c r="CIB14" s="485"/>
      <c r="CIC14" s="485"/>
      <c r="CID14" s="485"/>
      <c r="CIE14" s="485"/>
      <c r="CIF14" s="485"/>
      <c r="CIG14" s="485"/>
      <c r="CIH14" s="485"/>
      <c r="CII14" s="485"/>
      <c r="CIJ14" s="485"/>
      <c r="CIK14" s="485"/>
      <c r="CIL14" s="485"/>
      <c r="CIM14" s="485"/>
      <c r="CIN14" s="485"/>
      <c r="CIO14" s="485"/>
      <c r="CIP14" s="485"/>
      <c r="CIQ14" s="485"/>
      <c r="CIR14" s="485"/>
      <c r="CIS14" s="485"/>
      <c r="CIT14" s="485"/>
      <c r="CIU14" s="485"/>
      <c r="CIV14" s="485"/>
      <c r="CIW14" s="485"/>
      <c r="CIX14" s="485"/>
      <c r="CIY14" s="485"/>
      <c r="CIZ14" s="485"/>
      <c r="CJA14" s="485"/>
      <c r="CJB14" s="485"/>
      <c r="CJC14" s="485"/>
      <c r="CJD14" s="485"/>
      <c r="CJE14" s="485"/>
      <c r="CJF14" s="485"/>
      <c r="CJG14" s="485"/>
      <c r="CJH14" s="485"/>
      <c r="CJI14" s="485"/>
      <c r="CJJ14" s="485"/>
      <c r="CJK14" s="485"/>
      <c r="CJL14" s="485"/>
      <c r="CJM14" s="485"/>
      <c r="CJN14" s="485"/>
      <c r="CJO14" s="485"/>
      <c r="CJP14" s="485"/>
      <c r="CJQ14" s="485"/>
      <c r="CJR14" s="485"/>
      <c r="CJS14" s="485"/>
      <c r="CJT14" s="485"/>
      <c r="CJU14" s="485"/>
      <c r="CJV14" s="485"/>
      <c r="CJW14" s="485"/>
      <c r="CJX14" s="485"/>
      <c r="CJY14" s="485"/>
      <c r="CJZ14" s="485"/>
      <c r="CKA14" s="485"/>
      <c r="CKB14" s="485"/>
      <c r="CKC14" s="485"/>
      <c r="CKD14" s="485"/>
      <c r="CKE14" s="485"/>
      <c r="CKF14" s="485"/>
      <c r="CKG14" s="485"/>
      <c r="CKH14" s="485"/>
      <c r="CKI14" s="485"/>
      <c r="CKJ14" s="485"/>
      <c r="CKK14" s="485"/>
      <c r="CKL14" s="485"/>
      <c r="CKM14" s="485"/>
      <c r="CKN14" s="485"/>
      <c r="CKO14" s="485"/>
      <c r="CKP14" s="485"/>
      <c r="CKQ14" s="485"/>
      <c r="CKR14" s="485"/>
      <c r="CKS14" s="485"/>
      <c r="CKT14" s="485"/>
      <c r="CKU14" s="485"/>
      <c r="CKV14" s="485"/>
      <c r="CKW14" s="485"/>
      <c r="CKX14" s="485"/>
      <c r="CKY14" s="485"/>
      <c r="CKZ14" s="485"/>
      <c r="CLA14" s="485"/>
      <c r="CLB14" s="485"/>
      <c r="CLC14" s="485"/>
      <c r="CLD14" s="485"/>
      <c r="CLE14" s="485"/>
      <c r="CLF14" s="485"/>
      <c r="CLG14" s="485"/>
      <c r="CLH14" s="485"/>
      <c r="CLI14" s="485"/>
      <c r="CLJ14" s="485"/>
      <c r="CLK14" s="485"/>
      <c r="CLL14" s="485"/>
      <c r="CLM14" s="485"/>
      <c r="CLN14" s="485"/>
      <c r="CLO14" s="485"/>
      <c r="CLP14" s="485"/>
      <c r="CLQ14" s="485"/>
      <c r="CLR14" s="485"/>
      <c r="CLS14" s="485"/>
      <c r="CLT14" s="485"/>
      <c r="CLU14" s="485"/>
      <c r="CLV14" s="485"/>
      <c r="CLW14" s="485"/>
      <c r="CLX14" s="485"/>
      <c r="CLY14" s="485"/>
      <c r="CLZ14" s="485"/>
      <c r="CMA14" s="485"/>
      <c r="CMB14" s="485"/>
      <c r="CMC14" s="485"/>
      <c r="CMD14" s="485"/>
      <c r="CME14" s="485"/>
      <c r="CMF14" s="485"/>
      <c r="CMG14" s="485"/>
      <c r="CMH14" s="485"/>
      <c r="CMI14" s="485"/>
      <c r="CMJ14" s="485"/>
      <c r="CMK14" s="485"/>
      <c r="CML14" s="485"/>
      <c r="CMM14" s="485"/>
      <c r="CMN14" s="485"/>
      <c r="CMO14" s="485"/>
      <c r="CMP14" s="485"/>
      <c r="CMQ14" s="485"/>
      <c r="CMR14" s="485"/>
      <c r="CMS14" s="485"/>
      <c r="CMT14" s="485"/>
      <c r="CMU14" s="485"/>
      <c r="CMV14" s="485"/>
      <c r="CMW14" s="485"/>
      <c r="CMX14" s="485"/>
      <c r="CMY14" s="485"/>
      <c r="CMZ14" s="485"/>
      <c r="CNA14" s="485"/>
      <c r="CNB14" s="485"/>
      <c r="CNC14" s="485"/>
      <c r="CND14" s="485"/>
      <c r="CNE14" s="485"/>
      <c r="CNF14" s="485"/>
      <c r="CNG14" s="485"/>
      <c r="CNH14" s="485"/>
      <c r="CNI14" s="485"/>
      <c r="CNJ14" s="485"/>
      <c r="CNK14" s="485"/>
      <c r="CNL14" s="485"/>
      <c r="CNM14" s="485"/>
      <c r="CNN14" s="485"/>
      <c r="CNO14" s="485"/>
      <c r="CNP14" s="485"/>
      <c r="CNQ14" s="485"/>
      <c r="CNR14" s="485"/>
      <c r="CNS14" s="485"/>
      <c r="CNT14" s="485"/>
      <c r="CNU14" s="485"/>
      <c r="CNV14" s="485"/>
      <c r="CNW14" s="485"/>
      <c r="CNX14" s="485"/>
      <c r="CNY14" s="485"/>
      <c r="CNZ14" s="485"/>
      <c r="COA14" s="485"/>
      <c r="COB14" s="485"/>
      <c r="COC14" s="485"/>
      <c r="COD14" s="485"/>
      <c r="COE14" s="485"/>
      <c r="COF14" s="485"/>
      <c r="COG14" s="485"/>
      <c r="COH14" s="485"/>
      <c r="COI14" s="485"/>
      <c r="COJ14" s="485"/>
      <c r="COK14" s="485"/>
      <c r="COL14" s="485"/>
      <c r="COM14" s="485"/>
      <c r="CON14" s="485"/>
      <c r="COO14" s="485"/>
      <c r="COP14" s="485"/>
      <c r="COQ14" s="485"/>
      <c r="COR14" s="485"/>
      <c r="COS14" s="485"/>
      <c r="COT14" s="485"/>
      <c r="COU14" s="485"/>
      <c r="COV14" s="485"/>
      <c r="COW14" s="485"/>
      <c r="COX14" s="485"/>
      <c r="COY14" s="485"/>
      <c r="COZ14" s="485"/>
      <c r="CPA14" s="485"/>
      <c r="CPB14" s="485"/>
      <c r="CPC14" s="485"/>
      <c r="CPD14" s="485"/>
      <c r="CPE14" s="485"/>
      <c r="CPF14" s="485"/>
      <c r="CPG14" s="485"/>
      <c r="CPH14" s="485"/>
      <c r="CPI14" s="485"/>
      <c r="CPJ14" s="485"/>
      <c r="CPK14" s="485"/>
      <c r="CPL14" s="485"/>
      <c r="CPM14" s="485"/>
      <c r="CPN14" s="485"/>
      <c r="CPO14" s="485"/>
      <c r="CPP14" s="485"/>
      <c r="CPQ14" s="485"/>
      <c r="CPR14" s="485"/>
      <c r="CPS14" s="485"/>
      <c r="CPT14" s="485"/>
      <c r="CPU14" s="485"/>
      <c r="CPV14" s="485"/>
      <c r="CPW14" s="485"/>
      <c r="CPX14" s="485"/>
      <c r="CPY14" s="485"/>
      <c r="CPZ14" s="485"/>
      <c r="CQA14" s="485"/>
      <c r="CQB14" s="485"/>
      <c r="CQC14" s="485"/>
      <c r="CQD14" s="485"/>
      <c r="CQE14" s="485"/>
      <c r="CQF14" s="485"/>
      <c r="CQG14" s="485"/>
      <c r="CQH14" s="485"/>
      <c r="CQI14" s="485"/>
      <c r="CQJ14" s="485"/>
      <c r="CQK14" s="485"/>
      <c r="CQL14" s="485"/>
      <c r="CQM14" s="485"/>
      <c r="CQN14" s="485"/>
      <c r="CQO14" s="485"/>
      <c r="CQP14" s="485"/>
      <c r="CQQ14" s="485"/>
      <c r="CQR14" s="485"/>
      <c r="CQS14" s="485"/>
      <c r="CQT14" s="485"/>
      <c r="CQU14" s="485"/>
      <c r="CQV14" s="485"/>
      <c r="CQW14" s="485"/>
      <c r="CQX14" s="485"/>
      <c r="CQY14" s="485"/>
      <c r="CQZ14" s="485"/>
      <c r="CRA14" s="485"/>
      <c r="CRB14" s="485"/>
      <c r="CRC14" s="485"/>
      <c r="CRD14" s="485"/>
      <c r="CRE14" s="485"/>
      <c r="CRF14" s="485"/>
      <c r="CRG14" s="485"/>
      <c r="CRH14" s="485"/>
      <c r="CRI14" s="485"/>
      <c r="CRJ14" s="485"/>
      <c r="CRK14" s="485"/>
      <c r="CRL14" s="485"/>
      <c r="CRM14" s="485"/>
      <c r="CRN14" s="485"/>
      <c r="CRO14" s="485"/>
      <c r="CRP14" s="485"/>
      <c r="CRQ14" s="485"/>
      <c r="CRR14" s="485"/>
      <c r="CRS14" s="485"/>
      <c r="CRT14" s="485"/>
      <c r="CRU14" s="485"/>
      <c r="CRV14" s="485"/>
      <c r="CRW14" s="485"/>
      <c r="CRX14" s="485"/>
      <c r="CRY14" s="485"/>
      <c r="CRZ14" s="485"/>
      <c r="CSA14" s="485"/>
      <c r="CSB14" s="485"/>
      <c r="CSC14" s="485"/>
      <c r="CSD14" s="485"/>
      <c r="CSE14" s="485"/>
      <c r="CSF14" s="485"/>
      <c r="CSG14" s="485"/>
      <c r="CSH14" s="485"/>
      <c r="CSI14" s="485"/>
      <c r="CSJ14" s="485"/>
      <c r="CSK14" s="485"/>
      <c r="CSL14" s="485"/>
      <c r="CSM14" s="485"/>
      <c r="CSN14" s="485"/>
      <c r="CSO14" s="485"/>
      <c r="CSP14" s="485"/>
      <c r="CSQ14" s="485"/>
      <c r="CSR14" s="485"/>
      <c r="CSS14" s="485"/>
      <c r="CST14" s="485"/>
      <c r="CSU14" s="485"/>
      <c r="CSV14" s="485"/>
      <c r="CSW14" s="485"/>
      <c r="CSX14" s="485"/>
      <c r="CSY14" s="485"/>
      <c r="CSZ14" s="485"/>
      <c r="CTA14" s="485"/>
      <c r="CTB14" s="485"/>
      <c r="CTC14" s="485"/>
      <c r="CTD14" s="485"/>
      <c r="CTE14" s="485"/>
      <c r="CTF14" s="485"/>
      <c r="CTG14" s="485"/>
      <c r="CTH14" s="485"/>
      <c r="CTI14" s="485"/>
      <c r="CTJ14" s="485"/>
      <c r="CTK14" s="485"/>
      <c r="CTL14" s="485"/>
      <c r="CTM14" s="485"/>
      <c r="CTN14" s="485"/>
      <c r="CTO14" s="485"/>
      <c r="CTP14" s="485"/>
      <c r="CTQ14" s="485"/>
      <c r="CTR14" s="485"/>
      <c r="CTS14" s="485"/>
      <c r="CTT14" s="485"/>
      <c r="CTU14" s="485"/>
      <c r="CTV14" s="485"/>
      <c r="CTW14" s="485"/>
      <c r="CTX14" s="485"/>
      <c r="CTY14" s="485"/>
      <c r="CTZ14" s="485"/>
      <c r="CUA14" s="485"/>
      <c r="CUB14" s="485"/>
      <c r="CUC14" s="485"/>
      <c r="CUD14" s="485"/>
      <c r="CUE14" s="485"/>
      <c r="CUF14" s="485"/>
      <c r="CUG14" s="485"/>
      <c r="CUH14" s="485"/>
      <c r="CUI14" s="485"/>
      <c r="CUJ14" s="485"/>
      <c r="CUK14" s="485"/>
      <c r="CUL14" s="485"/>
      <c r="CUM14" s="485"/>
      <c r="CUN14" s="485"/>
      <c r="CUO14" s="485"/>
      <c r="CUP14" s="485"/>
      <c r="CUQ14" s="485"/>
      <c r="CUR14" s="485"/>
      <c r="CUS14" s="485"/>
      <c r="CUT14" s="485"/>
      <c r="CUU14" s="485"/>
      <c r="CUV14" s="485"/>
      <c r="CUW14" s="485"/>
      <c r="CUX14" s="485"/>
      <c r="CUY14" s="485"/>
      <c r="CUZ14" s="485"/>
      <c r="CVA14" s="485"/>
      <c r="CVB14" s="485"/>
      <c r="CVC14" s="485"/>
      <c r="CVD14" s="485"/>
      <c r="CVE14" s="485"/>
      <c r="CVF14" s="485"/>
      <c r="CVG14" s="485"/>
      <c r="CVH14" s="485"/>
      <c r="CVI14" s="485"/>
      <c r="CVJ14" s="485"/>
      <c r="CVK14" s="485"/>
      <c r="CVL14" s="485"/>
      <c r="CVM14" s="485"/>
      <c r="CVN14" s="485"/>
      <c r="CVO14" s="485"/>
      <c r="CVP14" s="485"/>
      <c r="CVQ14" s="485"/>
      <c r="CVR14" s="485"/>
      <c r="CVS14" s="485"/>
      <c r="CVT14" s="485"/>
      <c r="CVU14" s="485"/>
      <c r="CVV14" s="485"/>
      <c r="CVW14" s="485"/>
      <c r="CVX14" s="485"/>
      <c r="CVY14" s="485"/>
      <c r="CVZ14" s="485"/>
      <c r="CWA14" s="485"/>
      <c r="CWB14" s="485"/>
      <c r="CWC14" s="485"/>
      <c r="CWD14" s="485"/>
      <c r="CWE14" s="485"/>
      <c r="CWF14" s="485"/>
      <c r="CWG14" s="485"/>
      <c r="CWH14" s="485"/>
      <c r="CWI14" s="485"/>
      <c r="CWJ14" s="485"/>
      <c r="CWK14" s="485"/>
      <c r="CWL14" s="485"/>
      <c r="CWM14" s="485"/>
      <c r="CWN14" s="485"/>
      <c r="CWO14" s="485"/>
      <c r="CWP14" s="485"/>
      <c r="CWQ14" s="485"/>
      <c r="CWR14" s="485"/>
      <c r="CWS14" s="485"/>
      <c r="CWT14" s="485"/>
      <c r="CWU14" s="485"/>
      <c r="CWV14" s="485"/>
      <c r="CWW14" s="485"/>
      <c r="CWX14" s="485"/>
      <c r="CWY14" s="485"/>
      <c r="CWZ14" s="485"/>
      <c r="CXA14" s="485"/>
      <c r="CXB14" s="485"/>
      <c r="CXC14" s="485"/>
      <c r="CXD14" s="485"/>
      <c r="CXE14" s="485"/>
      <c r="CXF14" s="485"/>
      <c r="CXG14" s="485"/>
      <c r="CXH14" s="485"/>
      <c r="CXI14" s="485"/>
      <c r="CXJ14" s="485"/>
      <c r="CXK14" s="485"/>
      <c r="CXL14" s="485"/>
      <c r="CXM14" s="485"/>
      <c r="CXN14" s="485"/>
      <c r="CXO14" s="485"/>
      <c r="CXP14" s="485"/>
      <c r="CXQ14" s="485"/>
      <c r="CXR14" s="485"/>
      <c r="CXS14" s="485"/>
      <c r="CXT14" s="485"/>
      <c r="CXU14" s="485"/>
      <c r="CXV14" s="485"/>
      <c r="CXW14" s="485"/>
      <c r="CXX14" s="485"/>
      <c r="CXY14" s="485"/>
      <c r="CXZ14" s="485"/>
      <c r="CYA14" s="485"/>
      <c r="CYB14" s="485"/>
      <c r="CYC14" s="485"/>
      <c r="CYD14" s="485"/>
      <c r="CYE14" s="485"/>
      <c r="CYF14" s="485"/>
      <c r="CYG14" s="485"/>
      <c r="CYH14" s="485"/>
      <c r="CYI14" s="485"/>
      <c r="CYJ14" s="485"/>
      <c r="CYK14" s="485"/>
      <c r="CYL14" s="485"/>
      <c r="CYM14" s="485"/>
      <c r="CYN14" s="485"/>
      <c r="CYO14" s="485"/>
      <c r="CYP14" s="485"/>
      <c r="CYQ14" s="485"/>
      <c r="CYR14" s="485"/>
      <c r="CYS14" s="485"/>
      <c r="CYT14" s="485"/>
      <c r="CYU14" s="485"/>
      <c r="CYV14" s="485"/>
      <c r="CYW14" s="485"/>
      <c r="CYX14" s="485"/>
      <c r="CYY14" s="485"/>
      <c r="CYZ14" s="485"/>
      <c r="CZA14" s="485"/>
      <c r="CZB14" s="485"/>
      <c r="CZC14" s="485"/>
      <c r="CZD14" s="485"/>
      <c r="CZE14" s="485"/>
      <c r="CZF14" s="485"/>
      <c r="CZG14" s="485"/>
      <c r="CZH14" s="485"/>
      <c r="CZI14" s="485"/>
      <c r="CZJ14" s="485"/>
      <c r="CZK14" s="485"/>
      <c r="CZL14" s="485"/>
      <c r="CZM14" s="485"/>
      <c r="CZN14" s="485"/>
      <c r="CZO14" s="485"/>
      <c r="CZP14" s="485"/>
      <c r="CZQ14" s="485"/>
      <c r="CZR14" s="485"/>
      <c r="CZS14" s="485"/>
      <c r="CZT14" s="485"/>
      <c r="CZU14" s="485"/>
      <c r="CZV14" s="485"/>
      <c r="CZW14" s="485"/>
      <c r="CZX14" s="485"/>
      <c r="CZY14" s="485"/>
      <c r="CZZ14" s="485"/>
      <c r="DAA14" s="485"/>
      <c r="DAB14" s="485"/>
      <c r="DAC14" s="485"/>
      <c r="DAD14" s="485"/>
      <c r="DAE14" s="485"/>
      <c r="DAF14" s="485"/>
      <c r="DAG14" s="485"/>
      <c r="DAH14" s="485"/>
      <c r="DAI14" s="485"/>
      <c r="DAJ14" s="485"/>
      <c r="DAK14" s="485"/>
      <c r="DAL14" s="485"/>
      <c r="DAM14" s="485"/>
      <c r="DAN14" s="485"/>
      <c r="DAO14" s="485"/>
      <c r="DAP14" s="485"/>
      <c r="DAQ14" s="485"/>
      <c r="DAR14" s="485"/>
      <c r="DAS14" s="485"/>
      <c r="DAT14" s="485"/>
      <c r="DAU14" s="485"/>
      <c r="DAV14" s="485"/>
      <c r="DAW14" s="485"/>
      <c r="DAX14" s="485"/>
      <c r="DAY14" s="485"/>
      <c r="DAZ14" s="485"/>
      <c r="DBA14" s="485"/>
      <c r="DBB14" s="485"/>
      <c r="DBC14" s="485"/>
      <c r="DBD14" s="485"/>
      <c r="DBE14" s="485"/>
      <c r="DBF14" s="485"/>
      <c r="DBG14" s="485"/>
      <c r="DBH14" s="485"/>
      <c r="DBI14" s="485"/>
      <c r="DBJ14" s="485"/>
      <c r="DBK14" s="485"/>
      <c r="DBL14" s="485"/>
      <c r="DBM14" s="485"/>
      <c r="DBN14" s="485"/>
      <c r="DBO14" s="485"/>
      <c r="DBP14" s="485"/>
      <c r="DBQ14" s="485"/>
      <c r="DBR14" s="485"/>
      <c r="DBS14" s="485"/>
      <c r="DBT14" s="485"/>
      <c r="DBU14" s="485"/>
      <c r="DBV14" s="485"/>
      <c r="DBW14" s="485"/>
      <c r="DBX14" s="485"/>
      <c r="DBY14" s="485"/>
      <c r="DBZ14" s="485"/>
      <c r="DCA14" s="485"/>
      <c r="DCB14" s="485"/>
      <c r="DCC14" s="485"/>
      <c r="DCD14" s="485"/>
      <c r="DCE14" s="485"/>
      <c r="DCF14" s="485"/>
      <c r="DCG14" s="485"/>
      <c r="DCH14" s="485"/>
      <c r="DCI14" s="485"/>
      <c r="DCJ14" s="485"/>
      <c r="DCK14" s="485"/>
      <c r="DCL14" s="485"/>
      <c r="DCM14" s="485"/>
      <c r="DCN14" s="485"/>
      <c r="DCO14" s="485"/>
      <c r="DCP14" s="485"/>
      <c r="DCQ14" s="485"/>
      <c r="DCR14" s="485"/>
      <c r="DCS14" s="485"/>
      <c r="DCT14" s="485"/>
      <c r="DCU14" s="485"/>
      <c r="DCV14" s="485"/>
      <c r="DCW14" s="485"/>
      <c r="DCX14" s="485"/>
      <c r="DCY14" s="485"/>
      <c r="DCZ14" s="485"/>
      <c r="DDA14" s="485"/>
      <c r="DDB14" s="485"/>
      <c r="DDC14" s="485"/>
      <c r="DDD14" s="485"/>
      <c r="DDE14" s="485"/>
      <c r="DDF14" s="485"/>
      <c r="DDG14" s="485"/>
      <c r="DDH14" s="485"/>
      <c r="DDI14" s="485"/>
      <c r="DDJ14" s="485"/>
      <c r="DDK14" s="485"/>
      <c r="DDL14" s="485"/>
      <c r="DDM14" s="485"/>
      <c r="DDN14" s="485"/>
      <c r="DDO14" s="485"/>
      <c r="DDP14" s="485"/>
      <c r="DDQ14" s="485"/>
      <c r="DDR14" s="485"/>
      <c r="DDS14" s="485"/>
      <c r="DDT14" s="485"/>
      <c r="DDU14" s="485"/>
      <c r="DDV14" s="485"/>
      <c r="DDW14" s="485"/>
      <c r="DDX14" s="485"/>
      <c r="DDY14" s="485"/>
      <c r="DDZ14" s="485"/>
      <c r="DEA14" s="485"/>
      <c r="DEB14" s="485"/>
      <c r="DEC14" s="485"/>
      <c r="DED14" s="485"/>
      <c r="DEE14" s="485"/>
      <c r="DEF14" s="485"/>
      <c r="DEG14" s="485"/>
      <c r="DEH14" s="485"/>
      <c r="DEI14" s="485"/>
      <c r="DEJ14" s="485"/>
      <c r="DEK14" s="485"/>
      <c r="DEL14" s="485"/>
      <c r="DEM14" s="485"/>
      <c r="DEN14" s="485"/>
      <c r="DEO14" s="485"/>
      <c r="DEP14" s="485"/>
      <c r="DEQ14" s="485"/>
      <c r="DER14" s="485"/>
      <c r="DES14" s="485"/>
      <c r="DET14" s="485"/>
      <c r="DEU14" s="485"/>
      <c r="DEV14" s="485"/>
      <c r="DEW14" s="485"/>
      <c r="DEX14" s="485"/>
      <c r="DEY14" s="485"/>
      <c r="DEZ14" s="485"/>
      <c r="DFA14" s="485"/>
      <c r="DFB14" s="485"/>
      <c r="DFC14" s="485"/>
      <c r="DFD14" s="485"/>
      <c r="DFE14" s="485"/>
      <c r="DFF14" s="485"/>
      <c r="DFG14" s="485"/>
      <c r="DFH14" s="485"/>
      <c r="DFI14" s="485"/>
      <c r="DFJ14" s="485"/>
      <c r="DFK14" s="485"/>
      <c r="DFL14" s="485"/>
      <c r="DFM14" s="485"/>
      <c r="DFN14" s="485"/>
      <c r="DFO14" s="485"/>
      <c r="DFP14" s="485"/>
      <c r="DFQ14" s="485"/>
      <c r="DFR14" s="485"/>
      <c r="DFS14" s="485"/>
      <c r="DFT14" s="485"/>
      <c r="DFU14" s="485"/>
      <c r="DFV14" s="485"/>
      <c r="DFW14" s="485"/>
      <c r="DFX14" s="485"/>
      <c r="DFY14" s="485"/>
      <c r="DFZ14" s="485"/>
      <c r="DGA14" s="485"/>
      <c r="DGB14" s="485"/>
      <c r="DGC14" s="485"/>
      <c r="DGD14" s="485"/>
      <c r="DGE14" s="485"/>
      <c r="DGF14" s="485"/>
      <c r="DGG14" s="485"/>
      <c r="DGH14" s="485"/>
      <c r="DGI14" s="485"/>
      <c r="DGJ14" s="485"/>
      <c r="DGK14" s="485"/>
      <c r="DGL14" s="485"/>
      <c r="DGM14" s="485"/>
      <c r="DGN14" s="485"/>
      <c r="DGO14" s="485"/>
      <c r="DGP14" s="485"/>
      <c r="DGQ14" s="485"/>
      <c r="DGR14" s="485"/>
      <c r="DGS14" s="485"/>
      <c r="DGT14" s="485"/>
      <c r="DGU14" s="485"/>
      <c r="DGV14" s="485"/>
      <c r="DGW14" s="485"/>
      <c r="DGX14" s="485"/>
      <c r="DGY14" s="485"/>
      <c r="DGZ14" s="485"/>
      <c r="DHA14" s="485"/>
      <c r="DHB14" s="485"/>
      <c r="DHC14" s="485"/>
      <c r="DHD14" s="485"/>
      <c r="DHE14" s="485"/>
      <c r="DHF14" s="485"/>
      <c r="DHG14" s="485"/>
      <c r="DHH14" s="485"/>
      <c r="DHI14" s="485"/>
      <c r="DHJ14" s="485"/>
      <c r="DHK14" s="485"/>
      <c r="DHL14" s="485"/>
      <c r="DHM14" s="485"/>
      <c r="DHN14" s="485"/>
      <c r="DHO14" s="485"/>
      <c r="DHP14" s="485"/>
      <c r="DHQ14" s="485"/>
      <c r="DHR14" s="485"/>
      <c r="DHS14" s="485"/>
      <c r="DHT14" s="485"/>
      <c r="DHU14" s="485"/>
      <c r="DHV14" s="485"/>
      <c r="DHW14" s="485"/>
      <c r="DHX14" s="485"/>
      <c r="DHY14" s="485"/>
      <c r="DHZ14" s="485"/>
      <c r="DIA14" s="485"/>
      <c r="DIB14" s="485"/>
      <c r="DIC14" s="485"/>
      <c r="DID14" s="485"/>
      <c r="DIE14" s="485"/>
      <c r="DIF14" s="485"/>
      <c r="DIG14" s="485"/>
      <c r="DIH14" s="485"/>
      <c r="DII14" s="485"/>
      <c r="DIJ14" s="485"/>
      <c r="DIK14" s="485"/>
      <c r="DIL14" s="485"/>
      <c r="DIM14" s="485"/>
      <c r="DIN14" s="485"/>
      <c r="DIO14" s="485"/>
      <c r="DIP14" s="485"/>
      <c r="DIQ14" s="485"/>
      <c r="DIR14" s="485"/>
      <c r="DIS14" s="485"/>
      <c r="DIT14" s="485"/>
      <c r="DIU14" s="485"/>
      <c r="DIV14" s="485"/>
      <c r="DIW14" s="485"/>
      <c r="DIX14" s="485"/>
      <c r="DIY14" s="485"/>
      <c r="DIZ14" s="485"/>
      <c r="DJA14" s="485"/>
      <c r="DJB14" s="485"/>
      <c r="DJC14" s="485"/>
      <c r="DJD14" s="485"/>
      <c r="DJE14" s="485"/>
      <c r="DJF14" s="485"/>
      <c r="DJG14" s="485"/>
      <c r="DJH14" s="485"/>
      <c r="DJI14" s="485"/>
      <c r="DJJ14" s="485"/>
      <c r="DJK14" s="485"/>
      <c r="DJL14" s="485"/>
      <c r="DJM14" s="485"/>
      <c r="DJN14" s="485"/>
      <c r="DJO14" s="485"/>
      <c r="DJP14" s="485"/>
      <c r="DJQ14" s="485"/>
      <c r="DJR14" s="485"/>
      <c r="DJS14" s="485"/>
      <c r="DJT14" s="485"/>
      <c r="DJU14" s="485"/>
      <c r="DJV14" s="485"/>
      <c r="DJW14" s="485"/>
      <c r="DJX14" s="485"/>
      <c r="DJY14" s="485"/>
      <c r="DJZ14" s="485"/>
      <c r="DKA14" s="485"/>
      <c r="DKB14" s="485"/>
      <c r="DKC14" s="485"/>
      <c r="DKD14" s="485"/>
      <c r="DKE14" s="485"/>
      <c r="DKF14" s="485"/>
      <c r="DKG14" s="485"/>
      <c r="DKH14" s="485"/>
      <c r="DKI14" s="485"/>
      <c r="DKJ14" s="485"/>
      <c r="DKK14" s="485"/>
      <c r="DKL14" s="485"/>
      <c r="DKM14" s="485"/>
      <c r="DKN14" s="485"/>
      <c r="DKO14" s="485"/>
      <c r="DKP14" s="485"/>
      <c r="DKQ14" s="485"/>
      <c r="DKR14" s="485"/>
      <c r="DKS14" s="485"/>
      <c r="DKT14" s="485"/>
      <c r="DKU14" s="485"/>
      <c r="DKV14" s="485"/>
      <c r="DKW14" s="485"/>
      <c r="DKX14" s="485"/>
      <c r="DKY14" s="485"/>
      <c r="DKZ14" s="485"/>
      <c r="DLA14" s="485"/>
      <c r="DLB14" s="485"/>
      <c r="DLC14" s="485"/>
      <c r="DLD14" s="485"/>
      <c r="DLE14" s="485"/>
      <c r="DLF14" s="485"/>
      <c r="DLG14" s="485"/>
      <c r="DLH14" s="485"/>
      <c r="DLI14" s="485"/>
      <c r="DLJ14" s="485"/>
      <c r="DLK14" s="485"/>
      <c r="DLL14" s="485"/>
      <c r="DLM14" s="485"/>
      <c r="DLN14" s="485"/>
      <c r="DLO14" s="485"/>
      <c r="DLP14" s="485"/>
      <c r="DLQ14" s="485"/>
      <c r="DLR14" s="485"/>
      <c r="DLS14" s="485"/>
      <c r="DLT14" s="485"/>
      <c r="DLU14" s="485"/>
      <c r="DLV14" s="485"/>
      <c r="DLW14" s="485"/>
      <c r="DLX14" s="485"/>
      <c r="DLY14" s="485"/>
      <c r="DLZ14" s="485"/>
      <c r="DMA14" s="485"/>
      <c r="DMB14" s="485"/>
      <c r="DMC14" s="485"/>
      <c r="DMD14" s="485"/>
      <c r="DME14" s="485"/>
      <c r="DMF14" s="485"/>
      <c r="DMG14" s="485"/>
      <c r="DMH14" s="485"/>
      <c r="DMI14" s="485"/>
      <c r="DMJ14" s="485"/>
      <c r="DMK14" s="485"/>
      <c r="DML14" s="485"/>
      <c r="DMM14" s="485"/>
      <c r="DMN14" s="485"/>
      <c r="DMO14" s="485"/>
      <c r="DMP14" s="485"/>
      <c r="DMQ14" s="485"/>
      <c r="DMR14" s="485"/>
      <c r="DMS14" s="485"/>
      <c r="DMT14" s="485"/>
      <c r="DMU14" s="485"/>
      <c r="DMV14" s="485"/>
      <c r="DMW14" s="485"/>
      <c r="DMX14" s="485"/>
      <c r="DMY14" s="485"/>
      <c r="DMZ14" s="485"/>
      <c r="DNA14" s="485"/>
      <c r="DNB14" s="485"/>
      <c r="DNC14" s="485"/>
      <c r="DND14" s="485"/>
      <c r="DNE14" s="485"/>
      <c r="DNF14" s="485"/>
      <c r="DNG14" s="485"/>
      <c r="DNH14" s="485"/>
      <c r="DNI14" s="485"/>
      <c r="DNJ14" s="485"/>
      <c r="DNK14" s="485"/>
      <c r="DNL14" s="485"/>
      <c r="DNM14" s="485"/>
      <c r="DNN14" s="485"/>
      <c r="DNO14" s="485"/>
      <c r="DNP14" s="485"/>
      <c r="DNQ14" s="485"/>
      <c r="DNR14" s="485"/>
      <c r="DNS14" s="485"/>
      <c r="DNT14" s="485"/>
      <c r="DNU14" s="485"/>
      <c r="DNV14" s="485"/>
      <c r="DNW14" s="485"/>
      <c r="DNX14" s="485"/>
      <c r="DNY14" s="485"/>
      <c r="DNZ14" s="485"/>
      <c r="DOA14" s="485"/>
      <c r="DOB14" s="485"/>
      <c r="DOC14" s="485"/>
      <c r="DOD14" s="485"/>
      <c r="DOE14" s="485"/>
      <c r="DOF14" s="485"/>
      <c r="DOG14" s="485"/>
      <c r="DOH14" s="485"/>
      <c r="DOI14" s="485"/>
      <c r="DOJ14" s="485"/>
      <c r="DOK14" s="485"/>
      <c r="DOL14" s="485"/>
      <c r="DOM14" s="485"/>
      <c r="DON14" s="485"/>
      <c r="DOO14" s="485"/>
      <c r="DOP14" s="485"/>
      <c r="DOQ14" s="485"/>
      <c r="DOR14" s="485"/>
      <c r="DOS14" s="485"/>
      <c r="DOT14" s="485"/>
      <c r="DOU14" s="485"/>
      <c r="DOV14" s="485"/>
      <c r="DOW14" s="485"/>
      <c r="DOX14" s="485"/>
      <c r="DOY14" s="485"/>
      <c r="DOZ14" s="485"/>
      <c r="DPA14" s="485"/>
      <c r="DPB14" s="485"/>
      <c r="DPC14" s="485"/>
      <c r="DPD14" s="485"/>
      <c r="DPE14" s="485"/>
      <c r="DPF14" s="485"/>
      <c r="DPG14" s="485"/>
      <c r="DPH14" s="485"/>
      <c r="DPI14" s="485"/>
      <c r="DPJ14" s="485"/>
      <c r="DPK14" s="485"/>
      <c r="DPL14" s="485"/>
      <c r="DPM14" s="485"/>
      <c r="DPN14" s="485"/>
      <c r="DPO14" s="485"/>
      <c r="DPP14" s="485"/>
      <c r="DPQ14" s="485"/>
      <c r="DPR14" s="485"/>
      <c r="DPS14" s="485"/>
      <c r="DPT14" s="485"/>
      <c r="DPU14" s="485"/>
      <c r="DPV14" s="485"/>
      <c r="DPW14" s="485"/>
      <c r="DPX14" s="485"/>
      <c r="DPY14" s="485"/>
      <c r="DPZ14" s="485"/>
      <c r="DQA14" s="485"/>
      <c r="DQB14" s="485"/>
      <c r="DQC14" s="485"/>
      <c r="DQD14" s="485"/>
      <c r="DQE14" s="485"/>
      <c r="DQF14" s="485"/>
      <c r="DQG14" s="485"/>
      <c r="DQH14" s="485"/>
      <c r="DQI14" s="485"/>
      <c r="DQJ14" s="485"/>
      <c r="DQK14" s="485"/>
      <c r="DQL14" s="485"/>
      <c r="DQM14" s="485"/>
      <c r="DQN14" s="485"/>
      <c r="DQO14" s="485"/>
      <c r="DQP14" s="485"/>
      <c r="DQQ14" s="485"/>
      <c r="DQR14" s="485"/>
      <c r="DQS14" s="485"/>
      <c r="DQT14" s="485"/>
      <c r="DQU14" s="485"/>
      <c r="DQV14" s="485"/>
      <c r="DQW14" s="485"/>
      <c r="DQX14" s="485"/>
      <c r="DQY14" s="485"/>
      <c r="DQZ14" s="485"/>
      <c r="DRA14" s="485"/>
      <c r="DRB14" s="485"/>
      <c r="DRC14" s="485"/>
      <c r="DRD14" s="485"/>
      <c r="DRE14" s="485"/>
      <c r="DRF14" s="485"/>
      <c r="DRG14" s="485"/>
      <c r="DRH14" s="485"/>
      <c r="DRI14" s="485"/>
      <c r="DRJ14" s="485"/>
      <c r="DRK14" s="485"/>
      <c r="DRL14" s="485"/>
      <c r="DRM14" s="485"/>
      <c r="DRN14" s="485"/>
      <c r="DRO14" s="485"/>
      <c r="DRP14" s="485"/>
      <c r="DRQ14" s="485"/>
      <c r="DRR14" s="485"/>
      <c r="DRS14" s="485"/>
      <c r="DRT14" s="485"/>
      <c r="DRU14" s="485"/>
      <c r="DRV14" s="485"/>
      <c r="DRW14" s="485"/>
      <c r="DRX14" s="485"/>
      <c r="DRY14" s="485"/>
      <c r="DRZ14" s="485"/>
      <c r="DSA14" s="485"/>
      <c r="DSB14" s="485"/>
      <c r="DSC14" s="485"/>
      <c r="DSD14" s="485"/>
      <c r="DSE14" s="485"/>
      <c r="DSF14" s="485"/>
      <c r="DSG14" s="485"/>
      <c r="DSH14" s="485"/>
      <c r="DSI14" s="485"/>
      <c r="DSJ14" s="485"/>
      <c r="DSK14" s="485"/>
      <c r="DSL14" s="485"/>
      <c r="DSM14" s="485"/>
      <c r="DSN14" s="485"/>
      <c r="DSO14" s="485"/>
      <c r="DSP14" s="485"/>
      <c r="DSQ14" s="485"/>
      <c r="DSR14" s="485"/>
      <c r="DSS14" s="485"/>
      <c r="DST14" s="485"/>
      <c r="DSU14" s="485"/>
      <c r="DSV14" s="485"/>
      <c r="DSW14" s="485"/>
      <c r="DSX14" s="485"/>
      <c r="DSY14" s="485"/>
      <c r="DSZ14" s="485"/>
      <c r="DTA14" s="485"/>
      <c r="DTB14" s="485"/>
      <c r="DTC14" s="485"/>
      <c r="DTD14" s="485"/>
      <c r="DTE14" s="485"/>
      <c r="DTF14" s="485"/>
      <c r="DTG14" s="485"/>
      <c r="DTH14" s="485"/>
      <c r="DTI14" s="485"/>
      <c r="DTJ14" s="485"/>
      <c r="DTK14" s="485"/>
      <c r="DTL14" s="485"/>
      <c r="DTM14" s="485"/>
      <c r="DTN14" s="485"/>
      <c r="DTO14" s="485"/>
      <c r="DTP14" s="485"/>
      <c r="DTQ14" s="485"/>
      <c r="DTR14" s="485"/>
      <c r="DTS14" s="485"/>
      <c r="DTT14" s="485"/>
      <c r="DTU14" s="485"/>
      <c r="DTV14" s="485"/>
      <c r="DTW14" s="485"/>
      <c r="DTX14" s="485"/>
      <c r="DTY14" s="485"/>
      <c r="DTZ14" s="485"/>
      <c r="DUA14" s="485"/>
      <c r="DUB14" s="485"/>
      <c r="DUC14" s="485"/>
      <c r="DUD14" s="485"/>
      <c r="DUE14" s="485"/>
      <c r="DUF14" s="485"/>
      <c r="DUG14" s="485"/>
      <c r="DUH14" s="485"/>
      <c r="DUI14" s="485"/>
      <c r="DUJ14" s="485"/>
      <c r="DUK14" s="485"/>
      <c r="DUL14" s="485"/>
      <c r="DUM14" s="485"/>
      <c r="DUN14" s="485"/>
      <c r="DUO14" s="485"/>
      <c r="DUP14" s="485"/>
      <c r="DUQ14" s="485"/>
      <c r="DUR14" s="485"/>
      <c r="DUS14" s="485"/>
      <c r="DUT14" s="485"/>
      <c r="DUU14" s="485"/>
      <c r="DUV14" s="485"/>
      <c r="DUW14" s="485"/>
      <c r="DUX14" s="485"/>
      <c r="DUY14" s="485"/>
      <c r="DUZ14" s="485"/>
      <c r="DVA14" s="485"/>
      <c r="DVB14" s="485"/>
      <c r="DVC14" s="485"/>
      <c r="DVD14" s="485"/>
      <c r="DVE14" s="485"/>
      <c r="DVF14" s="485"/>
      <c r="DVG14" s="485"/>
      <c r="DVH14" s="485"/>
      <c r="DVI14" s="485"/>
      <c r="DVJ14" s="485"/>
      <c r="DVK14" s="485"/>
      <c r="DVL14" s="485"/>
      <c r="DVM14" s="485"/>
      <c r="DVN14" s="485"/>
      <c r="DVO14" s="485"/>
      <c r="DVP14" s="485"/>
      <c r="DVQ14" s="485"/>
      <c r="DVR14" s="485"/>
      <c r="DVS14" s="485"/>
      <c r="DVT14" s="485"/>
      <c r="DVU14" s="485"/>
      <c r="DVV14" s="485"/>
      <c r="DVW14" s="485"/>
      <c r="DVX14" s="485"/>
      <c r="DVY14" s="485"/>
      <c r="DVZ14" s="485"/>
      <c r="DWA14" s="485"/>
      <c r="DWB14" s="485"/>
      <c r="DWC14" s="485"/>
      <c r="DWD14" s="485"/>
      <c r="DWE14" s="485"/>
      <c r="DWF14" s="485"/>
      <c r="DWG14" s="485"/>
      <c r="DWH14" s="485"/>
      <c r="DWI14" s="485"/>
      <c r="DWJ14" s="485"/>
      <c r="DWK14" s="485"/>
      <c r="DWL14" s="485"/>
      <c r="DWM14" s="485"/>
      <c r="DWN14" s="485"/>
      <c r="DWO14" s="485"/>
      <c r="DWP14" s="485"/>
      <c r="DWQ14" s="485"/>
      <c r="DWR14" s="485"/>
      <c r="DWS14" s="485"/>
      <c r="DWT14" s="485"/>
      <c r="DWU14" s="485"/>
      <c r="DWV14" s="485"/>
      <c r="DWW14" s="485"/>
      <c r="DWX14" s="485"/>
      <c r="DWY14" s="485"/>
      <c r="DWZ14" s="485"/>
      <c r="DXA14" s="485"/>
      <c r="DXB14" s="485"/>
      <c r="DXC14" s="485"/>
      <c r="DXD14" s="485"/>
      <c r="DXE14" s="485"/>
      <c r="DXF14" s="485"/>
      <c r="DXG14" s="485"/>
      <c r="DXH14" s="485"/>
      <c r="DXI14" s="485"/>
      <c r="DXJ14" s="485"/>
      <c r="DXK14" s="485"/>
      <c r="DXL14" s="485"/>
      <c r="DXM14" s="485"/>
      <c r="DXN14" s="485"/>
      <c r="DXO14" s="485"/>
      <c r="DXP14" s="485"/>
      <c r="DXQ14" s="485"/>
      <c r="DXR14" s="485"/>
      <c r="DXS14" s="485"/>
      <c r="DXT14" s="485"/>
      <c r="DXU14" s="485"/>
      <c r="DXV14" s="485"/>
      <c r="DXW14" s="485"/>
      <c r="DXX14" s="485"/>
      <c r="DXY14" s="485"/>
      <c r="DXZ14" s="485"/>
      <c r="DYA14" s="485"/>
      <c r="DYB14" s="485"/>
      <c r="DYC14" s="485"/>
      <c r="DYD14" s="485"/>
      <c r="DYE14" s="485"/>
      <c r="DYF14" s="485"/>
      <c r="DYG14" s="485"/>
      <c r="DYH14" s="485"/>
      <c r="DYI14" s="485"/>
      <c r="DYJ14" s="485"/>
      <c r="DYK14" s="485"/>
      <c r="DYL14" s="485"/>
      <c r="DYM14" s="485"/>
      <c r="DYN14" s="485"/>
      <c r="DYO14" s="485"/>
      <c r="DYP14" s="485"/>
      <c r="DYQ14" s="485"/>
      <c r="DYR14" s="485"/>
      <c r="DYS14" s="485"/>
      <c r="DYT14" s="485"/>
      <c r="DYU14" s="485"/>
      <c r="DYV14" s="485"/>
      <c r="DYW14" s="485"/>
      <c r="DYX14" s="485"/>
      <c r="DYY14" s="485"/>
      <c r="DYZ14" s="485"/>
      <c r="DZA14" s="485"/>
      <c r="DZB14" s="485"/>
      <c r="DZC14" s="485"/>
      <c r="DZD14" s="485"/>
      <c r="DZE14" s="485"/>
      <c r="DZF14" s="485"/>
      <c r="DZG14" s="485"/>
      <c r="DZH14" s="485"/>
      <c r="DZI14" s="485"/>
      <c r="DZJ14" s="485"/>
      <c r="DZK14" s="485"/>
      <c r="DZL14" s="485"/>
      <c r="DZM14" s="485"/>
      <c r="DZN14" s="485"/>
      <c r="DZO14" s="485"/>
      <c r="DZP14" s="485"/>
      <c r="DZQ14" s="485"/>
      <c r="DZR14" s="485"/>
      <c r="DZS14" s="485"/>
      <c r="DZT14" s="485"/>
      <c r="DZU14" s="485"/>
      <c r="DZV14" s="485"/>
      <c r="DZW14" s="485"/>
      <c r="DZX14" s="485"/>
      <c r="DZY14" s="485"/>
      <c r="DZZ14" s="485"/>
      <c r="EAA14" s="485"/>
      <c r="EAB14" s="485"/>
      <c r="EAC14" s="485"/>
      <c r="EAD14" s="485"/>
      <c r="EAE14" s="485"/>
      <c r="EAF14" s="485"/>
      <c r="EAG14" s="485"/>
      <c r="EAH14" s="485"/>
      <c r="EAI14" s="485"/>
      <c r="EAJ14" s="485"/>
      <c r="EAK14" s="485"/>
      <c r="EAL14" s="485"/>
      <c r="EAM14" s="485"/>
      <c r="EAN14" s="485"/>
      <c r="EAO14" s="485"/>
      <c r="EAP14" s="485"/>
      <c r="EAQ14" s="485"/>
      <c r="EAR14" s="485"/>
      <c r="EAS14" s="485"/>
      <c r="EAT14" s="485"/>
      <c r="EAU14" s="485"/>
      <c r="EAV14" s="485"/>
      <c r="EAW14" s="485"/>
      <c r="EAX14" s="485"/>
      <c r="EAY14" s="485"/>
      <c r="EAZ14" s="485"/>
      <c r="EBA14" s="485"/>
      <c r="EBB14" s="485"/>
      <c r="EBC14" s="485"/>
      <c r="EBD14" s="485"/>
      <c r="EBE14" s="485"/>
      <c r="EBF14" s="485"/>
      <c r="EBG14" s="485"/>
      <c r="EBH14" s="485"/>
      <c r="EBI14" s="485"/>
      <c r="EBJ14" s="485"/>
      <c r="EBK14" s="485"/>
      <c r="EBL14" s="485"/>
      <c r="EBM14" s="485"/>
      <c r="EBN14" s="485"/>
      <c r="EBO14" s="485"/>
      <c r="EBP14" s="485"/>
      <c r="EBQ14" s="485"/>
      <c r="EBR14" s="485"/>
      <c r="EBS14" s="485"/>
      <c r="EBT14" s="485"/>
      <c r="EBU14" s="485"/>
      <c r="EBV14" s="485"/>
      <c r="EBW14" s="485"/>
      <c r="EBX14" s="485"/>
      <c r="EBY14" s="485"/>
      <c r="EBZ14" s="485"/>
      <c r="ECA14" s="485"/>
      <c r="ECB14" s="485"/>
      <c r="ECC14" s="485"/>
      <c r="ECD14" s="485"/>
      <c r="ECE14" s="485"/>
      <c r="ECF14" s="485"/>
      <c r="ECG14" s="485"/>
      <c r="ECH14" s="485"/>
      <c r="ECI14" s="485"/>
      <c r="ECJ14" s="485"/>
      <c r="ECK14" s="485"/>
      <c r="ECL14" s="485"/>
      <c r="ECM14" s="485"/>
      <c r="ECN14" s="485"/>
      <c r="ECO14" s="485"/>
      <c r="ECP14" s="485"/>
      <c r="ECQ14" s="485"/>
      <c r="ECR14" s="485"/>
      <c r="ECS14" s="485"/>
      <c r="ECT14" s="485"/>
      <c r="ECU14" s="485"/>
      <c r="ECV14" s="485"/>
      <c r="ECW14" s="485"/>
      <c r="ECX14" s="485"/>
      <c r="ECY14" s="485"/>
      <c r="ECZ14" s="485"/>
      <c r="EDA14" s="485"/>
      <c r="EDB14" s="485"/>
      <c r="EDC14" s="485"/>
      <c r="EDD14" s="485"/>
      <c r="EDE14" s="485"/>
      <c r="EDF14" s="485"/>
      <c r="EDG14" s="485"/>
      <c r="EDH14" s="485"/>
      <c r="EDI14" s="485"/>
      <c r="EDJ14" s="485"/>
      <c r="EDK14" s="485"/>
      <c r="EDL14" s="485"/>
      <c r="EDM14" s="485"/>
      <c r="EDN14" s="485"/>
      <c r="EDO14" s="485"/>
      <c r="EDP14" s="485"/>
      <c r="EDQ14" s="485"/>
      <c r="EDR14" s="485"/>
      <c r="EDS14" s="485"/>
      <c r="EDT14" s="485"/>
      <c r="EDU14" s="485"/>
      <c r="EDV14" s="485"/>
      <c r="EDW14" s="485"/>
      <c r="EDX14" s="485"/>
      <c r="EDY14" s="485"/>
      <c r="EDZ14" s="485"/>
      <c r="EEA14" s="485"/>
      <c r="EEB14" s="485"/>
      <c r="EEC14" s="485"/>
      <c r="EED14" s="485"/>
      <c r="EEE14" s="485"/>
      <c r="EEF14" s="485"/>
      <c r="EEG14" s="485"/>
      <c r="EEH14" s="485"/>
      <c r="EEI14" s="485"/>
      <c r="EEJ14" s="485"/>
      <c r="EEK14" s="485"/>
      <c r="EEL14" s="485"/>
      <c r="EEM14" s="485"/>
      <c r="EEN14" s="485"/>
      <c r="EEO14" s="485"/>
      <c r="EEP14" s="485"/>
      <c r="EEQ14" s="485"/>
      <c r="EER14" s="485"/>
      <c r="EES14" s="485"/>
      <c r="EET14" s="485"/>
      <c r="EEU14" s="485"/>
      <c r="EEV14" s="485"/>
      <c r="EEW14" s="485"/>
      <c r="EEX14" s="485"/>
      <c r="EEY14" s="485"/>
      <c r="EEZ14" s="485"/>
      <c r="EFA14" s="485"/>
      <c r="EFB14" s="485"/>
      <c r="EFC14" s="485"/>
      <c r="EFD14" s="485"/>
      <c r="EFE14" s="485"/>
      <c r="EFF14" s="485"/>
      <c r="EFG14" s="485"/>
      <c r="EFH14" s="485"/>
      <c r="EFI14" s="485"/>
      <c r="EFJ14" s="485"/>
      <c r="EFK14" s="485"/>
      <c r="EFL14" s="485"/>
      <c r="EFM14" s="485"/>
      <c r="EFN14" s="485"/>
      <c r="EFO14" s="485"/>
      <c r="EFP14" s="485"/>
      <c r="EFQ14" s="485"/>
      <c r="EFR14" s="485"/>
      <c r="EFS14" s="485"/>
      <c r="EFT14" s="485"/>
      <c r="EFU14" s="485"/>
      <c r="EFV14" s="485"/>
      <c r="EFW14" s="485"/>
      <c r="EFX14" s="485"/>
      <c r="EFY14" s="485"/>
      <c r="EFZ14" s="485"/>
      <c r="EGA14" s="485"/>
      <c r="EGB14" s="485"/>
      <c r="EGC14" s="485"/>
      <c r="EGD14" s="485"/>
      <c r="EGE14" s="485"/>
      <c r="EGF14" s="485"/>
      <c r="EGG14" s="485"/>
      <c r="EGH14" s="485"/>
      <c r="EGI14" s="485"/>
      <c r="EGJ14" s="485"/>
      <c r="EGK14" s="485"/>
      <c r="EGL14" s="485"/>
      <c r="EGM14" s="485"/>
      <c r="EGN14" s="485"/>
      <c r="EGO14" s="485"/>
      <c r="EGP14" s="485"/>
      <c r="EGQ14" s="485"/>
      <c r="EGR14" s="485"/>
      <c r="EGS14" s="485"/>
      <c r="EGT14" s="485"/>
      <c r="EGU14" s="485"/>
      <c r="EGV14" s="485"/>
      <c r="EGW14" s="485"/>
      <c r="EGX14" s="485"/>
      <c r="EGY14" s="485"/>
      <c r="EGZ14" s="485"/>
      <c r="EHA14" s="485"/>
      <c r="EHB14" s="485"/>
      <c r="EHC14" s="485"/>
      <c r="EHD14" s="485"/>
      <c r="EHE14" s="485"/>
      <c r="EHF14" s="485"/>
      <c r="EHG14" s="485"/>
      <c r="EHH14" s="485"/>
      <c r="EHI14" s="485"/>
      <c r="EHJ14" s="485"/>
      <c r="EHK14" s="485"/>
      <c r="EHL14" s="485"/>
      <c r="EHM14" s="485"/>
      <c r="EHN14" s="485"/>
      <c r="EHO14" s="485"/>
      <c r="EHP14" s="485"/>
      <c r="EHQ14" s="485"/>
      <c r="EHR14" s="485"/>
      <c r="EHS14" s="485"/>
      <c r="EHT14" s="485"/>
      <c r="EHU14" s="485"/>
      <c r="EHV14" s="485"/>
      <c r="EHW14" s="485"/>
      <c r="EHX14" s="485"/>
      <c r="EHY14" s="485"/>
      <c r="EHZ14" s="485"/>
      <c r="EIA14" s="485"/>
      <c r="EIB14" s="485"/>
      <c r="EIC14" s="485"/>
      <c r="EID14" s="485"/>
      <c r="EIE14" s="485"/>
      <c r="EIF14" s="485"/>
      <c r="EIG14" s="485"/>
      <c r="EIH14" s="485"/>
      <c r="EII14" s="485"/>
      <c r="EIJ14" s="485"/>
      <c r="EIK14" s="485"/>
      <c r="EIL14" s="485"/>
      <c r="EIM14" s="485"/>
      <c r="EIN14" s="485"/>
      <c r="EIO14" s="485"/>
      <c r="EIP14" s="485"/>
      <c r="EIQ14" s="485"/>
      <c r="EIR14" s="485"/>
      <c r="EIS14" s="485"/>
      <c r="EIT14" s="485"/>
      <c r="EIU14" s="485"/>
      <c r="EIV14" s="485"/>
      <c r="EIW14" s="485"/>
      <c r="EIX14" s="485"/>
      <c r="EIY14" s="485"/>
      <c r="EIZ14" s="485"/>
      <c r="EJA14" s="485"/>
      <c r="EJB14" s="485"/>
      <c r="EJC14" s="485"/>
      <c r="EJD14" s="485"/>
      <c r="EJE14" s="485"/>
      <c r="EJF14" s="485"/>
      <c r="EJG14" s="485"/>
      <c r="EJH14" s="485"/>
      <c r="EJI14" s="485"/>
      <c r="EJJ14" s="485"/>
      <c r="EJK14" s="485"/>
      <c r="EJL14" s="485"/>
      <c r="EJM14" s="485"/>
      <c r="EJN14" s="485"/>
      <c r="EJO14" s="485"/>
      <c r="EJP14" s="485"/>
      <c r="EJQ14" s="485"/>
      <c r="EJR14" s="485"/>
      <c r="EJS14" s="485"/>
      <c r="EJT14" s="485"/>
      <c r="EJU14" s="485"/>
      <c r="EJV14" s="485"/>
      <c r="EJW14" s="485"/>
      <c r="EJX14" s="485"/>
      <c r="EJY14" s="485"/>
      <c r="EJZ14" s="485"/>
      <c r="EKA14" s="485"/>
      <c r="EKB14" s="485"/>
      <c r="EKC14" s="485"/>
      <c r="EKD14" s="485"/>
      <c r="EKE14" s="485"/>
      <c r="EKF14" s="485"/>
      <c r="EKG14" s="485"/>
      <c r="EKH14" s="485"/>
      <c r="EKI14" s="485"/>
      <c r="EKJ14" s="485"/>
      <c r="EKK14" s="485"/>
      <c r="EKL14" s="485"/>
      <c r="EKM14" s="485"/>
      <c r="EKN14" s="485"/>
      <c r="EKO14" s="485"/>
      <c r="EKP14" s="485"/>
      <c r="EKQ14" s="485"/>
      <c r="EKR14" s="485"/>
      <c r="EKS14" s="485"/>
      <c r="EKT14" s="485"/>
      <c r="EKU14" s="485"/>
      <c r="EKV14" s="485"/>
      <c r="EKW14" s="485"/>
      <c r="EKX14" s="485"/>
      <c r="EKY14" s="485"/>
      <c r="EKZ14" s="485"/>
      <c r="ELA14" s="485"/>
      <c r="ELB14" s="485"/>
      <c r="ELC14" s="485"/>
      <c r="ELD14" s="485"/>
      <c r="ELE14" s="485"/>
      <c r="ELF14" s="485"/>
      <c r="ELG14" s="485"/>
      <c r="ELH14" s="485"/>
      <c r="ELI14" s="485"/>
      <c r="ELJ14" s="485"/>
      <c r="ELK14" s="485"/>
      <c r="ELL14" s="485"/>
      <c r="ELM14" s="485"/>
      <c r="ELN14" s="485"/>
      <c r="ELO14" s="485"/>
      <c r="ELP14" s="485"/>
      <c r="ELQ14" s="485"/>
      <c r="ELR14" s="485"/>
      <c r="ELS14" s="485"/>
      <c r="ELT14" s="485"/>
      <c r="ELU14" s="485"/>
      <c r="ELV14" s="485"/>
      <c r="ELW14" s="485"/>
      <c r="ELX14" s="485"/>
      <c r="ELY14" s="485"/>
      <c r="ELZ14" s="485"/>
      <c r="EMA14" s="485"/>
      <c r="EMB14" s="485"/>
      <c r="EMC14" s="485"/>
      <c r="EMD14" s="485"/>
      <c r="EME14" s="485"/>
      <c r="EMF14" s="485"/>
      <c r="EMG14" s="485"/>
      <c r="EMH14" s="485"/>
      <c r="EMI14" s="485"/>
      <c r="EMJ14" s="485"/>
      <c r="EMK14" s="485"/>
      <c r="EML14" s="485"/>
      <c r="EMM14" s="485"/>
      <c r="EMN14" s="485"/>
      <c r="EMO14" s="485"/>
      <c r="EMP14" s="485"/>
      <c r="EMQ14" s="485"/>
      <c r="EMR14" s="485"/>
      <c r="EMS14" s="485"/>
      <c r="EMT14" s="485"/>
      <c r="EMU14" s="485"/>
      <c r="EMV14" s="485"/>
      <c r="EMW14" s="485"/>
      <c r="EMX14" s="485"/>
      <c r="EMY14" s="485"/>
      <c r="EMZ14" s="485"/>
      <c r="ENA14" s="485"/>
      <c r="ENB14" s="485"/>
      <c r="ENC14" s="485"/>
      <c r="END14" s="485"/>
      <c r="ENE14" s="485"/>
      <c r="ENF14" s="485"/>
      <c r="ENG14" s="485"/>
      <c r="ENH14" s="485"/>
      <c r="ENI14" s="485"/>
      <c r="ENJ14" s="485"/>
      <c r="ENK14" s="485"/>
      <c r="ENL14" s="485"/>
      <c r="ENM14" s="485"/>
      <c r="ENN14" s="485"/>
      <c r="ENO14" s="485"/>
      <c r="ENP14" s="485"/>
      <c r="ENQ14" s="485"/>
      <c r="ENR14" s="485"/>
      <c r="ENS14" s="485"/>
      <c r="ENT14" s="485"/>
      <c r="ENU14" s="485"/>
      <c r="ENV14" s="485"/>
      <c r="ENW14" s="485"/>
      <c r="ENX14" s="485"/>
      <c r="ENY14" s="485"/>
      <c r="ENZ14" s="485"/>
      <c r="EOA14" s="485"/>
      <c r="EOB14" s="485"/>
      <c r="EOC14" s="485"/>
      <c r="EOD14" s="485"/>
      <c r="EOE14" s="485"/>
      <c r="EOF14" s="485"/>
      <c r="EOG14" s="485"/>
      <c r="EOH14" s="485"/>
      <c r="EOI14" s="485"/>
      <c r="EOJ14" s="485"/>
      <c r="EOK14" s="485"/>
      <c r="EOL14" s="485"/>
      <c r="EOM14" s="485"/>
      <c r="EON14" s="485"/>
      <c r="EOO14" s="485"/>
      <c r="EOP14" s="485"/>
      <c r="EOQ14" s="485"/>
      <c r="EOR14" s="485"/>
      <c r="EOS14" s="485"/>
      <c r="EOT14" s="485"/>
      <c r="EOU14" s="485"/>
      <c r="EOV14" s="485"/>
      <c r="EOW14" s="485"/>
      <c r="EOX14" s="485"/>
      <c r="EOY14" s="485"/>
      <c r="EOZ14" s="485"/>
      <c r="EPA14" s="485"/>
      <c r="EPB14" s="485"/>
      <c r="EPC14" s="485"/>
      <c r="EPD14" s="485"/>
      <c r="EPE14" s="485"/>
      <c r="EPF14" s="485"/>
      <c r="EPG14" s="485"/>
      <c r="EPH14" s="485"/>
      <c r="EPI14" s="485"/>
      <c r="EPJ14" s="485"/>
      <c r="EPK14" s="485"/>
      <c r="EPL14" s="485"/>
      <c r="EPM14" s="485"/>
      <c r="EPN14" s="485"/>
      <c r="EPO14" s="485"/>
      <c r="EPP14" s="485"/>
      <c r="EPQ14" s="485"/>
      <c r="EPR14" s="485"/>
      <c r="EPS14" s="485"/>
      <c r="EPT14" s="485"/>
      <c r="EPU14" s="485"/>
      <c r="EPV14" s="485"/>
      <c r="EPW14" s="485"/>
      <c r="EPX14" s="485"/>
      <c r="EPY14" s="485"/>
      <c r="EPZ14" s="485"/>
      <c r="EQA14" s="485"/>
      <c r="EQB14" s="485"/>
      <c r="EQC14" s="485"/>
      <c r="EQD14" s="485"/>
      <c r="EQE14" s="485"/>
      <c r="EQF14" s="485"/>
      <c r="EQG14" s="485"/>
      <c r="EQH14" s="485"/>
      <c r="EQI14" s="485"/>
      <c r="EQJ14" s="485"/>
      <c r="EQK14" s="485"/>
      <c r="EQL14" s="485"/>
      <c r="EQM14" s="485"/>
      <c r="EQN14" s="485"/>
      <c r="EQO14" s="485"/>
      <c r="EQP14" s="485"/>
      <c r="EQQ14" s="485"/>
      <c r="EQR14" s="485"/>
      <c r="EQS14" s="485"/>
      <c r="EQT14" s="485"/>
      <c r="EQU14" s="485"/>
      <c r="EQV14" s="485"/>
      <c r="EQW14" s="485"/>
      <c r="EQX14" s="485"/>
      <c r="EQY14" s="485"/>
      <c r="EQZ14" s="485"/>
      <c r="ERA14" s="485"/>
      <c r="ERB14" s="485"/>
      <c r="ERC14" s="485"/>
      <c r="ERD14" s="485"/>
      <c r="ERE14" s="485"/>
      <c r="ERF14" s="485"/>
      <c r="ERG14" s="485"/>
      <c r="ERH14" s="485"/>
      <c r="ERI14" s="485"/>
      <c r="ERJ14" s="485"/>
      <c r="ERK14" s="485"/>
      <c r="ERL14" s="485"/>
      <c r="ERM14" s="485"/>
      <c r="ERN14" s="485"/>
      <c r="ERO14" s="485"/>
      <c r="ERP14" s="485"/>
      <c r="ERQ14" s="485"/>
      <c r="ERR14" s="485"/>
      <c r="ERS14" s="485"/>
      <c r="ERT14" s="485"/>
      <c r="ERU14" s="485"/>
      <c r="ERV14" s="485"/>
      <c r="ERW14" s="485"/>
      <c r="ERX14" s="485"/>
      <c r="ERY14" s="485"/>
      <c r="ERZ14" s="485"/>
      <c r="ESA14" s="485"/>
      <c r="ESB14" s="485"/>
      <c r="ESC14" s="485"/>
      <c r="ESD14" s="485"/>
      <c r="ESE14" s="485"/>
      <c r="ESF14" s="485"/>
      <c r="ESG14" s="485"/>
      <c r="ESH14" s="485"/>
      <c r="ESI14" s="485"/>
      <c r="ESJ14" s="485"/>
      <c r="ESK14" s="485"/>
      <c r="ESL14" s="485"/>
      <c r="ESM14" s="485"/>
      <c r="ESN14" s="485"/>
      <c r="ESO14" s="485"/>
      <c r="ESP14" s="485"/>
      <c r="ESQ14" s="485"/>
      <c r="ESR14" s="485"/>
      <c r="ESS14" s="485"/>
      <c r="EST14" s="485"/>
      <c r="ESU14" s="485"/>
      <c r="ESV14" s="485"/>
      <c r="ESW14" s="485"/>
      <c r="ESX14" s="485"/>
      <c r="ESY14" s="485"/>
      <c r="ESZ14" s="485"/>
      <c r="ETA14" s="485"/>
      <c r="ETB14" s="485"/>
      <c r="ETC14" s="485"/>
      <c r="ETD14" s="485"/>
      <c r="ETE14" s="485"/>
      <c r="ETF14" s="485"/>
      <c r="ETG14" s="485"/>
      <c r="ETH14" s="485"/>
      <c r="ETI14" s="485"/>
      <c r="ETJ14" s="485"/>
      <c r="ETK14" s="485"/>
      <c r="ETL14" s="485"/>
      <c r="ETM14" s="485"/>
      <c r="ETN14" s="485"/>
      <c r="ETO14" s="485"/>
      <c r="ETP14" s="485"/>
      <c r="ETQ14" s="485"/>
      <c r="ETR14" s="485"/>
      <c r="ETS14" s="485"/>
      <c r="ETT14" s="485"/>
      <c r="ETU14" s="485"/>
      <c r="ETV14" s="485"/>
      <c r="ETW14" s="485"/>
      <c r="ETX14" s="485"/>
      <c r="ETY14" s="485"/>
      <c r="ETZ14" s="485"/>
      <c r="EUA14" s="485"/>
      <c r="EUB14" s="485"/>
      <c r="EUC14" s="485"/>
      <c r="EUD14" s="485"/>
      <c r="EUE14" s="485"/>
      <c r="EUF14" s="485"/>
      <c r="EUG14" s="485"/>
      <c r="EUH14" s="485"/>
      <c r="EUI14" s="485"/>
      <c r="EUJ14" s="485"/>
      <c r="EUK14" s="485"/>
      <c r="EUL14" s="485"/>
      <c r="EUM14" s="485"/>
      <c r="EUN14" s="485"/>
      <c r="EUO14" s="485"/>
      <c r="EUP14" s="485"/>
      <c r="EUQ14" s="485"/>
      <c r="EUR14" s="485"/>
      <c r="EUS14" s="485"/>
      <c r="EUT14" s="485"/>
      <c r="EUU14" s="485"/>
      <c r="EUV14" s="485"/>
      <c r="EUW14" s="485"/>
      <c r="EUX14" s="485"/>
      <c r="EUY14" s="485"/>
      <c r="EUZ14" s="485"/>
      <c r="EVA14" s="485"/>
      <c r="EVB14" s="485"/>
      <c r="EVC14" s="485"/>
      <c r="EVD14" s="485"/>
      <c r="EVE14" s="485"/>
      <c r="EVF14" s="485"/>
      <c r="EVG14" s="485"/>
      <c r="EVH14" s="485"/>
      <c r="EVI14" s="485"/>
      <c r="EVJ14" s="485"/>
      <c r="EVK14" s="485"/>
      <c r="EVL14" s="485"/>
      <c r="EVM14" s="485"/>
      <c r="EVN14" s="485"/>
      <c r="EVO14" s="485"/>
      <c r="EVP14" s="485"/>
      <c r="EVQ14" s="485"/>
      <c r="EVR14" s="485"/>
      <c r="EVS14" s="485"/>
      <c r="EVT14" s="485"/>
      <c r="EVU14" s="485"/>
      <c r="EVV14" s="485"/>
      <c r="EVW14" s="485"/>
      <c r="EVX14" s="485"/>
      <c r="EVY14" s="485"/>
      <c r="EVZ14" s="485"/>
      <c r="EWA14" s="485"/>
      <c r="EWB14" s="485"/>
      <c r="EWC14" s="485"/>
      <c r="EWD14" s="485"/>
      <c r="EWE14" s="485"/>
      <c r="EWF14" s="485"/>
      <c r="EWG14" s="485"/>
      <c r="EWH14" s="485"/>
      <c r="EWI14" s="485"/>
      <c r="EWJ14" s="485"/>
      <c r="EWK14" s="485"/>
      <c r="EWL14" s="485"/>
      <c r="EWM14" s="485"/>
      <c r="EWN14" s="485"/>
      <c r="EWO14" s="485"/>
      <c r="EWP14" s="485"/>
      <c r="EWQ14" s="485"/>
      <c r="EWR14" s="485"/>
      <c r="EWS14" s="485"/>
      <c r="EWT14" s="485"/>
      <c r="EWU14" s="485"/>
      <c r="EWV14" s="485"/>
      <c r="EWW14" s="485"/>
      <c r="EWX14" s="485"/>
      <c r="EWY14" s="485"/>
      <c r="EWZ14" s="485"/>
      <c r="EXA14" s="485"/>
      <c r="EXB14" s="485"/>
      <c r="EXC14" s="485"/>
      <c r="EXD14" s="485"/>
      <c r="EXE14" s="485"/>
      <c r="EXF14" s="485"/>
      <c r="EXG14" s="485"/>
      <c r="EXH14" s="485"/>
      <c r="EXI14" s="485"/>
      <c r="EXJ14" s="485"/>
      <c r="EXK14" s="485"/>
      <c r="EXL14" s="485"/>
      <c r="EXM14" s="485"/>
      <c r="EXN14" s="485"/>
      <c r="EXO14" s="485"/>
      <c r="EXP14" s="485"/>
      <c r="EXQ14" s="485"/>
      <c r="EXR14" s="485"/>
      <c r="EXS14" s="485"/>
      <c r="EXT14" s="485"/>
      <c r="EXU14" s="485"/>
      <c r="EXV14" s="485"/>
      <c r="EXW14" s="485"/>
      <c r="EXX14" s="485"/>
      <c r="EXY14" s="485"/>
      <c r="EXZ14" s="485"/>
      <c r="EYA14" s="485"/>
      <c r="EYB14" s="485"/>
      <c r="EYC14" s="485"/>
      <c r="EYD14" s="485"/>
      <c r="EYE14" s="485"/>
      <c r="EYF14" s="485"/>
      <c r="EYG14" s="485"/>
      <c r="EYH14" s="485"/>
      <c r="EYI14" s="485"/>
      <c r="EYJ14" s="485"/>
      <c r="EYK14" s="485"/>
      <c r="EYL14" s="485"/>
      <c r="EYM14" s="485"/>
      <c r="EYN14" s="485"/>
      <c r="EYO14" s="485"/>
      <c r="EYP14" s="485"/>
      <c r="EYQ14" s="485"/>
      <c r="EYR14" s="485"/>
      <c r="EYS14" s="485"/>
      <c r="EYT14" s="485"/>
      <c r="EYU14" s="485"/>
      <c r="EYV14" s="485"/>
      <c r="EYW14" s="485"/>
      <c r="EYX14" s="485"/>
      <c r="EYY14" s="485"/>
      <c r="EYZ14" s="485"/>
      <c r="EZA14" s="485"/>
      <c r="EZB14" s="485"/>
      <c r="EZC14" s="485"/>
      <c r="EZD14" s="485"/>
      <c r="EZE14" s="485"/>
      <c r="EZF14" s="485"/>
      <c r="EZG14" s="485"/>
      <c r="EZH14" s="485"/>
      <c r="EZI14" s="485"/>
      <c r="EZJ14" s="485"/>
      <c r="EZK14" s="485"/>
      <c r="EZL14" s="485"/>
      <c r="EZM14" s="485"/>
      <c r="EZN14" s="485"/>
      <c r="EZO14" s="485"/>
      <c r="EZP14" s="485"/>
      <c r="EZQ14" s="485"/>
      <c r="EZR14" s="485"/>
      <c r="EZS14" s="485"/>
      <c r="EZT14" s="485"/>
      <c r="EZU14" s="485"/>
      <c r="EZV14" s="485"/>
      <c r="EZW14" s="485"/>
      <c r="EZX14" s="485"/>
      <c r="EZY14" s="485"/>
      <c r="EZZ14" s="485"/>
      <c r="FAA14" s="485"/>
      <c r="FAB14" s="485"/>
      <c r="FAC14" s="485"/>
      <c r="FAD14" s="485"/>
      <c r="FAE14" s="485"/>
      <c r="FAF14" s="485"/>
      <c r="FAG14" s="485"/>
      <c r="FAH14" s="485"/>
      <c r="FAI14" s="485"/>
      <c r="FAJ14" s="485"/>
      <c r="FAK14" s="485"/>
      <c r="FAL14" s="485"/>
      <c r="FAM14" s="485"/>
      <c r="FAN14" s="485"/>
      <c r="FAO14" s="485"/>
      <c r="FAP14" s="485"/>
      <c r="FAQ14" s="485"/>
      <c r="FAR14" s="485"/>
      <c r="FAS14" s="485"/>
      <c r="FAT14" s="485"/>
      <c r="FAU14" s="485"/>
      <c r="FAV14" s="485"/>
      <c r="FAW14" s="485"/>
      <c r="FAX14" s="485"/>
      <c r="FAY14" s="485"/>
      <c r="FAZ14" s="485"/>
      <c r="FBA14" s="485"/>
      <c r="FBB14" s="485"/>
      <c r="FBC14" s="485"/>
      <c r="FBD14" s="485"/>
      <c r="FBE14" s="485"/>
      <c r="FBF14" s="485"/>
      <c r="FBG14" s="485"/>
      <c r="FBH14" s="485"/>
      <c r="FBI14" s="485"/>
      <c r="FBJ14" s="485"/>
      <c r="FBK14" s="485"/>
      <c r="FBL14" s="485"/>
      <c r="FBM14" s="485"/>
      <c r="FBN14" s="485"/>
      <c r="FBO14" s="485"/>
      <c r="FBP14" s="485"/>
      <c r="FBQ14" s="485"/>
      <c r="FBR14" s="485"/>
      <c r="FBS14" s="485"/>
      <c r="FBT14" s="485"/>
      <c r="FBU14" s="485"/>
      <c r="FBV14" s="485"/>
      <c r="FBW14" s="485"/>
      <c r="FBX14" s="485"/>
      <c r="FBY14" s="485"/>
      <c r="FBZ14" s="485"/>
      <c r="FCA14" s="485"/>
      <c r="FCB14" s="485"/>
      <c r="FCC14" s="485"/>
      <c r="FCD14" s="485"/>
      <c r="FCE14" s="485"/>
      <c r="FCF14" s="485"/>
      <c r="FCG14" s="485"/>
      <c r="FCH14" s="485"/>
      <c r="FCI14" s="485"/>
      <c r="FCJ14" s="485"/>
      <c r="FCK14" s="485"/>
      <c r="FCL14" s="485"/>
      <c r="FCM14" s="485"/>
      <c r="FCN14" s="485"/>
      <c r="FCO14" s="485"/>
      <c r="FCP14" s="485"/>
      <c r="FCQ14" s="485"/>
      <c r="FCR14" s="485"/>
      <c r="FCS14" s="485"/>
      <c r="FCT14" s="485"/>
      <c r="FCU14" s="485"/>
      <c r="FCV14" s="485"/>
      <c r="FCW14" s="485"/>
      <c r="FCX14" s="485"/>
      <c r="FCY14" s="485"/>
      <c r="FCZ14" s="485"/>
      <c r="FDA14" s="485"/>
      <c r="FDB14" s="485"/>
      <c r="FDC14" s="485"/>
      <c r="FDD14" s="485"/>
      <c r="FDE14" s="485"/>
      <c r="FDF14" s="485"/>
      <c r="FDG14" s="485"/>
      <c r="FDH14" s="485"/>
      <c r="FDI14" s="485"/>
      <c r="FDJ14" s="485"/>
      <c r="FDK14" s="485"/>
      <c r="FDL14" s="485"/>
      <c r="FDM14" s="485"/>
      <c r="FDN14" s="485"/>
      <c r="FDO14" s="485"/>
      <c r="FDP14" s="485"/>
      <c r="FDQ14" s="485"/>
      <c r="FDR14" s="485"/>
      <c r="FDS14" s="485"/>
      <c r="FDT14" s="485"/>
      <c r="FDU14" s="485"/>
      <c r="FDV14" s="485"/>
      <c r="FDW14" s="485"/>
      <c r="FDX14" s="485"/>
      <c r="FDY14" s="485"/>
      <c r="FDZ14" s="485"/>
      <c r="FEA14" s="485"/>
      <c r="FEB14" s="485"/>
      <c r="FEC14" s="485"/>
      <c r="FED14" s="485"/>
      <c r="FEE14" s="485"/>
      <c r="FEF14" s="485"/>
      <c r="FEG14" s="485"/>
      <c r="FEH14" s="485"/>
      <c r="FEI14" s="485"/>
      <c r="FEJ14" s="485"/>
      <c r="FEK14" s="485"/>
      <c r="FEL14" s="485"/>
      <c r="FEM14" s="485"/>
      <c r="FEN14" s="485"/>
      <c r="FEO14" s="485"/>
      <c r="FEP14" s="485"/>
      <c r="FEQ14" s="485"/>
      <c r="FER14" s="485"/>
      <c r="FES14" s="485"/>
      <c r="FET14" s="485"/>
      <c r="FEU14" s="485"/>
      <c r="FEV14" s="485"/>
      <c r="FEW14" s="485"/>
      <c r="FEX14" s="485"/>
      <c r="FEY14" s="485"/>
      <c r="FEZ14" s="485"/>
      <c r="FFA14" s="485"/>
      <c r="FFB14" s="485"/>
      <c r="FFC14" s="485"/>
      <c r="FFD14" s="485"/>
      <c r="FFE14" s="485"/>
      <c r="FFF14" s="485"/>
      <c r="FFG14" s="485"/>
      <c r="FFH14" s="485"/>
      <c r="FFI14" s="485"/>
      <c r="FFJ14" s="485"/>
      <c r="FFK14" s="485"/>
      <c r="FFL14" s="485"/>
      <c r="FFM14" s="485"/>
      <c r="FFN14" s="485"/>
      <c r="FFO14" s="485"/>
      <c r="FFP14" s="485"/>
      <c r="FFQ14" s="485"/>
      <c r="FFR14" s="485"/>
      <c r="FFS14" s="485"/>
      <c r="FFT14" s="485"/>
      <c r="FFU14" s="485"/>
      <c r="FFV14" s="485"/>
      <c r="FFW14" s="485"/>
      <c r="FFX14" s="485"/>
      <c r="FFY14" s="485"/>
      <c r="FFZ14" s="485"/>
      <c r="FGA14" s="485"/>
      <c r="FGB14" s="485"/>
      <c r="FGC14" s="485"/>
      <c r="FGD14" s="485"/>
      <c r="FGE14" s="485"/>
      <c r="FGF14" s="485"/>
      <c r="FGG14" s="485"/>
      <c r="FGH14" s="485"/>
      <c r="FGI14" s="485"/>
      <c r="FGJ14" s="485"/>
      <c r="FGK14" s="485"/>
      <c r="FGL14" s="485"/>
      <c r="FGM14" s="485"/>
      <c r="FGN14" s="485"/>
      <c r="FGO14" s="485"/>
      <c r="FGP14" s="485"/>
      <c r="FGQ14" s="485"/>
      <c r="FGR14" s="485"/>
      <c r="FGS14" s="485"/>
      <c r="FGT14" s="485"/>
      <c r="FGU14" s="485"/>
      <c r="FGV14" s="485"/>
      <c r="FGW14" s="485"/>
      <c r="FGX14" s="485"/>
      <c r="FGY14" s="485"/>
      <c r="FGZ14" s="485"/>
      <c r="FHA14" s="485"/>
      <c r="FHB14" s="485"/>
      <c r="FHC14" s="485"/>
      <c r="FHD14" s="485"/>
      <c r="FHE14" s="485"/>
      <c r="FHF14" s="485"/>
      <c r="FHG14" s="485"/>
      <c r="FHH14" s="485"/>
      <c r="FHI14" s="485"/>
      <c r="FHJ14" s="485"/>
      <c r="FHK14" s="485"/>
      <c r="FHL14" s="485"/>
      <c r="FHM14" s="485"/>
      <c r="FHN14" s="485"/>
      <c r="FHO14" s="485"/>
      <c r="FHP14" s="485"/>
      <c r="FHQ14" s="485"/>
      <c r="FHR14" s="485"/>
      <c r="FHS14" s="485"/>
      <c r="FHT14" s="485"/>
      <c r="FHU14" s="485"/>
      <c r="FHV14" s="485"/>
      <c r="FHW14" s="485"/>
      <c r="FHX14" s="485"/>
      <c r="FHY14" s="485"/>
      <c r="FHZ14" s="485"/>
      <c r="FIA14" s="485"/>
      <c r="FIB14" s="485"/>
      <c r="FIC14" s="485"/>
      <c r="FID14" s="485"/>
      <c r="FIE14" s="485"/>
      <c r="FIF14" s="485"/>
      <c r="FIG14" s="485"/>
      <c r="FIH14" s="485"/>
      <c r="FII14" s="485"/>
      <c r="FIJ14" s="485"/>
      <c r="FIK14" s="485"/>
      <c r="FIL14" s="485"/>
      <c r="FIM14" s="485"/>
      <c r="FIN14" s="485"/>
      <c r="FIO14" s="485"/>
      <c r="FIP14" s="485"/>
      <c r="FIQ14" s="485"/>
      <c r="FIR14" s="485"/>
      <c r="FIS14" s="485"/>
      <c r="FIT14" s="485"/>
      <c r="FIU14" s="485"/>
      <c r="FIV14" s="485"/>
      <c r="FIW14" s="485"/>
      <c r="FIX14" s="485"/>
      <c r="FIY14" s="485"/>
      <c r="FIZ14" s="485"/>
      <c r="FJA14" s="485"/>
      <c r="FJB14" s="485"/>
      <c r="FJC14" s="485"/>
      <c r="FJD14" s="485"/>
      <c r="FJE14" s="485"/>
      <c r="FJF14" s="485"/>
      <c r="FJG14" s="485"/>
      <c r="FJH14" s="485"/>
      <c r="FJI14" s="485"/>
      <c r="FJJ14" s="485"/>
      <c r="FJK14" s="485"/>
      <c r="FJL14" s="485"/>
      <c r="FJM14" s="485"/>
      <c r="FJN14" s="485"/>
      <c r="FJO14" s="485"/>
      <c r="FJP14" s="485"/>
      <c r="FJQ14" s="485"/>
      <c r="FJR14" s="485"/>
      <c r="FJS14" s="485"/>
      <c r="FJT14" s="485"/>
      <c r="FJU14" s="485"/>
      <c r="FJV14" s="485"/>
      <c r="FJW14" s="485"/>
      <c r="FJX14" s="485"/>
      <c r="FJY14" s="485"/>
      <c r="FJZ14" s="485"/>
      <c r="FKA14" s="485"/>
      <c r="FKB14" s="485"/>
      <c r="FKC14" s="485"/>
      <c r="FKD14" s="485"/>
      <c r="FKE14" s="485"/>
      <c r="FKF14" s="485"/>
      <c r="FKG14" s="485"/>
      <c r="FKH14" s="485"/>
      <c r="FKI14" s="485"/>
      <c r="FKJ14" s="485"/>
      <c r="FKK14" s="485"/>
      <c r="FKL14" s="485"/>
      <c r="FKM14" s="485"/>
      <c r="FKN14" s="485"/>
      <c r="FKO14" s="485"/>
      <c r="FKP14" s="485"/>
      <c r="FKQ14" s="485"/>
      <c r="FKR14" s="485"/>
      <c r="FKS14" s="485"/>
      <c r="FKT14" s="485"/>
      <c r="FKU14" s="485"/>
      <c r="FKV14" s="485"/>
      <c r="FKW14" s="485"/>
      <c r="FKX14" s="485"/>
      <c r="FKY14" s="485"/>
      <c r="FKZ14" s="485"/>
      <c r="FLA14" s="485"/>
      <c r="FLB14" s="485"/>
      <c r="FLC14" s="485"/>
      <c r="FLD14" s="485"/>
      <c r="FLE14" s="485"/>
      <c r="FLF14" s="485"/>
      <c r="FLG14" s="485"/>
      <c r="FLH14" s="485"/>
      <c r="FLI14" s="485"/>
      <c r="FLJ14" s="485"/>
      <c r="FLK14" s="485"/>
      <c r="FLL14" s="485"/>
      <c r="FLM14" s="485"/>
      <c r="FLN14" s="485"/>
      <c r="FLO14" s="485"/>
      <c r="FLP14" s="485"/>
      <c r="FLQ14" s="485"/>
      <c r="FLR14" s="485"/>
      <c r="FLS14" s="485"/>
      <c r="FLT14" s="485"/>
      <c r="FLU14" s="485"/>
      <c r="FLV14" s="485"/>
      <c r="FLW14" s="485"/>
      <c r="FLX14" s="485"/>
      <c r="FLY14" s="485"/>
      <c r="FLZ14" s="485"/>
      <c r="FMA14" s="485"/>
      <c r="FMB14" s="485"/>
      <c r="FMC14" s="485"/>
      <c r="FMD14" s="485"/>
      <c r="FME14" s="485"/>
      <c r="FMF14" s="485"/>
      <c r="FMG14" s="485"/>
      <c r="FMH14" s="485"/>
      <c r="FMI14" s="485"/>
      <c r="FMJ14" s="485"/>
      <c r="FMK14" s="485"/>
      <c r="FML14" s="485"/>
      <c r="FMM14" s="485"/>
      <c r="FMN14" s="485"/>
      <c r="FMO14" s="485"/>
      <c r="FMP14" s="485"/>
      <c r="FMQ14" s="485"/>
      <c r="FMR14" s="485"/>
      <c r="FMS14" s="485"/>
      <c r="FMT14" s="485"/>
      <c r="FMU14" s="485"/>
      <c r="FMV14" s="485"/>
      <c r="FMW14" s="485"/>
      <c r="FMX14" s="485"/>
      <c r="FMY14" s="485"/>
      <c r="FMZ14" s="485"/>
      <c r="FNA14" s="485"/>
      <c r="FNB14" s="485"/>
      <c r="FNC14" s="485"/>
      <c r="FND14" s="485"/>
      <c r="FNE14" s="485"/>
      <c r="FNF14" s="485"/>
      <c r="FNG14" s="485"/>
      <c r="FNH14" s="485"/>
      <c r="FNI14" s="485"/>
      <c r="FNJ14" s="485"/>
      <c r="FNK14" s="485"/>
      <c r="FNL14" s="485"/>
      <c r="FNM14" s="485"/>
      <c r="FNN14" s="485"/>
      <c r="FNO14" s="485"/>
      <c r="FNP14" s="485"/>
      <c r="FNQ14" s="485"/>
      <c r="FNR14" s="485"/>
      <c r="FNS14" s="485"/>
      <c r="FNT14" s="485"/>
      <c r="FNU14" s="485"/>
      <c r="FNV14" s="485"/>
      <c r="FNW14" s="485"/>
      <c r="FNX14" s="485"/>
      <c r="FNY14" s="485"/>
      <c r="FNZ14" s="485"/>
      <c r="FOA14" s="485"/>
      <c r="FOB14" s="485"/>
      <c r="FOC14" s="485"/>
      <c r="FOD14" s="485"/>
      <c r="FOE14" s="485"/>
      <c r="FOF14" s="485"/>
      <c r="FOG14" s="485"/>
      <c r="FOH14" s="485"/>
      <c r="FOI14" s="485"/>
      <c r="FOJ14" s="485"/>
      <c r="FOK14" s="485"/>
      <c r="FOL14" s="485"/>
      <c r="FOM14" s="485"/>
      <c r="FON14" s="485"/>
      <c r="FOO14" s="485"/>
      <c r="FOP14" s="485"/>
      <c r="FOQ14" s="485"/>
      <c r="FOR14" s="485"/>
      <c r="FOS14" s="485"/>
      <c r="FOT14" s="485"/>
      <c r="FOU14" s="485"/>
      <c r="FOV14" s="485"/>
      <c r="FOW14" s="485"/>
      <c r="FOX14" s="485"/>
      <c r="FOY14" s="485"/>
      <c r="FOZ14" s="485"/>
      <c r="FPA14" s="485"/>
      <c r="FPB14" s="485"/>
      <c r="FPC14" s="485"/>
      <c r="FPD14" s="485"/>
      <c r="FPE14" s="485"/>
      <c r="FPF14" s="485"/>
      <c r="FPG14" s="485"/>
      <c r="FPH14" s="485"/>
      <c r="FPI14" s="485"/>
      <c r="FPJ14" s="485"/>
      <c r="FPK14" s="485"/>
      <c r="FPL14" s="485"/>
      <c r="FPM14" s="485"/>
      <c r="FPN14" s="485"/>
      <c r="FPO14" s="485"/>
      <c r="FPP14" s="485"/>
      <c r="FPQ14" s="485"/>
      <c r="FPR14" s="485"/>
      <c r="FPS14" s="485"/>
      <c r="FPT14" s="485"/>
      <c r="FPU14" s="485"/>
      <c r="FPV14" s="485"/>
      <c r="FPW14" s="485"/>
      <c r="FPX14" s="485"/>
      <c r="FPY14" s="485"/>
      <c r="FPZ14" s="485"/>
      <c r="FQA14" s="485"/>
      <c r="FQB14" s="485"/>
      <c r="FQC14" s="485"/>
      <c r="FQD14" s="485"/>
      <c r="FQE14" s="485"/>
      <c r="FQF14" s="485"/>
      <c r="FQG14" s="485"/>
      <c r="FQH14" s="485"/>
      <c r="FQI14" s="485"/>
      <c r="FQJ14" s="485"/>
      <c r="FQK14" s="485"/>
      <c r="FQL14" s="485"/>
      <c r="FQM14" s="485"/>
      <c r="FQN14" s="485"/>
      <c r="FQO14" s="485"/>
      <c r="FQP14" s="485"/>
      <c r="FQQ14" s="485"/>
      <c r="FQR14" s="485"/>
      <c r="FQS14" s="485"/>
      <c r="FQT14" s="485"/>
      <c r="FQU14" s="485"/>
      <c r="FQV14" s="485"/>
      <c r="FQW14" s="485"/>
      <c r="FQX14" s="485"/>
      <c r="FQY14" s="485"/>
      <c r="FQZ14" s="485"/>
      <c r="FRA14" s="485"/>
      <c r="FRB14" s="485"/>
      <c r="FRC14" s="485"/>
      <c r="FRD14" s="485"/>
      <c r="FRE14" s="485"/>
      <c r="FRF14" s="485"/>
      <c r="FRG14" s="485"/>
      <c r="FRH14" s="485"/>
      <c r="FRI14" s="485"/>
      <c r="FRJ14" s="485"/>
      <c r="FRK14" s="485"/>
      <c r="FRL14" s="485"/>
      <c r="FRM14" s="485"/>
      <c r="FRN14" s="485"/>
      <c r="FRO14" s="485"/>
      <c r="FRP14" s="485"/>
      <c r="FRQ14" s="485"/>
      <c r="FRR14" s="485"/>
      <c r="FRS14" s="485"/>
      <c r="FRT14" s="485"/>
      <c r="FRU14" s="485"/>
      <c r="FRV14" s="485"/>
      <c r="FRW14" s="485"/>
      <c r="FRX14" s="485"/>
      <c r="FRY14" s="485"/>
      <c r="FRZ14" s="485"/>
      <c r="FSA14" s="485"/>
      <c r="FSB14" s="485"/>
      <c r="FSC14" s="485"/>
      <c r="FSD14" s="485"/>
      <c r="FSE14" s="485"/>
      <c r="FSF14" s="485"/>
      <c r="FSG14" s="485"/>
      <c r="FSH14" s="485"/>
      <c r="FSI14" s="485"/>
      <c r="FSJ14" s="485"/>
      <c r="FSK14" s="485"/>
      <c r="FSL14" s="485"/>
      <c r="FSM14" s="485"/>
      <c r="FSN14" s="485"/>
      <c r="FSO14" s="485"/>
      <c r="FSP14" s="485"/>
      <c r="FSQ14" s="485"/>
      <c r="FSR14" s="485"/>
      <c r="FSS14" s="485"/>
      <c r="FST14" s="485"/>
      <c r="FSU14" s="485"/>
      <c r="FSV14" s="485"/>
      <c r="FSW14" s="485"/>
      <c r="FSX14" s="485"/>
      <c r="FSY14" s="485"/>
      <c r="FSZ14" s="485"/>
      <c r="FTA14" s="485"/>
      <c r="FTB14" s="485"/>
      <c r="FTC14" s="485"/>
      <c r="FTD14" s="485"/>
      <c r="FTE14" s="485"/>
      <c r="FTF14" s="485"/>
      <c r="FTG14" s="485"/>
      <c r="FTH14" s="485"/>
      <c r="FTI14" s="485"/>
      <c r="FTJ14" s="485"/>
      <c r="FTK14" s="485"/>
      <c r="FTL14" s="485"/>
      <c r="FTM14" s="485"/>
      <c r="FTN14" s="485"/>
      <c r="FTO14" s="485"/>
      <c r="FTP14" s="485"/>
      <c r="FTQ14" s="485"/>
      <c r="FTR14" s="485"/>
      <c r="FTS14" s="485"/>
      <c r="FTT14" s="485"/>
      <c r="FTU14" s="485"/>
      <c r="FTV14" s="485"/>
      <c r="FTW14" s="485"/>
      <c r="FTX14" s="485"/>
      <c r="FTY14" s="485"/>
      <c r="FTZ14" s="485"/>
      <c r="FUA14" s="485"/>
      <c r="FUB14" s="485"/>
      <c r="FUC14" s="485"/>
      <c r="FUD14" s="485"/>
      <c r="FUE14" s="485"/>
      <c r="FUF14" s="485"/>
      <c r="FUG14" s="485"/>
      <c r="FUH14" s="485"/>
      <c r="FUI14" s="485"/>
      <c r="FUJ14" s="485"/>
      <c r="FUK14" s="485"/>
      <c r="FUL14" s="485"/>
      <c r="FUM14" s="485"/>
      <c r="FUN14" s="485"/>
      <c r="FUO14" s="485"/>
      <c r="FUP14" s="485"/>
      <c r="FUQ14" s="485"/>
      <c r="FUR14" s="485"/>
      <c r="FUS14" s="485"/>
      <c r="FUT14" s="485"/>
      <c r="FUU14" s="485"/>
      <c r="FUV14" s="485"/>
      <c r="FUW14" s="485"/>
      <c r="FUX14" s="485"/>
      <c r="FUY14" s="485"/>
      <c r="FUZ14" s="485"/>
      <c r="FVA14" s="485"/>
      <c r="FVB14" s="485"/>
      <c r="FVC14" s="485"/>
      <c r="FVD14" s="485"/>
      <c r="FVE14" s="485"/>
      <c r="FVF14" s="485"/>
      <c r="FVG14" s="485"/>
      <c r="FVH14" s="485"/>
      <c r="FVI14" s="485"/>
      <c r="FVJ14" s="485"/>
      <c r="FVK14" s="485"/>
      <c r="FVL14" s="485"/>
      <c r="FVM14" s="485"/>
      <c r="FVN14" s="485"/>
      <c r="FVO14" s="485"/>
      <c r="FVP14" s="485"/>
      <c r="FVQ14" s="485"/>
      <c r="FVR14" s="485"/>
      <c r="FVS14" s="485"/>
      <c r="FVT14" s="485"/>
      <c r="FVU14" s="485"/>
      <c r="FVV14" s="485"/>
      <c r="FVW14" s="485"/>
      <c r="FVX14" s="485"/>
      <c r="FVY14" s="485"/>
      <c r="FVZ14" s="485"/>
      <c r="FWA14" s="485"/>
      <c r="FWB14" s="485"/>
      <c r="FWC14" s="485"/>
      <c r="FWD14" s="485"/>
      <c r="FWE14" s="485"/>
      <c r="FWF14" s="485"/>
      <c r="FWG14" s="485"/>
      <c r="FWH14" s="485"/>
      <c r="FWI14" s="485"/>
      <c r="FWJ14" s="485"/>
      <c r="FWK14" s="485"/>
      <c r="FWL14" s="485"/>
      <c r="FWM14" s="485"/>
      <c r="FWN14" s="485"/>
      <c r="FWO14" s="485"/>
      <c r="FWP14" s="485"/>
      <c r="FWQ14" s="485"/>
      <c r="FWR14" s="485"/>
      <c r="FWS14" s="485"/>
      <c r="FWT14" s="485"/>
      <c r="FWU14" s="485"/>
      <c r="FWV14" s="485"/>
      <c r="FWW14" s="485"/>
      <c r="FWX14" s="485"/>
      <c r="FWY14" s="485"/>
      <c r="FWZ14" s="485"/>
      <c r="FXA14" s="485"/>
      <c r="FXB14" s="485"/>
      <c r="FXC14" s="485"/>
      <c r="FXD14" s="485"/>
      <c r="FXE14" s="485"/>
      <c r="FXF14" s="485"/>
      <c r="FXG14" s="485"/>
      <c r="FXH14" s="485"/>
      <c r="FXI14" s="485"/>
      <c r="FXJ14" s="485"/>
      <c r="FXK14" s="485"/>
      <c r="FXL14" s="485"/>
      <c r="FXM14" s="485"/>
      <c r="FXN14" s="485"/>
      <c r="FXO14" s="485"/>
      <c r="FXP14" s="485"/>
      <c r="FXQ14" s="485"/>
      <c r="FXR14" s="485"/>
      <c r="FXS14" s="485"/>
      <c r="FXT14" s="485"/>
      <c r="FXU14" s="485"/>
      <c r="FXV14" s="485"/>
      <c r="FXW14" s="485"/>
      <c r="FXX14" s="485"/>
      <c r="FXY14" s="485"/>
      <c r="FXZ14" s="485"/>
      <c r="FYA14" s="485"/>
      <c r="FYB14" s="485"/>
      <c r="FYC14" s="485"/>
      <c r="FYD14" s="485"/>
      <c r="FYE14" s="485"/>
      <c r="FYF14" s="485"/>
      <c r="FYG14" s="485"/>
      <c r="FYH14" s="485"/>
      <c r="FYI14" s="485"/>
      <c r="FYJ14" s="485"/>
      <c r="FYK14" s="485"/>
      <c r="FYL14" s="485"/>
      <c r="FYM14" s="485"/>
      <c r="FYN14" s="485"/>
      <c r="FYO14" s="485"/>
      <c r="FYP14" s="485"/>
      <c r="FYQ14" s="485"/>
      <c r="FYR14" s="485"/>
      <c r="FYS14" s="485"/>
      <c r="FYT14" s="485"/>
      <c r="FYU14" s="485"/>
      <c r="FYV14" s="485"/>
      <c r="FYW14" s="485"/>
      <c r="FYX14" s="485"/>
      <c r="FYY14" s="485"/>
      <c r="FYZ14" s="485"/>
      <c r="FZA14" s="485"/>
      <c r="FZB14" s="485"/>
      <c r="FZC14" s="485"/>
      <c r="FZD14" s="485"/>
      <c r="FZE14" s="485"/>
      <c r="FZF14" s="485"/>
      <c r="FZG14" s="485"/>
      <c r="FZH14" s="485"/>
      <c r="FZI14" s="485"/>
      <c r="FZJ14" s="485"/>
      <c r="FZK14" s="485"/>
      <c r="FZL14" s="485"/>
      <c r="FZM14" s="485"/>
      <c r="FZN14" s="485"/>
      <c r="FZO14" s="485"/>
      <c r="FZP14" s="485"/>
      <c r="FZQ14" s="485"/>
      <c r="FZR14" s="485"/>
      <c r="FZS14" s="485"/>
      <c r="FZT14" s="485"/>
      <c r="FZU14" s="485"/>
      <c r="FZV14" s="485"/>
      <c r="FZW14" s="485"/>
      <c r="FZX14" s="485"/>
      <c r="FZY14" s="485"/>
      <c r="FZZ14" s="485"/>
      <c r="GAA14" s="485"/>
      <c r="GAB14" s="485"/>
      <c r="GAC14" s="485"/>
      <c r="GAD14" s="485"/>
      <c r="GAE14" s="485"/>
      <c r="GAF14" s="485"/>
      <c r="GAG14" s="485"/>
      <c r="GAH14" s="485"/>
      <c r="GAI14" s="485"/>
      <c r="GAJ14" s="485"/>
      <c r="GAK14" s="485"/>
      <c r="GAL14" s="485"/>
      <c r="GAM14" s="485"/>
      <c r="GAN14" s="485"/>
      <c r="GAO14" s="485"/>
      <c r="GAP14" s="485"/>
      <c r="GAQ14" s="485"/>
      <c r="GAR14" s="485"/>
      <c r="GAS14" s="485"/>
      <c r="GAT14" s="485"/>
      <c r="GAU14" s="485"/>
      <c r="GAV14" s="485"/>
      <c r="GAW14" s="485"/>
      <c r="GAX14" s="485"/>
      <c r="GAY14" s="485"/>
      <c r="GAZ14" s="485"/>
      <c r="GBA14" s="485"/>
      <c r="GBB14" s="485"/>
      <c r="GBC14" s="485"/>
      <c r="GBD14" s="485"/>
      <c r="GBE14" s="485"/>
      <c r="GBF14" s="485"/>
      <c r="GBG14" s="485"/>
      <c r="GBH14" s="485"/>
      <c r="GBI14" s="485"/>
      <c r="GBJ14" s="485"/>
      <c r="GBK14" s="485"/>
      <c r="GBL14" s="485"/>
      <c r="GBM14" s="485"/>
      <c r="GBN14" s="485"/>
      <c r="GBO14" s="485"/>
      <c r="GBP14" s="485"/>
      <c r="GBQ14" s="485"/>
      <c r="GBR14" s="485"/>
      <c r="GBS14" s="485"/>
      <c r="GBT14" s="485"/>
      <c r="GBU14" s="485"/>
      <c r="GBV14" s="485"/>
      <c r="GBW14" s="485"/>
      <c r="GBX14" s="485"/>
      <c r="GBY14" s="485"/>
      <c r="GBZ14" s="485"/>
      <c r="GCA14" s="485"/>
      <c r="GCB14" s="485"/>
      <c r="GCC14" s="485"/>
      <c r="GCD14" s="485"/>
      <c r="GCE14" s="485"/>
      <c r="GCF14" s="485"/>
      <c r="GCG14" s="485"/>
      <c r="GCH14" s="485"/>
      <c r="GCI14" s="485"/>
      <c r="GCJ14" s="485"/>
      <c r="GCK14" s="485"/>
      <c r="GCL14" s="485"/>
      <c r="GCM14" s="485"/>
      <c r="GCN14" s="485"/>
      <c r="GCO14" s="485"/>
      <c r="GCP14" s="485"/>
      <c r="GCQ14" s="485"/>
      <c r="GCR14" s="485"/>
      <c r="GCS14" s="485"/>
      <c r="GCT14" s="485"/>
      <c r="GCU14" s="485"/>
      <c r="GCV14" s="485"/>
      <c r="GCW14" s="485"/>
      <c r="GCX14" s="485"/>
      <c r="GCY14" s="485"/>
      <c r="GCZ14" s="485"/>
      <c r="GDA14" s="485"/>
      <c r="GDB14" s="485"/>
      <c r="GDC14" s="485"/>
      <c r="GDD14" s="485"/>
      <c r="GDE14" s="485"/>
      <c r="GDF14" s="485"/>
      <c r="GDG14" s="485"/>
      <c r="GDH14" s="485"/>
      <c r="GDI14" s="485"/>
      <c r="GDJ14" s="485"/>
      <c r="GDK14" s="485"/>
      <c r="GDL14" s="485"/>
      <c r="GDM14" s="485"/>
      <c r="GDN14" s="485"/>
      <c r="GDO14" s="485"/>
      <c r="GDP14" s="485"/>
      <c r="GDQ14" s="485"/>
      <c r="GDR14" s="485"/>
      <c r="GDS14" s="485"/>
      <c r="GDT14" s="485"/>
      <c r="GDU14" s="485"/>
      <c r="GDV14" s="485"/>
      <c r="GDW14" s="485"/>
      <c r="GDX14" s="485"/>
      <c r="GDY14" s="485"/>
      <c r="GDZ14" s="485"/>
      <c r="GEA14" s="485"/>
      <c r="GEB14" s="485"/>
      <c r="GEC14" s="485"/>
      <c r="GED14" s="485"/>
      <c r="GEE14" s="485"/>
      <c r="GEF14" s="485"/>
      <c r="GEG14" s="485"/>
      <c r="GEH14" s="485"/>
      <c r="GEI14" s="485"/>
      <c r="GEJ14" s="485"/>
      <c r="GEK14" s="485"/>
      <c r="GEL14" s="485"/>
      <c r="GEM14" s="485"/>
      <c r="GEN14" s="485"/>
      <c r="GEO14" s="485"/>
      <c r="GEP14" s="485"/>
      <c r="GEQ14" s="485"/>
      <c r="GER14" s="485"/>
      <c r="GES14" s="485"/>
      <c r="GET14" s="485"/>
      <c r="GEU14" s="485"/>
      <c r="GEV14" s="485"/>
      <c r="GEW14" s="485"/>
      <c r="GEX14" s="485"/>
      <c r="GEY14" s="485"/>
      <c r="GEZ14" s="485"/>
      <c r="GFA14" s="485"/>
      <c r="GFB14" s="485"/>
      <c r="GFC14" s="485"/>
      <c r="GFD14" s="485"/>
      <c r="GFE14" s="485"/>
      <c r="GFF14" s="485"/>
      <c r="GFG14" s="485"/>
      <c r="GFH14" s="485"/>
      <c r="GFI14" s="485"/>
      <c r="GFJ14" s="485"/>
      <c r="GFK14" s="485"/>
      <c r="GFL14" s="485"/>
      <c r="GFM14" s="485"/>
      <c r="GFN14" s="485"/>
      <c r="GFO14" s="485"/>
      <c r="GFP14" s="485"/>
      <c r="GFQ14" s="485"/>
      <c r="GFR14" s="485"/>
      <c r="GFS14" s="485"/>
      <c r="GFT14" s="485"/>
      <c r="GFU14" s="485"/>
      <c r="GFV14" s="485"/>
      <c r="GFW14" s="485"/>
      <c r="GFX14" s="485"/>
      <c r="GFY14" s="485"/>
      <c r="GFZ14" s="485"/>
      <c r="GGA14" s="485"/>
      <c r="GGB14" s="485"/>
      <c r="GGC14" s="485"/>
      <c r="GGD14" s="485"/>
      <c r="GGE14" s="485"/>
      <c r="GGF14" s="485"/>
      <c r="GGG14" s="485"/>
      <c r="GGH14" s="485"/>
      <c r="GGI14" s="485"/>
      <c r="GGJ14" s="485"/>
      <c r="GGK14" s="485"/>
      <c r="GGL14" s="485"/>
      <c r="GGM14" s="485"/>
      <c r="GGN14" s="485"/>
      <c r="GGO14" s="485"/>
      <c r="GGP14" s="485"/>
      <c r="GGQ14" s="485"/>
      <c r="GGR14" s="485"/>
      <c r="GGS14" s="485"/>
      <c r="GGT14" s="485"/>
      <c r="GGU14" s="485"/>
      <c r="GGV14" s="485"/>
      <c r="GGW14" s="485"/>
      <c r="GGX14" s="485"/>
      <c r="GGY14" s="485"/>
      <c r="GGZ14" s="485"/>
      <c r="GHA14" s="485"/>
      <c r="GHB14" s="485"/>
      <c r="GHC14" s="485"/>
      <c r="GHD14" s="485"/>
      <c r="GHE14" s="485"/>
      <c r="GHF14" s="485"/>
      <c r="GHG14" s="485"/>
      <c r="GHH14" s="485"/>
      <c r="GHI14" s="485"/>
      <c r="GHJ14" s="485"/>
      <c r="GHK14" s="485"/>
      <c r="GHL14" s="485"/>
      <c r="GHM14" s="485"/>
      <c r="GHN14" s="485"/>
      <c r="GHO14" s="485"/>
      <c r="GHP14" s="485"/>
      <c r="GHQ14" s="485"/>
      <c r="GHR14" s="485"/>
      <c r="GHS14" s="485"/>
      <c r="GHT14" s="485"/>
      <c r="GHU14" s="485"/>
      <c r="GHV14" s="485"/>
      <c r="GHW14" s="485"/>
      <c r="GHX14" s="485"/>
      <c r="GHY14" s="485"/>
      <c r="GHZ14" s="485"/>
      <c r="GIA14" s="485"/>
      <c r="GIB14" s="485"/>
      <c r="GIC14" s="485"/>
      <c r="GID14" s="485"/>
      <c r="GIE14" s="485"/>
      <c r="GIF14" s="485"/>
      <c r="GIG14" s="485"/>
      <c r="GIH14" s="485"/>
      <c r="GII14" s="485"/>
      <c r="GIJ14" s="485"/>
      <c r="GIK14" s="485"/>
      <c r="GIL14" s="485"/>
      <c r="GIM14" s="485"/>
      <c r="GIN14" s="485"/>
      <c r="GIO14" s="485"/>
      <c r="GIP14" s="485"/>
      <c r="GIQ14" s="485"/>
      <c r="GIR14" s="485"/>
      <c r="GIS14" s="485"/>
      <c r="GIT14" s="485"/>
      <c r="GIU14" s="485"/>
      <c r="GIV14" s="485"/>
      <c r="GIW14" s="485"/>
      <c r="GIX14" s="485"/>
      <c r="GIY14" s="485"/>
      <c r="GIZ14" s="485"/>
      <c r="GJA14" s="485"/>
      <c r="GJB14" s="485"/>
      <c r="GJC14" s="485"/>
      <c r="GJD14" s="485"/>
      <c r="GJE14" s="485"/>
      <c r="GJF14" s="485"/>
      <c r="GJG14" s="485"/>
      <c r="GJH14" s="485"/>
      <c r="GJI14" s="485"/>
      <c r="GJJ14" s="485"/>
      <c r="GJK14" s="485"/>
      <c r="GJL14" s="485"/>
      <c r="GJM14" s="485"/>
      <c r="GJN14" s="485"/>
      <c r="GJO14" s="485"/>
      <c r="GJP14" s="485"/>
      <c r="GJQ14" s="485"/>
      <c r="GJR14" s="485"/>
      <c r="GJS14" s="485"/>
      <c r="GJT14" s="485"/>
      <c r="GJU14" s="485"/>
      <c r="GJV14" s="485"/>
      <c r="GJW14" s="485"/>
      <c r="GJX14" s="485"/>
      <c r="GJY14" s="485"/>
      <c r="GJZ14" s="485"/>
      <c r="GKA14" s="485"/>
      <c r="GKB14" s="485"/>
      <c r="GKC14" s="485"/>
      <c r="GKD14" s="485"/>
      <c r="GKE14" s="485"/>
      <c r="GKF14" s="485"/>
      <c r="GKG14" s="485"/>
      <c r="GKH14" s="485"/>
      <c r="GKI14" s="485"/>
      <c r="GKJ14" s="485"/>
      <c r="GKK14" s="485"/>
      <c r="GKL14" s="485"/>
      <c r="GKM14" s="485"/>
      <c r="GKN14" s="485"/>
      <c r="GKO14" s="485"/>
      <c r="GKP14" s="485"/>
      <c r="GKQ14" s="485"/>
      <c r="GKR14" s="485"/>
      <c r="GKS14" s="485"/>
      <c r="GKT14" s="485"/>
      <c r="GKU14" s="485"/>
      <c r="GKV14" s="485"/>
      <c r="GKW14" s="485"/>
      <c r="GKX14" s="485"/>
      <c r="GKY14" s="485"/>
      <c r="GKZ14" s="485"/>
      <c r="GLA14" s="485"/>
      <c r="GLB14" s="485"/>
      <c r="GLC14" s="485"/>
      <c r="GLD14" s="485"/>
      <c r="GLE14" s="485"/>
      <c r="GLF14" s="485"/>
      <c r="GLG14" s="485"/>
      <c r="GLH14" s="485"/>
      <c r="GLI14" s="485"/>
      <c r="GLJ14" s="485"/>
      <c r="GLK14" s="485"/>
      <c r="GLL14" s="485"/>
      <c r="GLM14" s="485"/>
      <c r="GLN14" s="485"/>
      <c r="GLO14" s="485"/>
      <c r="GLP14" s="485"/>
      <c r="GLQ14" s="485"/>
      <c r="GLR14" s="485"/>
      <c r="GLS14" s="485"/>
      <c r="GLT14" s="485"/>
      <c r="GLU14" s="485"/>
      <c r="GLV14" s="485"/>
      <c r="GLW14" s="485"/>
      <c r="GLX14" s="485"/>
      <c r="GLY14" s="485"/>
      <c r="GLZ14" s="485"/>
      <c r="GMA14" s="485"/>
      <c r="GMB14" s="485"/>
      <c r="GMC14" s="485"/>
      <c r="GMD14" s="485"/>
      <c r="GME14" s="485"/>
      <c r="GMF14" s="485"/>
      <c r="GMG14" s="485"/>
      <c r="GMH14" s="485"/>
      <c r="GMI14" s="485"/>
      <c r="GMJ14" s="485"/>
      <c r="GMK14" s="485"/>
      <c r="GML14" s="485"/>
      <c r="GMM14" s="485"/>
      <c r="GMN14" s="485"/>
      <c r="GMO14" s="485"/>
      <c r="GMP14" s="485"/>
      <c r="GMQ14" s="485"/>
      <c r="GMR14" s="485"/>
      <c r="GMS14" s="485"/>
      <c r="GMT14" s="485"/>
      <c r="GMU14" s="485"/>
      <c r="GMV14" s="485"/>
      <c r="GMW14" s="485"/>
      <c r="GMX14" s="485"/>
      <c r="GMY14" s="485"/>
      <c r="GMZ14" s="485"/>
      <c r="GNA14" s="485"/>
      <c r="GNB14" s="485"/>
      <c r="GNC14" s="485"/>
      <c r="GND14" s="485"/>
      <c r="GNE14" s="485"/>
      <c r="GNF14" s="485"/>
      <c r="GNG14" s="485"/>
      <c r="GNH14" s="485"/>
      <c r="GNI14" s="485"/>
      <c r="GNJ14" s="485"/>
      <c r="GNK14" s="485"/>
      <c r="GNL14" s="485"/>
      <c r="GNM14" s="485"/>
      <c r="GNN14" s="485"/>
      <c r="GNO14" s="485"/>
      <c r="GNP14" s="485"/>
      <c r="GNQ14" s="485"/>
      <c r="GNR14" s="485"/>
      <c r="GNS14" s="485"/>
      <c r="GNT14" s="485"/>
      <c r="GNU14" s="485"/>
      <c r="GNV14" s="485"/>
      <c r="GNW14" s="485"/>
      <c r="GNX14" s="485"/>
      <c r="GNY14" s="485"/>
      <c r="GNZ14" s="485"/>
      <c r="GOA14" s="485"/>
      <c r="GOB14" s="485"/>
      <c r="GOC14" s="485"/>
      <c r="GOD14" s="485"/>
      <c r="GOE14" s="485"/>
      <c r="GOF14" s="485"/>
      <c r="GOG14" s="485"/>
      <c r="GOH14" s="485"/>
      <c r="GOI14" s="485"/>
      <c r="GOJ14" s="485"/>
      <c r="GOK14" s="485"/>
      <c r="GOL14" s="485"/>
      <c r="GOM14" s="485"/>
      <c r="GON14" s="485"/>
      <c r="GOO14" s="485"/>
      <c r="GOP14" s="485"/>
      <c r="GOQ14" s="485"/>
      <c r="GOR14" s="485"/>
      <c r="GOS14" s="485"/>
      <c r="GOT14" s="485"/>
      <c r="GOU14" s="485"/>
      <c r="GOV14" s="485"/>
      <c r="GOW14" s="485"/>
      <c r="GOX14" s="485"/>
      <c r="GOY14" s="485"/>
      <c r="GOZ14" s="485"/>
      <c r="GPA14" s="485"/>
      <c r="GPB14" s="485"/>
      <c r="GPC14" s="485"/>
      <c r="GPD14" s="485"/>
      <c r="GPE14" s="485"/>
      <c r="GPF14" s="485"/>
      <c r="GPG14" s="485"/>
      <c r="GPH14" s="485"/>
      <c r="GPI14" s="485"/>
      <c r="GPJ14" s="485"/>
      <c r="GPK14" s="485"/>
      <c r="GPL14" s="485"/>
      <c r="GPM14" s="485"/>
      <c r="GPN14" s="485"/>
      <c r="GPO14" s="485"/>
      <c r="GPP14" s="485"/>
      <c r="GPQ14" s="485"/>
      <c r="GPR14" s="485"/>
      <c r="GPS14" s="485"/>
      <c r="GPT14" s="485"/>
      <c r="GPU14" s="485"/>
      <c r="GPV14" s="485"/>
      <c r="GPW14" s="485"/>
      <c r="GPX14" s="485"/>
      <c r="GPY14" s="485"/>
      <c r="GPZ14" s="485"/>
      <c r="GQA14" s="485"/>
      <c r="GQB14" s="485"/>
      <c r="GQC14" s="485"/>
      <c r="GQD14" s="485"/>
      <c r="GQE14" s="485"/>
      <c r="GQF14" s="485"/>
      <c r="GQG14" s="485"/>
      <c r="GQH14" s="485"/>
      <c r="GQI14" s="485"/>
      <c r="GQJ14" s="485"/>
      <c r="GQK14" s="485"/>
      <c r="GQL14" s="485"/>
      <c r="GQM14" s="485"/>
      <c r="GQN14" s="485"/>
      <c r="GQO14" s="485"/>
      <c r="GQP14" s="485"/>
      <c r="GQQ14" s="485"/>
      <c r="GQR14" s="485"/>
      <c r="GQS14" s="485"/>
      <c r="GQT14" s="485"/>
      <c r="GQU14" s="485"/>
      <c r="GQV14" s="485"/>
      <c r="GQW14" s="485"/>
      <c r="GQX14" s="485"/>
      <c r="GQY14" s="485"/>
      <c r="GQZ14" s="485"/>
      <c r="GRA14" s="485"/>
      <c r="GRB14" s="485"/>
      <c r="GRC14" s="485"/>
      <c r="GRD14" s="485"/>
      <c r="GRE14" s="485"/>
      <c r="GRF14" s="485"/>
      <c r="GRG14" s="485"/>
      <c r="GRH14" s="485"/>
      <c r="GRI14" s="485"/>
      <c r="GRJ14" s="485"/>
      <c r="GRK14" s="485"/>
      <c r="GRL14" s="485"/>
      <c r="GRM14" s="485"/>
      <c r="GRN14" s="485"/>
      <c r="GRO14" s="485"/>
      <c r="GRP14" s="485"/>
      <c r="GRQ14" s="485"/>
      <c r="GRR14" s="485"/>
      <c r="GRS14" s="485"/>
      <c r="GRT14" s="485"/>
      <c r="GRU14" s="485"/>
      <c r="GRV14" s="485"/>
      <c r="GRW14" s="485"/>
      <c r="GRX14" s="485"/>
      <c r="GRY14" s="485"/>
      <c r="GRZ14" s="485"/>
      <c r="GSA14" s="485"/>
      <c r="GSB14" s="485"/>
      <c r="GSC14" s="485"/>
      <c r="GSD14" s="485"/>
      <c r="GSE14" s="485"/>
      <c r="GSF14" s="485"/>
      <c r="GSG14" s="485"/>
      <c r="GSH14" s="485"/>
      <c r="GSI14" s="485"/>
      <c r="GSJ14" s="485"/>
      <c r="GSK14" s="485"/>
      <c r="GSL14" s="485"/>
      <c r="GSM14" s="485"/>
      <c r="GSN14" s="485"/>
      <c r="GSO14" s="485"/>
      <c r="GSP14" s="485"/>
      <c r="GSQ14" s="485"/>
      <c r="GSR14" s="485"/>
      <c r="GSS14" s="485"/>
      <c r="GST14" s="485"/>
      <c r="GSU14" s="485"/>
      <c r="GSV14" s="485"/>
      <c r="GSW14" s="485"/>
      <c r="GSX14" s="485"/>
      <c r="GSY14" s="485"/>
      <c r="GSZ14" s="485"/>
      <c r="GTA14" s="485"/>
      <c r="GTB14" s="485"/>
      <c r="GTC14" s="485"/>
      <c r="GTD14" s="485"/>
      <c r="GTE14" s="485"/>
      <c r="GTF14" s="485"/>
      <c r="GTG14" s="485"/>
      <c r="GTH14" s="485"/>
      <c r="GTI14" s="485"/>
      <c r="GTJ14" s="485"/>
      <c r="GTK14" s="485"/>
      <c r="GTL14" s="485"/>
      <c r="GTM14" s="485"/>
      <c r="GTN14" s="485"/>
      <c r="GTO14" s="485"/>
      <c r="GTP14" s="485"/>
      <c r="GTQ14" s="485"/>
      <c r="GTR14" s="485"/>
      <c r="GTS14" s="485"/>
      <c r="GTT14" s="485"/>
      <c r="GTU14" s="485"/>
      <c r="GTV14" s="485"/>
      <c r="GTW14" s="485"/>
      <c r="GTX14" s="485"/>
      <c r="GTY14" s="485"/>
      <c r="GTZ14" s="485"/>
      <c r="GUA14" s="485"/>
      <c r="GUB14" s="485"/>
      <c r="GUC14" s="485"/>
      <c r="GUD14" s="485"/>
      <c r="GUE14" s="485"/>
      <c r="GUF14" s="485"/>
      <c r="GUG14" s="485"/>
      <c r="GUH14" s="485"/>
      <c r="GUI14" s="485"/>
      <c r="GUJ14" s="485"/>
      <c r="GUK14" s="485"/>
      <c r="GUL14" s="485"/>
      <c r="GUM14" s="485"/>
      <c r="GUN14" s="485"/>
      <c r="GUO14" s="485"/>
      <c r="GUP14" s="485"/>
      <c r="GUQ14" s="485"/>
      <c r="GUR14" s="485"/>
      <c r="GUS14" s="485"/>
      <c r="GUT14" s="485"/>
      <c r="GUU14" s="485"/>
      <c r="GUV14" s="485"/>
      <c r="GUW14" s="485"/>
      <c r="GUX14" s="485"/>
      <c r="GUY14" s="485"/>
      <c r="GUZ14" s="485"/>
      <c r="GVA14" s="485"/>
      <c r="GVB14" s="485"/>
      <c r="GVC14" s="485"/>
      <c r="GVD14" s="485"/>
      <c r="GVE14" s="485"/>
      <c r="GVF14" s="485"/>
      <c r="GVG14" s="485"/>
      <c r="GVH14" s="485"/>
      <c r="GVI14" s="485"/>
      <c r="GVJ14" s="485"/>
      <c r="GVK14" s="485"/>
      <c r="GVL14" s="485"/>
      <c r="GVM14" s="485"/>
      <c r="GVN14" s="485"/>
      <c r="GVO14" s="485"/>
      <c r="GVP14" s="485"/>
      <c r="GVQ14" s="485"/>
      <c r="GVR14" s="485"/>
      <c r="GVS14" s="485"/>
      <c r="GVT14" s="485"/>
      <c r="GVU14" s="485"/>
      <c r="GVV14" s="485"/>
      <c r="GVW14" s="485"/>
      <c r="GVX14" s="485"/>
      <c r="GVY14" s="485"/>
      <c r="GVZ14" s="485"/>
      <c r="GWA14" s="485"/>
      <c r="GWB14" s="485"/>
      <c r="GWC14" s="485"/>
      <c r="GWD14" s="485"/>
      <c r="GWE14" s="485"/>
      <c r="GWF14" s="485"/>
      <c r="GWG14" s="485"/>
      <c r="GWH14" s="485"/>
      <c r="GWI14" s="485"/>
      <c r="GWJ14" s="485"/>
      <c r="GWK14" s="485"/>
      <c r="GWL14" s="485"/>
      <c r="GWM14" s="485"/>
      <c r="GWN14" s="485"/>
      <c r="GWO14" s="485"/>
      <c r="GWP14" s="485"/>
      <c r="GWQ14" s="485"/>
      <c r="GWR14" s="485"/>
      <c r="GWS14" s="485"/>
      <c r="GWT14" s="485"/>
      <c r="GWU14" s="485"/>
      <c r="GWV14" s="485"/>
      <c r="GWW14" s="485"/>
      <c r="GWX14" s="485"/>
      <c r="GWY14" s="485"/>
      <c r="GWZ14" s="485"/>
      <c r="GXA14" s="485"/>
      <c r="GXB14" s="485"/>
      <c r="GXC14" s="485"/>
      <c r="GXD14" s="485"/>
      <c r="GXE14" s="485"/>
      <c r="GXF14" s="485"/>
      <c r="GXG14" s="485"/>
      <c r="GXH14" s="485"/>
      <c r="GXI14" s="485"/>
      <c r="GXJ14" s="485"/>
      <c r="GXK14" s="485"/>
      <c r="GXL14" s="485"/>
      <c r="GXM14" s="485"/>
      <c r="GXN14" s="485"/>
      <c r="GXO14" s="485"/>
      <c r="GXP14" s="485"/>
      <c r="GXQ14" s="485"/>
      <c r="GXR14" s="485"/>
      <c r="GXS14" s="485"/>
      <c r="GXT14" s="485"/>
      <c r="GXU14" s="485"/>
      <c r="GXV14" s="485"/>
      <c r="GXW14" s="485"/>
      <c r="GXX14" s="485"/>
      <c r="GXY14" s="485"/>
      <c r="GXZ14" s="485"/>
      <c r="GYA14" s="485"/>
      <c r="GYB14" s="485"/>
      <c r="GYC14" s="485"/>
      <c r="GYD14" s="485"/>
      <c r="GYE14" s="485"/>
      <c r="GYF14" s="485"/>
      <c r="GYG14" s="485"/>
      <c r="GYH14" s="485"/>
      <c r="GYI14" s="485"/>
      <c r="GYJ14" s="485"/>
      <c r="GYK14" s="485"/>
      <c r="GYL14" s="485"/>
      <c r="GYM14" s="485"/>
      <c r="GYN14" s="485"/>
      <c r="GYO14" s="485"/>
      <c r="GYP14" s="485"/>
      <c r="GYQ14" s="485"/>
      <c r="GYR14" s="485"/>
      <c r="GYS14" s="485"/>
      <c r="GYT14" s="485"/>
      <c r="GYU14" s="485"/>
      <c r="GYV14" s="485"/>
      <c r="GYW14" s="485"/>
      <c r="GYX14" s="485"/>
      <c r="GYY14" s="485"/>
      <c r="GYZ14" s="485"/>
      <c r="GZA14" s="485"/>
      <c r="GZB14" s="485"/>
      <c r="GZC14" s="485"/>
      <c r="GZD14" s="485"/>
      <c r="GZE14" s="485"/>
      <c r="GZF14" s="485"/>
      <c r="GZG14" s="485"/>
      <c r="GZH14" s="485"/>
      <c r="GZI14" s="485"/>
      <c r="GZJ14" s="485"/>
      <c r="GZK14" s="485"/>
      <c r="GZL14" s="485"/>
      <c r="GZM14" s="485"/>
      <c r="GZN14" s="485"/>
      <c r="GZO14" s="485"/>
      <c r="GZP14" s="485"/>
      <c r="GZQ14" s="485"/>
      <c r="GZR14" s="485"/>
      <c r="GZS14" s="485"/>
      <c r="GZT14" s="485"/>
      <c r="GZU14" s="485"/>
      <c r="GZV14" s="485"/>
      <c r="GZW14" s="485"/>
      <c r="GZX14" s="485"/>
      <c r="GZY14" s="485"/>
      <c r="GZZ14" s="485"/>
      <c r="HAA14" s="485"/>
      <c r="HAB14" s="485"/>
      <c r="HAC14" s="485"/>
      <c r="HAD14" s="485"/>
      <c r="HAE14" s="485"/>
      <c r="HAF14" s="485"/>
      <c r="HAG14" s="485"/>
      <c r="HAH14" s="485"/>
      <c r="HAI14" s="485"/>
      <c r="HAJ14" s="485"/>
      <c r="HAK14" s="485"/>
      <c r="HAL14" s="485"/>
      <c r="HAM14" s="485"/>
      <c r="HAN14" s="485"/>
      <c r="HAO14" s="485"/>
      <c r="HAP14" s="485"/>
      <c r="HAQ14" s="485"/>
      <c r="HAR14" s="485"/>
      <c r="HAS14" s="485"/>
      <c r="HAT14" s="485"/>
      <c r="HAU14" s="485"/>
      <c r="HAV14" s="485"/>
      <c r="HAW14" s="485"/>
      <c r="HAX14" s="485"/>
      <c r="HAY14" s="485"/>
      <c r="HAZ14" s="485"/>
      <c r="HBA14" s="485"/>
      <c r="HBB14" s="485"/>
      <c r="HBC14" s="485"/>
      <c r="HBD14" s="485"/>
      <c r="HBE14" s="485"/>
      <c r="HBF14" s="485"/>
      <c r="HBG14" s="485"/>
      <c r="HBH14" s="485"/>
      <c r="HBI14" s="485"/>
      <c r="HBJ14" s="485"/>
      <c r="HBK14" s="485"/>
      <c r="HBL14" s="485"/>
      <c r="HBM14" s="485"/>
      <c r="HBN14" s="485"/>
      <c r="HBO14" s="485"/>
      <c r="HBP14" s="485"/>
      <c r="HBQ14" s="485"/>
      <c r="HBR14" s="485"/>
      <c r="HBS14" s="485"/>
      <c r="HBT14" s="485"/>
      <c r="HBU14" s="485"/>
      <c r="HBV14" s="485"/>
      <c r="HBW14" s="485"/>
      <c r="HBX14" s="485"/>
      <c r="HBY14" s="485"/>
      <c r="HBZ14" s="485"/>
      <c r="HCA14" s="485"/>
      <c r="HCB14" s="485"/>
      <c r="HCC14" s="485"/>
      <c r="HCD14" s="485"/>
      <c r="HCE14" s="485"/>
      <c r="HCF14" s="485"/>
      <c r="HCG14" s="485"/>
      <c r="HCH14" s="485"/>
      <c r="HCI14" s="485"/>
      <c r="HCJ14" s="485"/>
      <c r="HCK14" s="485"/>
      <c r="HCL14" s="485"/>
      <c r="HCM14" s="485"/>
      <c r="HCN14" s="485"/>
      <c r="HCO14" s="485"/>
      <c r="HCP14" s="485"/>
      <c r="HCQ14" s="485"/>
      <c r="HCR14" s="485"/>
      <c r="HCS14" s="485"/>
      <c r="HCT14" s="485"/>
      <c r="HCU14" s="485"/>
      <c r="HCV14" s="485"/>
      <c r="HCW14" s="485"/>
      <c r="HCX14" s="485"/>
      <c r="HCY14" s="485"/>
      <c r="HCZ14" s="485"/>
      <c r="HDA14" s="485"/>
      <c r="HDB14" s="485"/>
      <c r="HDC14" s="485"/>
      <c r="HDD14" s="485"/>
      <c r="HDE14" s="485"/>
      <c r="HDF14" s="485"/>
      <c r="HDG14" s="485"/>
      <c r="HDH14" s="485"/>
      <c r="HDI14" s="485"/>
      <c r="HDJ14" s="485"/>
      <c r="HDK14" s="485"/>
      <c r="HDL14" s="485"/>
      <c r="HDM14" s="485"/>
      <c r="HDN14" s="485"/>
      <c r="HDO14" s="485"/>
      <c r="HDP14" s="485"/>
      <c r="HDQ14" s="485"/>
      <c r="HDR14" s="485"/>
      <c r="HDS14" s="485"/>
      <c r="HDT14" s="485"/>
      <c r="HDU14" s="485"/>
      <c r="HDV14" s="485"/>
      <c r="HDW14" s="485"/>
      <c r="HDX14" s="485"/>
      <c r="HDY14" s="485"/>
      <c r="HDZ14" s="485"/>
      <c r="HEA14" s="485"/>
      <c r="HEB14" s="485"/>
      <c r="HEC14" s="485"/>
      <c r="HED14" s="485"/>
      <c r="HEE14" s="485"/>
      <c r="HEF14" s="485"/>
      <c r="HEG14" s="485"/>
      <c r="HEH14" s="485"/>
      <c r="HEI14" s="485"/>
      <c r="HEJ14" s="485"/>
      <c r="HEK14" s="485"/>
      <c r="HEL14" s="485"/>
      <c r="HEM14" s="485"/>
      <c r="HEN14" s="485"/>
      <c r="HEO14" s="485"/>
      <c r="HEP14" s="485"/>
      <c r="HEQ14" s="485"/>
      <c r="HER14" s="485"/>
      <c r="HES14" s="485"/>
      <c r="HET14" s="485"/>
      <c r="HEU14" s="485"/>
      <c r="HEV14" s="485"/>
      <c r="HEW14" s="485"/>
      <c r="HEX14" s="485"/>
      <c r="HEY14" s="485"/>
      <c r="HEZ14" s="485"/>
      <c r="HFA14" s="485"/>
      <c r="HFB14" s="485"/>
      <c r="HFC14" s="485"/>
      <c r="HFD14" s="485"/>
      <c r="HFE14" s="485"/>
      <c r="HFF14" s="485"/>
      <c r="HFG14" s="485"/>
      <c r="HFH14" s="485"/>
      <c r="HFI14" s="485"/>
      <c r="HFJ14" s="485"/>
      <c r="HFK14" s="485"/>
      <c r="HFL14" s="485"/>
      <c r="HFM14" s="485"/>
      <c r="HFN14" s="485"/>
      <c r="HFO14" s="485"/>
      <c r="HFP14" s="485"/>
      <c r="HFQ14" s="485"/>
      <c r="HFR14" s="485"/>
      <c r="HFS14" s="485"/>
      <c r="HFT14" s="485"/>
      <c r="HFU14" s="485"/>
      <c r="HFV14" s="485"/>
      <c r="HFW14" s="485"/>
      <c r="HFX14" s="485"/>
      <c r="HFY14" s="485"/>
      <c r="HFZ14" s="485"/>
      <c r="HGA14" s="485"/>
      <c r="HGB14" s="485"/>
      <c r="HGC14" s="485"/>
      <c r="HGD14" s="485"/>
      <c r="HGE14" s="485"/>
      <c r="HGF14" s="485"/>
      <c r="HGG14" s="485"/>
      <c r="HGH14" s="485"/>
      <c r="HGI14" s="485"/>
      <c r="HGJ14" s="485"/>
      <c r="HGK14" s="485"/>
      <c r="HGL14" s="485"/>
      <c r="HGM14" s="485"/>
      <c r="HGN14" s="485"/>
      <c r="HGO14" s="485"/>
      <c r="HGP14" s="485"/>
      <c r="HGQ14" s="485"/>
      <c r="HGR14" s="485"/>
      <c r="HGS14" s="485"/>
      <c r="HGT14" s="485"/>
      <c r="HGU14" s="485"/>
      <c r="HGV14" s="485"/>
      <c r="HGW14" s="485"/>
      <c r="HGX14" s="485"/>
      <c r="HGY14" s="485"/>
      <c r="HGZ14" s="485"/>
      <c r="HHA14" s="485"/>
      <c r="HHB14" s="485"/>
      <c r="HHC14" s="485"/>
      <c r="HHD14" s="485"/>
      <c r="HHE14" s="485"/>
      <c r="HHF14" s="485"/>
      <c r="HHG14" s="485"/>
      <c r="HHH14" s="485"/>
      <c r="HHI14" s="485"/>
      <c r="HHJ14" s="485"/>
      <c r="HHK14" s="485"/>
      <c r="HHL14" s="485"/>
      <c r="HHM14" s="485"/>
      <c r="HHN14" s="485"/>
      <c r="HHO14" s="485"/>
      <c r="HHP14" s="485"/>
      <c r="HHQ14" s="485"/>
      <c r="HHR14" s="485"/>
      <c r="HHS14" s="485"/>
      <c r="HHT14" s="485"/>
      <c r="HHU14" s="485"/>
      <c r="HHV14" s="485"/>
      <c r="HHW14" s="485"/>
      <c r="HHX14" s="485"/>
      <c r="HHY14" s="485"/>
      <c r="HHZ14" s="485"/>
      <c r="HIA14" s="485"/>
      <c r="HIB14" s="485"/>
      <c r="HIC14" s="485"/>
      <c r="HID14" s="485"/>
      <c r="HIE14" s="485"/>
      <c r="HIF14" s="485"/>
      <c r="HIG14" s="485"/>
      <c r="HIH14" s="485"/>
      <c r="HII14" s="485"/>
      <c r="HIJ14" s="485"/>
      <c r="HIK14" s="485"/>
      <c r="HIL14" s="485"/>
      <c r="HIM14" s="485"/>
      <c r="HIN14" s="485"/>
      <c r="HIO14" s="485"/>
      <c r="HIP14" s="485"/>
      <c r="HIQ14" s="485"/>
      <c r="HIR14" s="485"/>
      <c r="HIS14" s="485"/>
      <c r="HIT14" s="485"/>
      <c r="HIU14" s="485"/>
      <c r="HIV14" s="485"/>
      <c r="HIW14" s="485"/>
      <c r="HIX14" s="485"/>
      <c r="HIY14" s="485"/>
      <c r="HIZ14" s="485"/>
      <c r="HJA14" s="485"/>
      <c r="HJB14" s="485"/>
      <c r="HJC14" s="485"/>
      <c r="HJD14" s="485"/>
      <c r="HJE14" s="485"/>
      <c r="HJF14" s="485"/>
      <c r="HJG14" s="485"/>
      <c r="HJH14" s="485"/>
      <c r="HJI14" s="485"/>
      <c r="HJJ14" s="485"/>
      <c r="HJK14" s="485"/>
      <c r="HJL14" s="485"/>
      <c r="HJM14" s="485"/>
      <c r="HJN14" s="485"/>
      <c r="HJO14" s="485"/>
      <c r="HJP14" s="485"/>
      <c r="HJQ14" s="485"/>
      <c r="HJR14" s="485"/>
      <c r="HJS14" s="485"/>
      <c r="HJT14" s="485"/>
      <c r="HJU14" s="485"/>
      <c r="HJV14" s="485"/>
      <c r="HJW14" s="485"/>
      <c r="HJX14" s="485"/>
      <c r="HJY14" s="485"/>
      <c r="HJZ14" s="485"/>
      <c r="HKA14" s="485"/>
      <c r="HKB14" s="485"/>
      <c r="HKC14" s="485"/>
      <c r="HKD14" s="485"/>
      <c r="HKE14" s="485"/>
      <c r="HKF14" s="485"/>
      <c r="HKG14" s="485"/>
      <c r="HKH14" s="485"/>
      <c r="HKI14" s="485"/>
      <c r="HKJ14" s="485"/>
      <c r="HKK14" s="485"/>
      <c r="HKL14" s="485"/>
      <c r="HKM14" s="485"/>
      <c r="HKN14" s="485"/>
      <c r="HKO14" s="485"/>
      <c r="HKP14" s="485"/>
      <c r="HKQ14" s="485"/>
      <c r="HKR14" s="485"/>
      <c r="HKS14" s="485"/>
      <c r="HKT14" s="485"/>
      <c r="HKU14" s="485"/>
      <c r="HKV14" s="485"/>
      <c r="HKW14" s="485"/>
      <c r="HKX14" s="485"/>
      <c r="HKY14" s="485"/>
      <c r="HKZ14" s="485"/>
      <c r="HLA14" s="485"/>
      <c r="HLB14" s="485"/>
      <c r="HLC14" s="485"/>
      <c r="HLD14" s="485"/>
      <c r="HLE14" s="485"/>
      <c r="HLF14" s="485"/>
      <c r="HLG14" s="485"/>
      <c r="HLH14" s="485"/>
      <c r="HLI14" s="485"/>
      <c r="HLJ14" s="485"/>
      <c r="HLK14" s="485"/>
      <c r="HLL14" s="485"/>
      <c r="HLM14" s="485"/>
      <c r="HLN14" s="485"/>
      <c r="HLO14" s="485"/>
      <c r="HLP14" s="485"/>
      <c r="HLQ14" s="485"/>
      <c r="HLR14" s="485"/>
      <c r="HLS14" s="485"/>
      <c r="HLT14" s="485"/>
      <c r="HLU14" s="485"/>
      <c r="HLV14" s="485"/>
      <c r="HLW14" s="485"/>
      <c r="HLX14" s="485"/>
      <c r="HLY14" s="485"/>
      <c r="HLZ14" s="485"/>
      <c r="HMA14" s="485"/>
      <c r="HMB14" s="485"/>
      <c r="HMC14" s="485"/>
      <c r="HMD14" s="485"/>
      <c r="HME14" s="485"/>
      <c r="HMF14" s="485"/>
      <c r="HMG14" s="485"/>
      <c r="HMH14" s="485"/>
      <c r="HMI14" s="485"/>
      <c r="HMJ14" s="485"/>
      <c r="HMK14" s="485"/>
      <c r="HML14" s="485"/>
      <c r="HMM14" s="485"/>
      <c r="HMN14" s="485"/>
      <c r="HMO14" s="485"/>
      <c r="HMP14" s="485"/>
      <c r="HMQ14" s="485"/>
      <c r="HMR14" s="485"/>
      <c r="HMS14" s="485"/>
      <c r="HMT14" s="485"/>
      <c r="HMU14" s="485"/>
      <c r="HMV14" s="485"/>
      <c r="HMW14" s="485"/>
      <c r="HMX14" s="485"/>
      <c r="HMY14" s="485"/>
      <c r="HMZ14" s="485"/>
      <c r="HNA14" s="485"/>
      <c r="HNB14" s="485"/>
      <c r="HNC14" s="485"/>
      <c r="HND14" s="485"/>
      <c r="HNE14" s="485"/>
      <c r="HNF14" s="485"/>
      <c r="HNG14" s="485"/>
      <c r="HNH14" s="485"/>
      <c r="HNI14" s="485"/>
      <c r="HNJ14" s="485"/>
      <c r="HNK14" s="485"/>
      <c r="HNL14" s="485"/>
      <c r="HNM14" s="485"/>
      <c r="HNN14" s="485"/>
      <c r="HNO14" s="485"/>
      <c r="HNP14" s="485"/>
      <c r="HNQ14" s="485"/>
      <c r="HNR14" s="485"/>
      <c r="HNS14" s="485"/>
      <c r="HNT14" s="485"/>
      <c r="HNU14" s="485"/>
      <c r="HNV14" s="485"/>
      <c r="HNW14" s="485"/>
      <c r="HNX14" s="485"/>
      <c r="HNY14" s="485"/>
      <c r="HNZ14" s="485"/>
      <c r="HOA14" s="485"/>
      <c r="HOB14" s="485"/>
      <c r="HOC14" s="485"/>
      <c r="HOD14" s="485"/>
      <c r="HOE14" s="485"/>
      <c r="HOF14" s="485"/>
      <c r="HOG14" s="485"/>
      <c r="HOH14" s="485"/>
      <c r="HOI14" s="485"/>
      <c r="HOJ14" s="485"/>
      <c r="HOK14" s="485"/>
      <c r="HOL14" s="485"/>
      <c r="HOM14" s="485"/>
      <c r="HON14" s="485"/>
      <c r="HOO14" s="485"/>
      <c r="HOP14" s="485"/>
      <c r="HOQ14" s="485"/>
      <c r="HOR14" s="485"/>
      <c r="HOS14" s="485"/>
      <c r="HOT14" s="485"/>
      <c r="HOU14" s="485"/>
      <c r="HOV14" s="485"/>
      <c r="HOW14" s="485"/>
      <c r="HOX14" s="485"/>
      <c r="HOY14" s="485"/>
      <c r="HOZ14" s="485"/>
      <c r="HPA14" s="485"/>
      <c r="HPB14" s="485"/>
      <c r="HPC14" s="485"/>
      <c r="HPD14" s="485"/>
      <c r="HPE14" s="485"/>
      <c r="HPF14" s="485"/>
      <c r="HPG14" s="485"/>
      <c r="HPH14" s="485"/>
      <c r="HPI14" s="485"/>
      <c r="HPJ14" s="485"/>
      <c r="HPK14" s="485"/>
      <c r="HPL14" s="485"/>
      <c r="HPM14" s="485"/>
      <c r="HPN14" s="485"/>
      <c r="HPO14" s="485"/>
      <c r="HPP14" s="485"/>
      <c r="HPQ14" s="485"/>
      <c r="HPR14" s="485"/>
      <c r="HPS14" s="485"/>
      <c r="HPT14" s="485"/>
      <c r="HPU14" s="485"/>
      <c r="HPV14" s="485"/>
      <c r="HPW14" s="485"/>
      <c r="HPX14" s="485"/>
      <c r="HPY14" s="485"/>
      <c r="HPZ14" s="485"/>
      <c r="HQA14" s="485"/>
      <c r="HQB14" s="485"/>
      <c r="HQC14" s="485"/>
      <c r="HQD14" s="485"/>
      <c r="HQE14" s="485"/>
      <c r="HQF14" s="485"/>
      <c r="HQG14" s="485"/>
      <c r="HQH14" s="485"/>
      <c r="HQI14" s="485"/>
      <c r="HQJ14" s="485"/>
      <c r="HQK14" s="485"/>
      <c r="HQL14" s="485"/>
      <c r="HQM14" s="485"/>
      <c r="HQN14" s="485"/>
      <c r="HQO14" s="485"/>
      <c r="HQP14" s="485"/>
      <c r="HQQ14" s="485"/>
      <c r="HQR14" s="485"/>
      <c r="HQS14" s="485"/>
      <c r="HQT14" s="485"/>
      <c r="HQU14" s="485"/>
      <c r="HQV14" s="485"/>
      <c r="HQW14" s="485"/>
      <c r="HQX14" s="485"/>
      <c r="HQY14" s="485"/>
      <c r="HQZ14" s="485"/>
      <c r="HRA14" s="485"/>
      <c r="HRB14" s="485"/>
      <c r="HRC14" s="485"/>
      <c r="HRD14" s="485"/>
      <c r="HRE14" s="485"/>
      <c r="HRF14" s="485"/>
      <c r="HRG14" s="485"/>
      <c r="HRH14" s="485"/>
      <c r="HRI14" s="485"/>
      <c r="HRJ14" s="485"/>
      <c r="HRK14" s="485"/>
      <c r="HRL14" s="485"/>
      <c r="HRM14" s="485"/>
      <c r="HRN14" s="485"/>
      <c r="HRO14" s="485"/>
      <c r="HRP14" s="485"/>
      <c r="HRQ14" s="485"/>
      <c r="HRR14" s="485"/>
      <c r="HRS14" s="485"/>
      <c r="HRT14" s="485"/>
      <c r="HRU14" s="485"/>
      <c r="HRV14" s="485"/>
      <c r="HRW14" s="485"/>
      <c r="HRX14" s="485"/>
      <c r="HRY14" s="485"/>
      <c r="HRZ14" s="485"/>
      <c r="HSA14" s="485"/>
      <c r="HSB14" s="485"/>
      <c r="HSC14" s="485"/>
      <c r="HSD14" s="485"/>
      <c r="HSE14" s="485"/>
      <c r="HSF14" s="485"/>
      <c r="HSG14" s="485"/>
      <c r="HSH14" s="485"/>
      <c r="HSI14" s="485"/>
      <c r="HSJ14" s="485"/>
      <c r="HSK14" s="485"/>
      <c r="HSL14" s="485"/>
      <c r="HSM14" s="485"/>
      <c r="HSN14" s="485"/>
      <c r="HSO14" s="485"/>
      <c r="HSP14" s="485"/>
      <c r="HSQ14" s="485"/>
      <c r="HSR14" s="485"/>
      <c r="HSS14" s="485"/>
      <c r="HST14" s="485"/>
      <c r="HSU14" s="485"/>
      <c r="HSV14" s="485"/>
      <c r="HSW14" s="485"/>
      <c r="HSX14" s="485"/>
      <c r="HSY14" s="485"/>
      <c r="HSZ14" s="485"/>
      <c r="HTA14" s="485"/>
      <c r="HTB14" s="485"/>
      <c r="HTC14" s="485"/>
      <c r="HTD14" s="485"/>
      <c r="HTE14" s="485"/>
      <c r="HTF14" s="485"/>
      <c r="HTG14" s="485"/>
      <c r="HTH14" s="485"/>
      <c r="HTI14" s="485"/>
      <c r="HTJ14" s="485"/>
      <c r="HTK14" s="485"/>
      <c r="HTL14" s="485"/>
      <c r="HTM14" s="485"/>
      <c r="HTN14" s="485"/>
      <c r="HTO14" s="485"/>
      <c r="HTP14" s="485"/>
      <c r="HTQ14" s="485"/>
      <c r="HTR14" s="485"/>
      <c r="HTS14" s="485"/>
      <c r="HTT14" s="485"/>
      <c r="HTU14" s="485"/>
      <c r="HTV14" s="485"/>
      <c r="HTW14" s="485"/>
      <c r="HTX14" s="485"/>
      <c r="HTY14" s="485"/>
      <c r="HTZ14" s="485"/>
      <c r="HUA14" s="485"/>
      <c r="HUB14" s="485"/>
      <c r="HUC14" s="485"/>
      <c r="HUD14" s="485"/>
      <c r="HUE14" s="485"/>
      <c r="HUF14" s="485"/>
      <c r="HUG14" s="485"/>
      <c r="HUH14" s="485"/>
      <c r="HUI14" s="485"/>
      <c r="HUJ14" s="485"/>
      <c r="HUK14" s="485"/>
      <c r="HUL14" s="485"/>
      <c r="HUM14" s="485"/>
      <c r="HUN14" s="485"/>
      <c r="HUO14" s="485"/>
      <c r="HUP14" s="485"/>
      <c r="HUQ14" s="485"/>
      <c r="HUR14" s="485"/>
      <c r="HUS14" s="485"/>
      <c r="HUT14" s="485"/>
      <c r="HUU14" s="485"/>
      <c r="HUV14" s="485"/>
      <c r="HUW14" s="485"/>
      <c r="HUX14" s="485"/>
      <c r="HUY14" s="485"/>
      <c r="HUZ14" s="485"/>
      <c r="HVA14" s="485"/>
      <c r="HVB14" s="485"/>
      <c r="HVC14" s="485"/>
      <c r="HVD14" s="485"/>
      <c r="HVE14" s="485"/>
      <c r="HVF14" s="485"/>
      <c r="HVG14" s="485"/>
      <c r="HVH14" s="485"/>
      <c r="HVI14" s="485"/>
      <c r="HVJ14" s="485"/>
      <c r="HVK14" s="485"/>
      <c r="HVL14" s="485"/>
      <c r="HVM14" s="485"/>
      <c r="HVN14" s="485"/>
      <c r="HVO14" s="485"/>
      <c r="HVP14" s="485"/>
      <c r="HVQ14" s="485"/>
      <c r="HVR14" s="485"/>
      <c r="HVS14" s="485"/>
      <c r="HVT14" s="485"/>
      <c r="HVU14" s="485"/>
      <c r="HVV14" s="485"/>
      <c r="HVW14" s="485"/>
      <c r="HVX14" s="485"/>
      <c r="HVY14" s="485"/>
      <c r="HVZ14" s="485"/>
      <c r="HWA14" s="485"/>
      <c r="HWB14" s="485"/>
      <c r="HWC14" s="485"/>
      <c r="HWD14" s="485"/>
      <c r="HWE14" s="485"/>
      <c r="HWF14" s="485"/>
      <c r="HWG14" s="485"/>
      <c r="HWH14" s="485"/>
      <c r="HWI14" s="485"/>
      <c r="HWJ14" s="485"/>
      <c r="HWK14" s="485"/>
      <c r="HWL14" s="485"/>
      <c r="HWM14" s="485"/>
      <c r="HWN14" s="485"/>
      <c r="HWO14" s="485"/>
      <c r="HWP14" s="485"/>
      <c r="HWQ14" s="485"/>
      <c r="HWR14" s="485"/>
      <c r="HWS14" s="485"/>
      <c r="HWT14" s="485"/>
      <c r="HWU14" s="485"/>
      <c r="HWV14" s="485"/>
      <c r="HWW14" s="485"/>
      <c r="HWX14" s="485"/>
      <c r="HWY14" s="485"/>
      <c r="HWZ14" s="485"/>
      <c r="HXA14" s="485"/>
      <c r="HXB14" s="485"/>
      <c r="HXC14" s="485"/>
      <c r="HXD14" s="485"/>
      <c r="HXE14" s="485"/>
      <c r="HXF14" s="485"/>
      <c r="HXG14" s="485"/>
      <c r="HXH14" s="485"/>
      <c r="HXI14" s="485"/>
      <c r="HXJ14" s="485"/>
      <c r="HXK14" s="485"/>
      <c r="HXL14" s="485"/>
      <c r="HXM14" s="485"/>
      <c r="HXN14" s="485"/>
      <c r="HXO14" s="485"/>
      <c r="HXP14" s="485"/>
      <c r="HXQ14" s="485"/>
      <c r="HXR14" s="485"/>
      <c r="HXS14" s="485"/>
      <c r="HXT14" s="485"/>
      <c r="HXU14" s="485"/>
      <c r="HXV14" s="485"/>
      <c r="HXW14" s="485"/>
      <c r="HXX14" s="485"/>
      <c r="HXY14" s="485"/>
      <c r="HXZ14" s="485"/>
      <c r="HYA14" s="485"/>
      <c r="HYB14" s="485"/>
      <c r="HYC14" s="485"/>
      <c r="HYD14" s="485"/>
      <c r="HYE14" s="485"/>
      <c r="HYF14" s="485"/>
      <c r="HYG14" s="485"/>
      <c r="HYH14" s="485"/>
      <c r="HYI14" s="485"/>
      <c r="HYJ14" s="485"/>
      <c r="HYK14" s="485"/>
      <c r="HYL14" s="485"/>
      <c r="HYM14" s="485"/>
      <c r="HYN14" s="485"/>
      <c r="HYO14" s="485"/>
      <c r="HYP14" s="485"/>
      <c r="HYQ14" s="485"/>
      <c r="HYR14" s="485"/>
      <c r="HYS14" s="485"/>
      <c r="HYT14" s="485"/>
      <c r="HYU14" s="485"/>
      <c r="HYV14" s="485"/>
      <c r="HYW14" s="485"/>
      <c r="HYX14" s="485"/>
      <c r="HYY14" s="485"/>
      <c r="HYZ14" s="485"/>
      <c r="HZA14" s="485"/>
      <c r="HZB14" s="485"/>
      <c r="HZC14" s="485"/>
      <c r="HZD14" s="485"/>
      <c r="HZE14" s="485"/>
      <c r="HZF14" s="485"/>
      <c r="HZG14" s="485"/>
      <c r="HZH14" s="485"/>
      <c r="HZI14" s="485"/>
      <c r="HZJ14" s="485"/>
      <c r="HZK14" s="485"/>
      <c r="HZL14" s="485"/>
      <c r="HZM14" s="485"/>
      <c r="HZN14" s="485"/>
      <c r="HZO14" s="485"/>
      <c r="HZP14" s="485"/>
      <c r="HZQ14" s="485"/>
      <c r="HZR14" s="485"/>
      <c r="HZS14" s="485"/>
      <c r="HZT14" s="485"/>
      <c r="HZU14" s="485"/>
      <c r="HZV14" s="485"/>
      <c r="HZW14" s="485"/>
      <c r="HZX14" s="485"/>
      <c r="HZY14" s="485"/>
      <c r="HZZ14" s="485"/>
      <c r="IAA14" s="485"/>
      <c r="IAB14" s="485"/>
      <c r="IAC14" s="485"/>
      <c r="IAD14" s="485"/>
      <c r="IAE14" s="485"/>
      <c r="IAF14" s="485"/>
      <c r="IAG14" s="485"/>
      <c r="IAH14" s="485"/>
      <c r="IAI14" s="485"/>
      <c r="IAJ14" s="485"/>
      <c r="IAK14" s="485"/>
      <c r="IAL14" s="485"/>
      <c r="IAM14" s="485"/>
      <c r="IAN14" s="485"/>
      <c r="IAO14" s="485"/>
      <c r="IAP14" s="485"/>
      <c r="IAQ14" s="485"/>
      <c r="IAR14" s="485"/>
      <c r="IAS14" s="485"/>
      <c r="IAT14" s="485"/>
      <c r="IAU14" s="485"/>
      <c r="IAV14" s="485"/>
      <c r="IAW14" s="485"/>
      <c r="IAX14" s="485"/>
      <c r="IAY14" s="485"/>
      <c r="IAZ14" s="485"/>
      <c r="IBA14" s="485"/>
      <c r="IBB14" s="485"/>
      <c r="IBC14" s="485"/>
      <c r="IBD14" s="485"/>
      <c r="IBE14" s="485"/>
      <c r="IBF14" s="485"/>
      <c r="IBG14" s="485"/>
      <c r="IBH14" s="485"/>
      <c r="IBI14" s="485"/>
      <c r="IBJ14" s="485"/>
      <c r="IBK14" s="485"/>
      <c r="IBL14" s="485"/>
      <c r="IBM14" s="485"/>
      <c r="IBN14" s="485"/>
      <c r="IBO14" s="485"/>
      <c r="IBP14" s="485"/>
      <c r="IBQ14" s="485"/>
      <c r="IBR14" s="485"/>
      <c r="IBS14" s="485"/>
      <c r="IBT14" s="485"/>
      <c r="IBU14" s="485"/>
      <c r="IBV14" s="485"/>
      <c r="IBW14" s="485"/>
      <c r="IBX14" s="485"/>
      <c r="IBY14" s="485"/>
      <c r="IBZ14" s="485"/>
      <c r="ICA14" s="485"/>
      <c r="ICB14" s="485"/>
      <c r="ICC14" s="485"/>
      <c r="ICD14" s="485"/>
      <c r="ICE14" s="485"/>
      <c r="ICF14" s="485"/>
      <c r="ICG14" s="485"/>
      <c r="ICH14" s="485"/>
      <c r="ICI14" s="485"/>
      <c r="ICJ14" s="485"/>
      <c r="ICK14" s="485"/>
      <c r="ICL14" s="485"/>
      <c r="ICM14" s="485"/>
      <c r="ICN14" s="485"/>
      <c r="ICO14" s="485"/>
      <c r="ICP14" s="485"/>
      <c r="ICQ14" s="485"/>
      <c r="ICR14" s="485"/>
      <c r="ICS14" s="485"/>
      <c r="ICT14" s="485"/>
      <c r="ICU14" s="485"/>
      <c r="ICV14" s="485"/>
      <c r="ICW14" s="485"/>
      <c r="ICX14" s="485"/>
      <c r="ICY14" s="485"/>
      <c r="ICZ14" s="485"/>
      <c r="IDA14" s="485"/>
      <c r="IDB14" s="485"/>
      <c r="IDC14" s="485"/>
      <c r="IDD14" s="485"/>
      <c r="IDE14" s="485"/>
      <c r="IDF14" s="485"/>
      <c r="IDG14" s="485"/>
      <c r="IDH14" s="485"/>
      <c r="IDI14" s="485"/>
      <c r="IDJ14" s="485"/>
      <c r="IDK14" s="485"/>
      <c r="IDL14" s="485"/>
      <c r="IDM14" s="485"/>
      <c r="IDN14" s="485"/>
      <c r="IDO14" s="485"/>
      <c r="IDP14" s="485"/>
      <c r="IDQ14" s="485"/>
      <c r="IDR14" s="485"/>
      <c r="IDS14" s="485"/>
      <c r="IDT14" s="485"/>
      <c r="IDU14" s="485"/>
      <c r="IDV14" s="485"/>
      <c r="IDW14" s="485"/>
      <c r="IDX14" s="485"/>
      <c r="IDY14" s="485"/>
      <c r="IDZ14" s="485"/>
      <c r="IEA14" s="485"/>
      <c r="IEB14" s="485"/>
      <c r="IEC14" s="485"/>
      <c r="IED14" s="485"/>
      <c r="IEE14" s="485"/>
      <c r="IEF14" s="485"/>
      <c r="IEG14" s="485"/>
      <c r="IEH14" s="485"/>
      <c r="IEI14" s="485"/>
      <c r="IEJ14" s="485"/>
      <c r="IEK14" s="485"/>
      <c r="IEL14" s="485"/>
      <c r="IEM14" s="485"/>
      <c r="IEN14" s="485"/>
      <c r="IEO14" s="485"/>
      <c r="IEP14" s="485"/>
      <c r="IEQ14" s="485"/>
      <c r="IER14" s="485"/>
      <c r="IES14" s="485"/>
      <c r="IET14" s="485"/>
      <c r="IEU14" s="485"/>
      <c r="IEV14" s="485"/>
      <c r="IEW14" s="485"/>
      <c r="IEX14" s="485"/>
      <c r="IEY14" s="485"/>
      <c r="IEZ14" s="485"/>
      <c r="IFA14" s="485"/>
      <c r="IFB14" s="485"/>
      <c r="IFC14" s="485"/>
      <c r="IFD14" s="485"/>
      <c r="IFE14" s="485"/>
      <c r="IFF14" s="485"/>
      <c r="IFG14" s="485"/>
      <c r="IFH14" s="485"/>
      <c r="IFI14" s="485"/>
      <c r="IFJ14" s="485"/>
      <c r="IFK14" s="485"/>
      <c r="IFL14" s="485"/>
      <c r="IFM14" s="485"/>
      <c r="IFN14" s="485"/>
      <c r="IFO14" s="485"/>
      <c r="IFP14" s="485"/>
      <c r="IFQ14" s="485"/>
      <c r="IFR14" s="485"/>
      <c r="IFS14" s="485"/>
      <c r="IFT14" s="485"/>
      <c r="IFU14" s="485"/>
      <c r="IFV14" s="485"/>
      <c r="IFW14" s="485"/>
      <c r="IFX14" s="485"/>
      <c r="IFY14" s="485"/>
      <c r="IFZ14" s="485"/>
      <c r="IGA14" s="485"/>
      <c r="IGB14" s="485"/>
      <c r="IGC14" s="485"/>
      <c r="IGD14" s="485"/>
      <c r="IGE14" s="485"/>
      <c r="IGF14" s="485"/>
      <c r="IGG14" s="485"/>
      <c r="IGH14" s="485"/>
      <c r="IGI14" s="485"/>
      <c r="IGJ14" s="485"/>
      <c r="IGK14" s="485"/>
      <c r="IGL14" s="485"/>
      <c r="IGM14" s="485"/>
      <c r="IGN14" s="485"/>
      <c r="IGO14" s="485"/>
      <c r="IGP14" s="485"/>
      <c r="IGQ14" s="485"/>
      <c r="IGR14" s="485"/>
      <c r="IGS14" s="485"/>
      <c r="IGT14" s="485"/>
      <c r="IGU14" s="485"/>
      <c r="IGV14" s="485"/>
      <c r="IGW14" s="485"/>
      <c r="IGX14" s="485"/>
      <c r="IGY14" s="485"/>
      <c r="IGZ14" s="485"/>
      <c r="IHA14" s="485"/>
      <c r="IHB14" s="485"/>
      <c r="IHC14" s="485"/>
      <c r="IHD14" s="485"/>
      <c r="IHE14" s="485"/>
      <c r="IHF14" s="485"/>
      <c r="IHG14" s="485"/>
      <c r="IHH14" s="485"/>
      <c r="IHI14" s="485"/>
      <c r="IHJ14" s="485"/>
      <c r="IHK14" s="485"/>
      <c r="IHL14" s="485"/>
      <c r="IHM14" s="485"/>
      <c r="IHN14" s="485"/>
      <c r="IHO14" s="485"/>
      <c r="IHP14" s="485"/>
      <c r="IHQ14" s="485"/>
      <c r="IHR14" s="485"/>
      <c r="IHS14" s="485"/>
      <c r="IHT14" s="485"/>
      <c r="IHU14" s="485"/>
      <c r="IHV14" s="485"/>
      <c r="IHW14" s="485"/>
      <c r="IHX14" s="485"/>
      <c r="IHY14" s="485"/>
      <c r="IHZ14" s="485"/>
      <c r="IIA14" s="485"/>
      <c r="IIB14" s="485"/>
      <c r="IIC14" s="485"/>
      <c r="IID14" s="485"/>
      <c r="IIE14" s="485"/>
      <c r="IIF14" s="485"/>
      <c r="IIG14" s="485"/>
      <c r="IIH14" s="485"/>
      <c r="III14" s="485"/>
      <c r="IIJ14" s="485"/>
      <c r="IIK14" s="485"/>
      <c r="IIL14" s="485"/>
      <c r="IIM14" s="485"/>
      <c r="IIN14" s="485"/>
      <c r="IIO14" s="485"/>
      <c r="IIP14" s="485"/>
      <c r="IIQ14" s="485"/>
      <c r="IIR14" s="485"/>
      <c r="IIS14" s="485"/>
      <c r="IIT14" s="485"/>
      <c r="IIU14" s="485"/>
      <c r="IIV14" s="485"/>
      <c r="IIW14" s="485"/>
      <c r="IIX14" s="485"/>
      <c r="IIY14" s="485"/>
      <c r="IIZ14" s="485"/>
      <c r="IJA14" s="485"/>
      <c r="IJB14" s="485"/>
      <c r="IJC14" s="485"/>
      <c r="IJD14" s="485"/>
      <c r="IJE14" s="485"/>
      <c r="IJF14" s="485"/>
      <c r="IJG14" s="485"/>
      <c r="IJH14" s="485"/>
      <c r="IJI14" s="485"/>
      <c r="IJJ14" s="485"/>
      <c r="IJK14" s="485"/>
      <c r="IJL14" s="485"/>
      <c r="IJM14" s="485"/>
      <c r="IJN14" s="485"/>
      <c r="IJO14" s="485"/>
      <c r="IJP14" s="485"/>
      <c r="IJQ14" s="485"/>
      <c r="IJR14" s="485"/>
      <c r="IJS14" s="485"/>
      <c r="IJT14" s="485"/>
      <c r="IJU14" s="485"/>
      <c r="IJV14" s="485"/>
      <c r="IJW14" s="485"/>
      <c r="IJX14" s="485"/>
      <c r="IJY14" s="485"/>
      <c r="IJZ14" s="485"/>
      <c r="IKA14" s="485"/>
      <c r="IKB14" s="485"/>
      <c r="IKC14" s="485"/>
      <c r="IKD14" s="485"/>
      <c r="IKE14" s="485"/>
      <c r="IKF14" s="485"/>
      <c r="IKG14" s="485"/>
      <c r="IKH14" s="485"/>
      <c r="IKI14" s="485"/>
      <c r="IKJ14" s="485"/>
      <c r="IKK14" s="485"/>
      <c r="IKL14" s="485"/>
      <c r="IKM14" s="485"/>
      <c r="IKN14" s="485"/>
      <c r="IKO14" s="485"/>
      <c r="IKP14" s="485"/>
      <c r="IKQ14" s="485"/>
      <c r="IKR14" s="485"/>
      <c r="IKS14" s="485"/>
      <c r="IKT14" s="485"/>
      <c r="IKU14" s="485"/>
      <c r="IKV14" s="485"/>
      <c r="IKW14" s="485"/>
      <c r="IKX14" s="485"/>
      <c r="IKY14" s="485"/>
      <c r="IKZ14" s="485"/>
      <c r="ILA14" s="485"/>
      <c r="ILB14" s="485"/>
      <c r="ILC14" s="485"/>
      <c r="ILD14" s="485"/>
      <c r="ILE14" s="485"/>
      <c r="ILF14" s="485"/>
      <c r="ILG14" s="485"/>
      <c r="ILH14" s="485"/>
      <c r="ILI14" s="485"/>
      <c r="ILJ14" s="485"/>
      <c r="ILK14" s="485"/>
      <c r="ILL14" s="485"/>
      <c r="ILM14" s="485"/>
      <c r="ILN14" s="485"/>
      <c r="ILO14" s="485"/>
      <c r="ILP14" s="485"/>
      <c r="ILQ14" s="485"/>
      <c r="ILR14" s="485"/>
      <c r="ILS14" s="485"/>
      <c r="ILT14" s="485"/>
      <c r="ILU14" s="485"/>
      <c r="ILV14" s="485"/>
      <c r="ILW14" s="485"/>
      <c r="ILX14" s="485"/>
      <c r="ILY14" s="485"/>
      <c r="ILZ14" s="485"/>
      <c r="IMA14" s="485"/>
      <c r="IMB14" s="485"/>
      <c r="IMC14" s="485"/>
      <c r="IMD14" s="485"/>
      <c r="IME14" s="485"/>
      <c r="IMF14" s="485"/>
      <c r="IMG14" s="485"/>
      <c r="IMH14" s="485"/>
      <c r="IMI14" s="485"/>
      <c r="IMJ14" s="485"/>
      <c r="IMK14" s="485"/>
      <c r="IML14" s="485"/>
      <c r="IMM14" s="485"/>
      <c r="IMN14" s="485"/>
      <c r="IMO14" s="485"/>
      <c r="IMP14" s="485"/>
      <c r="IMQ14" s="485"/>
      <c r="IMR14" s="485"/>
      <c r="IMS14" s="485"/>
      <c r="IMT14" s="485"/>
      <c r="IMU14" s="485"/>
      <c r="IMV14" s="485"/>
      <c r="IMW14" s="485"/>
      <c r="IMX14" s="485"/>
      <c r="IMY14" s="485"/>
      <c r="IMZ14" s="485"/>
      <c r="INA14" s="485"/>
      <c r="INB14" s="485"/>
      <c r="INC14" s="485"/>
      <c r="IND14" s="485"/>
      <c r="INE14" s="485"/>
      <c r="INF14" s="485"/>
      <c r="ING14" s="485"/>
      <c r="INH14" s="485"/>
      <c r="INI14" s="485"/>
      <c r="INJ14" s="485"/>
      <c r="INK14" s="485"/>
      <c r="INL14" s="485"/>
      <c r="INM14" s="485"/>
      <c r="INN14" s="485"/>
      <c r="INO14" s="485"/>
      <c r="INP14" s="485"/>
      <c r="INQ14" s="485"/>
      <c r="INR14" s="485"/>
      <c r="INS14" s="485"/>
      <c r="INT14" s="485"/>
      <c r="INU14" s="485"/>
      <c r="INV14" s="485"/>
      <c r="INW14" s="485"/>
      <c r="INX14" s="485"/>
      <c r="INY14" s="485"/>
      <c r="INZ14" s="485"/>
      <c r="IOA14" s="485"/>
      <c r="IOB14" s="485"/>
      <c r="IOC14" s="485"/>
      <c r="IOD14" s="485"/>
      <c r="IOE14" s="485"/>
      <c r="IOF14" s="485"/>
      <c r="IOG14" s="485"/>
      <c r="IOH14" s="485"/>
      <c r="IOI14" s="485"/>
      <c r="IOJ14" s="485"/>
      <c r="IOK14" s="485"/>
      <c r="IOL14" s="485"/>
      <c r="IOM14" s="485"/>
      <c r="ION14" s="485"/>
      <c r="IOO14" s="485"/>
      <c r="IOP14" s="485"/>
      <c r="IOQ14" s="485"/>
      <c r="IOR14" s="485"/>
      <c r="IOS14" s="485"/>
      <c r="IOT14" s="485"/>
      <c r="IOU14" s="485"/>
      <c r="IOV14" s="485"/>
      <c r="IOW14" s="485"/>
      <c r="IOX14" s="485"/>
      <c r="IOY14" s="485"/>
      <c r="IOZ14" s="485"/>
      <c r="IPA14" s="485"/>
      <c r="IPB14" s="485"/>
      <c r="IPC14" s="485"/>
      <c r="IPD14" s="485"/>
      <c r="IPE14" s="485"/>
      <c r="IPF14" s="485"/>
      <c r="IPG14" s="485"/>
      <c r="IPH14" s="485"/>
      <c r="IPI14" s="485"/>
      <c r="IPJ14" s="485"/>
      <c r="IPK14" s="485"/>
      <c r="IPL14" s="485"/>
      <c r="IPM14" s="485"/>
      <c r="IPN14" s="485"/>
      <c r="IPO14" s="485"/>
      <c r="IPP14" s="485"/>
      <c r="IPQ14" s="485"/>
      <c r="IPR14" s="485"/>
      <c r="IPS14" s="485"/>
      <c r="IPT14" s="485"/>
      <c r="IPU14" s="485"/>
      <c r="IPV14" s="485"/>
      <c r="IPW14" s="485"/>
      <c r="IPX14" s="485"/>
      <c r="IPY14" s="485"/>
      <c r="IPZ14" s="485"/>
      <c r="IQA14" s="485"/>
      <c r="IQB14" s="485"/>
      <c r="IQC14" s="485"/>
      <c r="IQD14" s="485"/>
      <c r="IQE14" s="485"/>
      <c r="IQF14" s="485"/>
      <c r="IQG14" s="485"/>
      <c r="IQH14" s="485"/>
      <c r="IQI14" s="485"/>
      <c r="IQJ14" s="485"/>
      <c r="IQK14" s="485"/>
      <c r="IQL14" s="485"/>
      <c r="IQM14" s="485"/>
      <c r="IQN14" s="485"/>
      <c r="IQO14" s="485"/>
      <c r="IQP14" s="485"/>
      <c r="IQQ14" s="485"/>
      <c r="IQR14" s="485"/>
      <c r="IQS14" s="485"/>
      <c r="IQT14" s="485"/>
      <c r="IQU14" s="485"/>
      <c r="IQV14" s="485"/>
      <c r="IQW14" s="485"/>
      <c r="IQX14" s="485"/>
      <c r="IQY14" s="485"/>
      <c r="IQZ14" s="485"/>
      <c r="IRA14" s="485"/>
      <c r="IRB14" s="485"/>
      <c r="IRC14" s="485"/>
      <c r="IRD14" s="485"/>
      <c r="IRE14" s="485"/>
      <c r="IRF14" s="485"/>
      <c r="IRG14" s="485"/>
      <c r="IRH14" s="485"/>
      <c r="IRI14" s="485"/>
      <c r="IRJ14" s="485"/>
      <c r="IRK14" s="485"/>
      <c r="IRL14" s="485"/>
      <c r="IRM14" s="485"/>
      <c r="IRN14" s="485"/>
      <c r="IRO14" s="485"/>
      <c r="IRP14" s="485"/>
      <c r="IRQ14" s="485"/>
      <c r="IRR14" s="485"/>
      <c r="IRS14" s="485"/>
      <c r="IRT14" s="485"/>
      <c r="IRU14" s="485"/>
      <c r="IRV14" s="485"/>
      <c r="IRW14" s="485"/>
      <c r="IRX14" s="485"/>
      <c r="IRY14" s="485"/>
      <c r="IRZ14" s="485"/>
      <c r="ISA14" s="485"/>
      <c r="ISB14" s="485"/>
      <c r="ISC14" s="485"/>
      <c r="ISD14" s="485"/>
      <c r="ISE14" s="485"/>
      <c r="ISF14" s="485"/>
      <c r="ISG14" s="485"/>
      <c r="ISH14" s="485"/>
      <c r="ISI14" s="485"/>
      <c r="ISJ14" s="485"/>
      <c r="ISK14" s="485"/>
      <c r="ISL14" s="485"/>
      <c r="ISM14" s="485"/>
      <c r="ISN14" s="485"/>
      <c r="ISO14" s="485"/>
      <c r="ISP14" s="485"/>
      <c r="ISQ14" s="485"/>
      <c r="ISR14" s="485"/>
      <c r="ISS14" s="485"/>
      <c r="IST14" s="485"/>
      <c r="ISU14" s="485"/>
      <c r="ISV14" s="485"/>
      <c r="ISW14" s="485"/>
      <c r="ISX14" s="485"/>
      <c r="ISY14" s="485"/>
      <c r="ISZ14" s="485"/>
      <c r="ITA14" s="485"/>
      <c r="ITB14" s="485"/>
      <c r="ITC14" s="485"/>
      <c r="ITD14" s="485"/>
      <c r="ITE14" s="485"/>
      <c r="ITF14" s="485"/>
      <c r="ITG14" s="485"/>
      <c r="ITH14" s="485"/>
      <c r="ITI14" s="485"/>
      <c r="ITJ14" s="485"/>
      <c r="ITK14" s="485"/>
      <c r="ITL14" s="485"/>
      <c r="ITM14" s="485"/>
      <c r="ITN14" s="485"/>
      <c r="ITO14" s="485"/>
      <c r="ITP14" s="485"/>
      <c r="ITQ14" s="485"/>
      <c r="ITR14" s="485"/>
      <c r="ITS14" s="485"/>
      <c r="ITT14" s="485"/>
      <c r="ITU14" s="485"/>
      <c r="ITV14" s="485"/>
      <c r="ITW14" s="485"/>
      <c r="ITX14" s="485"/>
      <c r="ITY14" s="485"/>
      <c r="ITZ14" s="485"/>
      <c r="IUA14" s="485"/>
      <c r="IUB14" s="485"/>
      <c r="IUC14" s="485"/>
      <c r="IUD14" s="485"/>
      <c r="IUE14" s="485"/>
      <c r="IUF14" s="485"/>
      <c r="IUG14" s="485"/>
      <c r="IUH14" s="485"/>
      <c r="IUI14" s="485"/>
      <c r="IUJ14" s="485"/>
      <c r="IUK14" s="485"/>
      <c r="IUL14" s="485"/>
      <c r="IUM14" s="485"/>
      <c r="IUN14" s="485"/>
      <c r="IUO14" s="485"/>
      <c r="IUP14" s="485"/>
      <c r="IUQ14" s="485"/>
      <c r="IUR14" s="485"/>
      <c r="IUS14" s="485"/>
      <c r="IUT14" s="485"/>
      <c r="IUU14" s="485"/>
      <c r="IUV14" s="485"/>
      <c r="IUW14" s="485"/>
      <c r="IUX14" s="485"/>
      <c r="IUY14" s="485"/>
      <c r="IUZ14" s="485"/>
      <c r="IVA14" s="485"/>
      <c r="IVB14" s="485"/>
      <c r="IVC14" s="485"/>
      <c r="IVD14" s="485"/>
      <c r="IVE14" s="485"/>
      <c r="IVF14" s="485"/>
      <c r="IVG14" s="485"/>
      <c r="IVH14" s="485"/>
      <c r="IVI14" s="485"/>
      <c r="IVJ14" s="485"/>
      <c r="IVK14" s="485"/>
      <c r="IVL14" s="485"/>
      <c r="IVM14" s="485"/>
      <c r="IVN14" s="485"/>
      <c r="IVO14" s="485"/>
      <c r="IVP14" s="485"/>
      <c r="IVQ14" s="485"/>
      <c r="IVR14" s="485"/>
      <c r="IVS14" s="485"/>
      <c r="IVT14" s="485"/>
      <c r="IVU14" s="485"/>
      <c r="IVV14" s="485"/>
      <c r="IVW14" s="485"/>
      <c r="IVX14" s="485"/>
      <c r="IVY14" s="485"/>
      <c r="IVZ14" s="485"/>
      <c r="IWA14" s="485"/>
      <c r="IWB14" s="485"/>
      <c r="IWC14" s="485"/>
      <c r="IWD14" s="485"/>
      <c r="IWE14" s="485"/>
      <c r="IWF14" s="485"/>
      <c r="IWG14" s="485"/>
      <c r="IWH14" s="485"/>
      <c r="IWI14" s="485"/>
      <c r="IWJ14" s="485"/>
      <c r="IWK14" s="485"/>
      <c r="IWL14" s="485"/>
      <c r="IWM14" s="485"/>
      <c r="IWN14" s="485"/>
      <c r="IWO14" s="485"/>
      <c r="IWP14" s="485"/>
      <c r="IWQ14" s="485"/>
      <c r="IWR14" s="485"/>
      <c r="IWS14" s="485"/>
      <c r="IWT14" s="485"/>
      <c r="IWU14" s="485"/>
      <c r="IWV14" s="485"/>
      <c r="IWW14" s="485"/>
      <c r="IWX14" s="485"/>
      <c r="IWY14" s="485"/>
      <c r="IWZ14" s="485"/>
      <c r="IXA14" s="485"/>
      <c r="IXB14" s="485"/>
      <c r="IXC14" s="485"/>
      <c r="IXD14" s="485"/>
      <c r="IXE14" s="485"/>
      <c r="IXF14" s="485"/>
      <c r="IXG14" s="485"/>
      <c r="IXH14" s="485"/>
      <c r="IXI14" s="485"/>
      <c r="IXJ14" s="485"/>
      <c r="IXK14" s="485"/>
      <c r="IXL14" s="485"/>
      <c r="IXM14" s="485"/>
      <c r="IXN14" s="485"/>
      <c r="IXO14" s="485"/>
      <c r="IXP14" s="485"/>
      <c r="IXQ14" s="485"/>
      <c r="IXR14" s="485"/>
      <c r="IXS14" s="485"/>
      <c r="IXT14" s="485"/>
      <c r="IXU14" s="485"/>
      <c r="IXV14" s="485"/>
      <c r="IXW14" s="485"/>
      <c r="IXX14" s="485"/>
      <c r="IXY14" s="485"/>
      <c r="IXZ14" s="485"/>
      <c r="IYA14" s="485"/>
      <c r="IYB14" s="485"/>
      <c r="IYC14" s="485"/>
      <c r="IYD14" s="485"/>
      <c r="IYE14" s="485"/>
      <c r="IYF14" s="485"/>
      <c r="IYG14" s="485"/>
      <c r="IYH14" s="485"/>
      <c r="IYI14" s="485"/>
      <c r="IYJ14" s="485"/>
      <c r="IYK14" s="485"/>
      <c r="IYL14" s="485"/>
      <c r="IYM14" s="485"/>
      <c r="IYN14" s="485"/>
      <c r="IYO14" s="485"/>
      <c r="IYP14" s="485"/>
      <c r="IYQ14" s="485"/>
      <c r="IYR14" s="485"/>
      <c r="IYS14" s="485"/>
      <c r="IYT14" s="485"/>
      <c r="IYU14" s="485"/>
      <c r="IYV14" s="485"/>
      <c r="IYW14" s="485"/>
      <c r="IYX14" s="485"/>
      <c r="IYY14" s="485"/>
      <c r="IYZ14" s="485"/>
      <c r="IZA14" s="485"/>
      <c r="IZB14" s="485"/>
      <c r="IZC14" s="485"/>
      <c r="IZD14" s="485"/>
      <c r="IZE14" s="485"/>
      <c r="IZF14" s="485"/>
      <c r="IZG14" s="485"/>
      <c r="IZH14" s="485"/>
      <c r="IZI14" s="485"/>
      <c r="IZJ14" s="485"/>
      <c r="IZK14" s="485"/>
      <c r="IZL14" s="485"/>
      <c r="IZM14" s="485"/>
      <c r="IZN14" s="485"/>
      <c r="IZO14" s="485"/>
      <c r="IZP14" s="485"/>
      <c r="IZQ14" s="485"/>
      <c r="IZR14" s="485"/>
      <c r="IZS14" s="485"/>
      <c r="IZT14" s="485"/>
      <c r="IZU14" s="485"/>
      <c r="IZV14" s="485"/>
      <c r="IZW14" s="485"/>
      <c r="IZX14" s="485"/>
      <c r="IZY14" s="485"/>
      <c r="IZZ14" s="485"/>
      <c r="JAA14" s="485"/>
      <c r="JAB14" s="485"/>
      <c r="JAC14" s="485"/>
      <c r="JAD14" s="485"/>
      <c r="JAE14" s="485"/>
      <c r="JAF14" s="485"/>
      <c r="JAG14" s="485"/>
      <c r="JAH14" s="485"/>
      <c r="JAI14" s="485"/>
      <c r="JAJ14" s="485"/>
      <c r="JAK14" s="485"/>
      <c r="JAL14" s="485"/>
      <c r="JAM14" s="485"/>
      <c r="JAN14" s="485"/>
      <c r="JAO14" s="485"/>
      <c r="JAP14" s="485"/>
      <c r="JAQ14" s="485"/>
      <c r="JAR14" s="485"/>
      <c r="JAS14" s="485"/>
      <c r="JAT14" s="485"/>
      <c r="JAU14" s="485"/>
      <c r="JAV14" s="485"/>
      <c r="JAW14" s="485"/>
      <c r="JAX14" s="485"/>
      <c r="JAY14" s="485"/>
      <c r="JAZ14" s="485"/>
      <c r="JBA14" s="485"/>
      <c r="JBB14" s="485"/>
      <c r="JBC14" s="485"/>
      <c r="JBD14" s="485"/>
      <c r="JBE14" s="485"/>
      <c r="JBF14" s="485"/>
      <c r="JBG14" s="485"/>
      <c r="JBH14" s="485"/>
      <c r="JBI14" s="485"/>
      <c r="JBJ14" s="485"/>
      <c r="JBK14" s="485"/>
      <c r="JBL14" s="485"/>
      <c r="JBM14" s="485"/>
      <c r="JBN14" s="485"/>
      <c r="JBO14" s="485"/>
      <c r="JBP14" s="485"/>
      <c r="JBQ14" s="485"/>
      <c r="JBR14" s="485"/>
      <c r="JBS14" s="485"/>
      <c r="JBT14" s="485"/>
      <c r="JBU14" s="485"/>
      <c r="JBV14" s="485"/>
      <c r="JBW14" s="485"/>
      <c r="JBX14" s="485"/>
      <c r="JBY14" s="485"/>
      <c r="JBZ14" s="485"/>
      <c r="JCA14" s="485"/>
      <c r="JCB14" s="485"/>
      <c r="JCC14" s="485"/>
      <c r="JCD14" s="485"/>
      <c r="JCE14" s="485"/>
      <c r="JCF14" s="485"/>
      <c r="JCG14" s="485"/>
      <c r="JCH14" s="485"/>
      <c r="JCI14" s="485"/>
      <c r="JCJ14" s="485"/>
      <c r="JCK14" s="485"/>
      <c r="JCL14" s="485"/>
      <c r="JCM14" s="485"/>
      <c r="JCN14" s="485"/>
      <c r="JCO14" s="485"/>
      <c r="JCP14" s="485"/>
      <c r="JCQ14" s="485"/>
      <c r="JCR14" s="485"/>
      <c r="JCS14" s="485"/>
      <c r="JCT14" s="485"/>
      <c r="JCU14" s="485"/>
      <c r="JCV14" s="485"/>
      <c r="JCW14" s="485"/>
      <c r="JCX14" s="485"/>
      <c r="JCY14" s="485"/>
      <c r="JCZ14" s="485"/>
      <c r="JDA14" s="485"/>
      <c r="JDB14" s="485"/>
      <c r="JDC14" s="485"/>
      <c r="JDD14" s="485"/>
      <c r="JDE14" s="485"/>
      <c r="JDF14" s="485"/>
      <c r="JDG14" s="485"/>
      <c r="JDH14" s="485"/>
      <c r="JDI14" s="485"/>
      <c r="JDJ14" s="485"/>
      <c r="JDK14" s="485"/>
      <c r="JDL14" s="485"/>
      <c r="JDM14" s="485"/>
      <c r="JDN14" s="485"/>
      <c r="JDO14" s="485"/>
      <c r="JDP14" s="485"/>
      <c r="JDQ14" s="485"/>
      <c r="JDR14" s="485"/>
      <c r="JDS14" s="485"/>
      <c r="JDT14" s="485"/>
      <c r="JDU14" s="485"/>
      <c r="JDV14" s="485"/>
      <c r="JDW14" s="485"/>
      <c r="JDX14" s="485"/>
      <c r="JDY14" s="485"/>
      <c r="JDZ14" s="485"/>
      <c r="JEA14" s="485"/>
      <c r="JEB14" s="485"/>
      <c r="JEC14" s="485"/>
      <c r="JED14" s="485"/>
      <c r="JEE14" s="485"/>
      <c r="JEF14" s="485"/>
      <c r="JEG14" s="485"/>
      <c r="JEH14" s="485"/>
      <c r="JEI14" s="485"/>
      <c r="JEJ14" s="485"/>
      <c r="JEK14" s="485"/>
      <c r="JEL14" s="485"/>
      <c r="JEM14" s="485"/>
      <c r="JEN14" s="485"/>
      <c r="JEO14" s="485"/>
      <c r="JEP14" s="485"/>
      <c r="JEQ14" s="485"/>
      <c r="JER14" s="485"/>
      <c r="JES14" s="485"/>
      <c r="JET14" s="485"/>
      <c r="JEU14" s="485"/>
      <c r="JEV14" s="485"/>
      <c r="JEW14" s="485"/>
      <c r="JEX14" s="485"/>
      <c r="JEY14" s="485"/>
      <c r="JEZ14" s="485"/>
      <c r="JFA14" s="485"/>
      <c r="JFB14" s="485"/>
      <c r="JFC14" s="485"/>
      <c r="JFD14" s="485"/>
      <c r="JFE14" s="485"/>
      <c r="JFF14" s="485"/>
      <c r="JFG14" s="485"/>
      <c r="JFH14" s="485"/>
      <c r="JFI14" s="485"/>
      <c r="JFJ14" s="485"/>
      <c r="JFK14" s="485"/>
      <c r="JFL14" s="485"/>
      <c r="JFM14" s="485"/>
      <c r="JFN14" s="485"/>
      <c r="JFO14" s="485"/>
      <c r="JFP14" s="485"/>
      <c r="JFQ14" s="485"/>
      <c r="JFR14" s="485"/>
      <c r="JFS14" s="485"/>
      <c r="JFT14" s="485"/>
      <c r="JFU14" s="485"/>
      <c r="JFV14" s="485"/>
      <c r="JFW14" s="485"/>
      <c r="JFX14" s="485"/>
      <c r="JFY14" s="485"/>
      <c r="JFZ14" s="485"/>
      <c r="JGA14" s="485"/>
      <c r="JGB14" s="485"/>
      <c r="JGC14" s="485"/>
      <c r="JGD14" s="485"/>
      <c r="JGE14" s="485"/>
      <c r="JGF14" s="485"/>
      <c r="JGG14" s="485"/>
      <c r="JGH14" s="485"/>
      <c r="JGI14" s="485"/>
      <c r="JGJ14" s="485"/>
      <c r="JGK14" s="485"/>
      <c r="JGL14" s="485"/>
      <c r="JGM14" s="485"/>
      <c r="JGN14" s="485"/>
      <c r="JGO14" s="485"/>
      <c r="JGP14" s="485"/>
      <c r="JGQ14" s="485"/>
      <c r="JGR14" s="485"/>
      <c r="JGS14" s="485"/>
      <c r="JGT14" s="485"/>
      <c r="JGU14" s="485"/>
      <c r="JGV14" s="485"/>
      <c r="JGW14" s="485"/>
      <c r="JGX14" s="485"/>
      <c r="JGY14" s="485"/>
      <c r="JGZ14" s="485"/>
      <c r="JHA14" s="485"/>
      <c r="JHB14" s="485"/>
      <c r="JHC14" s="485"/>
      <c r="JHD14" s="485"/>
      <c r="JHE14" s="485"/>
      <c r="JHF14" s="485"/>
      <c r="JHG14" s="485"/>
      <c r="JHH14" s="485"/>
      <c r="JHI14" s="485"/>
      <c r="JHJ14" s="485"/>
      <c r="JHK14" s="485"/>
      <c r="JHL14" s="485"/>
      <c r="JHM14" s="485"/>
      <c r="JHN14" s="485"/>
      <c r="JHO14" s="485"/>
      <c r="JHP14" s="485"/>
      <c r="JHQ14" s="485"/>
      <c r="JHR14" s="485"/>
      <c r="JHS14" s="485"/>
      <c r="JHT14" s="485"/>
      <c r="JHU14" s="485"/>
      <c r="JHV14" s="485"/>
      <c r="JHW14" s="485"/>
      <c r="JHX14" s="485"/>
      <c r="JHY14" s="485"/>
      <c r="JHZ14" s="485"/>
      <c r="JIA14" s="485"/>
      <c r="JIB14" s="485"/>
      <c r="JIC14" s="485"/>
      <c r="JID14" s="485"/>
      <c r="JIE14" s="485"/>
      <c r="JIF14" s="485"/>
      <c r="JIG14" s="485"/>
      <c r="JIH14" s="485"/>
      <c r="JII14" s="485"/>
      <c r="JIJ14" s="485"/>
      <c r="JIK14" s="485"/>
      <c r="JIL14" s="485"/>
      <c r="JIM14" s="485"/>
      <c r="JIN14" s="485"/>
      <c r="JIO14" s="485"/>
      <c r="JIP14" s="485"/>
      <c r="JIQ14" s="485"/>
      <c r="JIR14" s="485"/>
      <c r="JIS14" s="485"/>
      <c r="JIT14" s="485"/>
      <c r="JIU14" s="485"/>
      <c r="JIV14" s="485"/>
      <c r="JIW14" s="485"/>
      <c r="JIX14" s="485"/>
      <c r="JIY14" s="485"/>
      <c r="JIZ14" s="485"/>
      <c r="JJA14" s="485"/>
      <c r="JJB14" s="485"/>
      <c r="JJC14" s="485"/>
      <c r="JJD14" s="485"/>
      <c r="JJE14" s="485"/>
      <c r="JJF14" s="485"/>
      <c r="JJG14" s="485"/>
      <c r="JJH14" s="485"/>
      <c r="JJI14" s="485"/>
      <c r="JJJ14" s="485"/>
      <c r="JJK14" s="485"/>
      <c r="JJL14" s="485"/>
      <c r="JJM14" s="485"/>
      <c r="JJN14" s="485"/>
      <c r="JJO14" s="485"/>
      <c r="JJP14" s="485"/>
      <c r="JJQ14" s="485"/>
      <c r="JJR14" s="485"/>
      <c r="JJS14" s="485"/>
      <c r="JJT14" s="485"/>
      <c r="JJU14" s="485"/>
      <c r="JJV14" s="485"/>
      <c r="JJW14" s="485"/>
      <c r="JJX14" s="485"/>
      <c r="JJY14" s="485"/>
      <c r="JJZ14" s="485"/>
      <c r="JKA14" s="485"/>
      <c r="JKB14" s="485"/>
      <c r="JKC14" s="485"/>
      <c r="JKD14" s="485"/>
      <c r="JKE14" s="485"/>
      <c r="JKF14" s="485"/>
      <c r="JKG14" s="485"/>
      <c r="JKH14" s="485"/>
      <c r="JKI14" s="485"/>
      <c r="JKJ14" s="485"/>
      <c r="JKK14" s="485"/>
      <c r="JKL14" s="485"/>
      <c r="JKM14" s="485"/>
      <c r="JKN14" s="485"/>
      <c r="JKO14" s="485"/>
      <c r="JKP14" s="485"/>
      <c r="JKQ14" s="485"/>
      <c r="JKR14" s="485"/>
      <c r="JKS14" s="485"/>
      <c r="JKT14" s="485"/>
      <c r="JKU14" s="485"/>
      <c r="JKV14" s="485"/>
      <c r="JKW14" s="485"/>
      <c r="JKX14" s="485"/>
      <c r="JKY14" s="485"/>
      <c r="JKZ14" s="485"/>
      <c r="JLA14" s="485"/>
      <c r="JLB14" s="485"/>
      <c r="JLC14" s="485"/>
      <c r="JLD14" s="485"/>
      <c r="JLE14" s="485"/>
      <c r="JLF14" s="485"/>
      <c r="JLG14" s="485"/>
      <c r="JLH14" s="485"/>
      <c r="JLI14" s="485"/>
      <c r="JLJ14" s="485"/>
      <c r="JLK14" s="485"/>
      <c r="JLL14" s="485"/>
      <c r="JLM14" s="485"/>
      <c r="JLN14" s="485"/>
      <c r="JLO14" s="485"/>
      <c r="JLP14" s="485"/>
      <c r="JLQ14" s="485"/>
      <c r="JLR14" s="485"/>
      <c r="JLS14" s="485"/>
      <c r="JLT14" s="485"/>
      <c r="JLU14" s="485"/>
      <c r="JLV14" s="485"/>
      <c r="JLW14" s="485"/>
      <c r="JLX14" s="485"/>
      <c r="JLY14" s="485"/>
      <c r="JLZ14" s="485"/>
      <c r="JMA14" s="485"/>
      <c r="JMB14" s="485"/>
      <c r="JMC14" s="485"/>
      <c r="JMD14" s="485"/>
      <c r="JME14" s="485"/>
      <c r="JMF14" s="485"/>
      <c r="JMG14" s="485"/>
      <c r="JMH14" s="485"/>
      <c r="JMI14" s="485"/>
      <c r="JMJ14" s="485"/>
      <c r="JMK14" s="485"/>
      <c r="JML14" s="485"/>
      <c r="JMM14" s="485"/>
      <c r="JMN14" s="485"/>
      <c r="JMO14" s="485"/>
      <c r="JMP14" s="485"/>
      <c r="JMQ14" s="485"/>
      <c r="JMR14" s="485"/>
      <c r="JMS14" s="485"/>
      <c r="JMT14" s="485"/>
      <c r="JMU14" s="485"/>
      <c r="JMV14" s="485"/>
      <c r="JMW14" s="485"/>
      <c r="JMX14" s="485"/>
      <c r="JMY14" s="485"/>
      <c r="JMZ14" s="485"/>
      <c r="JNA14" s="485"/>
      <c r="JNB14" s="485"/>
      <c r="JNC14" s="485"/>
      <c r="JND14" s="485"/>
      <c r="JNE14" s="485"/>
      <c r="JNF14" s="485"/>
      <c r="JNG14" s="485"/>
      <c r="JNH14" s="485"/>
      <c r="JNI14" s="485"/>
      <c r="JNJ14" s="485"/>
      <c r="JNK14" s="485"/>
      <c r="JNL14" s="485"/>
      <c r="JNM14" s="485"/>
      <c r="JNN14" s="485"/>
      <c r="JNO14" s="485"/>
      <c r="JNP14" s="485"/>
      <c r="JNQ14" s="485"/>
      <c r="JNR14" s="485"/>
      <c r="JNS14" s="485"/>
      <c r="JNT14" s="485"/>
      <c r="JNU14" s="485"/>
      <c r="JNV14" s="485"/>
      <c r="JNW14" s="485"/>
      <c r="JNX14" s="485"/>
      <c r="JNY14" s="485"/>
      <c r="JNZ14" s="485"/>
      <c r="JOA14" s="485"/>
      <c r="JOB14" s="485"/>
      <c r="JOC14" s="485"/>
      <c r="JOD14" s="485"/>
      <c r="JOE14" s="485"/>
      <c r="JOF14" s="485"/>
      <c r="JOG14" s="485"/>
      <c r="JOH14" s="485"/>
      <c r="JOI14" s="485"/>
      <c r="JOJ14" s="485"/>
      <c r="JOK14" s="485"/>
      <c r="JOL14" s="485"/>
      <c r="JOM14" s="485"/>
      <c r="JON14" s="485"/>
      <c r="JOO14" s="485"/>
      <c r="JOP14" s="485"/>
      <c r="JOQ14" s="485"/>
      <c r="JOR14" s="485"/>
      <c r="JOS14" s="485"/>
      <c r="JOT14" s="485"/>
      <c r="JOU14" s="485"/>
      <c r="JOV14" s="485"/>
      <c r="JOW14" s="485"/>
      <c r="JOX14" s="485"/>
      <c r="JOY14" s="485"/>
      <c r="JOZ14" s="485"/>
      <c r="JPA14" s="485"/>
      <c r="JPB14" s="485"/>
      <c r="JPC14" s="485"/>
      <c r="JPD14" s="485"/>
      <c r="JPE14" s="485"/>
      <c r="JPF14" s="485"/>
      <c r="JPG14" s="485"/>
      <c r="JPH14" s="485"/>
      <c r="JPI14" s="485"/>
      <c r="JPJ14" s="485"/>
      <c r="JPK14" s="485"/>
      <c r="JPL14" s="485"/>
      <c r="JPM14" s="485"/>
      <c r="JPN14" s="485"/>
      <c r="JPO14" s="485"/>
      <c r="JPP14" s="485"/>
      <c r="JPQ14" s="485"/>
      <c r="JPR14" s="485"/>
      <c r="JPS14" s="485"/>
      <c r="JPT14" s="485"/>
      <c r="JPU14" s="485"/>
      <c r="JPV14" s="485"/>
      <c r="JPW14" s="485"/>
      <c r="JPX14" s="485"/>
      <c r="JPY14" s="485"/>
      <c r="JPZ14" s="485"/>
      <c r="JQA14" s="485"/>
      <c r="JQB14" s="485"/>
      <c r="JQC14" s="485"/>
      <c r="JQD14" s="485"/>
      <c r="JQE14" s="485"/>
      <c r="JQF14" s="485"/>
      <c r="JQG14" s="485"/>
      <c r="JQH14" s="485"/>
      <c r="JQI14" s="485"/>
      <c r="JQJ14" s="485"/>
      <c r="JQK14" s="485"/>
      <c r="JQL14" s="485"/>
      <c r="JQM14" s="485"/>
      <c r="JQN14" s="485"/>
      <c r="JQO14" s="485"/>
      <c r="JQP14" s="485"/>
      <c r="JQQ14" s="485"/>
      <c r="JQR14" s="485"/>
      <c r="JQS14" s="485"/>
      <c r="JQT14" s="485"/>
      <c r="JQU14" s="485"/>
      <c r="JQV14" s="485"/>
      <c r="JQW14" s="485"/>
      <c r="JQX14" s="485"/>
      <c r="JQY14" s="485"/>
      <c r="JQZ14" s="485"/>
      <c r="JRA14" s="485"/>
      <c r="JRB14" s="485"/>
      <c r="JRC14" s="485"/>
      <c r="JRD14" s="485"/>
      <c r="JRE14" s="485"/>
      <c r="JRF14" s="485"/>
      <c r="JRG14" s="485"/>
      <c r="JRH14" s="485"/>
      <c r="JRI14" s="485"/>
      <c r="JRJ14" s="485"/>
      <c r="JRK14" s="485"/>
      <c r="JRL14" s="485"/>
      <c r="JRM14" s="485"/>
      <c r="JRN14" s="485"/>
      <c r="JRO14" s="485"/>
      <c r="JRP14" s="485"/>
      <c r="JRQ14" s="485"/>
      <c r="JRR14" s="485"/>
      <c r="JRS14" s="485"/>
      <c r="JRT14" s="485"/>
      <c r="JRU14" s="485"/>
      <c r="JRV14" s="485"/>
      <c r="JRW14" s="485"/>
      <c r="JRX14" s="485"/>
      <c r="JRY14" s="485"/>
      <c r="JRZ14" s="485"/>
      <c r="JSA14" s="485"/>
      <c r="JSB14" s="485"/>
      <c r="JSC14" s="485"/>
      <c r="JSD14" s="485"/>
      <c r="JSE14" s="485"/>
      <c r="JSF14" s="485"/>
      <c r="JSG14" s="485"/>
      <c r="JSH14" s="485"/>
      <c r="JSI14" s="485"/>
      <c r="JSJ14" s="485"/>
      <c r="JSK14" s="485"/>
      <c r="JSL14" s="485"/>
      <c r="JSM14" s="485"/>
      <c r="JSN14" s="485"/>
      <c r="JSO14" s="485"/>
      <c r="JSP14" s="485"/>
      <c r="JSQ14" s="485"/>
      <c r="JSR14" s="485"/>
      <c r="JSS14" s="485"/>
      <c r="JST14" s="485"/>
      <c r="JSU14" s="485"/>
      <c r="JSV14" s="485"/>
      <c r="JSW14" s="485"/>
      <c r="JSX14" s="485"/>
      <c r="JSY14" s="485"/>
      <c r="JSZ14" s="485"/>
      <c r="JTA14" s="485"/>
      <c r="JTB14" s="485"/>
      <c r="JTC14" s="485"/>
      <c r="JTD14" s="485"/>
      <c r="JTE14" s="485"/>
      <c r="JTF14" s="485"/>
      <c r="JTG14" s="485"/>
      <c r="JTH14" s="485"/>
      <c r="JTI14" s="485"/>
      <c r="JTJ14" s="485"/>
      <c r="JTK14" s="485"/>
      <c r="JTL14" s="485"/>
      <c r="JTM14" s="485"/>
      <c r="JTN14" s="485"/>
      <c r="JTO14" s="485"/>
      <c r="JTP14" s="485"/>
      <c r="JTQ14" s="485"/>
      <c r="JTR14" s="485"/>
      <c r="JTS14" s="485"/>
      <c r="JTT14" s="485"/>
      <c r="JTU14" s="485"/>
      <c r="JTV14" s="485"/>
      <c r="JTW14" s="485"/>
      <c r="JTX14" s="485"/>
      <c r="JTY14" s="485"/>
      <c r="JTZ14" s="485"/>
      <c r="JUA14" s="485"/>
      <c r="JUB14" s="485"/>
      <c r="JUC14" s="485"/>
      <c r="JUD14" s="485"/>
      <c r="JUE14" s="485"/>
      <c r="JUF14" s="485"/>
      <c r="JUG14" s="485"/>
      <c r="JUH14" s="485"/>
      <c r="JUI14" s="485"/>
      <c r="JUJ14" s="485"/>
      <c r="JUK14" s="485"/>
      <c r="JUL14" s="485"/>
      <c r="JUM14" s="485"/>
      <c r="JUN14" s="485"/>
      <c r="JUO14" s="485"/>
      <c r="JUP14" s="485"/>
      <c r="JUQ14" s="485"/>
      <c r="JUR14" s="485"/>
      <c r="JUS14" s="485"/>
      <c r="JUT14" s="485"/>
      <c r="JUU14" s="485"/>
      <c r="JUV14" s="485"/>
      <c r="JUW14" s="485"/>
      <c r="JUX14" s="485"/>
      <c r="JUY14" s="485"/>
      <c r="JUZ14" s="485"/>
      <c r="JVA14" s="485"/>
      <c r="JVB14" s="485"/>
      <c r="JVC14" s="485"/>
      <c r="JVD14" s="485"/>
      <c r="JVE14" s="485"/>
      <c r="JVF14" s="485"/>
      <c r="JVG14" s="485"/>
      <c r="JVH14" s="485"/>
      <c r="JVI14" s="485"/>
      <c r="JVJ14" s="485"/>
      <c r="JVK14" s="485"/>
      <c r="JVL14" s="485"/>
      <c r="JVM14" s="485"/>
      <c r="JVN14" s="485"/>
      <c r="JVO14" s="485"/>
      <c r="JVP14" s="485"/>
      <c r="JVQ14" s="485"/>
      <c r="JVR14" s="485"/>
      <c r="JVS14" s="485"/>
      <c r="JVT14" s="485"/>
      <c r="JVU14" s="485"/>
      <c r="JVV14" s="485"/>
      <c r="JVW14" s="485"/>
      <c r="JVX14" s="485"/>
      <c r="JVY14" s="485"/>
      <c r="JVZ14" s="485"/>
      <c r="JWA14" s="485"/>
      <c r="JWB14" s="485"/>
      <c r="JWC14" s="485"/>
      <c r="JWD14" s="485"/>
      <c r="JWE14" s="485"/>
      <c r="JWF14" s="485"/>
      <c r="JWG14" s="485"/>
      <c r="JWH14" s="485"/>
      <c r="JWI14" s="485"/>
      <c r="JWJ14" s="485"/>
      <c r="JWK14" s="485"/>
      <c r="JWL14" s="485"/>
      <c r="JWM14" s="485"/>
      <c r="JWN14" s="485"/>
      <c r="JWO14" s="485"/>
      <c r="JWP14" s="485"/>
      <c r="JWQ14" s="485"/>
      <c r="JWR14" s="485"/>
      <c r="JWS14" s="485"/>
      <c r="JWT14" s="485"/>
      <c r="JWU14" s="485"/>
      <c r="JWV14" s="485"/>
      <c r="JWW14" s="485"/>
      <c r="JWX14" s="485"/>
      <c r="JWY14" s="485"/>
      <c r="JWZ14" s="485"/>
      <c r="JXA14" s="485"/>
      <c r="JXB14" s="485"/>
      <c r="JXC14" s="485"/>
      <c r="JXD14" s="485"/>
      <c r="JXE14" s="485"/>
      <c r="JXF14" s="485"/>
      <c r="JXG14" s="485"/>
      <c r="JXH14" s="485"/>
      <c r="JXI14" s="485"/>
      <c r="JXJ14" s="485"/>
      <c r="JXK14" s="485"/>
      <c r="JXL14" s="485"/>
      <c r="JXM14" s="485"/>
      <c r="JXN14" s="485"/>
      <c r="JXO14" s="485"/>
      <c r="JXP14" s="485"/>
      <c r="JXQ14" s="485"/>
      <c r="JXR14" s="485"/>
      <c r="JXS14" s="485"/>
      <c r="JXT14" s="485"/>
      <c r="JXU14" s="485"/>
      <c r="JXV14" s="485"/>
      <c r="JXW14" s="485"/>
      <c r="JXX14" s="485"/>
      <c r="JXY14" s="485"/>
      <c r="JXZ14" s="485"/>
      <c r="JYA14" s="485"/>
      <c r="JYB14" s="485"/>
      <c r="JYC14" s="485"/>
      <c r="JYD14" s="485"/>
      <c r="JYE14" s="485"/>
      <c r="JYF14" s="485"/>
      <c r="JYG14" s="485"/>
      <c r="JYH14" s="485"/>
      <c r="JYI14" s="485"/>
      <c r="JYJ14" s="485"/>
      <c r="JYK14" s="485"/>
      <c r="JYL14" s="485"/>
      <c r="JYM14" s="485"/>
      <c r="JYN14" s="485"/>
      <c r="JYO14" s="485"/>
      <c r="JYP14" s="485"/>
      <c r="JYQ14" s="485"/>
      <c r="JYR14" s="485"/>
      <c r="JYS14" s="485"/>
      <c r="JYT14" s="485"/>
      <c r="JYU14" s="485"/>
      <c r="JYV14" s="485"/>
      <c r="JYW14" s="485"/>
      <c r="JYX14" s="485"/>
      <c r="JYY14" s="485"/>
      <c r="JYZ14" s="485"/>
      <c r="JZA14" s="485"/>
      <c r="JZB14" s="485"/>
      <c r="JZC14" s="485"/>
      <c r="JZD14" s="485"/>
      <c r="JZE14" s="485"/>
      <c r="JZF14" s="485"/>
      <c r="JZG14" s="485"/>
      <c r="JZH14" s="485"/>
      <c r="JZI14" s="485"/>
      <c r="JZJ14" s="485"/>
      <c r="JZK14" s="485"/>
      <c r="JZL14" s="485"/>
      <c r="JZM14" s="485"/>
      <c r="JZN14" s="485"/>
      <c r="JZO14" s="485"/>
      <c r="JZP14" s="485"/>
      <c r="JZQ14" s="485"/>
      <c r="JZR14" s="485"/>
      <c r="JZS14" s="485"/>
      <c r="JZT14" s="485"/>
      <c r="JZU14" s="485"/>
      <c r="JZV14" s="485"/>
      <c r="JZW14" s="485"/>
      <c r="JZX14" s="485"/>
      <c r="JZY14" s="485"/>
      <c r="JZZ14" s="485"/>
      <c r="KAA14" s="485"/>
      <c r="KAB14" s="485"/>
      <c r="KAC14" s="485"/>
      <c r="KAD14" s="485"/>
      <c r="KAE14" s="485"/>
      <c r="KAF14" s="485"/>
      <c r="KAG14" s="485"/>
      <c r="KAH14" s="485"/>
      <c r="KAI14" s="485"/>
      <c r="KAJ14" s="485"/>
      <c r="KAK14" s="485"/>
      <c r="KAL14" s="485"/>
      <c r="KAM14" s="485"/>
      <c r="KAN14" s="485"/>
      <c r="KAO14" s="485"/>
      <c r="KAP14" s="485"/>
      <c r="KAQ14" s="485"/>
      <c r="KAR14" s="485"/>
      <c r="KAS14" s="485"/>
      <c r="KAT14" s="485"/>
      <c r="KAU14" s="485"/>
      <c r="KAV14" s="485"/>
      <c r="KAW14" s="485"/>
      <c r="KAX14" s="485"/>
      <c r="KAY14" s="485"/>
      <c r="KAZ14" s="485"/>
      <c r="KBA14" s="485"/>
      <c r="KBB14" s="485"/>
      <c r="KBC14" s="485"/>
      <c r="KBD14" s="485"/>
      <c r="KBE14" s="485"/>
      <c r="KBF14" s="485"/>
      <c r="KBG14" s="485"/>
      <c r="KBH14" s="485"/>
      <c r="KBI14" s="485"/>
      <c r="KBJ14" s="485"/>
      <c r="KBK14" s="485"/>
      <c r="KBL14" s="485"/>
      <c r="KBM14" s="485"/>
      <c r="KBN14" s="485"/>
      <c r="KBO14" s="485"/>
      <c r="KBP14" s="485"/>
      <c r="KBQ14" s="485"/>
      <c r="KBR14" s="485"/>
      <c r="KBS14" s="485"/>
      <c r="KBT14" s="485"/>
      <c r="KBU14" s="485"/>
      <c r="KBV14" s="485"/>
      <c r="KBW14" s="485"/>
      <c r="KBX14" s="485"/>
      <c r="KBY14" s="485"/>
      <c r="KBZ14" s="485"/>
      <c r="KCA14" s="485"/>
      <c r="KCB14" s="485"/>
      <c r="KCC14" s="485"/>
      <c r="KCD14" s="485"/>
      <c r="KCE14" s="485"/>
      <c r="KCF14" s="485"/>
      <c r="KCG14" s="485"/>
      <c r="KCH14" s="485"/>
      <c r="KCI14" s="485"/>
      <c r="KCJ14" s="485"/>
      <c r="KCK14" s="485"/>
      <c r="KCL14" s="485"/>
      <c r="KCM14" s="485"/>
      <c r="KCN14" s="485"/>
      <c r="KCO14" s="485"/>
      <c r="KCP14" s="485"/>
      <c r="KCQ14" s="485"/>
      <c r="KCR14" s="485"/>
      <c r="KCS14" s="485"/>
      <c r="KCT14" s="485"/>
      <c r="KCU14" s="485"/>
      <c r="KCV14" s="485"/>
      <c r="KCW14" s="485"/>
      <c r="KCX14" s="485"/>
      <c r="KCY14" s="485"/>
      <c r="KCZ14" s="485"/>
      <c r="KDA14" s="485"/>
      <c r="KDB14" s="485"/>
      <c r="KDC14" s="485"/>
      <c r="KDD14" s="485"/>
      <c r="KDE14" s="485"/>
      <c r="KDF14" s="485"/>
      <c r="KDG14" s="485"/>
      <c r="KDH14" s="485"/>
      <c r="KDI14" s="485"/>
      <c r="KDJ14" s="485"/>
      <c r="KDK14" s="485"/>
      <c r="KDL14" s="485"/>
      <c r="KDM14" s="485"/>
      <c r="KDN14" s="485"/>
      <c r="KDO14" s="485"/>
      <c r="KDP14" s="485"/>
      <c r="KDQ14" s="485"/>
      <c r="KDR14" s="485"/>
      <c r="KDS14" s="485"/>
      <c r="KDT14" s="485"/>
      <c r="KDU14" s="485"/>
      <c r="KDV14" s="485"/>
      <c r="KDW14" s="485"/>
      <c r="KDX14" s="485"/>
      <c r="KDY14" s="485"/>
      <c r="KDZ14" s="485"/>
      <c r="KEA14" s="485"/>
      <c r="KEB14" s="485"/>
      <c r="KEC14" s="485"/>
      <c r="KED14" s="485"/>
      <c r="KEE14" s="485"/>
      <c r="KEF14" s="485"/>
      <c r="KEG14" s="485"/>
      <c r="KEH14" s="485"/>
      <c r="KEI14" s="485"/>
      <c r="KEJ14" s="485"/>
      <c r="KEK14" s="485"/>
      <c r="KEL14" s="485"/>
      <c r="KEM14" s="485"/>
      <c r="KEN14" s="485"/>
      <c r="KEO14" s="485"/>
      <c r="KEP14" s="485"/>
      <c r="KEQ14" s="485"/>
      <c r="KER14" s="485"/>
      <c r="KES14" s="485"/>
      <c r="KET14" s="485"/>
      <c r="KEU14" s="485"/>
      <c r="KEV14" s="485"/>
      <c r="KEW14" s="485"/>
      <c r="KEX14" s="485"/>
      <c r="KEY14" s="485"/>
      <c r="KEZ14" s="485"/>
      <c r="KFA14" s="485"/>
      <c r="KFB14" s="485"/>
      <c r="KFC14" s="485"/>
      <c r="KFD14" s="485"/>
      <c r="KFE14" s="485"/>
      <c r="KFF14" s="485"/>
      <c r="KFG14" s="485"/>
      <c r="KFH14" s="485"/>
      <c r="KFI14" s="485"/>
      <c r="KFJ14" s="485"/>
      <c r="KFK14" s="485"/>
      <c r="KFL14" s="485"/>
      <c r="KFM14" s="485"/>
      <c r="KFN14" s="485"/>
      <c r="KFO14" s="485"/>
      <c r="KFP14" s="485"/>
      <c r="KFQ14" s="485"/>
      <c r="KFR14" s="485"/>
      <c r="KFS14" s="485"/>
      <c r="KFT14" s="485"/>
      <c r="KFU14" s="485"/>
      <c r="KFV14" s="485"/>
      <c r="KFW14" s="485"/>
      <c r="KFX14" s="485"/>
      <c r="KFY14" s="485"/>
      <c r="KFZ14" s="485"/>
      <c r="KGA14" s="485"/>
      <c r="KGB14" s="485"/>
      <c r="KGC14" s="485"/>
      <c r="KGD14" s="485"/>
      <c r="KGE14" s="485"/>
      <c r="KGF14" s="485"/>
      <c r="KGG14" s="485"/>
      <c r="KGH14" s="485"/>
      <c r="KGI14" s="485"/>
      <c r="KGJ14" s="485"/>
      <c r="KGK14" s="485"/>
      <c r="KGL14" s="485"/>
      <c r="KGM14" s="485"/>
      <c r="KGN14" s="485"/>
      <c r="KGO14" s="485"/>
      <c r="KGP14" s="485"/>
      <c r="KGQ14" s="485"/>
      <c r="KGR14" s="485"/>
      <c r="KGS14" s="485"/>
      <c r="KGT14" s="485"/>
      <c r="KGU14" s="485"/>
      <c r="KGV14" s="485"/>
      <c r="KGW14" s="485"/>
      <c r="KGX14" s="485"/>
      <c r="KGY14" s="485"/>
      <c r="KGZ14" s="485"/>
      <c r="KHA14" s="485"/>
      <c r="KHB14" s="485"/>
      <c r="KHC14" s="485"/>
      <c r="KHD14" s="485"/>
      <c r="KHE14" s="485"/>
      <c r="KHF14" s="485"/>
      <c r="KHG14" s="485"/>
      <c r="KHH14" s="485"/>
      <c r="KHI14" s="485"/>
      <c r="KHJ14" s="485"/>
      <c r="KHK14" s="485"/>
      <c r="KHL14" s="485"/>
      <c r="KHM14" s="485"/>
      <c r="KHN14" s="485"/>
      <c r="KHO14" s="485"/>
      <c r="KHP14" s="485"/>
      <c r="KHQ14" s="485"/>
      <c r="KHR14" s="485"/>
      <c r="KHS14" s="485"/>
      <c r="KHT14" s="485"/>
      <c r="KHU14" s="485"/>
      <c r="KHV14" s="485"/>
      <c r="KHW14" s="485"/>
      <c r="KHX14" s="485"/>
      <c r="KHY14" s="485"/>
      <c r="KHZ14" s="485"/>
      <c r="KIA14" s="485"/>
      <c r="KIB14" s="485"/>
      <c r="KIC14" s="485"/>
      <c r="KID14" s="485"/>
      <c r="KIE14" s="485"/>
      <c r="KIF14" s="485"/>
      <c r="KIG14" s="485"/>
      <c r="KIH14" s="485"/>
      <c r="KII14" s="485"/>
      <c r="KIJ14" s="485"/>
      <c r="KIK14" s="485"/>
      <c r="KIL14" s="485"/>
      <c r="KIM14" s="485"/>
      <c r="KIN14" s="485"/>
      <c r="KIO14" s="485"/>
      <c r="KIP14" s="485"/>
      <c r="KIQ14" s="485"/>
      <c r="KIR14" s="485"/>
      <c r="KIS14" s="485"/>
      <c r="KIT14" s="485"/>
      <c r="KIU14" s="485"/>
      <c r="KIV14" s="485"/>
      <c r="KIW14" s="485"/>
      <c r="KIX14" s="485"/>
      <c r="KIY14" s="485"/>
      <c r="KIZ14" s="485"/>
      <c r="KJA14" s="485"/>
      <c r="KJB14" s="485"/>
      <c r="KJC14" s="485"/>
      <c r="KJD14" s="485"/>
      <c r="KJE14" s="485"/>
      <c r="KJF14" s="485"/>
      <c r="KJG14" s="485"/>
      <c r="KJH14" s="485"/>
      <c r="KJI14" s="485"/>
      <c r="KJJ14" s="485"/>
      <c r="KJK14" s="485"/>
      <c r="KJL14" s="485"/>
      <c r="KJM14" s="485"/>
      <c r="KJN14" s="485"/>
      <c r="KJO14" s="485"/>
      <c r="KJP14" s="485"/>
      <c r="KJQ14" s="485"/>
      <c r="KJR14" s="485"/>
      <c r="KJS14" s="485"/>
      <c r="KJT14" s="485"/>
      <c r="KJU14" s="485"/>
      <c r="KJV14" s="485"/>
      <c r="KJW14" s="485"/>
      <c r="KJX14" s="485"/>
      <c r="KJY14" s="485"/>
      <c r="KJZ14" s="485"/>
      <c r="KKA14" s="485"/>
      <c r="KKB14" s="485"/>
      <c r="KKC14" s="485"/>
      <c r="KKD14" s="485"/>
      <c r="KKE14" s="485"/>
      <c r="KKF14" s="485"/>
      <c r="KKG14" s="485"/>
      <c r="KKH14" s="485"/>
      <c r="KKI14" s="485"/>
      <c r="KKJ14" s="485"/>
      <c r="KKK14" s="485"/>
      <c r="KKL14" s="485"/>
      <c r="KKM14" s="485"/>
      <c r="KKN14" s="485"/>
      <c r="KKO14" s="485"/>
      <c r="KKP14" s="485"/>
      <c r="KKQ14" s="485"/>
      <c r="KKR14" s="485"/>
      <c r="KKS14" s="485"/>
      <c r="KKT14" s="485"/>
      <c r="KKU14" s="485"/>
      <c r="KKV14" s="485"/>
      <c r="KKW14" s="485"/>
      <c r="KKX14" s="485"/>
      <c r="KKY14" s="485"/>
      <c r="KKZ14" s="485"/>
      <c r="KLA14" s="485"/>
      <c r="KLB14" s="485"/>
      <c r="KLC14" s="485"/>
      <c r="KLD14" s="485"/>
      <c r="KLE14" s="485"/>
      <c r="KLF14" s="485"/>
      <c r="KLG14" s="485"/>
      <c r="KLH14" s="485"/>
      <c r="KLI14" s="485"/>
      <c r="KLJ14" s="485"/>
      <c r="KLK14" s="485"/>
      <c r="KLL14" s="485"/>
      <c r="KLM14" s="485"/>
      <c r="KLN14" s="485"/>
      <c r="KLO14" s="485"/>
      <c r="KLP14" s="485"/>
      <c r="KLQ14" s="485"/>
      <c r="KLR14" s="485"/>
      <c r="KLS14" s="485"/>
      <c r="KLT14" s="485"/>
      <c r="KLU14" s="485"/>
      <c r="KLV14" s="485"/>
      <c r="KLW14" s="485"/>
      <c r="KLX14" s="485"/>
      <c r="KLY14" s="485"/>
      <c r="KLZ14" s="485"/>
      <c r="KMA14" s="485"/>
      <c r="KMB14" s="485"/>
      <c r="KMC14" s="485"/>
      <c r="KMD14" s="485"/>
      <c r="KME14" s="485"/>
      <c r="KMF14" s="485"/>
      <c r="KMG14" s="485"/>
      <c r="KMH14" s="485"/>
      <c r="KMI14" s="485"/>
      <c r="KMJ14" s="485"/>
      <c r="KMK14" s="485"/>
      <c r="KML14" s="485"/>
      <c r="KMM14" s="485"/>
      <c r="KMN14" s="485"/>
      <c r="KMO14" s="485"/>
      <c r="KMP14" s="485"/>
      <c r="KMQ14" s="485"/>
      <c r="KMR14" s="485"/>
      <c r="KMS14" s="485"/>
      <c r="KMT14" s="485"/>
      <c r="KMU14" s="485"/>
      <c r="KMV14" s="485"/>
      <c r="KMW14" s="485"/>
      <c r="KMX14" s="485"/>
      <c r="KMY14" s="485"/>
      <c r="KMZ14" s="485"/>
      <c r="KNA14" s="485"/>
      <c r="KNB14" s="485"/>
      <c r="KNC14" s="485"/>
      <c r="KND14" s="485"/>
      <c r="KNE14" s="485"/>
      <c r="KNF14" s="485"/>
      <c r="KNG14" s="485"/>
      <c r="KNH14" s="485"/>
      <c r="KNI14" s="485"/>
      <c r="KNJ14" s="485"/>
      <c r="KNK14" s="485"/>
      <c r="KNL14" s="485"/>
      <c r="KNM14" s="485"/>
      <c r="KNN14" s="485"/>
      <c r="KNO14" s="485"/>
      <c r="KNP14" s="485"/>
      <c r="KNQ14" s="485"/>
      <c r="KNR14" s="485"/>
      <c r="KNS14" s="485"/>
      <c r="KNT14" s="485"/>
      <c r="KNU14" s="485"/>
      <c r="KNV14" s="485"/>
      <c r="KNW14" s="485"/>
      <c r="KNX14" s="485"/>
      <c r="KNY14" s="485"/>
      <c r="KNZ14" s="485"/>
      <c r="KOA14" s="485"/>
      <c r="KOB14" s="485"/>
      <c r="KOC14" s="485"/>
      <c r="KOD14" s="485"/>
      <c r="KOE14" s="485"/>
      <c r="KOF14" s="485"/>
      <c r="KOG14" s="485"/>
      <c r="KOH14" s="485"/>
      <c r="KOI14" s="485"/>
      <c r="KOJ14" s="485"/>
      <c r="KOK14" s="485"/>
      <c r="KOL14" s="485"/>
      <c r="KOM14" s="485"/>
      <c r="KON14" s="485"/>
      <c r="KOO14" s="485"/>
      <c r="KOP14" s="485"/>
      <c r="KOQ14" s="485"/>
      <c r="KOR14" s="485"/>
      <c r="KOS14" s="485"/>
      <c r="KOT14" s="485"/>
      <c r="KOU14" s="485"/>
      <c r="KOV14" s="485"/>
      <c r="KOW14" s="485"/>
      <c r="KOX14" s="485"/>
      <c r="KOY14" s="485"/>
      <c r="KOZ14" s="485"/>
      <c r="KPA14" s="485"/>
      <c r="KPB14" s="485"/>
      <c r="KPC14" s="485"/>
      <c r="KPD14" s="485"/>
      <c r="KPE14" s="485"/>
      <c r="KPF14" s="485"/>
      <c r="KPG14" s="485"/>
      <c r="KPH14" s="485"/>
      <c r="KPI14" s="485"/>
      <c r="KPJ14" s="485"/>
      <c r="KPK14" s="485"/>
      <c r="KPL14" s="485"/>
      <c r="KPM14" s="485"/>
      <c r="KPN14" s="485"/>
      <c r="KPO14" s="485"/>
      <c r="KPP14" s="485"/>
      <c r="KPQ14" s="485"/>
      <c r="KPR14" s="485"/>
      <c r="KPS14" s="485"/>
      <c r="KPT14" s="485"/>
      <c r="KPU14" s="485"/>
      <c r="KPV14" s="485"/>
      <c r="KPW14" s="485"/>
      <c r="KPX14" s="485"/>
      <c r="KPY14" s="485"/>
      <c r="KPZ14" s="485"/>
      <c r="KQA14" s="485"/>
      <c r="KQB14" s="485"/>
      <c r="KQC14" s="485"/>
      <c r="KQD14" s="485"/>
      <c r="KQE14" s="485"/>
      <c r="KQF14" s="485"/>
      <c r="KQG14" s="485"/>
      <c r="KQH14" s="485"/>
      <c r="KQI14" s="485"/>
      <c r="KQJ14" s="485"/>
      <c r="KQK14" s="485"/>
      <c r="KQL14" s="485"/>
      <c r="KQM14" s="485"/>
      <c r="KQN14" s="485"/>
      <c r="KQO14" s="485"/>
      <c r="KQP14" s="485"/>
      <c r="KQQ14" s="485"/>
      <c r="KQR14" s="485"/>
      <c r="KQS14" s="485"/>
      <c r="KQT14" s="485"/>
      <c r="KQU14" s="485"/>
      <c r="KQV14" s="485"/>
      <c r="KQW14" s="485"/>
      <c r="KQX14" s="485"/>
      <c r="KQY14" s="485"/>
      <c r="KQZ14" s="485"/>
      <c r="KRA14" s="485"/>
      <c r="KRB14" s="485"/>
      <c r="KRC14" s="485"/>
      <c r="KRD14" s="485"/>
      <c r="KRE14" s="485"/>
      <c r="KRF14" s="485"/>
      <c r="KRG14" s="485"/>
      <c r="KRH14" s="485"/>
      <c r="KRI14" s="485"/>
      <c r="KRJ14" s="485"/>
      <c r="KRK14" s="485"/>
      <c r="KRL14" s="485"/>
      <c r="KRM14" s="485"/>
      <c r="KRN14" s="485"/>
      <c r="KRO14" s="485"/>
      <c r="KRP14" s="485"/>
      <c r="KRQ14" s="485"/>
      <c r="KRR14" s="485"/>
      <c r="KRS14" s="485"/>
      <c r="KRT14" s="485"/>
      <c r="KRU14" s="485"/>
      <c r="KRV14" s="485"/>
      <c r="KRW14" s="485"/>
      <c r="KRX14" s="485"/>
      <c r="KRY14" s="485"/>
      <c r="KRZ14" s="485"/>
      <c r="KSA14" s="485"/>
      <c r="KSB14" s="485"/>
      <c r="KSC14" s="485"/>
      <c r="KSD14" s="485"/>
      <c r="KSE14" s="485"/>
      <c r="KSF14" s="485"/>
      <c r="KSG14" s="485"/>
      <c r="KSH14" s="485"/>
      <c r="KSI14" s="485"/>
      <c r="KSJ14" s="485"/>
      <c r="KSK14" s="485"/>
      <c r="KSL14" s="485"/>
      <c r="KSM14" s="485"/>
      <c r="KSN14" s="485"/>
      <c r="KSO14" s="485"/>
      <c r="KSP14" s="485"/>
      <c r="KSQ14" s="485"/>
      <c r="KSR14" s="485"/>
      <c r="KSS14" s="485"/>
      <c r="KST14" s="485"/>
      <c r="KSU14" s="485"/>
      <c r="KSV14" s="485"/>
      <c r="KSW14" s="485"/>
      <c r="KSX14" s="485"/>
      <c r="KSY14" s="485"/>
      <c r="KSZ14" s="485"/>
      <c r="KTA14" s="485"/>
      <c r="KTB14" s="485"/>
      <c r="KTC14" s="485"/>
      <c r="KTD14" s="485"/>
      <c r="KTE14" s="485"/>
      <c r="KTF14" s="485"/>
      <c r="KTG14" s="485"/>
      <c r="KTH14" s="485"/>
      <c r="KTI14" s="485"/>
      <c r="KTJ14" s="485"/>
      <c r="KTK14" s="485"/>
      <c r="KTL14" s="485"/>
      <c r="KTM14" s="485"/>
      <c r="KTN14" s="485"/>
      <c r="KTO14" s="485"/>
      <c r="KTP14" s="485"/>
      <c r="KTQ14" s="485"/>
      <c r="KTR14" s="485"/>
      <c r="KTS14" s="485"/>
      <c r="KTT14" s="485"/>
      <c r="KTU14" s="485"/>
      <c r="KTV14" s="485"/>
      <c r="KTW14" s="485"/>
      <c r="KTX14" s="485"/>
      <c r="KTY14" s="485"/>
      <c r="KTZ14" s="485"/>
      <c r="KUA14" s="485"/>
      <c r="KUB14" s="485"/>
      <c r="KUC14" s="485"/>
      <c r="KUD14" s="485"/>
      <c r="KUE14" s="485"/>
      <c r="KUF14" s="485"/>
      <c r="KUG14" s="485"/>
      <c r="KUH14" s="485"/>
      <c r="KUI14" s="485"/>
      <c r="KUJ14" s="485"/>
      <c r="KUK14" s="485"/>
      <c r="KUL14" s="485"/>
      <c r="KUM14" s="485"/>
      <c r="KUN14" s="485"/>
      <c r="KUO14" s="485"/>
      <c r="KUP14" s="485"/>
      <c r="KUQ14" s="485"/>
      <c r="KUR14" s="485"/>
      <c r="KUS14" s="485"/>
      <c r="KUT14" s="485"/>
      <c r="KUU14" s="485"/>
      <c r="KUV14" s="485"/>
      <c r="KUW14" s="485"/>
      <c r="KUX14" s="485"/>
      <c r="KUY14" s="485"/>
      <c r="KUZ14" s="485"/>
      <c r="KVA14" s="485"/>
      <c r="KVB14" s="485"/>
      <c r="KVC14" s="485"/>
      <c r="KVD14" s="485"/>
      <c r="KVE14" s="485"/>
      <c r="KVF14" s="485"/>
      <c r="KVG14" s="485"/>
      <c r="KVH14" s="485"/>
      <c r="KVI14" s="485"/>
      <c r="KVJ14" s="485"/>
      <c r="KVK14" s="485"/>
      <c r="KVL14" s="485"/>
      <c r="KVM14" s="485"/>
      <c r="KVN14" s="485"/>
      <c r="KVO14" s="485"/>
      <c r="KVP14" s="485"/>
      <c r="KVQ14" s="485"/>
      <c r="KVR14" s="485"/>
      <c r="KVS14" s="485"/>
      <c r="KVT14" s="485"/>
      <c r="KVU14" s="485"/>
      <c r="KVV14" s="485"/>
      <c r="KVW14" s="485"/>
      <c r="KVX14" s="485"/>
      <c r="KVY14" s="485"/>
      <c r="KVZ14" s="485"/>
      <c r="KWA14" s="485"/>
      <c r="KWB14" s="485"/>
      <c r="KWC14" s="485"/>
      <c r="KWD14" s="485"/>
      <c r="KWE14" s="485"/>
      <c r="KWF14" s="485"/>
      <c r="KWG14" s="485"/>
      <c r="KWH14" s="485"/>
      <c r="KWI14" s="485"/>
      <c r="KWJ14" s="485"/>
      <c r="KWK14" s="485"/>
      <c r="KWL14" s="485"/>
      <c r="KWM14" s="485"/>
      <c r="KWN14" s="485"/>
      <c r="KWO14" s="485"/>
      <c r="KWP14" s="485"/>
      <c r="KWQ14" s="485"/>
      <c r="KWR14" s="485"/>
      <c r="KWS14" s="485"/>
      <c r="KWT14" s="485"/>
      <c r="KWU14" s="485"/>
      <c r="KWV14" s="485"/>
      <c r="KWW14" s="485"/>
      <c r="KWX14" s="485"/>
      <c r="KWY14" s="485"/>
      <c r="KWZ14" s="485"/>
      <c r="KXA14" s="485"/>
      <c r="KXB14" s="485"/>
      <c r="KXC14" s="485"/>
      <c r="KXD14" s="485"/>
      <c r="KXE14" s="485"/>
      <c r="KXF14" s="485"/>
      <c r="KXG14" s="485"/>
      <c r="KXH14" s="485"/>
      <c r="KXI14" s="485"/>
      <c r="KXJ14" s="485"/>
      <c r="KXK14" s="485"/>
      <c r="KXL14" s="485"/>
      <c r="KXM14" s="485"/>
      <c r="KXN14" s="485"/>
      <c r="KXO14" s="485"/>
      <c r="KXP14" s="485"/>
      <c r="KXQ14" s="485"/>
      <c r="KXR14" s="485"/>
      <c r="KXS14" s="485"/>
      <c r="KXT14" s="485"/>
      <c r="KXU14" s="485"/>
      <c r="KXV14" s="485"/>
      <c r="KXW14" s="485"/>
      <c r="KXX14" s="485"/>
      <c r="KXY14" s="485"/>
      <c r="KXZ14" s="485"/>
      <c r="KYA14" s="485"/>
      <c r="KYB14" s="485"/>
      <c r="KYC14" s="485"/>
      <c r="KYD14" s="485"/>
      <c r="KYE14" s="485"/>
      <c r="KYF14" s="485"/>
      <c r="KYG14" s="485"/>
      <c r="KYH14" s="485"/>
      <c r="KYI14" s="485"/>
      <c r="KYJ14" s="485"/>
      <c r="KYK14" s="485"/>
      <c r="KYL14" s="485"/>
      <c r="KYM14" s="485"/>
      <c r="KYN14" s="485"/>
      <c r="KYO14" s="485"/>
      <c r="KYP14" s="485"/>
      <c r="KYQ14" s="485"/>
      <c r="KYR14" s="485"/>
      <c r="KYS14" s="485"/>
      <c r="KYT14" s="485"/>
      <c r="KYU14" s="485"/>
      <c r="KYV14" s="485"/>
      <c r="KYW14" s="485"/>
      <c r="KYX14" s="485"/>
      <c r="KYY14" s="485"/>
      <c r="KYZ14" s="485"/>
      <c r="KZA14" s="485"/>
      <c r="KZB14" s="485"/>
      <c r="KZC14" s="485"/>
      <c r="KZD14" s="485"/>
      <c r="KZE14" s="485"/>
      <c r="KZF14" s="485"/>
      <c r="KZG14" s="485"/>
      <c r="KZH14" s="485"/>
      <c r="KZI14" s="485"/>
      <c r="KZJ14" s="485"/>
      <c r="KZK14" s="485"/>
      <c r="KZL14" s="485"/>
      <c r="KZM14" s="485"/>
      <c r="KZN14" s="485"/>
      <c r="KZO14" s="485"/>
      <c r="KZP14" s="485"/>
      <c r="KZQ14" s="485"/>
      <c r="KZR14" s="485"/>
      <c r="KZS14" s="485"/>
      <c r="KZT14" s="485"/>
      <c r="KZU14" s="485"/>
      <c r="KZV14" s="485"/>
      <c r="KZW14" s="485"/>
      <c r="KZX14" s="485"/>
      <c r="KZY14" s="485"/>
      <c r="KZZ14" s="485"/>
      <c r="LAA14" s="485"/>
      <c r="LAB14" s="485"/>
      <c r="LAC14" s="485"/>
      <c r="LAD14" s="485"/>
      <c r="LAE14" s="485"/>
      <c r="LAF14" s="485"/>
      <c r="LAG14" s="485"/>
      <c r="LAH14" s="485"/>
      <c r="LAI14" s="485"/>
      <c r="LAJ14" s="485"/>
      <c r="LAK14" s="485"/>
      <c r="LAL14" s="485"/>
      <c r="LAM14" s="485"/>
      <c r="LAN14" s="485"/>
      <c r="LAO14" s="485"/>
      <c r="LAP14" s="485"/>
      <c r="LAQ14" s="485"/>
      <c r="LAR14" s="485"/>
      <c r="LAS14" s="485"/>
      <c r="LAT14" s="485"/>
      <c r="LAU14" s="485"/>
      <c r="LAV14" s="485"/>
      <c r="LAW14" s="485"/>
      <c r="LAX14" s="485"/>
      <c r="LAY14" s="485"/>
      <c r="LAZ14" s="485"/>
      <c r="LBA14" s="485"/>
      <c r="LBB14" s="485"/>
      <c r="LBC14" s="485"/>
      <c r="LBD14" s="485"/>
      <c r="LBE14" s="485"/>
      <c r="LBF14" s="485"/>
      <c r="LBG14" s="485"/>
      <c r="LBH14" s="485"/>
      <c r="LBI14" s="485"/>
      <c r="LBJ14" s="485"/>
      <c r="LBK14" s="485"/>
      <c r="LBL14" s="485"/>
      <c r="LBM14" s="485"/>
      <c r="LBN14" s="485"/>
      <c r="LBO14" s="485"/>
      <c r="LBP14" s="485"/>
      <c r="LBQ14" s="485"/>
      <c r="LBR14" s="485"/>
      <c r="LBS14" s="485"/>
      <c r="LBT14" s="485"/>
      <c r="LBU14" s="485"/>
      <c r="LBV14" s="485"/>
      <c r="LBW14" s="485"/>
      <c r="LBX14" s="485"/>
      <c r="LBY14" s="485"/>
      <c r="LBZ14" s="485"/>
      <c r="LCA14" s="485"/>
      <c r="LCB14" s="485"/>
      <c r="LCC14" s="485"/>
      <c r="LCD14" s="485"/>
      <c r="LCE14" s="485"/>
      <c r="LCF14" s="485"/>
      <c r="LCG14" s="485"/>
      <c r="LCH14" s="485"/>
      <c r="LCI14" s="485"/>
      <c r="LCJ14" s="485"/>
      <c r="LCK14" s="485"/>
      <c r="LCL14" s="485"/>
      <c r="LCM14" s="485"/>
      <c r="LCN14" s="485"/>
      <c r="LCO14" s="485"/>
      <c r="LCP14" s="485"/>
      <c r="LCQ14" s="485"/>
      <c r="LCR14" s="485"/>
      <c r="LCS14" s="485"/>
      <c r="LCT14" s="485"/>
      <c r="LCU14" s="485"/>
      <c r="LCV14" s="485"/>
      <c r="LCW14" s="485"/>
      <c r="LCX14" s="485"/>
      <c r="LCY14" s="485"/>
      <c r="LCZ14" s="485"/>
      <c r="LDA14" s="485"/>
      <c r="LDB14" s="485"/>
      <c r="LDC14" s="485"/>
      <c r="LDD14" s="485"/>
      <c r="LDE14" s="485"/>
      <c r="LDF14" s="485"/>
      <c r="LDG14" s="485"/>
      <c r="LDH14" s="485"/>
      <c r="LDI14" s="485"/>
      <c r="LDJ14" s="485"/>
      <c r="LDK14" s="485"/>
      <c r="LDL14" s="485"/>
      <c r="LDM14" s="485"/>
      <c r="LDN14" s="485"/>
      <c r="LDO14" s="485"/>
      <c r="LDP14" s="485"/>
      <c r="LDQ14" s="485"/>
      <c r="LDR14" s="485"/>
      <c r="LDS14" s="485"/>
      <c r="LDT14" s="485"/>
      <c r="LDU14" s="485"/>
      <c r="LDV14" s="485"/>
      <c r="LDW14" s="485"/>
      <c r="LDX14" s="485"/>
      <c r="LDY14" s="485"/>
      <c r="LDZ14" s="485"/>
      <c r="LEA14" s="485"/>
      <c r="LEB14" s="485"/>
      <c r="LEC14" s="485"/>
      <c r="LED14" s="485"/>
      <c r="LEE14" s="485"/>
      <c r="LEF14" s="485"/>
      <c r="LEG14" s="485"/>
      <c r="LEH14" s="485"/>
      <c r="LEI14" s="485"/>
      <c r="LEJ14" s="485"/>
      <c r="LEK14" s="485"/>
      <c r="LEL14" s="485"/>
      <c r="LEM14" s="485"/>
      <c r="LEN14" s="485"/>
      <c r="LEO14" s="485"/>
      <c r="LEP14" s="485"/>
      <c r="LEQ14" s="485"/>
      <c r="LER14" s="485"/>
      <c r="LES14" s="485"/>
      <c r="LET14" s="485"/>
      <c r="LEU14" s="485"/>
      <c r="LEV14" s="485"/>
      <c r="LEW14" s="485"/>
      <c r="LEX14" s="485"/>
      <c r="LEY14" s="485"/>
      <c r="LEZ14" s="485"/>
      <c r="LFA14" s="485"/>
      <c r="LFB14" s="485"/>
      <c r="LFC14" s="485"/>
      <c r="LFD14" s="485"/>
      <c r="LFE14" s="485"/>
      <c r="LFF14" s="485"/>
      <c r="LFG14" s="485"/>
      <c r="LFH14" s="485"/>
      <c r="LFI14" s="485"/>
      <c r="LFJ14" s="485"/>
      <c r="LFK14" s="485"/>
      <c r="LFL14" s="485"/>
      <c r="LFM14" s="485"/>
      <c r="LFN14" s="485"/>
      <c r="LFO14" s="485"/>
      <c r="LFP14" s="485"/>
      <c r="LFQ14" s="485"/>
      <c r="LFR14" s="485"/>
      <c r="LFS14" s="485"/>
      <c r="LFT14" s="485"/>
      <c r="LFU14" s="485"/>
      <c r="LFV14" s="485"/>
      <c r="LFW14" s="485"/>
      <c r="LFX14" s="485"/>
      <c r="LFY14" s="485"/>
      <c r="LFZ14" s="485"/>
      <c r="LGA14" s="485"/>
      <c r="LGB14" s="485"/>
      <c r="LGC14" s="485"/>
      <c r="LGD14" s="485"/>
      <c r="LGE14" s="485"/>
      <c r="LGF14" s="485"/>
      <c r="LGG14" s="485"/>
      <c r="LGH14" s="485"/>
      <c r="LGI14" s="485"/>
      <c r="LGJ14" s="485"/>
      <c r="LGK14" s="485"/>
      <c r="LGL14" s="485"/>
      <c r="LGM14" s="485"/>
      <c r="LGN14" s="485"/>
      <c r="LGO14" s="485"/>
      <c r="LGP14" s="485"/>
      <c r="LGQ14" s="485"/>
      <c r="LGR14" s="485"/>
      <c r="LGS14" s="485"/>
      <c r="LGT14" s="485"/>
      <c r="LGU14" s="485"/>
      <c r="LGV14" s="485"/>
      <c r="LGW14" s="485"/>
      <c r="LGX14" s="485"/>
      <c r="LGY14" s="485"/>
      <c r="LGZ14" s="485"/>
      <c r="LHA14" s="485"/>
      <c r="LHB14" s="485"/>
      <c r="LHC14" s="485"/>
      <c r="LHD14" s="485"/>
      <c r="LHE14" s="485"/>
      <c r="LHF14" s="485"/>
      <c r="LHG14" s="485"/>
      <c r="LHH14" s="485"/>
      <c r="LHI14" s="485"/>
      <c r="LHJ14" s="485"/>
      <c r="LHK14" s="485"/>
      <c r="LHL14" s="485"/>
      <c r="LHM14" s="485"/>
      <c r="LHN14" s="485"/>
      <c r="LHO14" s="485"/>
      <c r="LHP14" s="485"/>
      <c r="LHQ14" s="485"/>
      <c r="LHR14" s="485"/>
      <c r="LHS14" s="485"/>
      <c r="LHT14" s="485"/>
      <c r="LHU14" s="485"/>
      <c r="LHV14" s="485"/>
      <c r="LHW14" s="485"/>
      <c r="LHX14" s="485"/>
      <c r="LHY14" s="485"/>
      <c r="LHZ14" s="485"/>
      <c r="LIA14" s="485"/>
      <c r="LIB14" s="485"/>
      <c r="LIC14" s="485"/>
      <c r="LID14" s="485"/>
      <c r="LIE14" s="485"/>
      <c r="LIF14" s="485"/>
      <c r="LIG14" s="485"/>
      <c r="LIH14" s="485"/>
      <c r="LII14" s="485"/>
      <c r="LIJ14" s="485"/>
      <c r="LIK14" s="485"/>
      <c r="LIL14" s="485"/>
      <c r="LIM14" s="485"/>
      <c r="LIN14" s="485"/>
      <c r="LIO14" s="485"/>
      <c r="LIP14" s="485"/>
      <c r="LIQ14" s="485"/>
      <c r="LIR14" s="485"/>
      <c r="LIS14" s="485"/>
      <c r="LIT14" s="485"/>
      <c r="LIU14" s="485"/>
      <c r="LIV14" s="485"/>
      <c r="LIW14" s="485"/>
      <c r="LIX14" s="485"/>
      <c r="LIY14" s="485"/>
      <c r="LIZ14" s="485"/>
      <c r="LJA14" s="485"/>
      <c r="LJB14" s="485"/>
      <c r="LJC14" s="485"/>
      <c r="LJD14" s="485"/>
      <c r="LJE14" s="485"/>
      <c r="LJF14" s="485"/>
      <c r="LJG14" s="485"/>
      <c r="LJH14" s="485"/>
      <c r="LJI14" s="485"/>
      <c r="LJJ14" s="485"/>
      <c r="LJK14" s="485"/>
      <c r="LJL14" s="485"/>
      <c r="LJM14" s="485"/>
      <c r="LJN14" s="485"/>
      <c r="LJO14" s="485"/>
      <c r="LJP14" s="485"/>
      <c r="LJQ14" s="485"/>
      <c r="LJR14" s="485"/>
      <c r="LJS14" s="485"/>
      <c r="LJT14" s="485"/>
      <c r="LJU14" s="485"/>
      <c r="LJV14" s="485"/>
      <c r="LJW14" s="485"/>
      <c r="LJX14" s="485"/>
      <c r="LJY14" s="485"/>
      <c r="LJZ14" s="485"/>
      <c r="LKA14" s="485"/>
      <c r="LKB14" s="485"/>
      <c r="LKC14" s="485"/>
      <c r="LKD14" s="485"/>
      <c r="LKE14" s="485"/>
      <c r="LKF14" s="485"/>
      <c r="LKG14" s="485"/>
      <c r="LKH14" s="485"/>
      <c r="LKI14" s="485"/>
      <c r="LKJ14" s="485"/>
      <c r="LKK14" s="485"/>
      <c r="LKL14" s="485"/>
      <c r="LKM14" s="485"/>
      <c r="LKN14" s="485"/>
      <c r="LKO14" s="485"/>
      <c r="LKP14" s="485"/>
      <c r="LKQ14" s="485"/>
      <c r="LKR14" s="485"/>
      <c r="LKS14" s="485"/>
      <c r="LKT14" s="485"/>
      <c r="LKU14" s="485"/>
      <c r="LKV14" s="485"/>
      <c r="LKW14" s="485"/>
      <c r="LKX14" s="485"/>
      <c r="LKY14" s="485"/>
      <c r="LKZ14" s="485"/>
      <c r="LLA14" s="485"/>
      <c r="LLB14" s="485"/>
      <c r="LLC14" s="485"/>
      <c r="LLD14" s="485"/>
      <c r="LLE14" s="485"/>
      <c r="LLF14" s="485"/>
      <c r="LLG14" s="485"/>
      <c r="LLH14" s="485"/>
      <c r="LLI14" s="485"/>
      <c r="LLJ14" s="485"/>
      <c r="LLK14" s="485"/>
      <c r="LLL14" s="485"/>
      <c r="LLM14" s="485"/>
      <c r="LLN14" s="485"/>
      <c r="LLO14" s="485"/>
      <c r="LLP14" s="485"/>
      <c r="LLQ14" s="485"/>
      <c r="LLR14" s="485"/>
      <c r="LLS14" s="485"/>
      <c r="LLT14" s="485"/>
      <c r="LLU14" s="485"/>
      <c r="LLV14" s="485"/>
      <c r="LLW14" s="485"/>
      <c r="LLX14" s="485"/>
      <c r="LLY14" s="485"/>
      <c r="LLZ14" s="485"/>
      <c r="LMA14" s="485"/>
      <c r="LMB14" s="485"/>
      <c r="LMC14" s="485"/>
      <c r="LMD14" s="485"/>
      <c r="LME14" s="485"/>
      <c r="LMF14" s="485"/>
      <c r="LMG14" s="485"/>
      <c r="LMH14" s="485"/>
      <c r="LMI14" s="485"/>
      <c r="LMJ14" s="485"/>
      <c r="LMK14" s="485"/>
      <c r="LML14" s="485"/>
      <c r="LMM14" s="485"/>
      <c r="LMN14" s="485"/>
      <c r="LMO14" s="485"/>
      <c r="LMP14" s="485"/>
      <c r="LMQ14" s="485"/>
      <c r="LMR14" s="485"/>
      <c r="LMS14" s="485"/>
      <c r="LMT14" s="485"/>
      <c r="LMU14" s="485"/>
      <c r="LMV14" s="485"/>
      <c r="LMW14" s="485"/>
      <c r="LMX14" s="485"/>
      <c r="LMY14" s="485"/>
      <c r="LMZ14" s="485"/>
      <c r="LNA14" s="485"/>
      <c r="LNB14" s="485"/>
      <c r="LNC14" s="485"/>
      <c r="LND14" s="485"/>
      <c r="LNE14" s="485"/>
      <c r="LNF14" s="485"/>
      <c r="LNG14" s="485"/>
      <c r="LNH14" s="485"/>
      <c r="LNI14" s="485"/>
      <c r="LNJ14" s="485"/>
      <c r="LNK14" s="485"/>
      <c r="LNL14" s="485"/>
      <c r="LNM14" s="485"/>
      <c r="LNN14" s="485"/>
      <c r="LNO14" s="485"/>
      <c r="LNP14" s="485"/>
      <c r="LNQ14" s="485"/>
      <c r="LNR14" s="485"/>
      <c r="LNS14" s="485"/>
      <c r="LNT14" s="485"/>
      <c r="LNU14" s="485"/>
      <c r="LNV14" s="485"/>
      <c r="LNW14" s="485"/>
      <c r="LNX14" s="485"/>
      <c r="LNY14" s="485"/>
      <c r="LNZ14" s="485"/>
      <c r="LOA14" s="485"/>
      <c r="LOB14" s="485"/>
      <c r="LOC14" s="485"/>
      <c r="LOD14" s="485"/>
      <c r="LOE14" s="485"/>
      <c r="LOF14" s="485"/>
      <c r="LOG14" s="485"/>
      <c r="LOH14" s="485"/>
      <c r="LOI14" s="485"/>
      <c r="LOJ14" s="485"/>
      <c r="LOK14" s="485"/>
      <c r="LOL14" s="485"/>
      <c r="LOM14" s="485"/>
      <c r="LON14" s="485"/>
      <c r="LOO14" s="485"/>
      <c r="LOP14" s="485"/>
      <c r="LOQ14" s="485"/>
      <c r="LOR14" s="485"/>
      <c r="LOS14" s="485"/>
      <c r="LOT14" s="485"/>
      <c r="LOU14" s="485"/>
      <c r="LOV14" s="485"/>
      <c r="LOW14" s="485"/>
      <c r="LOX14" s="485"/>
      <c r="LOY14" s="485"/>
      <c r="LOZ14" s="485"/>
      <c r="LPA14" s="485"/>
      <c r="LPB14" s="485"/>
      <c r="LPC14" s="485"/>
      <c r="LPD14" s="485"/>
      <c r="LPE14" s="485"/>
      <c r="LPF14" s="485"/>
      <c r="LPG14" s="485"/>
      <c r="LPH14" s="485"/>
      <c r="LPI14" s="485"/>
      <c r="LPJ14" s="485"/>
      <c r="LPK14" s="485"/>
      <c r="LPL14" s="485"/>
      <c r="LPM14" s="485"/>
      <c r="LPN14" s="485"/>
      <c r="LPO14" s="485"/>
      <c r="LPP14" s="485"/>
      <c r="LPQ14" s="485"/>
      <c r="LPR14" s="485"/>
      <c r="LPS14" s="485"/>
      <c r="LPT14" s="485"/>
      <c r="LPU14" s="485"/>
      <c r="LPV14" s="485"/>
      <c r="LPW14" s="485"/>
      <c r="LPX14" s="485"/>
      <c r="LPY14" s="485"/>
      <c r="LPZ14" s="485"/>
      <c r="LQA14" s="485"/>
      <c r="LQB14" s="485"/>
      <c r="LQC14" s="485"/>
      <c r="LQD14" s="485"/>
      <c r="LQE14" s="485"/>
      <c r="LQF14" s="485"/>
      <c r="LQG14" s="485"/>
      <c r="LQH14" s="485"/>
      <c r="LQI14" s="485"/>
      <c r="LQJ14" s="485"/>
      <c r="LQK14" s="485"/>
      <c r="LQL14" s="485"/>
      <c r="LQM14" s="485"/>
      <c r="LQN14" s="485"/>
      <c r="LQO14" s="485"/>
      <c r="LQP14" s="485"/>
      <c r="LQQ14" s="485"/>
      <c r="LQR14" s="485"/>
      <c r="LQS14" s="485"/>
      <c r="LQT14" s="485"/>
      <c r="LQU14" s="485"/>
      <c r="LQV14" s="485"/>
      <c r="LQW14" s="485"/>
      <c r="LQX14" s="485"/>
      <c r="LQY14" s="485"/>
      <c r="LQZ14" s="485"/>
      <c r="LRA14" s="485"/>
      <c r="LRB14" s="485"/>
      <c r="LRC14" s="485"/>
      <c r="LRD14" s="485"/>
      <c r="LRE14" s="485"/>
      <c r="LRF14" s="485"/>
      <c r="LRG14" s="485"/>
      <c r="LRH14" s="485"/>
      <c r="LRI14" s="485"/>
      <c r="LRJ14" s="485"/>
      <c r="LRK14" s="485"/>
      <c r="LRL14" s="485"/>
      <c r="LRM14" s="485"/>
      <c r="LRN14" s="485"/>
      <c r="LRO14" s="485"/>
      <c r="LRP14" s="485"/>
      <c r="LRQ14" s="485"/>
      <c r="LRR14" s="485"/>
      <c r="LRS14" s="485"/>
      <c r="LRT14" s="485"/>
      <c r="LRU14" s="485"/>
      <c r="LRV14" s="485"/>
      <c r="LRW14" s="485"/>
      <c r="LRX14" s="485"/>
      <c r="LRY14" s="485"/>
      <c r="LRZ14" s="485"/>
      <c r="LSA14" s="485"/>
      <c r="LSB14" s="485"/>
      <c r="LSC14" s="485"/>
      <c r="LSD14" s="485"/>
      <c r="LSE14" s="485"/>
      <c r="LSF14" s="485"/>
      <c r="LSG14" s="485"/>
      <c r="LSH14" s="485"/>
      <c r="LSI14" s="485"/>
      <c r="LSJ14" s="485"/>
      <c r="LSK14" s="485"/>
      <c r="LSL14" s="485"/>
      <c r="LSM14" s="485"/>
      <c r="LSN14" s="485"/>
      <c r="LSO14" s="485"/>
      <c r="LSP14" s="485"/>
      <c r="LSQ14" s="485"/>
      <c r="LSR14" s="485"/>
      <c r="LSS14" s="485"/>
      <c r="LST14" s="485"/>
      <c r="LSU14" s="485"/>
      <c r="LSV14" s="485"/>
      <c r="LSW14" s="485"/>
      <c r="LSX14" s="485"/>
      <c r="LSY14" s="485"/>
      <c r="LSZ14" s="485"/>
      <c r="LTA14" s="485"/>
      <c r="LTB14" s="485"/>
      <c r="LTC14" s="485"/>
      <c r="LTD14" s="485"/>
      <c r="LTE14" s="485"/>
      <c r="LTF14" s="485"/>
      <c r="LTG14" s="485"/>
      <c r="LTH14" s="485"/>
      <c r="LTI14" s="485"/>
      <c r="LTJ14" s="485"/>
      <c r="LTK14" s="485"/>
      <c r="LTL14" s="485"/>
      <c r="LTM14" s="485"/>
      <c r="LTN14" s="485"/>
      <c r="LTO14" s="485"/>
      <c r="LTP14" s="485"/>
      <c r="LTQ14" s="485"/>
      <c r="LTR14" s="485"/>
      <c r="LTS14" s="485"/>
      <c r="LTT14" s="485"/>
      <c r="LTU14" s="485"/>
      <c r="LTV14" s="485"/>
      <c r="LTW14" s="485"/>
      <c r="LTX14" s="485"/>
      <c r="LTY14" s="485"/>
      <c r="LTZ14" s="485"/>
      <c r="LUA14" s="485"/>
      <c r="LUB14" s="485"/>
      <c r="LUC14" s="485"/>
      <c r="LUD14" s="485"/>
      <c r="LUE14" s="485"/>
      <c r="LUF14" s="485"/>
      <c r="LUG14" s="485"/>
      <c r="LUH14" s="485"/>
      <c r="LUI14" s="485"/>
      <c r="LUJ14" s="485"/>
      <c r="LUK14" s="485"/>
      <c r="LUL14" s="485"/>
      <c r="LUM14" s="485"/>
      <c r="LUN14" s="485"/>
      <c r="LUO14" s="485"/>
      <c r="LUP14" s="485"/>
      <c r="LUQ14" s="485"/>
      <c r="LUR14" s="485"/>
      <c r="LUS14" s="485"/>
      <c r="LUT14" s="485"/>
      <c r="LUU14" s="485"/>
      <c r="LUV14" s="485"/>
      <c r="LUW14" s="485"/>
      <c r="LUX14" s="485"/>
      <c r="LUY14" s="485"/>
      <c r="LUZ14" s="485"/>
      <c r="LVA14" s="485"/>
      <c r="LVB14" s="485"/>
      <c r="LVC14" s="485"/>
      <c r="LVD14" s="485"/>
      <c r="LVE14" s="485"/>
      <c r="LVF14" s="485"/>
      <c r="LVG14" s="485"/>
      <c r="LVH14" s="485"/>
      <c r="LVI14" s="485"/>
      <c r="LVJ14" s="485"/>
      <c r="LVK14" s="485"/>
      <c r="LVL14" s="485"/>
      <c r="LVM14" s="485"/>
      <c r="LVN14" s="485"/>
      <c r="LVO14" s="485"/>
      <c r="LVP14" s="485"/>
      <c r="LVQ14" s="485"/>
      <c r="LVR14" s="485"/>
      <c r="LVS14" s="485"/>
      <c r="LVT14" s="485"/>
      <c r="LVU14" s="485"/>
      <c r="LVV14" s="485"/>
      <c r="LVW14" s="485"/>
      <c r="LVX14" s="485"/>
      <c r="LVY14" s="485"/>
      <c r="LVZ14" s="485"/>
      <c r="LWA14" s="485"/>
      <c r="LWB14" s="485"/>
      <c r="LWC14" s="485"/>
      <c r="LWD14" s="485"/>
      <c r="LWE14" s="485"/>
      <c r="LWF14" s="485"/>
      <c r="LWG14" s="485"/>
      <c r="LWH14" s="485"/>
      <c r="LWI14" s="485"/>
      <c r="LWJ14" s="485"/>
      <c r="LWK14" s="485"/>
      <c r="LWL14" s="485"/>
      <c r="LWM14" s="485"/>
      <c r="LWN14" s="485"/>
      <c r="LWO14" s="485"/>
      <c r="LWP14" s="485"/>
      <c r="LWQ14" s="485"/>
      <c r="LWR14" s="485"/>
      <c r="LWS14" s="485"/>
      <c r="LWT14" s="485"/>
      <c r="LWU14" s="485"/>
      <c r="LWV14" s="485"/>
      <c r="LWW14" s="485"/>
      <c r="LWX14" s="485"/>
      <c r="LWY14" s="485"/>
      <c r="LWZ14" s="485"/>
      <c r="LXA14" s="485"/>
      <c r="LXB14" s="485"/>
      <c r="LXC14" s="485"/>
      <c r="LXD14" s="485"/>
      <c r="LXE14" s="485"/>
      <c r="LXF14" s="485"/>
      <c r="LXG14" s="485"/>
      <c r="LXH14" s="485"/>
      <c r="LXI14" s="485"/>
      <c r="LXJ14" s="485"/>
      <c r="LXK14" s="485"/>
      <c r="LXL14" s="485"/>
      <c r="LXM14" s="485"/>
      <c r="LXN14" s="485"/>
      <c r="LXO14" s="485"/>
      <c r="LXP14" s="485"/>
      <c r="LXQ14" s="485"/>
      <c r="LXR14" s="485"/>
      <c r="LXS14" s="485"/>
      <c r="LXT14" s="485"/>
      <c r="LXU14" s="485"/>
      <c r="LXV14" s="485"/>
      <c r="LXW14" s="485"/>
      <c r="LXX14" s="485"/>
      <c r="LXY14" s="485"/>
      <c r="LXZ14" s="485"/>
      <c r="LYA14" s="485"/>
      <c r="LYB14" s="485"/>
      <c r="LYC14" s="485"/>
      <c r="LYD14" s="485"/>
      <c r="LYE14" s="485"/>
      <c r="LYF14" s="485"/>
      <c r="LYG14" s="485"/>
      <c r="LYH14" s="485"/>
      <c r="LYI14" s="485"/>
      <c r="LYJ14" s="485"/>
      <c r="LYK14" s="485"/>
      <c r="LYL14" s="485"/>
      <c r="LYM14" s="485"/>
      <c r="LYN14" s="485"/>
      <c r="LYO14" s="485"/>
      <c r="LYP14" s="485"/>
      <c r="LYQ14" s="485"/>
      <c r="LYR14" s="485"/>
      <c r="LYS14" s="485"/>
      <c r="LYT14" s="485"/>
      <c r="LYU14" s="485"/>
      <c r="LYV14" s="485"/>
      <c r="LYW14" s="485"/>
      <c r="LYX14" s="485"/>
      <c r="LYY14" s="485"/>
      <c r="LYZ14" s="485"/>
      <c r="LZA14" s="485"/>
      <c r="LZB14" s="485"/>
      <c r="LZC14" s="485"/>
      <c r="LZD14" s="485"/>
      <c r="LZE14" s="485"/>
      <c r="LZF14" s="485"/>
      <c r="LZG14" s="485"/>
      <c r="LZH14" s="485"/>
      <c r="LZI14" s="485"/>
      <c r="LZJ14" s="485"/>
      <c r="LZK14" s="485"/>
      <c r="LZL14" s="485"/>
      <c r="LZM14" s="485"/>
      <c r="LZN14" s="485"/>
      <c r="LZO14" s="485"/>
      <c r="LZP14" s="485"/>
      <c r="LZQ14" s="485"/>
      <c r="LZR14" s="485"/>
      <c r="LZS14" s="485"/>
      <c r="LZT14" s="485"/>
      <c r="LZU14" s="485"/>
      <c r="LZV14" s="485"/>
      <c r="LZW14" s="485"/>
      <c r="LZX14" s="485"/>
      <c r="LZY14" s="485"/>
      <c r="LZZ14" s="485"/>
      <c r="MAA14" s="485"/>
      <c r="MAB14" s="485"/>
      <c r="MAC14" s="485"/>
      <c r="MAD14" s="485"/>
      <c r="MAE14" s="485"/>
      <c r="MAF14" s="485"/>
      <c r="MAG14" s="485"/>
      <c r="MAH14" s="485"/>
      <c r="MAI14" s="485"/>
      <c r="MAJ14" s="485"/>
      <c r="MAK14" s="485"/>
      <c r="MAL14" s="485"/>
      <c r="MAM14" s="485"/>
      <c r="MAN14" s="485"/>
      <c r="MAO14" s="485"/>
      <c r="MAP14" s="485"/>
      <c r="MAQ14" s="485"/>
      <c r="MAR14" s="485"/>
      <c r="MAS14" s="485"/>
      <c r="MAT14" s="485"/>
      <c r="MAU14" s="485"/>
      <c r="MAV14" s="485"/>
      <c r="MAW14" s="485"/>
      <c r="MAX14" s="485"/>
      <c r="MAY14" s="485"/>
      <c r="MAZ14" s="485"/>
      <c r="MBA14" s="485"/>
      <c r="MBB14" s="485"/>
      <c r="MBC14" s="485"/>
      <c r="MBD14" s="485"/>
      <c r="MBE14" s="485"/>
      <c r="MBF14" s="485"/>
      <c r="MBG14" s="485"/>
      <c r="MBH14" s="485"/>
      <c r="MBI14" s="485"/>
      <c r="MBJ14" s="485"/>
      <c r="MBK14" s="485"/>
      <c r="MBL14" s="485"/>
      <c r="MBM14" s="485"/>
      <c r="MBN14" s="485"/>
      <c r="MBO14" s="485"/>
      <c r="MBP14" s="485"/>
      <c r="MBQ14" s="485"/>
      <c r="MBR14" s="485"/>
      <c r="MBS14" s="485"/>
      <c r="MBT14" s="485"/>
      <c r="MBU14" s="485"/>
      <c r="MBV14" s="485"/>
      <c r="MBW14" s="485"/>
      <c r="MBX14" s="485"/>
      <c r="MBY14" s="485"/>
      <c r="MBZ14" s="485"/>
      <c r="MCA14" s="485"/>
      <c r="MCB14" s="485"/>
      <c r="MCC14" s="485"/>
      <c r="MCD14" s="485"/>
      <c r="MCE14" s="485"/>
      <c r="MCF14" s="485"/>
      <c r="MCG14" s="485"/>
      <c r="MCH14" s="485"/>
      <c r="MCI14" s="485"/>
      <c r="MCJ14" s="485"/>
      <c r="MCK14" s="485"/>
      <c r="MCL14" s="485"/>
      <c r="MCM14" s="485"/>
      <c r="MCN14" s="485"/>
      <c r="MCO14" s="485"/>
      <c r="MCP14" s="485"/>
      <c r="MCQ14" s="485"/>
      <c r="MCR14" s="485"/>
      <c r="MCS14" s="485"/>
      <c r="MCT14" s="485"/>
      <c r="MCU14" s="485"/>
      <c r="MCV14" s="485"/>
      <c r="MCW14" s="485"/>
      <c r="MCX14" s="485"/>
      <c r="MCY14" s="485"/>
      <c r="MCZ14" s="485"/>
      <c r="MDA14" s="485"/>
      <c r="MDB14" s="485"/>
      <c r="MDC14" s="485"/>
      <c r="MDD14" s="485"/>
      <c r="MDE14" s="485"/>
      <c r="MDF14" s="485"/>
      <c r="MDG14" s="485"/>
      <c r="MDH14" s="485"/>
      <c r="MDI14" s="485"/>
      <c r="MDJ14" s="485"/>
      <c r="MDK14" s="485"/>
      <c r="MDL14" s="485"/>
      <c r="MDM14" s="485"/>
      <c r="MDN14" s="485"/>
      <c r="MDO14" s="485"/>
      <c r="MDP14" s="485"/>
      <c r="MDQ14" s="485"/>
      <c r="MDR14" s="485"/>
      <c r="MDS14" s="485"/>
      <c r="MDT14" s="485"/>
      <c r="MDU14" s="485"/>
      <c r="MDV14" s="485"/>
      <c r="MDW14" s="485"/>
      <c r="MDX14" s="485"/>
      <c r="MDY14" s="485"/>
      <c r="MDZ14" s="485"/>
      <c r="MEA14" s="485"/>
      <c r="MEB14" s="485"/>
      <c r="MEC14" s="485"/>
      <c r="MED14" s="485"/>
      <c r="MEE14" s="485"/>
      <c r="MEF14" s="485"/>
      <c r="MEG14" s="485"/>
      <c r="MEH14" s="485"/>
      <c r="MEI14" s="485"/>
      <c r="MEJ14" s="485"/>
      <c r="MEK14" s="485"/>
      <c r="MEL14" s="485"/>
      <c r="MEM14" s="485"/>
      <c r="MEN14" s="485"/>
      <c r="MEO14" s="485"/>
      <c r="MEP14" s="485"/>
      <c r="MEQ14" s="485"/>
      <c r="MER14" s="485"/>
      <c r="MES14" s="485"/>
      <c r="MET14" s="485"/>
      <c r="MEU14" s="485"/>
      <c r="MEV14" s="485"/>
      <c r="MEW14" s="485"/>
      <c r="MEX14" s="485"/>
      <c r="MEY14" s="485"/>
      <c r="MEZ14" s="485"/>
      <c r="MFA14" s="485"/>
      <c r="MFB14" s="485"/>
      <c r="MFC14" s="485"/>
      <c r="MFD14" s="485"/>
      <c r="MFE14" s="485"/>
      <c r="MFF14" s="485"/>
      <c r="MFG14" s="485"/>
      <c r="MFH14" s="485"/>
      <c r="MFI14" s="485"/>
      <c r="MFJ14" s="485"/>
      <c r="MFK14" s="485"/>
      <c r="MFL14" s="485"/>
      <c r="MFM14" s="485"/>
      <c r="MFN14" s="485"/>
      <c r="MFO14" s="485"/>
      <c r="MFP14" s="485"/>
      <c r="MFQ14" s="485"/>
      <c r="MFR14" s="485"/>
      <c r="MFS14" s="485"/>
      <c r="MFT14" s="485"/>
      <c r="MFU14" s="485"/>
      <c r="MFV14" s="485"/>
      <c r="MFW14" s="485"/>
      <c r="MFX14" s="485"/>
      <c r="MFY14" s="485"/>
      <c r="MFZ14" s="485"/>
      <c r="MGA14" s="485"/>
      <c r="MGB14" s="485"/>
      <c r="MGC14" s="485"/>
      <c r="MGD14" s="485"/>
      <c r="MGE14" s="485"/>
      <c r="MGF14" s="485"/>
      <c r="MGG14" s="485"/>
      <c r="MGH14" s="485"/>
      <c r="MGI14" s="485"/>
      <c r="MGJ14" s="485"/>
      <c r="MGK14" s="485"/>
      <c r="MGL14" s="485"/>
      <c r="MGM14" s="485"/>
      <c r="MGN14" s="485"/>
      <c r="MGO14" s="485"/>
      <c r="MGP14" s="485"/>
      <c r="MGQ14" s="485"/>
      <c r="MGR14" s="485"/>
      <c r="MGS14" s="485"/>
      <c r="MGT14" s="485"/>
      <c r="MGU14" s="485"/>
      <c r="MGV14" s="485"/>
      <c r="MGW14" s="485"/>
      <c r="MGX14" s="485"/>
      <c r="MGY14" s="485"/>
      <c r="MGZ14" s="485"/>
      <c r="MHA14" s="485"/>
      <c r="MHB14" s="485"/>
      <c r="MHC14" s="485"/>
      <c r="MHD14" s="485"/>
      <c r="MHE14" s="485"/>
      <c r="MHF14" s="485"/>
      <c r="MHG14" s="485"/>
      <c r="MHH14" s="485"/>
      <c r="MHI14" s="485"/>
      <c r="MHJ14" s="485"/>
      <c r="MHK14" s="485"/>
      <c r="MHL14" s="485"/>
      <c r="MHM14" s="485"/>
      <c r="MHN14" s="485"/>
      <c r="MHO14" s="485"/>
      <c r="MHP14" s="485"/>
      <c r="MHQ14" s="485"/>
      <c r="MHR14" s="485"/>
      <c r="MHS14" s="485"/>
      <c r="MHT14" s="485"/>
      <c r="MHU14" s="485"/>
      <c r="MHV14" s="485"/>
      <c r="MHW14" s="485"/>
      <c r="MHX14" s="485"/>
      <c r="MHY14" s="485"/>
      <c r="MHZ14" s="485"/>
      <c r="MIA14" s="485"/>
      <c r="MIB14" s="485"/>
      <c r="MIC14" s="485"/>
      <c r="MID14" s="485"/>
      <c r="MIE14" s="485"/>
      <c r="MIF14" s="485"/>
      <c r="MIG14" s="485"/>
      <c r="MIH14" s="485"/>
      <c r="MII14" s="485"/>
      <c r="MIJ14" s="485"/>
      <c r="MIK14" s="485"/>
      <c r="MIL14" s="485"/>
      <c r="MIM14" s="485"/>
      <c r="MIN14" s="485"/>
      <c r="MIO14" s="485"/>
      <c r="MIP14" s="485"/>
      <c r="MIQ14" s="485"/>
      <c r="MIR14" s="485"/>
      <c r="MIS14" s="485"/>
      <c r="MIT14" s="485"/>
      <c r="MIU14" s="485"/>
      <c r="MIV14" s="485"/>
      <c r="MIW14" s="485"/>
      <c r="MIX14" s="485"/>
      <c r="MIY14" s="485"/>
      <c r="MIZ14" s="485"/>
      <c r="MJA14" s="485"/>
      <c r="MJB14" s="485"/>
      <c r="MJC14" s="485"/>
      <c r="MJD14" s="485"/>
      <c r="MJE14" s="485"/>
      <c r="MJF14" s="485"/>
      <c r="MJG14" s="485"/>
      <c r="MJH14" s="485"/>
      <c r="MJI14" s="485"/>
      <c r="MJJ14" s="485"/>
      <c r="MJK14" s="485"/>
      <c r="MJL14" s="485"/>
      <c r="MJM14" s="485"/>
      <c r="MJN14" s="485"/>
      <c r="MJO14" s="485"/>
      <c r="MJP14" s="485"/>
      <c r="MJQ14" s="485"/>
      <c r="MJR14" s="485"/>
      <c r="MJS14" s="485"/>
      <c r="MJT14" s="485"/>
      <c r="MJU14" s="485"/>
      <c r="MJV14" s="485"/>
      <c r="MJW14" s="485"/>
      <c r="MJX14" s="485"/>
      <c r="MJY14" s="485"/>
      <c r="MJZ14" s="485"/>
      <c r="MKA14" s="485"/>
      <c r="MKB14" s="485"/>
      <c r="MKC14" s="485"/>
      <c r="MKD14" s="485"/>
      <c r="MKE14" s="485"/>
      <c r="MKF14" s="485"/>
      <c r="MKG14" s="485"/>
      <c r="MKH14" s="485"/>
      <c r="MKI14" s="485"/>
      <c r="MKJ14" s="485"/>
      <c r="MKK14" s="485"/>
      <c r="MKL14" s="485"/>
      <c r="MKM14" s="485"/>
      <c r="MKN14" s="485"/>
      <c r="MKO14" s="485"/>
      <c r="MKP14" s="485"/>
      <c r="MKQ14" s="485"/>
      <c r="MKR14" s="485"/>
      <c r="MKS14" s="485"/>
      <c r="MKT14" s="485"/>
      <c r="MKU14" s="485"/>
      <c r="MKV14" s="485"/>
      <c r="MKW14" s="485"/>
      <c r="MKX14" s="485"/>
      <c r="MKY14" s="485"/>
      <c r="MKZ14" s="485"/>
      <c r="MLA14" s="485"/>
      <c r="MLB14" s="485"/>
      <c r="MLC14" s="485"/>
      <c r="MLD14" s="485"/>
      <c r="MLE14" s="485"/>
      <c r="MLF14" s="485"/>
      <c r="MLG14" s="485"/>
      <c r="MLH14" s="485"/>
      <c r="MLI14" s="485"/>
      <c r="MLJ14" s="485"/>
      <c r="MLK14" s="485"/>
      <c r="MLL14" s="485"/>
      <c r="MLM14" s="485"/>
      <c r="MLN14" s="485"/>
      <c r="MLO14" s="485"/>
      <c r="MLP14" s="485"/>
      <c r="MLQ14" s="485"/>
      <c r="MLR14" s="485"/>
      <c r="MLS14" s="485"/>
      <c r="MLT14" s="485"/>
      <c r="MLU14" s="485"/>
      <c r="MLV14" s="485"/>
      <c r="MLW14" s="485"/>
      <c r="MLX14" s="485"/>
      <c r="MLY14" s="485"/>
      <c r="MLZ14" s="485"/>
      <c r="MMA14" s="485"/>
      <c r="MMB14" s="485"/>
      <c r="MMC14" s="485"/>
      <c r="MMD14" s="485"/>
      <c r="MME14" s="485"/>
      <c r="MMF14" s="485"/>
      <c r="MMG14" s="485"/>
      <c r="MMH14" s="485"/>
      <c r="MMI14" s="485"/>
      <c r="MMJ14" s="485"/>
      <c r="MMK14" s="485"/>
      <c r="MML14" s="485"/>
      <c r="MMM14" s="485"/>
      <c r="MMN14" s="485"/>
      <c r="MMO14" s="485"/>
      <c r="MMP14" s="485"/>
      <c r="MMQ14" s="485"/>
      <c r="MMR14" s="485"/>
      <c r="MMS14" s="485"/>
      <c r="MMT14" s="485"/>
      <c r="MMU14" s="485"/>
      <c r="MMV14" s="485"/>
      <c r="MMW14" s="485"/>
      <c r="MMX14" s="485"/>
      <c r="MMY14" s="485"/>
      <c r="MMZ14" s="485"/>
      <c r="MNA14" s="485"/>
      <c r="MNB14" s="485"/>
      <c r="MNC14" s="485"/>
      <c r="MND14" s="485"/>
      <c r="MNE14" s="485"/>
      <c r="MNF14" s="485"/>
      <c r="MNG14" s="485"/>
      <c r="MNH14" s="485"/>
      <c r="MNI14" s="485"/>
      <c r="MNJ14" s="485"/>
      <c r="MNK14" s="485"/>
      <c r="MNL14" s="485"/>
      <c r="MNM14" s="485"/>
      <c r="MNN14" s="485"/>
      <c r="MNO14" s="485"/>
      <c r="MNP14" s="485"/>
      <c r="MNQ14" s="485"/>
      <c r="MNR14" s="485"/>
      <c r="MNS14" s="485"/>
      <c r="MNT14" s="485"/>
      <c r="MNU14" s="485"/>
      <c r="MNV14" s="485"/>
      <c r="MNW14" s="485"/>
      <c r="MNX14" s="485"/>
      <c r="MNY14" s="485"/>
      <c r="MNZ14" s="485"/>
      <c r="MOA14" s="485"/>
      <c r="MOB14" s="485"/>
      <c r="MOC14" s="485"/>
      <c r="MOD14" s="485"/>
      <c r="MOE14" s="485"/>
      <c r="MOF14" s="485"/>
      <c r="MOG14" s="485"/>
      <c r="MOH14" s="485"/>
      <c r="MOI14" s="485"/>
      <c r="MOJ14" s="485"/>
      <c r="MOK14" s="485"/>
      <c r="MOL14" s="485"/>
      <c r="MOM14" s="485"/>
      <c r="MON14" s="485"/>
      <c r="MOO14" s="485"/>
      <c r="MOP14" s="485"/>
      <c r="MOQ14" s="485"/>
      <c r="MOR14" s="485"/>
      <c r="MOS14" s="485"/>
      <c r="MOT14" s="485"/>
      <c r="MOU14" s="485"/>
      <c r="MOV14" s="485"/>
      <c r="MOW14" s="485"/>
      <c r="MOX14" s="485"/>
      <c r="MOY14" s="485"/>
      <c r="MOZ14" s="485"/>
      <c r="MPA14" s="485"/>
      <c r="MPB14" s="485"/>
      <c r="MPC14" s="485"/>
      <c r="MPD14" s="485"/>
      <c r="MPE14" s="485"/>
      <c r="MPF14" s="485"/>
      <c r="MPG14" s="485"/>
      <c r="MPH14" s="485"/>
      <c r="MPI14" s="485"/>
      <c r="MPJ14" s="485"/>
      <c r="MPK14" s="485"/>
      <c r="MPL14" s="485"/>
      <c r="MPM14" s="485"/>
      <c r="MPN14" s="485"/>
      <c r="MPO14" s="485"/>
      <c r="MPP14" s="485"/>
      <c r="MPQ14" s="485"/>
      <c r="MPR14" s="485"/>
      <c r="MPS14" s="485"/>
      <c r="MPT14" s="485"/>
      <c r="MPU14" s="485"/>
      <c r="MPV14" s="485"/>
      <c r="MPW14" s="485"/>
      <c r="MPX14" s="485"/>
      <c r="MPY14" s="485"/>
      <c r="MPZ14" s="485"/>
      <c r="MQA14" s="485"/>
      <c r="MQB14" s="485"/>
      <c r="MQC14" s="485"/>
      <c r="MQD14" s="485"/>
      <c r="MQE14" s="485"/>
      <c r="MQF14" s="485"/>
      <c r="MQG14" s="485"/>
      <c r="MQH14" s="485"/>
      <c r="MQI14" s="485"/>
      <c r="MQJ14" s="485"/>
      <c r="MQK14" s="485"/>
      <c r="MQL14" s="485"/>
      <c r="MQM14" s="485"/>
      <c r="MQN14" s="485"/>
      <c r="MQO14" s="485"/>
      <c r="MQP14" s="485"/>
      <c r="MQQ14" s="485"/>
      <c r="MQR14" s="485"/>
      <c r="MQS14" s="485"/>
      <c r="MQT14" s="485"/>
      <c r="MQU14" s="485"/>
      <c r="MQV14" s="485"/>
      <c r="MQW14" s="485"/>
      <c r="MQX14" s="485"/>
      <c r="MQY14" s="485"/>
      <c r="MQZ14" s="485"/>
      <c r="MRA14" s="485"/>
      <c r="MRB14" s="485"/>
      <c r="MRC14" s="485"/>
      <c r="MRD14" s="485"/>
      <c r="MRE14" s="485"/>
      <c r="MRF14" s="485"/>
      <c r="MRG14" s="485"/>
      <c r="MRH14" s="485"/>
      <c r="MRI14" s="485"/>
      <c r="MRJ14" s="485"/>
      <c r="MRK14" s="485"/>
      <c r="MRL14" s="485"/>
      <c r="MRM14" s="485"/>
      <c r="MRN14" s="485"/>
      <c r="MRO14" s="485"/>
      <c r="MRP14" s="485"/>
      <c r="MRQ14" s="485"/>
      <c r="MRR14" s="485"/>
      <c r="MRS14" s="485"/>
      <c r="MRT14" s="485"/>
      <c r="MRU14" s="485"/>
      <c r="MRV14" s="485"/>
      <c r="MRW14" s="485"/>
      <c r="MRX14" s="485"/>
      <c r="MRY14" s="485"/>
      <c r="MRZ14" s="485"/>
      <c r="MSA14" s="485"/>
      <c r="MSB14" s="485"/>
      <c r="MSC14" s="485"/>
      <c r="MSD14" s="485"/>
      <c r="MSE14" s="485"/>
      <c r="MSF14" s="485"/>
      <c r="MSG14" s="485"/>
      <c r="MSH14" s="485"/>
      <c r="MSI14" s="485"/>
      <c r="MSJ14" s="485"/>
      <c r="MSK14" s="485"/>
      <c r="MSL14" s="485"/>
      <c r="MSM14" s="485"/>
      <c r="MSN14" s="485"/>
      <c r="MSO14" s="485"/>
      <c r="MSP14" s="485"/>
      <c r="MSQ14" s="485"/>
      <c r="MSR14" s="485"/>
      <c r="MSS14" s="485"/>
      <c r="MST14" s="485"/>
      <c r="MSU14" s="485"/>
      <c r="MSV14" s="485"/>
      <c r="MSW14" s="485"/>
      <c r="MSX14" s="485"/>
      <c r="MSY14" s="485"/>
      <c r="MSZ14" s="485"/>
      <c r="MTA14" s="485"/>
      <c r="MTB14" s="485"/>
      <c r="MTC14" s="485"/>
      <c r="MTD14" s="485"/>
      <c r="MTE14" s="485"/>
      <c r="MTF14" s="485"/>
      <c r="MTG14" s="485"/>
      <c r="MTH14" s="485"/>
      <c r="MTI14" s="485"/>
      <c r="MTJ14" s="485"/>
      <c r="MTK14" s="485"/>
      <c r="MTL14" s="485"/>
      <c r="MTM14" s="485"/>
      <c r="MTN14" s="485"/>
      <c r="MTO14" s="485"/>
      <c r="MTP14" s="485"/>
      <c r="MTQ14" s="485"/>
      <c r="MTR14" s="485"/>
      <c r="MTS14" s="485"/>
      <c r="MTT14" s="485"/>
      <c r="MTU14" s="485"/>
      <c r="MTV14" s="485"/>
      <c r="MTW14" s="485"/>
      <c r="MTX14" s="485"/>
      <c r="MTY14" s="485"/>
      <c r="MTZ14" s="485"/>
      <c r="MUA14" s="485"/>
      <c r="MUB14" s="485"/>
      <c r="MUC14" s="485"/>
      <c r="MUD14" s="485"/>
      <c r="MUE14" s="485"/>
      <c r="MUF14" s="485"/>
      <c r="MUG14" s="485"/>
      <c r="MUH14" s="485"/>
      <c r="MUI14" s="485"/>
      <c r="MUJ14" s="485"/>
      <c r="MUK14" s="485"/>
      <c r="MUL14" s="485"/>
      <c r="MUM14" s="485"/>
      <c r="MUN14" s="485"/>
      <c r="MUO14" s="485"/>
      <c r="MUP14" s="485"/>
      <c r="MUQ14" s="485"/>
      <c r="MUR14" s="485"/>
      <c r="MUS14" s="485"/>
      <c r="MUT14" s="485"/>
      <c r="MUU14" s="485"/>
      <c r="MUV14" s="485"/>
      <c r="MUW14" s="485"/>
      <c r="MUX14" s="485"/>
      <c r="MUY14" s="485"/>
      <c r="MUZ14" s="485"/>
      <c r="MVA14" s="485"/>
      <c r="MVB14" s="485"/>
      <c r="MVC14" s="485"/>
      <c r="MVD14" s="485"/>
      <c r="MVE14" s="485"/>
      <c r="MVF14" s="485"/>
      <c r="MVG14" s="485"/>
      <c r="MVH14" s="485"/>
      <c r="MVI14" s="485"/>
      <c r="MVJ14" s="485"/>
      <c r="MVK14" s="485"/>
      <c r="MVL14" s="485"/>
      <c r="MVM14" s="485"/>
      <c r="MVN14" s="485"/>
      <c r="MVO14" s="485"/>
      <c r="MVP14" s="485"/>
      <c r="MVQ14" s="485"/>
      <c r="MVR14" s="485"/>
      <c r="MVS14" s="485"/>
      <c r="MVT14" s="485"/>
      <c r="MVU14" s="485"/>
      <c r="MVV14" s="485"/>
      <c r="MVW14" s="485"/>
      <c r="MVX14" s="485"/>
      <c r="MVY14" s="485"/>
      <c r="MVZ14" s="485"/>
      <c r="MWA14" s="485"/>
      <c r="MWB14" s="485"/>
      <c r="MWC14" s="485"/>
      <c r="MWD14" s="485"/>
      <c r="MWE14" s="485"/>
      <c r="MWF14" s="485"/>
      <c r="MWG14" s="485"/>
      <c r="MWH14" s="485"/>
      <c r="MWI14" s="485"/>
      <c r="MWJ14" s="485"/>
      <c r="MWK14" s="485"/>
      <c r="MWL14" s="485"/>
      <c r="MWM14" s="485"/>
      <c r="MWN14" s="485"/>
      <c r="MWO14" s="485"/>
      <c r="MWP14" s="485"/>
      <c r="MWQ14" s="485"/>
      <c r="MWR14" s="485"/>
      <c r="MWS14" s="485"/>
      <c r="MWT14" s="485"/>
      <c r="MWU14" s="485"/>
      <c r="MWV14" s="485"/>
      <c r="MWW14" s="485"/>
      <c r="MWX14" s="485"/>
      <c r="MWY14" s="485"/>
      <c r="MWZ14" s="485"/>
      <c r="MXA14" s="485"/>
      <c r="MXB14" s="485"/>
      <c r="MXC14" s="485"/>
      <c r="MXD14" s="485"/>
      <c r="MXE14" s="485"/>
      <c r="MXF14" s="485"/>
      <c r="MXG14" s="485"/>
      <c r="MXH14" s="485"/>
      <c r="MXI14" s="485"/>
      <c r="MXJ14" s="485"/>
      <c r="MXK14" s="485"/>
      <c r="MXL14" s="485"/>
      <c r="MXM14" s="485"/>
      <c r="MXN14" s="485"/>
      <c r="MXO14" s="485"/>
      <c r="MXP14" s="485"/>
      <c r="MXQ14" s="485"/>
      <c r="MXR14" s="485"/>
      <c r="MXS14" s="485"/>
      <c r="MXT14" s="485"/>
      <c r="MXU14" s="485"/>
      <c r="MXV14" s="485"/>
      <c r="MXW14" s="485"/>
      <c r="MXX14" s="485"/>
      <c r="MXY14" s="485"/>
      <c r="MXZ14" s="485"/>
      <c r="MYA14" s="485"/>
      <c r="MYB14" s="485"/>
      <c r="MYC14" s="485"/>
      <c r="MYD14" s="485"/>
      <c r="MYE14" s="485"/>
      <c r="MYF14" s="485"/>
      <c r="MYG14" s="485"/>
      <c r="MYH14" s="485"/>
      <c r="MYI14" s="485"/>
      <c r="MYJ14" s="485"/>
      <c r="MYK14" s="485"/>
      <c r="MYL14" s="485"/>
      <c r="MYM14" s="485"/>
      <c r="MYN14" s="485"/>
      <c r="MYO14" s="485"/>
      <c r="MYP14" s="485"/>
      <c r="MYQ14" s="485"/>
      <c r="MYR14" s="485"/>
      <c r="MYS14" s="485"/>
      <c r="MYT14" s="485"/>
      <c r="MYU14" s="485"/>
      <c r="MYV14" s="485"/>
      <c r="MYW14" s="485"/>
      <c r="MYX14" s="485"/>
      <c r="MYY14" s="485"/>
      <c r="MYZ14" s="485"/>
      <c r="MZA14" s="485"/>
      <c r="MZB14" s="485"/>
      <c r="MZC14" s="485"/>
      <c r="MZD14" s="485"/>
      <c r="MZE14" s="485"/>
      <c r="MZF14" s="485"/>
      <c r="MZG14" s="485"/>
      <c r="MZH14" s="485"/>
      <c r="MZI14" s="485"/>
      <c r="MZJ14" s="485"/>
      <c r="MZK14" s="485"/>
      <c r="MZL14" s="485"/>
      <c r="MZM14" s="485"/>
      <c r="MZN14" s="485"/>
      <c r="MZO14" s="485"/>
      <c r="MZP14" s="485"/>
      <c r="MZQ14" s="485"/>
      <c r="MZR14" s="485"/>
      <c r="MZS14" s="485"/>
      <c r="MZT14" s="485"/>
      <c r="MZU14" s="485"/>
      <c r="MZV14" s="485"/>
      <c r="MZW14" s="485"/>
      <c r="MZX14" s="485"/>
      <c r="MZY14" s="485"/>
      <c r="MZZ14" s="485"/>
      <c r="NAA14" s="485"/>
      <c r="NAB14" s="485"/>
      <c r="NAC14" s="485"/>
      <c r="NAD14" s="485"/>
      <c r="NAE14" s="485"/>
      <c r="NAF14" s="485"/>
      <c r="NAG14" s="485"/>
      <c r="NAH14" s="485"/>
      <c r="NAI14" s="485"/>
      <c r="NAJ14" s="485"/>
      <c r="NAK14" s="485"/>
      <c r="NAL14" s="485"/>
      <c r="NAM14" s="485"/>
      <c r="NAN14" s="485"/>
      <c r="NAO14" s="485"/>
      <c r="NAP14" s="485"/>
      <c r="NAQ14" s="485"/>
      <c r="NAR14" s="485"/>
      <c r="NAS14" s="485"/>
      <c r="NAT14" s="485"/>
      <c r="NAU14" s="485"/>
      <c r="NAV14" s="485"/>
      <c r="NAW14" s="485"/>
      <c r="NAX14" s="485"/>
      <c r="NAY14" s="485"/>
      <c r="NAZ14" s="485"/>
      <c r="NBA14" s="485"/>
      <c r="NBB14" s="485"/>
      <c r="NBC14" s="485"/>
      <c r="NBD14" s="485"/>
      <c r="NBE14" s="485"/>
      <c r="NBF14" s="485"/>
      <c r="NBG14" s="485"/>
      <c r="NBH14" s="485"/>
      <c r="NBI14" s="485"/>
      <c r="NBJ14" s="485"/>
      <c r="NBK14" s="485"/>
      <c r="NBL14" s="485"/>
      <c r="NBM14" s="485"/>
      <c r="NBN14" s="485"/>
      <c r="NBO14" s="485"/>
      <c r="NBP14" s="485"/>
      <c r="NBQ14" s="485"/>
      <c r="NBR14" s="485"/>
      <c r="NBS14" s="485"/>
      <c r="NBT14" s="485"/>
      <c r="NBU14" s="485"/>
      <c r="NBV14" s="485"/>
      <c r="NBW14" s="485"/>
      <c r="NBX14" s="485"/>
      <c r="NBY14" s="485"/>
      <c r="NBZ14" s="485"/>
      <c r="NCA14" s="485"/>
      <c r="NCB14" s="485"/>
      <c r="NCC14" s="485"/>
      <c r="NCD14" s="485"/>
      <c r="NCE14" s="485"/>
      <c r="NCF14" s="485"/>
      <c r="NCG14" s="485"/>
      <c r="NCH14" s="485"/>
      <c r="NCI14" s="485"/>
      <c r="NCJ14" s="485"/>
      <c r="NCK14" s="485"/>
      <c r="NCL14" s="485"/>
      <c r="NCM14" s="485"/>
      <c r="NCN14" s="485"/>
      <c r="NCO14" s="485"/>
      <c r="NCP14" s="485"/>
      <c r="NCQ14" s="485"/>
      <c r="NCR14" s="485"/>
      <c r="NCS14" s="485"/>
      <c r="NCT14" s="485"/>
      <c r="NCU14" s="485"/>
      <c r="NCV14" s="485"/>
      <c r="NCW14" s="485"/>
      <c r="NCX14" s="485"/>
      <c r="NCY14" s="485"/>
      <c r="NCZ14" s="485"/>
      <c r="NDA14" s="485"/>
      <c r="NDB14" s="485"/>
      <c r="NDC14" s="485"/>
      <c r="NDD14" s="485"/>
      <c r="NDE14" s="485"/>
      <c r="NDF14" s="485"/>
      <c r="NDG14" s="485"/>
      <c r="NDH14" s="485"/>
      <c r="NDI14" s="485"/>
      <c r="NDJ14" s="485"/>
      <c r="NDK14" s="485"/>
      <c r="NDL14" s="485"/>
      <c r="NDM14" s="485"/>
      <c r="NDN14" s="485"/>
      <c r="NDO14" s="485"/>
      <c r="NDP14" s="485"/>
      <c r="NDQ14" s="485"/>
      <c r="NDR14" s="485"/>
      <c r="NDS14" s="485"/>
      <c r="NDT14" s="485"/>
      <c r="NDU14" s="485"/>
      <c r="NDV14" s="485"/>
      <c r="NDW14" s="485"/>
      <c r="NDX14" s="485"/>
      <c r="NDY14" s="485"/>
      <c r="NDZ14" s="485"/>
      <c r="NEA14" s="485"/>
      <c r="NEB14" s="485"/>
      <c r="NEC14" s="485"/>
      <c r="NED14" s="485"/>
      <c r="NEE14" s="485"/>
      <c r="NEF14" s="485"/>
      <c r="NEG14" s="485"/>
      <c r="NEH14" s="485"/>
      <c r="NEI14" s="485"/>
      <c r="NEJ14" s="485"/>
      <c r="NEK14" s="485"/>
      <c r="NEL14" s="485"/>
      <c r="NEM14" s="485"/>
      <c r="NEN14" s="485"/>
      <c r="NEO14" s="485"/>
      <c r="NEP14" s="485"/>
      <c r="NEQ14" s="485"/>
      <c r="NER14" s="485"/>
      <c r="NES14" s="485"/>
      <c r="NET14" s="485"/>
      <c r="NEU14" s="485"/>
      <c r="NEV14" s="485"/>
      <c r="NEW14" s="485"/>
      <c r="NEX14" s="485"/>
      <c r="NEY14" s="485"/>
      <c r="NEZ14" s="485"/>
      <c r="NFA14" s="485"/>
      <c r="NFB14" s="485"/>
      <c r="NFC14" s="485"/>
      <c r="NFD14" s="485"/>
      <c r="NFE14" s="485"/>
      <c r="NFF14" s="485"/>
      <c r="NFG14" s="485"/>
      <c r="NFH14" s="485"/>
      <c r="NFI14" s="485"/>
      <c r="NFJ14" s="485"/>
      <c r="NFK14" s="485"/>
      <c r="NFL14" s="485"/>
      <c r="NFM14" s="485"/>
      <c r="NFN14" s="485"/>
      <c r="NFO14" s="485"/>
      <c r="NFP14" s="485"/>
      <c r="NFQ14" s="485"/>
      <c r="NFR14" s="485"/>
      <c r="NFS14" s="485"/>
      <c r="NFT14" s="485"/>
      <c r="NFU14" s="485"/>
      <c r="NFV14" s="485"/>
      <c r="NFW14" s="485"/>
      <c r="NFX14" s="485"/>
      <c r="NFY14" s="485"/>
      <c r="NFZ14" s="485"/>
      <c r="NGA14" s="485"/>
      <c r="NGB14" s="485"/>
      <c r="NGC14" s="485"/>
      <c r="NGD14" s="485"/>
      <c r="NGE14" s="485"/>
      <c r="NGF14" s="485"/>
      <c r="NGG14" s="485"/>
      <c r="NGH14" s="485"/>
      <c r="NGI14" s="485"/>
      <c r="NGJ14" s="485"/>
      <c r="NGK14" s="485"/>
      <c r="NGL14" s="485"/>
      <c r="NGM14" s="485"/>
      <c r="NGN14" s="485"/>
      <c r="NGO14" s="485"/>
      <c r="NGP14" s="485"/>
      <c r="NGQ14" s="485"/>
      <c r="NGR14" s="485"/>
      <c r="NGS14" s="485"/>
      <c r="NGT14" s="485"/>
      <c r="NGU14" s="485"/>
      <c r="NGV14" s="485"/>
      <c r="NGW14" s="485"/>
      <c r="NGX14" s="485"/>
      <c r="NGY14" s="485"/>
      <c r="NGZ14" s="485"/>
      <c r="NHA14" s="485"/>
      <c r="NHB14" s="485"/>
      <c r="NHC14" s="485"/>
      <c r="NHD14" s="485"/>
      <c r="NHE14" s="485"/>
      <c r="NHF14" s="485"/>
      <c r="NHG14" s="485"/>
      <c r="NHH14" s="485"/>
      <c r="NHI14" s="485"/>
      <c r="NHJ14" s="485"/>
      <c r="NHK14" s="485"/>
      <c r="NHL14" s="485"/>
      <c r="NHM14" s="485"/>
      <c r="NHN14" s="485"/>
      <c r="NHO14" s="485"/>
      <c r="NHP14" s="485"/>
      <c r="NHQ14" s="485"/>
      <c r="NHR14" s="485"/>
      <c r="NHS14" s="485"/>
      <c r="NHT14" s="485"/>
      <c r="NHU14" s="485"/>
      <c r="NHV14" s="485"/>
      <c r="NHW14" s="485"/>
      <c r="NHX14" s="485"/>
      <c r="NHY14" s="485"/>
      <c r="NHZ14" s="485"/>
      <c r="NIA14" s="485"/>
      <c r="NIB14" s="485"/>
      <c r="NIC14" s="485"/>
      <c r="NID14" s="485"/>
      <c r="NIE14" s="485"/>
      <c r="NIF14" s="485"/>
      <c r="NIG14" s="485"/>
      <c r="NIH14" s="485"/>
      <c r="NII14" s="485"/>
      <c r="NIJ14" s="485"/>
      <c r="NIK14" s="485"/>
      <c r="NIL14" s="485"/>
      <c r="NIM14" s="485"/>
      <c r="NIN14" s="485"/>
      <c r="NIO14" s="485"/>
      <c r="NIP14" s="485"/>
      <c r="NIQ14" s="485"/>
      <c r="NIR14" s="485"/>
      <c r="NIS14" s="485"/>
      <c r="NIT14" s="485"/>
      <c r="NIU14" s="485"/>
      <c r="NIV14" s="485"/>
      <c r="NIW14" s="485"/>
      <c r="NIX14" s="485"/>
      <c r="NIY14" s="485"/>
      <c r="NIZ14" s="485"/>
      <c r="NJA14" s="485"/>
      <c r="NJB14" s="485"/>
      <c r="NJC14" s="485"/>
      <c r="NJD14" s="485"/>
      <c r="NJE14" s="485"/>
      <c r="NJF14" s="485"/>
      <c r="NJG14" s="485"/>
      <c r="NJH14" s="485"/>
      <c r="NJI14" s="485"/>
      <c r="NJJ14" s="485"/>
      <c r="NJK14" s="485"/>
      <c r="NJL14" s="485"/>
      <c r="NJM14" s="485"/>
      <c r="NJN14" s="485"/>
      <c r="NJO14" s="485"/>
      <c r="NJP14" s="485"/>
      <c r="NJQ14" s="485"/>
      <c r="NJR14" s="485"/>
      <c r="NJS14" s="485"/>
      <c r="NJT14" s="485"/>
      <c r="NJU14" s="485"/>
      <c r="NJV14" s="485"/>
      <c r="NJW14" s="485"/>
      <c r="NJX14" s="485"/>
      <c r="NJY14" s="485"/>
      <c r="NJZ14" s="485"/>
      <c r="NKA14" s="485"/>
      <c r="NKB14" s="485"/>
      <c r="NKC14" s="485"/>
      <c r="NKD14" s="485"/>
      <c r="NKE14" s="485"/>
      <c r="NKF14" s="485"/>
      <c r="NKG14" s="485"/>
      <c r="NKH14" s="485"/>
      <c r="NKI14" s="485"/>
      <c r="NKJ14" s="485"/>
      <c r="NKK14" s="485"/>
      <c r="NKL14" s="485"/>
      <c r="NKM14" s="485"/>
      <c r="NKN14" s="485"/>
      <c r="NKO14" s="485"/>
      <c r="NKP14" s="485"/>
      <c r="NKQ14" s="485"/>
      <c r="NKR14" s="485"/>
      <c r="NKS14" s="485"/>
      <c r="NKT14" s="485"/>
      <c r="NKU14" s="485"/>
      <c r="NKV14" s="485"/>
      <c r="NKW14" s="485"/>
      <c r="NKX14" s="485"/>
      <c r="NKY14" s="485"/>
      <c r="NKZ14" s="485"/>
      <c r="NLA14" s="485"/>
      <c r="NLB14" s="485"/>
      <c r="NLC14" s="485"/>
      <c r="NLD14" s="485"/>
      <c r="NLE14" s="485"/>
      <c r="NLF14" s="485"/>
      <c r="NLG14" s="485"/>
      <c r="NLH14" s="485"/>
      <c r="NLI14" s="485"/>
      <c r="NLJ14" s="485"/>
      <c r="NLK14" s="485"/>
      <c r="NLL14" s="485"/>
      <c r="NLM14" s="485"/>
      <c r="NLN14" s="485"/>
      <c r="NLO14" s="485"/>
      <c r="NLP14" s="485"/>
      <c r="NLQ14" s="485"/>
      <c r="NLR14" s="485"/>
      <c r="NLS14" s="485"/>
      <c r="NLT14" s="485"/>
      <c r="NLU14" s="485"/>
      <c r="NLV14" s="485"/>
      <c r="NLW14" s="485"/>
      <c r="NLX14" s="485"/>
      <c r="NLY14" s="485"/>
      <c r="NLZ14" s="485"/>
      <c r="NMA14" s="485"/>
      <c r="NMB14" s="485"/>
      <c r="NMC14" s="485"/>
      <c r="NMD14" s="485"/>
      <c r="NME14" s="485"/>
      <c r="NMF14" s="485"/>
      <c r="NMG14" s="485"/>
      <c r="NMH14" s="485"/>
      <c r="NMI14" s="485"/>
      <c r="NMJ14" s="485"/>
      <c r="NMK14" s="485"/>
      <c r="NML14" s="485"/>
      <c r="NMM14" s="485"/>
      <c r="NMN14" s="485"/>
      <c r="NMO14" s="485"/>
      <c r="NMP14" s="485"/>
      <c r="NMQ14" s="485"/>
      <c r="NMR14" s="485"/>
      <c r="NMS14" s="485"/>
      <c r="NMT14" s="485"/>
      <c r="NMU14" s="485"/>
      <c r="NMV14" s="485"/>
      <c r="NMW14" s="485"/>
      <c r="NMX14" s="485"/>
      <c r="NMY14" s="485"/>
      <c r="NMZ14" s="485"/>
      <c r="NNA14" s="485"/>
      <c r="NNB14" s="485"/>
      <c r="NNC14" s="485"/>
      <c r="NND14" s="485"/>
      <c r="NNE14" s="485"/>
      <c r="NNF14" s="485"/>
      <c r="NNG14" s="485"/>
      <c r="NNH14" s="485"/>
      <c r="NNI14" s="485"/>
      <c r="NNJ14" s="485"/>
      <c r="NNK14" s="485"/>
      <c r="NNL14" s="485"/>
      <c r="NNM14" s="485"/>
      <c r="NNN14" s="485"/>
      <c r="NNO14" s="485"/>
      <c r="NNP14" s="485"/>
      <c r="NNQ14" s="485"/>
      <c r="NNR14" s="485"/>
      <c r="NNS14" s="485"/>
      <c r="NNT14" s="485"/>
      <c r="NNU14" s="485"/>
      <c r="NNV14" s="485"/>
      <c r="NNW14" s="485"/>
      <c r="NNX14" s="485"/>
      <c r="NNY14" s="485"/>
      <c r="NNZ14" s="485"/>
      <c r="NOA14" s="485"/>
      <c r="NOB14" s="485"/>
      <c r="NOC14" s="485"/>
      <c r="NOD14" s="485"/>
      <c r="NOE14" s="485"/>
      <c r="NOF14" s="485"/>
      <c r="NOG14" s="485"/>
      <c r="NOH14" s="485"/>
      <c r="NOI14" s="485"/>
      <c r="NOJ14" s="485"/>
      <c r="NOK14" s="485"/>
      <c r="NOL14" s="485"/>
      <c r="NOM14" s="485"/>
      <c r="NON14" s="485"/>
      <c r="NOO14" s="485"/>
      <c r="NOP14" s="485"/>
      <c r="NOQ14" s="485"/>
      <c r="NOR14" s="485"/>
      <c r="NOS14" s="485"/>
      <c r="NOT14" s="485"/>
      <c r="NOU14" s="485"/>
      <c r="NOV14" s="485"/>
      <c r="NOW14" s="485"/>
      <c r="NOX14" s="485"/>
      <c r="NOY14" s="485"/>
      <c r="NOZ14" s="485"/>
      <c r="NPA14" s="485"/>
      <c r="NPB14" s="485"/>
      <c r="NPC14" s="485"/>
      <c r="NPD14" s="485"/>
      <c r="NPE14" s="485"/>
      <c r="NPF14" s="485"/>
      <c r="NPG14" s="485"/>
      <c r="NPH14" s="485"/>
      <c r="NPI14" s="485"/>
      <c r="NPJ14" s="485"/>
      <c r="NPK14" s="485"/>
      <c r="NPL14" s="485"/>
      <c r="NPM14" s="485"/>
      <c r="NPN14" s="485"/>
      <c r="NPO14" s="485"/>
      <c r="NPP14" s="485"/>
      <c r="NPQ14" s="485"/>
      <c r="NPR14" s="485"/>
      <c r="NPS14" s="485"/>
      <c r="NPT14" s="485"/>
      <c r="NPU14" s="485"/>
      <c r="NPV14" s="485"/>
      <c r="NPW14" s="485"/>
      <c r="NPX14" s="485"/>
      <c r="NPY14" s="485"/>
      <c r="NPZ14" s="485"/>
      <c r="NQA14" s="485"/>
      <c r="NQB14" s="485"/>
      <c r="NQC14" s="485"/>
      <c r="NQD14" s="485"/>
      <c r="NQE14" s="485"/>
      <c r="NQF14" s="485"/>
      <c r="NQG14" s="485"/>
      <c r="NQH14" s="485"/>
      <c r="NQI14" s="485"/>
      <c r="NQJ14" s="485"/>
      <c r="NQK14" s="485"/>
      <c r="NQL14" s="485"/>
      <c r="NQM14" s="485"/>
      <c r="NQN14" s="485"/>
      <c r="NQO14" s="485"/>
      <c r="NQP14" s="485"/>
      <c r="NQQ14" s="485"/>
      <c r="NQR14" s="485"/>
      <c r="NQS14" s="485"/>
      <c r="NQT14" s="485"/>
      <c r="NQU14" s="485"/>
      <c r="NQV14" s="485"/>
      <c r="NQW14" s="485"/>
      <c r="NQX14" s="485"/>
      <c r="NQY14" s="485"/>
      <c r="NQZ14" s="485"/>
      <c r="NRA14" s="485"/>
      <c r="NRB14" s="485"/>
      <c r="NRC14" s="485"/>
      <c r="NRD14" s="485"/>
      <c r="NRE14" s="485"/>
      <c r="NRF14" s="485"/>
      <c r="NRG14" s="485"/>
      <c r="NRH14" s="485"/>
      <c r="NRI14" s="485"/>
      <c r="NRJ14" s="485"/>
      <c r="NRK14" s="485"/>
      <c r="NRL14" s="485"/>
      <c r="NRM14" s="485"/>
      <c r="NRN14" s="485"/>
      <c r="NRO14" s="485"/>
      <c r="NRP14" s="485"/>
      <c r="NRQ14" s="485"/>
      <c r="NRR14" s="485"/>
      <c r="NRS14" s="485"/>
      <c r="NRT14" s="485"/>
      <c r="NRU14" s="485"/>
      <c r="NRV14" s="485"/>
      <c r="NRW14" s="485"/>
      <c r="NRX14" s="485"/>
      <c r="NRY14" s="485"/>
      <c r="NRZ14" s="485"/>
      <c r="NSA14" s="485"/>
      <c r="NSB14" s="485"/>
      <c r="NSC14" s="485"/>
      <c r="NSD14" s="485"/>
      <c r="NSE14" s="485"/>
      <c r="NSF14" s="485"/>
      <c r="NSG14" s="485"/>
      <c r="NSH14" s="485"/>
      <c r="NSI14" s="485"/>
      <c r="NSJ14" s="485"/>
      <c r="NSK14" s="485"/>
      <c r="NSL14" s="485"/>
      <c r="NSM14" s="485"/>
      <c r="NSN14" s="485"/>
      <c r="NSO14" s="485"/>
      <c r="NSP14" s="485"/>
      <c r="NSQ14" s="485"/>
      <c r="NSR14" s="485"/>
      <c r="NSS14" s="485"/>
      <c r="NST14" s="485"/>
      <c r="NSU14" s="485"/>
      <c r="NSV14" s="485"/>
      <c r="NSW14" s="485"/>
      <c r="NSX14" s="485"/>
      <c r="NSY14" s="485"/>
      <c r="NSZ14" s="485"/>
      <c r="NTA14" s="485"/>
      <c r="NTB14" s="485"/>
      <c r="NTC14" s="485"/>
      <c r="NTD14" s="485"/>
      <c r="NTE14" s="485"/>
      <c r="NTF14" s="485"/>
      <c r="NTG14" s="485"/>
      <c r="NTH14" s="485"/>
      <c r="NTI14" s="485"/>
      <c r="NTJ14" s="485"/>
      <c r="NTK14" s="485"/>
      <c r="NTL14" s="485"/>
      <c r="NTM14" s="485"/>
      <c r="NTN14" s="485"/>
      <c r="NTO14" s="485"/>
      <c r="NTP14" s="485"/>
      <c r="NTQ14" s="485"/>
      <c r="NTR14" s="485"/>
      <c r="NTS14" s="485"/>
      <c r="NTT14" s="485"/>
      <c r="NTU14" s="485"/>
      <c r="NTV14" s="485"/>
      <c r="NTW14" s="485"/>
      <c r="NTX14" s="485"/>
      <c r="NTY14" s="485"/>
      <c r="NTZ14" s="485"/>
      <c r="NUA14" s="485"/>
      <c r="NUB14" s="485"/>
      <c r="NUC14" s="485"/>
      <c r="NUD14" s="485"/>
      <c r="NUE14" s="485"/>
      <c r="NUF14" s="485"/>
      <c r="NUG14" s="485"/>
      <c r="NUH14" s="485"/>
      <c r="NUI14" s="485"/>
      <c r="NUJ14" s="485"/>
      <c r="NUK14" s="485"/>
      <c r="NUL14" s="485"/>
      <c r="NUM14" s="485"/>
      <c r="NUN14" s="485"/>
      <c r="NUO14" s="485"/>
      <c r="NUP14" s="485"/>
      <c r="NUQ14" s="485"/>
      <c r="NUR14" s="485"/>
      <c r="NUS14" s="485"/>
      <c r="NUT14" s="485"/>
      <c r="NUU14" s="485"/>
      <c r="NUV14" s="485"/>
      <c r="NUW14" s="485"/>
      <c r="NUX14" s="485"/>
      <c r="NUY14" s="485"/>
      <c r="NUZ14" s="485"/>
      <c r="NVA14" s="485"/>
      <c r="NVB14" s="485"/>
      <c r="NVC14" s="485"/>
      <c r="NVD14" s="485"/>
      <c r="NVE14" s="485"/>
      <c r="NVF14" s="485"/>
      <c r="NVG14" s="485"/>
      <c r="NVH14" s="485"/>
      <c r="NVI14" s="485"/>
      <c r="NVJ14" s="485"/>
      <c r="NVK14" s="485"/>
      <c r="NVL14" s="485"/>
      <c r="NVM14" s="485"/>
      <c r="NVN14" s="485"/>
      <c r="NVO14" s="485"/>
      <c r="NVP14" s="485"/>
      <c r="NVQ14" s="485"/>
      <c r="NVR14" s="485"/>
      <c r="NVS14" s="485"/>
      <c r="NVT14" s="485"/>
      <c r="NVU14" s="485"/>
      <c r="NVV14" s="485"/>
      <c r="NVW14" s="485"/>
      <c r="NVX14" s="485"/>
      <c r="NVY14" s="485"/>
      <c r="NVZ14" s="485"/>
      <c r="NWA14" s="485"/>
      <c r="NWB14" s="485"/>
      <c r="NWC14" s="485"/>
      <c r="NWD14" s="485"/>
      <c r="NWE14" s="485"/>
      <c r="NWF14" s="485"/>
      <c r="NWG14" s="485"/>
      <c r="NWH14" s="485"/>
      <c r="NWI14" s="485"/>
      <c r="NWJ14" s="485"/>
      <c r="NWK14" s="485"/>
      <c r="NWL14" s="485"/>
      <c r="NWM14" s="485"/>
      <c r="NWN14" s="485"/>
      <c r="NWO14" s="485"/>
      <c r="NWP14" s="485"/>
      <c r="NWQ14" s="485"/>
      <c r="NWR14" s="485"/>
      <c r="NWS14" s="485"/>
      <c r="NWT14" s="485"/>
      <c r="NWU14" s="485"/>
      <c r="NWV14" s="485"/>
      <c r="NWW14" s="485"/>
      <c r="NWX14" s="485"/>
      <c r="NWY14" s="485"/>
      <c r="NWZ14" s="485"/>
      <c r="NXA14" s="485"/>
      <c r="NXB14" s="485"/>
      <c r="NXC14" s="485"/>
      <c r="NXD14" s="485"/>
      <c r="NXE14" s="485"/>
      <c r="NXF14" s="485"/>
      <c r="NXG14" s="485"/>
      <c r="NXH14" s="485"/>
      <c r="NXI14" s="485"/>
      <c r="NXJ14" s="485"/>
      <c r="NXK14" s="485"/>
      <c r="NXL14" s="485"/>
      <c r="NXM14" s="485"/>
      <c r="NXN14" s="485"/>
      <c r="NXO14" s="485"/>
      <c r="NXP14" s="485"/>
      <c r="NXQ14" s="485"/>
      <c r="NXR14" s="485"/>
      <c r="NXS14" s="485"/>
      <c r="NXT14" s="485"/>
      <c r="NXU14" s="485"/>
      <c r="NXV14" s="485"/>
      <c r="NXW14" s="485"/>
      <c r="NXX14" s="485"/>
      <c r="NXY14" s="485"/>
      <c r="NXZ14" s="485"/>
      <c r="NYA14" s="485"/>
      <c r="NYB14" s="485"/>
      <c r="NYC14" s="485"/>
      <c r="NYD14" s="485"/>
      <c r="NYE14" s="485"/>
      <c r="NYF14" s="485"/>
      <c r="NYG14" s="485"/>
      <c r="NYH14" s="485"/>
      <c r="NYI14" s="485"/>
      <c r="NYJ14" s="485"/>
      <c r="NYK14" s="485"/>
      <c r="NYL14" s="485"/>
      <c r="NYM14" s="485"/>
      <c r="NYN14" s="485"/>
      <c r="NYO14" s="485"/>
      <c r="NYP14" s="485"/>
      <c r="NYQ14" s="485"/>
      <c r="NYR14" s="485"/>
      <c r="NYS14" s="485"/>
      <c r="NYT14" s="485"/>
      <c r="NYU14" s="485"/>
      <c r="NYV14" s="485"/>
      <c r="NYW14" s="485"/>
      <c r="NYX14" s="485"/>
      <c r="NYY14" s="485"/>
      <c r="NYZ14" s="485"/>
      <c r="NZA14" s="485"/>
      <c r="NZB14" s="485"/>
      <c r="NZC14" s="485"/>
      <c r="NZD14" s="485"/>
      <c r="NZE14" s="485"/>
      <c r="NZF14" s="485"/>
      <c r="NZG14" s="485"/>
      <c r="NZH14" s="485"/>
      <c r="NZI14" s="485"/>
      <c r="NZJ14" s="485"/>
      <c r="NZK14" s="485"/>
      <c r="NZL14" s="485"/>
      <c r="NZM14" s="485"/>
      <c r="NZN14" s="485"/>
      <c r="NZO14" s="485"/>
      <c r="NZP14" s="485"/>
      <c r="NZQ14" s="485"/>
      <c r="NZR14" s="485"/>
      <c r="NZS14" s="485"/>
      <c r="NZT14" s="485"/>
      <c r="NZU14" s="485"/>
      <c r="NZV14" s="485"/>
      <c r="NZW14" s="485"/>
      <c r="NZX14" s="485"/>
      <c r="NZY14" s="485"/>
      <c r="NZZ14" s="485"/>
      <c r="OAA14" s="485"/>
      <c r="OAB14" s="485"/>
      <c r="OAC14" s="485"/>
      <c r="OAD14" s="485"/>
      <c r="OAE14" s="485"/>
      <c r="OAF14" s="485"/>
      <c r="OAG14" s="485"/>
      <c r="OAH14" s="485"/>
      <c r="OAI14" s="485"/>
      <c r="OAJ14" s="485"/>
      <c r="OAK14" s="485"/>
      <c r="OAL14" s="485"/>
      <c r="OAM14" s="485"/>
      <c r="OAN14" s="485"/>
      <c r="OAO14" s="485"/>
      <c r="OAP14" s="485"/>
      <c r="OAQ14" s="485"/>
      <c r="OAR14" s="485"/>
      <c r="OAS14" s="485"/>
      <c r="OAT14" s="485"/>
      <c r="OAU14" s="485"/>
      <c r="OAV14" s="485"/>
      <c r="OAW14" s="485"/>
      <c r="OAX14" s="485"/>
      <c r="OAY14" s="485"/>
      <c r="OAZ14" s="485"/>
      <c r="OBA14" s="485"/>
      <c r="OBB14" s="485"/>
      <c r="OBC14" s="485"/>
      <c r="OBD14" s="485"/>
      <c r="OBE14" s="485"/>
      <c r="OBF14" s="485"/>
      <c r="OBG14" s="485"/>
      <c r="OBH14" s="485"/>
      <c r="OBI14" s="485"/>
      <c r="OBJ14" s="485"/>
      <c r="OBK14" s="485"/>
      <c r="OBL14" s="485"/>
      <c r="OBM14" s="485"/>
      <c r="OBN14" s="485"/>
      <c r="OBO14" s="485"/>
      <c r="OBP14" s="485"/>
      <c r="OBQ14" s="485"/>
      <c r="OBR14" s="485"/>
      <c r="OBS14" s="485"/>
      <c r="OBT14" s="485"/>
      <c r="OBU14" s="485"/>
      <c r="OBV14" s="485"/>
      <c r="OBW14" s="485"/>
      <c r="OBX14" s="485"/>
      <c r="OBY14" s="485"/>
      <c r="OBZ14" s="485"/>
      <c r="OCA14" s="485"/>
      <c r="OCB14" s="485"/>
      <c r="OCC14" s="485"/>
      <c r="OCD14" s="485"/>
      <c r="OCE14" s="485"/>
      <c r="OCF14" s="485"/>
      <c r="OCG14" s="485"/>
      <c r="OCH14" s="485"/>
      <c r="OCI14" s="485"/>
      <c r="OCJ14" s="485"/>
      <c r="OCK14" s="485"/>
      <c r="OCL14" s="485"/>
      <c r="OCM14" s="485"/>
      <c r="OCN14" s="485"/>
      <c r="OCO14" s="485"/>
      <c r="OCP14" s="485"/>
      <c r="OCQ14" s="485"/>
      <c r="OCR14" s="485"/>
      <c r="OCS14" s="485"/>
      <c r="OCT14" s="485"/>
      <c r="OCU14" s="485"/>
      <c r="OCV14" s="485"/>
      <c r="OCW14" s="485"/>
      <c r="OCX14" s="485"/>
      <c r="OCY14" s="485"/>
      <c r="OCZ14" s="485"/>
      <c r="ODA14" s="485"/>
      <c r="ODB14" s="485"/>
      <c r="ODC14" s="485"/>
      <c r="ODD14" s="485"/>
      <c r="ODE14" s="485"/>
      <c r="ODF14" s="485"/>
      <c r="ODG14" s="485"/>
      <c r="ODH14" s="485"/>
      <c r="ODI14" s="485"/>
      <c r="ODJ14" s="485"/>
      <c r="ODK14" s="485"/>
      <c r="ODL14" s="485"/>
      <c r="ODM14" s="485"/>
      <c r="ODN14" s="485"/>
      <c r="ODO14" s="485"/>
      <c r="ODP14" s="485"/>
      <c r="ODQ14" s="485"/>
      <c r="ODR14" s="485"/>
      <c r="ODS14" s="485"/>
      <c r="ODT14" s="485"/>
      <c r="ODU14" s="485"/>
      <c r="ODV14" s="485"/>
      <c r="ODW14" s="485"/>
      <c r="ODX14" s="485"/>
      <c r="ODY14" s="485"/>
      <c r="ODZ14" s="485"/>
      <c r="OEA14" s="485"/>
      <c r="OEB14" s="485"/>
      <c r="OEC14" s="485"/>
      <c r="OED14" s="485"/>
      <c r="OEE14" s="485"/>
      <c r="OEF14" s="485"/>
      <c r="OEG14" s="485"/>
      <c r="OEH14" s="485"/>
      <c r="OEI14" s="485"/>
      <c r="OEJ14" s="485"/>
      <c r="OEK14" s="485"/>
      <c r="OEL14" s="485"/>
      <c r="OEM14" s="485"/>
      <c r="OEN14" s="485"/>
      <c r="OEO14" s="485"/>
      <c r="OEP14" s="485"/>
      <c r="OEQ14" s="485"/>
      <c r="OER14" s="485"/>
      <c r="OES14" s="485"/>
      <c r="OET14" s="485"/>
      <c r="OEU14" s="485"/>
      <c r="OEV14" s="485"/>
      <c r="OEW14" s="485"/>
      <c r="OEX14" s="485"/>
      <c r="OEY14" s="485"/>
      <c r="OEZ14" s="485"/>
      <c r="OFA14" s="485"/>
      <c r="OFB14" s="485"/>
      <c r="OFC14" s="485"/>
      <c r="OFD14" s="485"/>
      <c r="OFE14" s="485"/>
      <c r="OFF14" s="485"/>
      <c r="OFG14" s="485"/>
      <c r="OFH14" s="485"/>
      <c r="OFI14" s="485"/>
      <c r="OFJ14" s="485"/>
      <c r="OFK14" s="485"/>
      <c r="OFL14" s="485"/>
      <c r="OFM14" s="485"/>
      <c r="OFN14" s="485"/>
      <c r="OFO14" s="485"/>
      <c r="OFP14" s="485"/>
      <c r="OFQ14" s="485"/>
      <c r="OFR14" s="485"/>
      <c r="OFS14" s="485"/>
      <c r="OFT14" s="485"/>
      <c r="OFU14" s="485"/>
      <c r="OFV14" s="485"/>
      <c r="OFW14" s="485"/>
      <c r="OFX14" s="485"/>
      <c r="OFY14" s="485"/>
      <c r="OFZ14" s="485"/>
      <c r="OGA14" s="485"/>
      <c r="OGB14" s="485"/>
      <c r="OGC14" s="485"/>
      <c r="OGD14" s="485"/>
      <c r="OGE14" s="485"/>
      <c r="OGF14" s="485"/>
      <c r="OGG14" s="485"/>
      <c r="OGH14" s="485"/>
      <c r="OGI14" s="485"/>
      <c r="OGJ14" s="485"/>
      <c r="OGK14" s="485"/>
      <c r="OGL14" s="485"/>
      <c r="OGM14" s="485"/>
      <c r="OGN14" s="485"/>
      <c r="OGO14" s="485"/>
      <c r="OGP14" s="485"/>
      <c r="OGQ14" s="485"/>
      <c r="OGR14" s="485"/>
      <c r="OGS14" s="485"/>
      <c r="OGT14" s="485"/>
      <c r="OGU14" s="485"/>
      <c r="OGV14" s="485"/>
      <c r="OGW14" s="485"/>
      <c r="OGX14" s="485"/>
      <c r="OGY14" s="485"/>
      <c r="OGZ14" s="485"/>
      <c r="OHA14" s="485"/>
      <c r="OHB14" s="485"/>
      <c r="OHC14" s="485"/>
      <c r="OHD14" s="485"/>
      <c r="OHE14" s="485"/>
      <c r="OHF14" s="485"/>
      <c r="OHG14" s="485"/>
      <c r="OHH14" s="485"/>
      <c r="OHI14" s="485"/>
      <c r="OHJ14" s="485"/>
      <c r="OHK14" s="485"/>
      <c r="OHL14" s="485"/>
      <c r="OHM14" s="485"/>
      <c r="OHN14" s="485"/>
      <c r="OHO14" s="485"/>
      <c r="OHP14" s="485"/>
      <c r="OHQ14" s="485"/>
      <c r="OHR14" s="485"/>
      <c r="OHS14" s="485"/>
      <c r="OHT14" s="485"/>
      <c r="OHU14" s="485"/>
      <c r="OHV14" s="485"/>
      <c r="OHW14" s="485"/>
      <c r="OHX14" s="485"/>
      <c r="OHY14" s="485"/>
      <c r="OHZ14" s="485"/>
      <c r="OIA14" s="485"/>
      <c r="OIB14" s="485"/>
      <c r="OIC14" s="485"/>
      <c r="OID14" s="485"/>
      <c r="OIE14" s="485"/>
      <c r="OIF14" s="485"/>
      <c r="OIG14" s="485"/>
      <c r="OIH14" s="485"/>
      <c r="OII14" s="485"/>
      <c r="OIJ14" s="485"/>
      <c r="OIK14" s="485"/>
      <c r="OIL14" s="485"/>
      <c r="OIM14" s="485"/>
      <c r="OIN14" s="485"/>
      <c r="OIO14" s="485"/>
      <c r="OIP14" s="485"/>
      <c r="OIQ14" s="485"/>
      <c r="OIR14" s="485"/>
      <c r="OIS14" s="485"/>
      <c r="OIT14" s="485"/>
      <c r="OIU14" s="485"/>
      <c r="OIV14" s="485"/>
      <c r="OIW14" s="485"/>
      <c r="OIX14" s="485"/>
      <c r="OIY14" s="485"/>
      <c r="OIZ14" s="485"/>
      <c r="OJA14" s="485"/>
      <c r="OJB14" s="485"/>
      <c r="OJC14" s="485"/>
      <c r="OJD14" s="485"/>
      <c r="OJE14" s="485"/>
      <c r="OJF14" s="485"/>
      <c r="OJG14" s="485"/>
      <c r="OJH14" s="485"/>
      <c r="OJI14" s="485"/>
      <c r="OJJ14" s="485"/>
      <c r="OJK14" s="485"/>
      <c r="OJL14" s="485"/>
      <c r="OJM14" s="485"/>
      <c r="OJN14" s="485"/>
      <c r="OJO14" s="485"/>
      <c r="OJP14" s="485"/>
      <c r="OJQ14" s="485"/>
      <c r="OJR14" s="485"/>
      <c r="OJS14" s="485"/>
      <c r="OJT14" s="485"/>
      <c r="OJU14" s="485"/>
      <c r="OJV14" s="485"/>
      <c r="OJW14" s="485"/>
      <c r="OJX14" s="485"/>
      <c r="OJY14" s="485"/>
      <c r="OJZ14" s="485"/>
      <c r="OKA14" s="485"/>
      <c r="OKB14" s="485"/>
      <c r="OKC14" s="485"/>
      <c r="OKD14" s="485"/>
      <c r="OKE14" s="485"/>
      <c r="OKF14" s="485"/>
      <c r="OKG14" s="485"/>
      <c r="OKH14" s="485"/>
      <c r="OKI14" s="485"/>
      <c r="OKJ14" s="485"/>
      <c r="OKK14" s="485"/>
      <c r="OKL14" s="485"/>
      <c r="OKM14" s="485"/>
      <c r="OKN14" s="485"/>
      <c r="OKO14" s="485"/>
      <c r="OKP14" s="485"/>
      <c r="OKQ14" s="485"/>
      <c r="OKR14" s="485"/>
      <c r="OKS14" s="485"/>
      <c r="OKT14" s="485"/>
      <c r="OKU14" s="485"/>
      <c r="OKV14" s="485"/>
      <c r="OKW14" s="485"/>
      <c r="OKX14" s="485"/>
      <c r="OKY14" s="485"/>
      <c r="OKZ14" s="485"/>
      <c r="OLA14" s="485"/>
      <c r="OLB14" s="485"/>
      <c r="OLC14" s="485"/>
      <c r="OLD14" s="485"/>
      <c r="OLE14" s="485"/>
      <c r="OLF14" s="485"/>
      <c r="OLG14" s="485"/>
      <c r="OLH14" s="485"/>
      <c r="OLI14" s="485"/>
      <c r="OLJ14" s="485"/>
      <c r="OLK14" s="485"/>
      <c r="OLL14" s="485"/>
      <c r="OLM14" s="485"/>
      <c r="OLN14" s="485"/>
      <c r="OLO14" s="485"/>
      <c r="OLP14" s="485"/>
      <c r="OLQ14" s="485"/>
      <c r="OLR14" s="485"/>
      <c r="OLS14" s="485"/>
      <c r="OLT14" s="485"/>
      <c r="OLU14" s="485"/>
      <c r="OLV14" s="485"/>
      <c r="OLW14" s="485"/>
      <c r="OLX14" s="485"/>
      <c r="OLY14" s="485"/>
      <c r="OLZ14" s="485"/>
      <c r="OMA14" s="485"/>
      <c r="OMB14" s="485"/>
      <c r="OMC14" s="485"/>
      <c r="OMD14" s="485"/>
      <c r="OME14" s="485"/>
      <c r="OMF14" s="485"/>
      <c r="OMG14" s="485"/>
      <c r="OMH14" s="485"/>
      <c r="OMI14" s="485"/>
      <c r="OMJ14" s="485"/>
      <c r="OMK14" s="485"/>
      <c r="OML14" s="485"/>
      <c r="OMM14" s="485"/>
      <c r="OMN14" s="485"/>
      <c r="OMO14" s="485"/>
      <c r="OMP14" s="485"/>
      <c r="OMQ14" s="485"/>
      <c r="OMR14" s="485"/>
      <c r="OMS14" s="485"/>
      <c r="OMT14" s="485"/>
      <c r="OMU14" s="485"/>
      <c r="OMV14" s="485"/>
      <c r="OMW14" s="485"/>
      <c r="OMX14" s="485"/>
      <c r="OMY14" s="485"/>
      <c r="OMZ14" s="485"/>
      <c r="ONA14" s="485"/>
      <c r="ONB14" s="485"/>
      <c r="ONC14" s="485"/>
      <c r="OND14" s="485"/>
      <c r="ONE14" s="485"/>
      <c r="ONF14" s="485"/>
      <c r="ONG14" s="485"/>
      <c r="ONH14" s="485"/>
      <c r="ONI14" s="485"/>
      <c r="ONJ14" s="485"/>
      <c r="ONK14" s="485"/>
      <c r="ONL14" s="485"/>
      <c r="ONM14" s="485"/>
      <c r="ONN14" s="485"/>
      <c r="ONO14" s="485"/>
      <c r="ONP14" s="485"/>
      <c r="ONQ14" s="485"/>
      <c r="ONR14" s="485"/>
      <c r="ONS14" s="485"/>
      <c r="ONT14" s="485"/>
      <c r="ONU14" s="485"/>
      <c r="ONV14" s="485"/>
      <c r="ONW14" s="485"/>
      <c r="ONX14" s="485"/>
      <c r="ONY14" s="485"/>
      <c r="ONZ14" s="485"/>
      <c r="OOA14" s="485"/>
      <c r="OOB14" s="485"/>
      <c r="OOC14" s="485"/>
      <c r="OOD14" s="485"/>
      <c r="OOE14" s="485"/>
      <c r="OOF14" s="485"/>
      <c r="OOG14" s="485"/>
      <c r="OOH14" s="485"/>
      <c r="OOI14" s="485"/>
      <c r="OOJ14" s="485"/>
      <c r="OOK14" s="485"/>
      <c r="OOL14" s="485"/>
      <c r="OOM14" s="485"/>
      <c r="OON14" s="485"/>
      <c r="OOO14" s="485"/>
      <c r="OOP14" s="485"/>
      <c r="OOQ14" s="485"/>
      <c r="OOR14" s="485"/>
      <c r="OOS14" s="485"/>
      <c r="OOT14" s="485"/>
      <c r="OOU14" s="485"/>
      <c r="OOV14" s="485"/>
      <c r="OOW14" s="485"/>
      <c r="OOX14" s="485"/>
      <c r="OOY14" s="485"/>
      <c r="OOZ14" s="485"/>
      <c r="OPA14" s="485"/>
      <c r="OPB14" s="485"/>
      <c r="OPC14" s="485"/>
      <c r="OPD14" s="485"/>
      <c r="OPE14" s="485"/>
      <c r="OPF14" s="485"/>
      <c r="OPG14" s="485"/>
      <c r="OPH14" s="485"/>
      <c r="OPI14" s="485"/>
      <c r="OPJ14" s="485"/>
      <c r="OPK14" s="485"/>
      <c r="OPL14" s="485"/>
      <c r="OPM14" s="485"/>
      <c r="OPN14" s="485"/>
      <c r="OPO14" s="485"/>
      <c r="OPP14" s="485"/>
      <c r="OPQ14" s="485"/>
      <c r="OPR14" s="485"/>
      <c r="OPS14" s="485"/>
      <c r="OPT14" s="485"/>
      <c r="OPU14" s="485"/>
      <c r="OPV14" s="485"/>
      <c r="OPW14" s="485"/>
      <c r="OPX14" s="485"/>
      <c r="OPY14" s="485"/>
      <c r="OPZ14" s="485"/>
      <c r="OQA14" s="485"/>
      <c r="OQB14" s="485"/>
      <c r="OQC14" s="485"/>
      <c r="OQD14" s="485"/>
      <c r="OQE14" s="485"/>
      <c r="OQF14" s="485"/>
      <c r="OQG14" s="485"/>
      <c r="OQH14" s="485"/>
      <c r="OQI14" s="485"/>
      <c r="OQJ14" s="485"/>
      <c r="OQK14" s="485"/>
      <c r="OQL14" s="485"/>
      <c r="OQM14" s="485"/>
      <c r="OQN14" s="485"/>
      <c r="OQO14" s="485"/>
      <c r="OQP14" s="485"/>
      <c r="OQQ14" s="485"/>
      <c r="OQR14" s="485"/>
      <c r="OQS14" s="485"/>
      <c r="OQT14" s="485"/>
      <c r="OQU14" s="485"/>
      <c r="OQV14" s="485"/>
      <c r="OQW14" s="485"/>
      <c r="OQX14" s="485"/>
      <c r="OQY14" s="485"/>
      <c r="OQZ14" s="485"/>
      <c r="ORA14" s="485"/>
      <c r="ORB14" s="485"/>
      <c r="ORC14" s="485"/>
      <c r="ORD14" s="485"/>
      <c r="ORE14" s="485"/>
      <c r="ORF14" s="485"/>
      <c r="ORG14" s="485"/>
      <c r="ORH14" s="485"/>
      <c r="ORI14" s="485"/>
      <c r="ORJ14" s="485"/>
      <c r="ORK14" s="485"/>
      <c r="ORL14" s="485"/>
      <c r="ORM14" s="485"/>
      <c r="ORN14" s="485"/>
      <c r="ORO14" s="485"/>
      <c r="ORP14" s="485"/>
      <c r="ORQ14" s="485"/>
      <c r="ORR14" s="485"/>
      <c r="ORS14" s="485"/>
      <c r="ORT14" s="485"/>
      <c r="ORU14" s="485"/>
      <c r="ORV14" s="485"/>
      <c r="ORW14" s="485"/>
      <c r="ORX14" s="485"/>
      <c r="ORY14" s="485"/>
      <c r="ORZ14" s="485"/>
      <c r="OSA14" s="485"/>
      <c r="OSB14" s="485"/>
      <c r="OSC14" s="485"/>
      <c r="OSD14" s="485"/>
      <c r="OSE14" s="485"/>
      <c r="OSF14" s="485"/>
      <c r="OSG14" s="485"/>
      <c r="OSH14" s="485"/>
      <c r="OSI14" s="485"/>
      <c r="OSJ14" s="485"/>
      <c r="OSK14" s="485"/>
      <c r="OSL14" s="485"/>
      <c r="OSM14" s="485"/>
      <c r="OSN14" s="485"/>
      <c r="OSO14" s="485"/>
      <c r="OSP14" s="485"/>
      <c r="OSQ14" s="485"/>
      <c r="OSR14" s="485"/>
      <c r="OSS14" s="485"/>
      <c r="OST14" s="485"/>
      <c r="OSU14" s="485"/>
      <c r="OSV14" s="485"/>
      <c r="OSW14" s="485"/>
      <c r="OSX14" s="485"/>
      <c r="OSY14" s="485"/>
      <c r="OSZ14" s="485"/>
      <c r="OTA14" s="485"/>
      <c r="OTB14" s="485"/>
      <c r="OTC14" s="485"/>
      <c r="OTD14" s="485"/>
      <c r="OTE14" s="485"/>
      <c r="OTF14" s="485"/>
      <c r="OTG14" s="485"/>
      <c r="OTH14" s="485"/>
      <c r="OTI14" s="485"/>
      <c r="OTJ14" s="485"/>
      <c r="OTK14" s="485"/>
      <c r="OTL14" s="485"/>
      <c r="OTM14" s="485"/>
      <c r="OTN14" s="485"/>
      <c r="OTO14" s="485"/>
      <c r="OTP14" s="485"/>
      <c r="OTQ14" s="485"/>
      <c r="OTR14" s="485"/>
      <c r="OTS14" s="485"/>
      <c r="OTT14" s="485"/>
      <c r="OTU14" s="485"/>
      <c r="OTV14" s="485"/>
      <c r="OTW14" s="485"/>
      <c r="OTX14" s="485"/>
      <c r="OTY14" s="485"/>
      <c r="OTZ14" s="485"/>
      <c r="OUA14" s="485"/>
      <c r="OUB14" s="485"/>
      <c r="OUC14" s="485"/>
      <c r="OUD14" s="485"/>
      <c r="OUE14" s="485"/>
      <c r="OUF14" s="485"/>
      <c r="OUG14" s="485"/>
      <c r="OUH14" s="485"/>
      <c r="OUI14" s="485"/>
      <c r="OUJ14" s="485"/>
      <c r="OUK14" s="485"/>
      <c r="OUL14" s="485"/>
      <c r="OUM14" s="485"/>
      <c r="OUN14" s="485"/>
      <c r="OUO14" s="485"/>
      <c r="OUP14" s="485"/>
      <c r="OUQ14" s="485"/>
      <c r="OUR14" s="485"/>
      <c r="OUS14" s="485"/>
      <c r="OUT14" s="485"/>
      <c r="OUU14" s="485"/>
      <c r="OUV14" s="485"/>
      <c r="OUW14" s="485"/>
      <c r="OUX14" s="485"/>
      <c r="OUY14" s="485"/>
      <c r="OUZ14" s="485"/>
      <c r="OVA14" s="485"/>
      <c r="OVB14" s="485"/>
      <c r="OVC14" s="485"/>
      <c r="OVD14" s="485"/>
      <c r="OVE14" s="485"/>
      <c r="OVF14" s="485"/>
      <c r="OVG14" s="485"/>
      <c r="OVH14" s="485"/>
      <c r="OVI14" s="485"/>
      <c r="OVJ14" s="485"/>
      <c r="OVK14" s="485"/>
      <c r="OVL14" s="485"/>
      <c r="OVM14" s="485"/>
      <c r="OVN14" s="485"/>
      <c r="OVO14" s="485"/>
      <c r="OVP14" s="485"/>
      <c r="OVQ14" s="485"/>
      <c r="OVR14" s="485"/>
      <c r="OVS14" s="485"/>
      <c r="OVT14" s="485"/>
      <c r="OVU14" s="485"/>
      <c r="OVV14" s="485"/>
      <c r="OVW14" s="485"/>
      <c r="OVX14" s="485"/>
      <c r="OVY14" s="485"/>
      <c r="OVZ14" s="485"/>
      <c r="OWA14" s="485"/>
      <c r="OWB14" s="485"/>
      <c r="OWC14" s="485"/>
      <c r="OWD14" s="485"/>
      <c r="OWE14" s="485"/>
      <c r="OWF14" s="485"/>
      <c r="OWG14" s="485"/>
      <c r="OWH14" s="485"/>
      <c r="OWI14" s="485"/>
      <c r="OWJ14" s="485"/>
      <c r="OWK14" s="485"/>
      <c r="OWL14" s="485"/>
      <c r="OWM14" s="485"/>
      <c r="OWN14" s="485"/>
      <c r="OWO14" s="485"/>
      <c r="OWP14" s="485"/>
      <c r="OWQ14" s="485"/>
      <c r="OWR14" s="485"/>
      <c r="OWS14" s="485"/>
      <c r="OWT14" s="485"/>
      <c r="OWU14" s="485"/>
      <c r="OWV14" s="485"/>
      <c r="OWW14" s="485"/>
      <c r="OWX14" s="485"/>
      <c r="OWY14" s="485"/>
      <c r="OWZ14" s="485"/>
      <c r="OXA14" s="485"/>
      <c r="OXB14" s="485"/>
      <c r="OXC14" s="485"/>
      <c r="OXD14" s="485"/>
      <c r="OXE14" s="485"/>
      <c r="OXF14" s="485"/>
      <c r="OXG14" s="485"/>
      <c r="OXH14" s="485"/>
      <c r="OXI14" s="485"/>
      <c r="OXJ14" s="485"/>
      <c r="OXK14" s="485"/>
      <c r="OXL14" s="485"/>
      <c r="OXM14" s="485"/>
      <c r="OXN14" s="485"/>
      <c r="OXO14" s="485"/>
      <c r="OXP14" s="485"/>
      <c r="OXQ14" s="485"/>
      <c r="OXR14" s="485"/>
      <c r="OXS14" s="485"/>
      <c r="OXT14" s="485"/>
      <c r="OXU14" s="485"/>
      <c r="OXV14" s="485"/>
      <c r="OXW14" s="485"/>
      <c r="OXX14" s="485"/>
      <c r="OXY14" s="485"/>
      <c r="OXZ14" s="485"/>
      <c r="OYA14" s="485"/>
      <c r="OYB14" s="485"/>
      <c r="OYC14" s="485"/>
      <c r="OYD14" s="485"/>
      <c r="OYE14" s="485"/>
      <c r="OYF14" s="485"/>
      <c r="OYG14" s="485"/>
      <c r="OYH14" s="485"/>
      <c r="OYI14" s="485"/>
      <c r="OYJ14" s="485"/>
      <c r="OYK14" s="485"/>
      <c r="OYL14" s="485"/>
      <c r="OYM14" s="485"/>
      <c r="OYN14" s="485"/>
      <c r="OYO14" s="485"/>
      <c r="OYP14" s="485"/>
      <c r="OYQ14" s="485"/>
      <c r="OYR14" s="485"/>
      <c r="OYS14" s="485"/>
      <c r="OYT14" s="485"/>
      <c r="OYU14" s="485"/>
      <c r="OYV14" s="485"/>
      <c r="OYW14" s="485"/>
      <c r="OYX14" s="485"/>
      <c r="OYY14" s="485"/>
      <c r="OYZ14" s="485"/>
      <c r="OZA14" s="485"/>
      <c r="OZB14" s="485"/>
      <c r="OZC14" s="485"/>
      <c r="OZD14" s="485"/>
      <c r="OZE14" s="485"/>
      <c r="OZF14" s="485"/>
      <c r="OZG14" s="485"/>
      <c r="OZH14" s="485"/>
      <c r="OZI14" s="485"/>
      <c r="OZJ14" s="485"/>
      <c r="OZK14" s="485"/>
      <c r="OZL14" s="485"/>
      <c r="OZM14" s="485"/>
      <c r="OZN14" s="485"/>
      <c r="OZO14" s="485"/>
      <c r="OZP14" s="485"/>
      <c r="OZQ14" s="485"/>
      <c r="OZR14" s="485"/>
      <c r="OZS14" s="485"/>
      <c r="OZT14" s="485"/>
      <c r="OZU14" s="485"/>
      <c r="OZV14" s="485"/>
      <c r="OZW14" s="485"/>
      <c r="OZX14" s="485"/>
      <c r="OZY14" s="485"/>
      <c r="OZZ14" s="485"/>
      <c r="PAA14" s="485"/>
      <c r="PAB14" s="485"/>
      <c r="PAC14" s="485"/>
      <c r="PAD14" s="485"/>
      <c r="PAE14" s="485"/>
      <c r="PAF14" s="485"/>
      <c r="PAG14" s="485"/>
      <c r="PAH14" s="485"/>
      <c r="PAI14" s="485"/>
      <c r="PAJ14" s="485"/>
      <c r="PAK14" s="485"/>
      <c r="PAL14" s="485"/>
      <c r="PAM14" s="485"/>
      <c r="PAN14" s="485"/>
      <c r="PAO14" s="485"/>
      <c r="PAP14" s="485"/>
      <c r="PAQ14" s="485"/>
      <c r="PAR14" s="485"/>
      <c r="PAS14" s="485"/>
      <c r="PAT14" s="485"/>
      <c r="PAU14" s="485"/>
      <c r="PAV14" s="485"/>
      <c r="PAW14" s="485"/>
      <c r="PAX14" s="485"/>
      <c r="PAY14" s="485"/>
      <c r="PAZ14" s="485"/>
      <c r="PBA14" s="485"/>
      <c r="PBB14" s="485"/>
      <c r="PBC14" s="485"/>
      <c r="PBD14" s="485"/>
      <c r="PBE14" s="485"/>
      <c r="PBF14" s="485"/>
      <c r="PBG14" s="485"/>
      <c r="PBH14" s="485"/>
      <c r="PBI14" s="485"/>
      <c r="PBJ14" s="485"/>
      <c r="PBK14" s="485"/>
      <c r="PBL14" s="485"/>
      <c r="PBM14" s="485"/>
      <c r="PBN14" s="485"/>
      <c r="PBO14" s="485"/>
      <c r="PBP14" s="485"/>
      <c r="PBQ14" s="485"/>
      <c r="PBR14" s="485"/>
      <c r="PBS14" s="485"/>
      <c r="PBT14" s="485"/>
      <c r="PBU14" s="485"/>
      <c r="PBV14" s="485"/>
      <c r="PBW14" s="485"/>
      <c r="PBX14" s="485"/>
      <c r="PBY14" s="485"/>
      <c r="PBZ14" s="485"/>
      <c r="PCA14" s="485"/>
      <c r="PCB14" s="485"/>
      <c r="PCC14" s="485"/>
      <c r="PCD14" s="485"/>
      <c r="PCE14" s="485"/>
      <c r="PCF14" s="485"/>
      <c r="PCG14" s="485"/>
      <c r="PCH14" s="485"/>
      <c r="PCI14" s="485"/>
      <c r="PCJ14" s="485"/>
      <c r="PCK14" s="485"/>
      <c r="PCL14" s="485"/>
      <c r="PCM14" s="485"/>
      <c r="PCN14" s="485"/>
      <c r="PCO14" s="485"/>
      <c r="PCP14" s="485"/>
      <c r="PCQ14" s="485"/>
      <c r="PCR14" s="485"/>
      <c r="PCS14" s="485"/>
      <c r="PCT14" s="485"/>
      <c r="PCU14" s="485"/>
      <c r="PCV14" s="485"/>
      <c r="PCW14" s="485"/>
      <c r="PCX14" s="485"/>
      <c r="PCY14" s="485"/>
      <c r="PCZ14" s="485"/>
      <c r="PDA14" s="485"/>
      <c r="PDB14" s="485"/>
      <c r="PDC14" s="485"/>
      <c r="PDD14" s="485"/>
      <c r="PDE14" s="485"/>
      <c r="PDF14" s="485"/>
      <c r="PDG14" s="485"/>
      <c r="PDH14" s="485"/>
      <c r="PDI14" s="485"/>
      <c r="PDJ14" s="485"/>
      <c r="PDK14" s="485"/>
      <c r="PDL14" s="485"/>
      <c r="PDM14" s="485"/>
      <c r="PDN14" s="485"/>
      <c r="PDO14" s="485"/>
      <c r="PDP14" s="485"/>
      <c r="PDQ14" s="485"/>
      <c r="PDR14" s="485"/>
      <c r="PDS14" s="485"/>
      <c r="PDT14" s="485"/>
      <c r="PDU14" s="485"/>
      <c r="PDV14" s="485"/>
      <c r="PDW14" s="485"/>
      <c r="PDX14" s="485"/>
      <c r="PDY14" s="485"/>
      <c r="PDZ14" s="485"/>
      <c r="PEA14" s="485"/>
      <c r="PEB14" s="485"/>
      <c r="PEC14" s="485"/>
      <c r="PED14" s="485"/>
      <c r="PEE14" s="485"/>
      <c r="PEF14" s="485"/>
      <c r="PEG14" s="485"/>
      <c r="PEH14" s="485"/>
      <c r="PEI14" s="485"/>
      <c r="PEJ14" s="485"/>
      <c r="PEK14" s="485"/>
      <c r="PEL14" s="485"/>
      <c r="PEM14" s="485"/>
      <c r="PEN14" s="485"/>
      <c r="PEO14" s="485"/>
      <c r="PEP14" s="485"/>
      <c r="PEQ14" s="485"/>
      <c r="PER14" s="485"/>
      <c r="PES14" s="485"/>
      <c r="PET14" s="485"/>
      <c r="PEU14" s="485"/>
      <c r="PEV14" s="485"/>
      <c r="PEW14" s="485"/>
      <c r="PEX14" s="485"/>
      <c r="PEY14" s="485"/>
      <c r="PEZ14" s="485"/>
      <c r="PFA14" s="485"/>
      <c r="PFB14" s="485"/>
      <c r="PFC14" s="485"/>
      <c r="PFD14" s="485"/>
      <c r="PFE14" s="485"/>
      <c r="PFF14" s="485"/>
      <c r="PFG14" s="485"/>
      <c r="PFH14" s="485"/>
      <c r="PFI14" s="485"/>
      <c r="PFJ14" s="485"/>
      <c r="PFK14" s="485"/>
      <c r="PFL14" s="485"/>
      <c r="PFM14" s="485"/>
      <c r="PFN14" s="485"/>
      <c r="PFO14" s="485"/>
      <c r="PFP14" s="485"/>
      <c r="PFQ14" s="485"/>
      <c r="PFR14" s="485"/>
      <c r="PFS14" s="485"/>
      <c r="PFT14" s="485"/>
      <c r="PFU14" s="485"/>
      <c r="PFV14" s="485"/>
      <c r="PFW14" s="485"/>
      <c r="PFX14" s="485"/>
      <c r="PFY14" s="485"/>
      <c r="PFZ14" s="485"/>
      <c r="PGA14" s="485"/>
      <c r="PGB14" s="485"/>
      <c r="PGC14" s="485"/>
      <c r="PGD14" s="485"/>
      <c r="PGE14" s="485"/>
      <c r="PGF14" s="485"/>
      <c r="PGG14" s="485"/>
      <c r="PGH14" s="485"/>
      <c r="PGI14" s="485"/>
      <c r="PGJ14" s="485"/>
      <c r="PGK14" s="485"/>
      <c r="PGL14" s="485"/>
      <c r="PGM14" s="485"/>
      <c r="PGN14" s="485"/>
      <c r="PGO14" s="485"/>
      <c r="PGP14" s="485"/>
      <c r="PGQ14" s="485"/>
      <c r="PGR14" s="485"/>
      <c r="PGS14" s="485"/>
      <c r="PGT14" s="485"/>
      <c r="PGU14" s="485"/>
      <c r="PGV14" s="485"/>
      <c r="PGW14" s="485"/>
      <c r="PGX14" s="485"/>
      <c r="PGY14" s="485"/>
      <c r="PGZ14" s="485"/>
      <c r="PHA14" s="485"/>
      <c r="PHB14" s="485"/>
      <c r="PHC14" s="485"/>
      <c r="PHD14" s="485"/>
      <c r="PHE14" s="485"/>
      <c r="PHF14" s="485"/>
      <c r="PHG14" s="485"/>
      <c r="PHH14" s="485"/>
      <c r="PHI14" s="485"/>
      <c r="PHJ14" s="485"/>
      <c r="PHK14" s="485"/>
      <c r="PHL14" s="485"/>
      <c r="PHM14" s="485"/>
      <c r="PHN14" s="485"/>
      <c r="PHO14" s="485"/>
      <c r="PHP14" s="485"/>
      <c r="PHQ14" s="485"/>
      <c r="PHR14" s="485"/>
      <c r="PHS14" s="485"/>
      <c r="PHT14" s="485"/>
      <c r="PHU14" s="485"/>
      <c r="PHV14" s="485"/>
      <c r="PHW14" s="485"/>
      <c r="PHX14" s="485"/>
      <c r="PHY14" s="485"/>
      <c r="PHZ14" s="485"/>
      <c r="PIA14" s="485"/>
      <c r="PIB14" s="485"/>
      <c r="PIC14" s="485"/>
      <c r="PID14" s="485"/>
      <c r="PIE14" s="485"/>
      <c r="PIF14" s="485"/>
      <c r="PIG14" s="485"/>
      <c r="PIH14" s="485"/>
      <c r="PII14" s="485"/>
      <c r="PIJ14" s="485"/>
      <c r="PIK14" s="485"/>
      <c r="PIL14" s="485"/>
      <c r="PIM14" s="485"/>
      <c r="PIN14" s="485"/>
      <c r="PIO14" s="485"/>
      <c r="PIP14" s="485"/>
      <c r="PIQ14" s="485"/>
      <c r="PIR14" s="485"/>
      <c r="PIS14" s="485"/>
      <c r="PIT14" s="485"/>
      <c r="PIU14" s="485"/>
      <c r="PIV14" s="485"/>
      <c r="PIW14" s="485"/>
      <c r="PIX14" s="485"/>
      <c r="PIY14" s="485"/>
      <c r="PIZ14" s="485"/>
      <c r="PJA14" s="485"/>
      <c r="PJB14" s="485"/>
      <c r="PJC14" s="485"/>
      <c r="PJD14" s="485"/>
      <c r="PJE14" s="485"/>
      <c r="PJF14" s="485"/>
      <c r="PJG14" s="485"/>
      <c r="PJH14" s="485"/>
      <c r="PJI14" s="485"/>
      <c r="PJJ14" s="485"/>
      <c r="PJK14" s="485"/>
      <c r="PJL14" s="485"/>
      <c r="PJM14" s="485"/>
      <c r="PJN14" s="485"/>
      <c r="PJO14" s="485"/>
      <c r="PJP14" s="485"/>
      <c r="PJQ14" s="485"/>
      <c r="PJR14" s="485"/>
      <c r="PJS14" s="485"/>
      <c r="PJT14" s="485"/>
      <c r="PJU14" s="485"/>
      <c r="PJV14" s="485"/>
      <c r="PJW14" s="485"/>
      <c r="PJX14" s="485"/>
      <c r="PJY14" s="485"/>
      <c r="PJZ14" s="485"/>
      <c r="PKA14" s="485"/>
      <c r="PKB14" s="485"/>
      <c r="PKC14" s="485"/>
      <c r="PKD14" s="485"/>
      <c r="PKE14" s="485"/>
      <c r="PKF14" s="485"/>
      <c r="PKG14" s="485"/>
      <c r="PKH14" s="485"/>
      <c r="PKI14" s="485"/>
      <c r="PKJ14" s="485"/>
      <c r="PKK14" s="485"/>
      <c r="PKL14" s="485"/>
      <c r="PKM14" s="485"/>
      <c r="PKN14" s="485"/>
      <c r="PKO14" s="485"/>
      <c r="PKP14" s="485"/>
      <c r="PKQ14" s="485"/>
      <c r="PKR14" s="485"/>
      <c r="PKS14" s="485"/>
      <c r="PKT14" s="485"/>
      <c r="PKU14" s="485"/>
      <c r="PKV14" s="485"/>
      <c r="PKW14" s="485"/>
      <c r="PKX14" s="485"/>
      <c r="PKY14" s="485"/>
      <c r="PKZ14" s="485"/>
      <c r="PLA14" s="485"/>
      <c r="PLB14" s="485"/>
      <c r="PLC14" s="485"/>
      <c r="PLD14" s="485"/>
      <c r="PLE14" s="485"/>
      <c r="PLF14" s="485"/>
      <c r="PLG14" s="485"/>
      <c r="PLH14" s="485"/>
      <c r="PLI14" s="485"/>
      <c r="PLJ14" s="485"/>
      <c r="PLK14" s="485"/>
      <c r="PLL14" s="485"/>
      <c r="PLM14" s="485"/>
      <c r="PLN14" s="485"/>
      <c r="PLO14" s="485"/>
      <c r="PLP14" s="485"/>
      <c r="PLQ14" s="485"/>
      <c r="PLR14" s="485"/>
      <c r="PLS14" s="485"/>
      <c r="PLT14" s="485"/>
      <c r="PLU14" s="485"/>
      <c r="PLV14" s="485"/>
      <c r="PLW14" s="485"/>
      <c r="PLX14" s="485"/>
      <c r="PLY14" s="485"/>
      <c r="PLZ14" s="485"/>
      <c r="PMA14" s="485"/>
      <c r="PMB14" s="485"/>
      <c r="PMC14" s="485"/>
      <c r="PMD14" s="485"/>
      <c r="PME14" s="485"/>
      <c r="PMF14" s="485"/>
      <c r="PMG14" s="485"/>
      <c r="PMH14" s="485"/>
      <c r="PMI14" s="485"/>
      <c r="PMJ14" s="485"/>
      <c r="PMK14" s="485"/>
      <c r="PML14" s="485"/>
      <c r="PMM14" s="485"/>
      <c r="PMN14" s="485"/>
      <c r="PMO14" s="485"/>
      <c r="PMP14" s="485"/>
      <c r="PMQ14" s="485"/>
      <c r="PMR14" s="485"/>
      <c r="PMS14" s="485"/>
      <c r="PMT14" s="485"/>
      <c r="PMU14" s="485"/>
      <c r="PMV14" s="485"/>
      <c r="PMW14" s="485"/>
      <c r="PMX14" s="485"/>
      <c r="PMY14" s="485"/>
      <c r="PMZ14" s="485"/>
      <c r="PNA14" s="485"/>
      <c r="PNB14" s="485"/>
      <c r="PNC14" s="485"/>
      <c r="PND14" s="485"/>
      <c r="PNE14" s="485"/>
      <c r="PNF14" s="485"/>
      <c r="PNG14" s="485"/>
      <c r="PNH14" s="485"/>
      <c r="PNI14" s="485"/>
      <c r="PNJ14" s="485"/>
      <c r="PNK14" s="485"/>
      <c r="PNL14" s="485"/>
      <c r="PNM14" s="485"/>
      <c r="PNN14" s="485"/>
      <c r="PNO14" s="485"/>
      <c r="PNP14" s="485"/>
      <c r="PNQ14" s="485"/>
      <c r="PNR14" s="485"/>
      <c r="PNS14" s="485"/>
      <c r="PNT14" s="485"/>
      <c r="PNU14" s="485"/>
      <c r="PNV14" s="485"/>
      <c r="PNW14" s="485"/>
      <c r="PNX14" s="485"/>
      <c r="PNY14" s="485"/>
      <c r="PNZ14" s="485"/>
      <c r="POA14" s="485"/>
      <c r="POB14" s="485"/>
      <c r="POC14" s="485"/>
      <c r="POD14" s="485"/>
      <c r="POE14" s="485"/>
      <c r="POF14" s="485"/>
      <c r="POG14" s="485"/>
      <c r="POH14" s="485"/>
      <c r="POI14" s="485"/>
      <c r="POJ14" s="485"/>
      <c r="POK14" s="485"/>
      <c r="POL14" s="485"/>
      <c r="POM14" s="485"/>
      <c r="PON14" s="485"/>
      <c r="POO14" s="485"/>
      <c r="POP14" s="485"/>
      <c r="POQ14" s="485"/>
      <c r="POR14" s="485"/>
      <c r="POS14" s="485"/>
      <c r="POT14" s="485"/>
      <c r="POU14" s="485"/>
      <c r="POV14" s="485"/>
      <c r="POW14" s="485"/>
      <c r="POX14" s="485"/>
      <c r="POY14" s="485"/>
      <c r="POZ14" s="485"/>
      <c r="PPA14" s="485"/>
      <c r="PPB14" s="485"/>
      <c r="PPC14" s="485"/>
      <c r="PPD14" s="485"/>
      <c r="PPE14" s="485"/>
      <c r="PPF14" s="485"/>
      <c r="PPG14" s="485"/>
      <c r="PPH14" s="485"/>
      <c r="PPI14" s="485"/>
      <c r="PPJ14" s="485"/>
      <c r="PPK14" s="485"/>
      <c r="PPL14" s="485"/>
      <c r="PPM14" s="485"/>
      <c r="PPN14" s="485"/>
      <c r="PPO14" s="485"/>
      <c r="PPP14" s="485"/>
      <c r="PPQ14" s="485"/>
      <c r="PPR14" s="485"/>
      <c r="PPS14" s="485"/>
      <c r="PPT14" s="485"/>
      <c r="PPU14" s="485"/>
      <c r="PPV14" s="485"/>
      <c r="PPW14" s="485"/>
      <c r="PPX14" s="485"/>
      <c r="PPY14" s="485"/>
      <c r="PPZ14" s="485"/>
      <c r="PQA14" s="485"/>
      <c r="PQB14" s="485"/>
      <c r="PQC14" s="485"/>
      <c r="PQD14" s="485"/>
      <c r="PQE14" s="485"/>
      <c r="PQF14" s="485"/>
      <c r="PQG14" s="485"/>
      <c r="PQH14" s="485"/>
      <c r="PQI14" s="485"/>
      <c r="PQJ14" s="485"/>
      <c r="PQK14" s="485"/>
      <c r="PQL14" s="485"/>
      <c r="PQM14" s="485"/>
      <c r="PQN14" s="485"/>
      <c r="PQO14" s="485"/>
      <c r="PQP14" s="485"/>
      <c r="PQQ14" s="485"/>
      <c r="PQR14" s="485"/>
      <c r="PQS14" s="485"/>
      <c r="PQT14" s="485"/>
      <c r="PQU14" s="485"/>
      <c r="PQV14" s="485"/>
      <c r="PQW14" s="485"/>
      <c r="PQX14" s="485"/>
      <c r="PQY14" s="485"/>
      <c r="PQZ14" s="485"/>
      <c r="PRA14" s="485"/>
      <c r="PRB14" s="485"/>
      <c r="PRC14" s="485"/>
      <c r="PRD14" s="485"/>
      <c r="PRE14" s="485"/>
      <c r="PRF14" s="485"/>
      <c r="PRG14" s="485"/>
      <c r="PRH14" s="485"/>
      <c r="PRI14" s="485"/>
      <c r="PRJ14" s="485"/>
      <c r="PRK14" s="485"/>
      <c r="PRL14" s="485"/>
      <c r="PRM14" s="485"/>
      <c r="PRN14" s="485"/>
      <c r="PRO14" s="485"/>
      <c r="PRP14" s="485"/>
      <c r="PRQ14" s="485"/>
      <c r="PRR14" s="485"/>
      <c r="PRS14" s="485"/>
      <c r="PRT14" s="485"/>
      <c r="PRU14" s="485"/>
      <c r="PRV14" s="485"/>
      <c r="PRW14" s="485"/>
      <c r="PRX14" s="485"/>
      <c r="PRY14" s="485"/>
      <c r="PRZ14" s="485"/>
      <c r="PSA14" s="485"/>
      <c r="PSB14" s="485"/>
      <c r="PSC14" s="485"/>
      <c r="PSD14" s="485"/>
      <c r="PSE14" s="485"/>
      <c r="PSF14" s="485"/>
      <c r="PSG14" s="485"/>
      <c r="PSH14" s="485"/>
      <c r="PSI14" s="485"/>
      <c r="PSJ14" s="485"/>
      <c r="PSK14" s="485"/>
      <c r="PSL14" s="485"/>
      <c r="PSM14" s="485"/>
      <c r="PSN14" s="485"/>
      <c r="PSO14" s="485"/>
      <c r="PSP14" s="485"/>
      <c r="PSQ14" s="485"/>
      <c r="PSR14" s="485"/>
      <c r="PSS14" s="485"/>
      <c r="PST14" s="485"/>
      <c r="PSU14" s="485"/>
      <c r="PSV14" s="485"/>
      <c r="PSW14" s="485"/>
      <c r="PSX14" s="485"/>
      <c r="PSY14" s="485"/>
      <c r="PSZ14" s="485"/>
      <c r="PTA14" s="485"/>
      <c r="PTB14" s="485"/>
      <c r="PTC14" s="485"/>
      <c r="PTD14" s="485"/>
      <c r="PTE14" s="485"/>
      <c r="PTF14" s="485"/>
      <c r="PTG14" s="485"/>
      <c r="PTH14" s="485"/>
      <c r="PTI14" s="485"/>
      <c r="PTJ14" s="485"/>
      <c r="PTK14" s="485"/>
      <c r="PTL14" s="485"/>
      <c r="PTM14" s="485"/>
      <c r="PTN14" s="485"/>
      <c r="PTO14" s="485"/>
      <c r="PTP14" s="485"/>
      <c r="PTQ14" s="485"/>
      <c r="PTR14" s="485"/>
      <c r="PTS14" s="485"/>
      <c r="PTT14" s="485"/>
      <c r="PTU14" s="485"/>
      <c r="PTV14" s="485"/>
      <c r="PTW14" s="485"/>
      <c r="PTX14" s="485"/>
      <c r="PTY14" s="485"/>
      <c r="PTZ14" s="485"/>
      <c r="PUA14" s="485"/>
      <c r="PUB14" s="485"/>
      <c r="PUC14" s="485"/>
      <c r="PUD14" s="485"/>
      <c r="PUE14" s="485"/>
      <c r="PUF14" s="485"/>
      <c r="PUG14" s="485"/>
      <c r="PUH14" s="485"/>
      <c r="PUI14" s="485"/>
      <c r="PUJ14" s="485"/>
      <c r="PUK14" s="485"/>
      <c r="PUL14" s="485"/>
      <c r="PUM14" s="485"/>
      <c r="PUN14" s="485"/>
      <c r="PUO14" s="485"/>
      <c r="PUP14" s="485"/>
      <c r="PUQ14" s="485"/>
      <c r="PUR14" s="485"/>
      <c r="PUS14" s="485"/>
      <c r="PUT14" s="485"/>
      <c r="PUU14" s="485"/>
      <c r="PUV14" s="485"/>
      <c r="PUW14" s="485"/>
      <c r="PUX14" s="485"/>
      <c r="PUY14" s="485"/>
      <c r="PUZ14" s="485"/>
      <c r="PVA14" s="485"/>
      <c r="PVB14" s="485"/>
      <c r="PVC14" s="485"/>
      <c r="PVD14" s="485"/>
      <c r="PVE14" s="485"/>
      <c r="PVF14" s="485"/>
      <c r="PVG14" s="485"/>
      <c r="PVH14" s="485"/>
      <c r="PVI14" s="485"/>
      <c r="PVJ14" s="485"/>
      <c r="PVK14" s="485"/>
      <c r="PVL14" s="485"/>
      <c r="PVM14" s="485"/>
      <c r="PVN14" s="485"/>
      <c r="PVO14" s="485"/>
      <c r="PVP14" s="485"/>
      <c r="PVQ14" s="485"/>
      <c r="PVR14" s="485"/>
      <c r="PVS14" s="485"/>
      <c r="PVT14" s="485"/>
      <c r="PVU14" s="485"/>
      <c r="PVV14" s="485"/>
      <c r="PVW14" s="485"/>
      <c r="PVX14" s="485"/>
      <c r="PVY14" s="485"/>
      <c r="PVZ14" s="485"/>
      <c r="PWA14" s="485"/>
      <c r="PWB14" s="485"/>
      <c r="PWC14" s="485"/>
      <c r="PWD14" s="485"/>
      <c r="PWE14" s="485"/>
      <c r="PWF14" s="485"/>
      <c r="PWG14" s="485"/>
      <c r="PWH14" s="485"/>
      <c r="PWI14" s="485"/>
      <c r="PWJ14" s="485"/>
      <c r="PWK14" s="485"/>
      <c r="PWL14" s="485"/>
      <c r="PWM14" s="485"/>
      <c r="PWN14" s="485"/>
      <c r="PWO14" s="485"/>
      <c r="PWP14" s="485"/>
      <c r="PWQ14" s="485"/>
      <c r="PWR14" s="485"/>
      <c r="PWS14" s="485"/>
      <c r="PWT14" s="485"/>
      <c r="PWU14" s="485"/>
      <c r="PWV14" s="485"/>
      <c r="PWW14" s="485"/>
      <c r="PWX14" s="485"/>
      <c r="PWY14" s="485"/>
      <c r="PWZ14" s="485"/>
      <c r="PXA14" s="485"/>
      <c r="PXB14" s="485"/>
      <c r="PXC14" s="485"/>
      <c r="PXD14" s="485"/>
      <c r="PXE14" s="485"/>
      <c r="PXF14" s="485"/>
      <c r="PXG14" s="485"/>
      <c r="PXH14" s="485"/>
      <c r="PXI14" s="485"/>
      <c r="PXJ14" s="485"/>
      <c r="PXK14" s="485"/>
      <c r="PXL14" s="485"/>
      <c r="PXM14" s="485"/>
      <c r="PXN14" s="485"/>
      <c r="PXO14" s="485"/>
      <c r="PXP14" s="485"/>
      <c r="PXQ14" s="485"/>
      <c r="PXR14" s="485"/>
      <c r="PXS14" s="485"/>
      <c r="PXT14" s="485"/>
      <c r="PXU14" s="485"/>
      <c r="PXV14" s="485"/>
      <c r="PXW14" s="485"/>
      <c r="PXX14" s="485"/>
      <c r="PXY14" s="485"/>
      <c r="PXZ14" s="485"/>
      <c r="PYA14" s="485"/>
      <c r="PYB14" s="485"/>
      <c r="PYC14" s="485"/>
      <c r="PYD14" s="485"/>
      <c r="PYE14" s="485"/>
      <c r="PYF14" s="485"/>
      <c r="PYG14" s="485"/>
      <c r="PYH14" s="485"/>
      <c r="PYI14" s="485"/>
      <c r="PYJ14" s="485"/>
      <c r="PYK14" s="485"/>
      <c r="PYL14" s="485"/>
      <c r="PYM14" s="485"/>
      <c r="PYN14" s="485"/>
      <c r="PYO14" s="485"/>
      <c r="PYP14" s="485"/>
      <c r="PYQ14" s="485"/>
      <c r="PYR14" s="485"/>
      <c r="PYS14" s="485"/>
      <c r="PYT14" s="485"/>
      <c r="PYU14" s="485"/>
      <c r="PYV14" s="485"/>
      <c r="PYW14" s="485"/>
      <c r="PYX14" s="485"/>
      <c r="PYY14" s="485"/>
      <c r="PYZ14" s="485"/>
      <c r="PZA14" s="485"/>
      <c r="PZB14" s="485"/>
      <c r="PZC14" s="485"/>
      <c r="PZD14" s="485"/>
      <c r="PZE14" s="485"/>
      <c r="PZF14" s="485"/>
      <c r="PZG14" s="485"/>
      <c r="PZH14" s="485"/>
      <c r="PZI14" s="485"/>
      <c r="PZJ14" s="485"/>
      <c r="PZK14" s="485"/>
      <c r="PZL14" s="485"/>
      <c r="PZM14" s="485"/>
      <c r="PZN14" s="485"/>
      <c r="PZO14" s="485"/>
      <c r="PZP14" s="485"/>
      <c r="PZQ14" s="485"/>
      <c r="PZR14" s="485"/>
      <c r="PZS14" s="485"/>
      <c r="PZT14" s="485"/>
      <c r="PZU14" s="485"/>
      <c r="PZV14" s="485"/>
      <c r="PZW14" s="485"/>
      <c r="PZX14" s="485"/>
      <c r="PZY14" s="485"/>
      <c r="PZZ14" s="485"/>
      <c r="QAA14" s="485"/>
      <c r="QAB14" s="485"/>
      <c r="QAC14" s="485"/>
      <c r="QAD14" s="485"/>
      <c r="QAE14" s="485"/>
      <c r="QAF14" s="485"/>
      <c r="QAG14" s="485"/>
      <c r="QAH14" s="485"/>
      <c r="QAI14" s="485"/>
      <c r="QAJ14" s="485"/>
      <c r="QAK14" s="485"/>
      <c r="QAL14" s="485"/>
      <c r="QAM14" s="485"/>
      <c r="QAN14" s="485"/>
      <c r="QAO14" s="485"/>
      <c r="QAP14" s="485"/>
      <c r="QAQ14" s="485"/>
      <c r="QAR14" s="485"/>
      <c r="QAS14" s="485"/>
      <c r="QAT14" s="485"/>
      <c r="QAU14" s="485"/>
      <c r="QAV14" s="485"/>
      <c r="QAW14" s="485"/>
      <c r="QAX14" s="485"/>
      <c r="QAY14" s="485"/>
      <c r="QAZ14" s="485"/>
      <c r="QBA14" s="485"/>
      <c r="QBB14" s="485"/>
      <c r="QBC14" s="485"/>
      <c r="QBD14" s="485"/>
      <c r="QBE14" s="485"/>
      <c r="QBF14" s="485"/>
      <c r="QBG14" s="485"/>
      <c r="QBH14" s="485"/>
      <c r="QBI14" s="485"/>
      <c r="QBJ14" s="485"/>
      <c r="QBK14" s="485"/>
      <c r="QBL14" s="485"/>
      <c r="QBM14" s="485"/>
      <c r="QBN14" s="485"/>
      <c r="QBO14" s="485"/>
      <c r="QBP14" s="485"/>
      <c r="QBQ14" s="485"/>
      <c r="QBR14" s="485"/>
      <c r="QBS14" s="485"/>
      <c r="QBT14" s="485"/>
      <c r="QBU14" s="485"/>
      <c r="QBV14" s="485"/>
      <c r="QBW14" s="485"/>
      <c r="QBX14" s="485"/>
      <c r="QBY14" s="485"/>
      <c r="QBZ14" s="485"/>
      <c r="QCA14" s="485"/>
      <c r="QCB14" s="485"/>
      <c r="QCC14" s="485"/>
      <c r="QCD14" s="485"/>
      <c r="QCE14" s="485"/>
      <c r="QCF14" s="485"/>
      <c r="QCG14" s="485"/>
      <c r="QCH14" s="485"/>
      <c r="QCI14" s="485"/>
      <c r="QCJ14" s="485"/>
      <c r="QCK14" s="485"/>
      <c r="QCL14" s="485"/>
      <c r="QCM14" s="485"/>
      <c r="QCN14" s="485"/>
      <c r="QCO14" s="485"/>
      <c r="QCP14" s="485"/>
      <c r="QCQ14" s="485"/>
      <c r="QCR14" s="485"/>
      <c r="QCS14" s="485"/>
      <c r="QCT14" s="485"/>
      <c r="QCU14" s="485"/>
      <c r="QCV14" s="485"/>
      <c r="QCW14" s="485"/>
      <c r="QCX14" s="485"/>
      <c r="QCY14" s="485"/>
      <c r="QCZ14" s="485"/>
      <c r="QDA14" s="485"/>
      <c r="QDB14" s="485"/>
      <c r="QDC14" s="485"/>
      <c r="QDD14" s="485"/>
      <c r="QDE14" s="485"/>
      <c r="QDF14" s="485"/>
      <c r="QDG14" s="485"/>
      <c r="QDH14" s="485"/>
      <c r="QDI14" s="485"/>
      <c r="QDJ14" s="485"/>
      <c r="QDK14" s="485"/>
      <c r="QDL14" s="485"/>
      <c r="QDM14" s="485"/>
      <c r="QDN14" s="485"/>
      <c r="QDO14" s="485"/>
      <c r="QDP14" s="485"/>
      <c r="QDQ14" s="485"/>
      <c r="QDR14" s="485"/>
      <c r="QDS14" s="485"/>
      <c r="QDT14" s="485"/>
      <c r="QDU14" s="485"/>
      <c r="QDV14" s="485"/>
      <c r="QDW14" s="485"/>
      <c r="QDX14" s="485"/>
      <c r="QDY14" s="485"/>
      <c r="QDZ14" s="485"/>
      <c r="QEA14" s="485"/>
      <c r="QEB14" s="485"/>
      <c r="QEC14" s="485"/>
      <c r="QED14" s="485"/>
      <c r="QEE14" s="485"/>
      <c r="QEF14" s="485"/>
      <c r="QEG14" s="485"/>
      <c r="QEH14" s="485"/>
      <c r="QEI14" s="485"/>
      <c r="QEJ14" s="485"/>
      <c r="QEK14" s="485"/>
      <c r="QEL14" s="485"/>
      <c r="QEM14" s="485"/>
      <c r="QEN14" s="485"/>
      <c r="QEO14" s="485"/>
      <c r="QEP14" s="485"/>
      <c r="QEQ14" s="485"/>
      <c r="QER14" s="485"/>
      <c r="QES14" s="485"/>
      <c r="QET14" s="485"/>
      <c r="QEU14" s="485"/>
      <c r="QEV14" s="485"/>
      <c r="QEW14" s="485"/>
      <c r="QEX14" s="485"/>
      <c r="QEY14" s="485"/>
      <c r="QEZ14" s="485"/>
      <c r="QFA14" s="485"/>
      <c r="QFB14" s="485"/>
      <c r="QFC14" s="485"/>
      <c r="QFD14" s="485"/>
      <c r="QFE14" s="485"/>
      <c r="QFF14" s="485"/>
      <c r="QFG14" s="485"/>
      <c r="QFH14" s="485"/>
      <c r="QFI14" s="485"/>
      <c r="QFJ14" s="485"/>
      <c r="QFK14" s="485"/>
      <c r="QFL14" s="485"/>
      <c r="QFM14" s="485"/>
      <c r="QFN14" s="485"/>
      <c r="QFO14" s="485"/>
      <c r="QFP14" s="485"/>
      <c r="QFQ14" s="485"/>
      <c r="QFR14" s="485"/>
      <c r="QFS14" s="485"/>
      <c r="QFT14" s="485"/>
      <c r="QFU14" s="485"/>
      <c r="QFV14" s="485"/>
      <c r="QFW14" s="485"/>
      <c r="QFX14" s="485"/>
      <c r="QFY14" s="485"/>
      <c r="QFZ14" s="485"/>
      <c r="QGA14" s="485"/>
      <c r="QGB14" s="485"/>
      <c r="QGC14" s="485"/>
      <c r="QGD14" s="485"/>
      <c r="QGE14" s="485"/>
      <c r="QGF14" s="485"/>
      <c r="QGG14" s="485"/>
      <c r="QGH14" s="485"/>
      <c r="QGI14" s="485"/>
      <c r="QGJ14" s="485"/>
      <c r="QGK14" s="485"/>
      <c r="QGL14" s="485"/>
      <c r="QGM14" s="485"/>
      <c r="QGN14" s="485"/>
      <c r="QGO14" s="485"/>
      <c r="QGP14" s="485"/>
      <c r="QGQ14" s="485"/>
      <c r="QGR14" s="485"/>
      <c r="QGS14" s="485"/>
      <c r="QGT14" s="485"/>
      <c r="QGU14" s="485"/>
      <c r="QGV14" s="485"/>
      <c r="QGW14" s="485"/>
      <c r="QGX14" s="485"/>
      <c r="QGY14" s="485"/>
      <c r="QGZ14" s="485"/>
      <c r="QHA14" s="485"/>
      <c r="QHB14" s="485"/>
      <c r="QHC14" s="485"/>
      <c r="QHD14" s="485"/>
      <c r="QHE14" s="485"/>
      <c r="QHF14" s="485"/>
      <c r="QHG14" s="485"/>
      <c r="QHH14" s="485"/>
      <c r="QHI14" s="485"/>
      <c r="QHJ14" s="485"/>
      <c r="QHK14" s="485"/>
      <c r="QHL14" s="485"/>
      <c r="QHM14" s="485"/>
      <c r="QHN14" s="485"/>
      <c r="QHO14" s="485"/>
      <c r="QHP14" s="485"/>
      <c r="QHQ14" s="485"/>
      <c r="QHR14" s="485"/>
      <c r="QHS14" s="485"/>
      <c r="QHT14" s="485"/>
      <c r="QHU14" s="485"/>
      <c r="QHV14" s="485"/>
      <c r="QHW14" s="485"/>
      <c r="QHX14" s="485"/>
      <c r="QHY14" s="485"/>
      <c r="QHZ14" s="485"/>
      <c r="QIA14" s="485"/>
      <c r="QIB14" s="485"/>
      <c r="QIC14" s="485"/>
      <c r="QID14" s="485"/>
      <c r="QIE14" s="485"/>
      <c r="QIF14" s="485"/>
      <c r="QIG14" s="485"/>
      <c r="QIH14" s="485"/>
      <c r="QII14" s="485"/>
      <c r="QIJ14" s="485"/>
      <c r="QIK14" s="485"/>
      <c r="QIL14" s="485"/>
      <c r="QIM14" s="485"/>
      <c r="QIN14" s="485"/>
      <c r="QIO14" s="485"/>
      <c r="QIP14" s="485"/>
      <c r="QIQ14" s="485"/>
      <c r="QIR14" s="485"/>
      <c r="QIS14" s="485"/>
      <c r="QIT14" s="485"/>
      <c r="QIU14" s="485"/>
      <c r="QIV14" s="485"/>
      <c r="QIW14" s="485"/>
      <c r="QIX14" s="485"/>
      <c r="QIY14" s="485"/>
      <c r="QIZ14" s="485"/>
      <c r="QJA14" s="485"/>
      <c r="QJB14" s="485"/>
      <c r="QJC14" s="485"/>
      <c r="QJD14" s="485"/>
      <c r="QJE14" s="485"/>
      <c r="QJF14" s="485"/>
      <c r="QJG14" s="485"/>
      <c r="QJH14" s="485"/>
      <c r="QJI14" s="485"/>
      <c r="QJJ14" s="485"/>
      <c r="QJK14" s="485"/>
      <c r="QJL14" s="485"/>
      <c r="QJM14" s="485"/>
      <c r="QJN14" s="485"/>
      <c r="QJO14" s="485"/>
      <c r="QJP14" s="485"/>
      <c r="QJQ14" s="485"/>
      <c r="QJR14" s="485"/>
      <c r="QJS14" s="485"/>
      <c r="QJT14" s="485"/>
      <c r="QJU14" s="485"/>
      <c r="QJV14" s="485"/>
      <c r="QJW14" s="485"/>
      <c r="QJX14" s="485"/>
      <c r="QJY14" s="485"/>
      <c r="QJZ14" s="485"/>
      <c r="QKA14" s="485"/>
      <c r="QKB14" s="485"/>
      <c r="QKC14" s="485"/>
      <c r="QKD14" s="485"/>
      <c r="QKE14" s="485"/>
      <c r="QKF14" s="485"/>
      <c r="QKG14" s="485"/>
      <c r="QKH14" s="485"/>
      <c r="QKI14" s="485"/>
      <c r="QKJ14" s="485"/>
      <c r="QKK14" s="485"/>
      <c r="QKL14" s="485"/>
      <c r="QKM14" s="485"/>
      <c r="QKN14" s="485"/>
      <c r="QKO14" s="485"/>
      <c r="QKP14" s="485"/>
      <c r="QKQ14" s="485"/>
      <c r="QKR14" s="485"/>
      <c r="QKS14" s="485"/>
      <c r="QKT14" s="485"/>
      <c r="QKU14" s="485"/>
      <c r="QKV14" s="485"/>
      <c r="QKW14" s="485"/>
      <c r="QKX14" s="485"/>
      <c r="QKY14" s="485"/>
      <c r="QKZ14" s="485"/>
      <c r="QLA14" s="485"/>
      <c r="QLB14" s="485"/>
      <c r="QLC14" s="485"/>
      <c r="QLD14" s="485"/>
      <c r="QLE14" s="485"/>
      <c r="QLF14" s="485"/>
      <c r="QLG14" s="485"/>
      <c r="QLH14" s="485"/>
      <c r="QLI14" s="485"/>
      <c r="QLJ14" s="485"/>
      <c r="QLK14" s="485"/>
      <c r="QLL14" s="485"/>
      <c r="QLM14" s="485"/>
      <c r="QLN14" s="485"/>
      <c r="QLO14" s="485"/>
      <c r="QLP14" s="485"/>
      <c r="QLQ14" s="485"/>
      <c r="QLR14" s="485"/>
      <c r="QLS14" s="485"/>
      <c r="QLT14" s="485"/>
      <c r="QLU14" s="485"/>
      <c r="QLV14" s="485"/>
      <c r="QLW14" s="485"/>
      <c r="QLX14" s="485"/>
      <c r="QLY14" s="485"/>
      <c r="QLZ14" s="485"/>
      <c r="QMA14" s="485"/>
      <c r="QMB14" s="485"/>
      <c r="QMC14" s="485"/>
      <c r="QMD14" s="485"/>
      <c r="QME14" s="485"/>
      <c r="QMF14" s="485"/>
      <c r="QMG14" s="485"/>
      <c r="QMH14" s="485"/>
      <c r="QMI14" s="485"/>
      <c r="QMJ14" s="485"/>
      <c r="QMK14" s="485"/>
      <c r="QML14" s="485"/>
      <c r="QMM14" s="485"/>
      <c r="QMN14" s="485"/>
      <c r="QMO14" s="485"/>
      <c r="QMP14" s="485"/>
      <c r="QMQ14" s="485"/>
      <c r="QMR14" s="485"/>
      <c r="QMS14" s="485"/>
      <c r="QMT14" s="485"/>
      <c r="QMU14" s="485"/>
      <c r="QMV14" s="485"/>
      <c r="QMW14" s="485"/>
      <c r="QMX14" s="485"/>
      <c r="QMY14" s="485"/>
      <c r="QMZ14" s="485"/>
      <c r="QNA14" s="485"/>
      <c r="QNB14" s="485"/>
      <c r="QNC14" s="485"/>
      <c r="QND14" s="485"/>
      <c r="QNE14" s="485"/>
      <c r="QNF14" s="485"/>
      <c r="QNG14" s="485"/>
      <c r="QNH14" s="485"/>
      <c r="QNI14" s="485"/>
      <c r="QNJ14" s="485"/>
      <c r="QNK14" s="485"/>
      <c r="QNL14" s="485"/>
      <c r="QNM14" s="485"/>
      <c r="QNN14" s="485"/>
      <c r="QNO14" s="485"/>
      <c r="QNP14" s="485"/>
      <c r="QNQ14" s="485"/>
      <c r="QNR14" s="485"/>
      <c r="QNS14" s="485"/>
      <c r="QNT14" s="485"/>
      <c r="QNU14" s="485"/>
      <c r="QNV14" s="485"/>
      <c r="QNW14" s="485"/>
      <c r="QNX14" s="485"/>
      <c r="QNY14" s="485"/>
      <c r="QNZ14" s="485"/>
      <c r="QOA14" s="485"/>
      <c r="QOB14" s="485"/>
      <c r="QOC14" s="485"/>
      <c r="QOD14" s="485"/>
      <c r="QOE14" s="485"/>
      <c r="QOF14" s="485"/>
      <c r="QOG14" s="485"/>
      <c r="QOH14" s="485"/>
      <c r="QOI14" s="485"/>
      <c r="QOJ14" s="485"/>
      <c r="QOK14" s="485"/>
      <c r="QOL14" s="485"/>
      <c r="QOM14" s="485"/>
      <c r="QON14" s="485"/>
      <c r="QOO14" s="485"/>
      <c r="QOP14" s="485"/>
      <c r="QOQ14" s="485"/>
      <c r="QOR14" s="485"/>
      <c r="QOS14" s="485"/>
      <c r="QOT14" s="485"/>
      <c r="QOU14" s="485"/>
      <c r="QOV14" s="485"/>
      <c r="QOW14" s="485"/>
      <c r="QOX14" s="485"/>
      <c r="QOY14" s="485"/>
      <c r="QOZ14" s="485"/>
      <c r="QPA14" s="485"/>
      <c r="QPB14" s="485"/>
      <c r="QPC14" s="485"/>
      <c r="QPD14" s="485"/>
      <c r="QPE14" s="485"/>
      <c r="QPF14" s="485"/>
      <c r="QPG14" s="485"/>
      <c r="QPH14" s="485"/>
      <c r="QPI14" s="485"/>
      <c r="QPJ14" s="485"/>
      <c r="QPK14" s="485"/>
      <c r="QPL14" s="485"/>
      <c r="QPM14" s="485"/>
      <c r="QPN14" s="485"/>
      <c r="QPO14" s="485"/>
      <c r="QPP14" s="485"/>
      <c r="QPQ14" s="485"/>
      <c r="QPR14" s="485"/>
      <c r="QPS14" s="485"/>
      <c r="QPT14" s="485"/>
      <c r="QPU14" s="485"/>
      <c r="QPV14" s="485"/>
      <c r="QPW14" s="485"/>
      <c r="QPX14" s="485"/>
      <c r="QPY14" s="485"/>
      <c r="QPZ14" s="485"/>
      <c r="QQA14" s="485"/>
      <c r="QQB14" s="485"/>
      <c r="QQC14" s="485"/>
      <c r="QQD14" s="485"/>
      <c r="QQE14" s="485"/>
      <c r="QQF14" s="485"/>
      <c r="QQG14" s="485"/>
      <c r="QQH14" s="485"/>
      <c r="QQI14" s="485"/>
      <c r="QQJ14" s="485"/>
      <c r="QQK14" s="485"/>
      <c r="QQL14" s="485"/>
      <c r="QQM14" s="485"/>
      <c r="QQN14" s="485"/>
      <c r="QQO14" s="485"/>
      <c r="QQP14" s="485"/>
      <c r="QQQ14" s="485"/>
      <c r="QQR14" s="485"/>
      <c r="QQS14" s="485"/>
      <c r="QQT14" s="485"/>
      <c r="QQU14" s="485"/>
      <c r="QQV14" s="485"/>
      <c r="QQW14" s="485"/>
      <c r="QQX14" s="485"/>
      <c r="QQY14" s="485"/>
      <c r="QQZ14" s="485"/>
      <c r="QRA14" s="485"/>
      <c r="QRB14" s="485"/>
      <c r="QRC14" s="485"/>
      <c r="QRD14" s="485"/>
      <c r="QRE14" s="485"/>
      <c r="QRF14" s="485"/>
      <c r="QRG14" s="485"/>
      <c r="QRH14" s="485"/>
      <c r="QRI14" s="485"/>
      <c r="QRJ14" s="485"/>
      <c r="QRK14" s="485"/>
      <c r="QRL14" s="485"/>
      <c r="QRM14" s="485"/>
      <c r="QRN14" s="485"/>
      <c r="QRO14" s="485"/>
      <c r="QRP14" s="485"/>
      <c r="QRQ14" s="485"/>
      <c r="QRR14" s="485"/>
      <c r="QRS14" s="485"/>
      <c r="QRT14" s="485"/>
      <c r="QRU14" s="485"/>
      <c r="QRV14" s="485"/>
      <c r="QRW14" s="485"/>
      <c r="QRX14" s="485"/>
      <c r="QRY14" s="485"/>
      <c r="QRZ14" s="485"/>
      <c r="QSA14" s="485"/>
      <c r="QSB14" s="485"/>
      <c r="QSC14" s="485"/>
      <c r="QSD14" s="485"/>
      <c r="QSE14" s="485"/>
      <c r="QSF14" s="485"/>
      <c r="QSG14" s="485"/>
      <c r="QSH14" s="485"/>
      <c r="QSI14" s="485"/>
      <c r="QSJ14" s="485"/>
      <c r="QSK14" s="485"/>
      <c r="QSL14" s="485"/>
      <c r="QSM14" s="485"/>
      <c r="QSN14" s="485"/>
      <c r="QSO14" s="485"/>
      <c r="QSP14" s="485"/>
      <c r="QSQ14" s="485"/>
      <c r="QSR14" s="485"/>
      <c r="QSS14" s="485"/>
      <c r="QST14" s="485"/>
      <c r="QSU14" s="485"/>
      <c r="QSV14" s="485"/>
      <c r="QSW14" s="485"/>
      <c r="QSX14" s="485"/>
      <c r="QSY14" s="485"/>
      <c r="QSZ14" s="485"/>
      <c r="QTA14" s="485"/>
      <c r="QTB14" s="485"/>
      <c r="QTC14" s="485"/>
      <c r="QTD14" s="485"/>
      <c r="QTE14" s="485"/>
      <c r="QTF14" s="485"/>
      <c r="QTG14" s="485"/>
      <c r="QTH14" s="485"/>
      <c r="QTI14" s="485"/>
      <c r="QTJ14" s="485"/>
      <c r="QTK14" s="485"/>
      <c r="QTL14" s="485"/>
      <c r="QTM14" s="485"/>
      <c r="QTN14" s="485"/>
      <c r="QTO14" s="485"/>
      <c r="QTP14" s="485"/>
      <c r="QTQ14" s="485"/>
      <c r="QTR14" s="485"/>
      <c r="QTS14" s="485"/>
      <c r="QTT14" s="485"/>
      <c r="QTU14" s="485"/>
      <c r="QTV14" s="485"/>
      <c r="QTW14" s="485"/>
      <c r="QTX14" s="485"/>
      <c r="QTY14" s="485"/>
      <c r="QTZ14" s="485"/>
      <c r="QUA14" s="485"/>
      <c r="QUB14" s="485"/>
      <c r="QUC14" s="485"/>
      <c r="QUD14" s="485"/>
      <c r="QUE14" s="485"/>
      <c r="QUF14" s="485"/>
      <c r="QUG14" s="485"/>
      <c r="QUH14" s="485"/>
      <c r="QUI14" s="485"/>
      <c r="QUJ14" s="485"/>
      <c r="QUK14" s="485"/>
      <c r="QUL14" s="485"/>
      <c r="QUM14" s="485"/>
      <c r="QUN14" s="485"/>
      <c r="QUO14" s="485"/>
      <c r="QUP14" s="485"/>
      <c r="QUQ14" s="485"/>
      <c r="QUR14" s="485"/>
      <c r="QUS14" s="485"/>
      <c r="QUT14" s="485"/>
      <c r="QUU14" s="485"/>
      <c r="QUV14" s="485"/>
      <c r="QUW14" s="485"/>
      <c r="QUX14" s="485"/>
      <c r="QUY14" s="485"/>
      <c r="QUZ14" s="485"/>
      <c r="QVA14" s="485"/>
      <c r="QVB14" s="485"/>
      <c r="QVC14" s="485"/>
      <c r="QVD14" s="485"/>
      <c r="QVE14" s="485"/>
      <c r="QVF14" s="485"/>
      <c r="QVG14" s="485"/>
      <c r="QVH14" s="485"/>
      <c r="QVI14" s="485"/>
      <c r="QVJ14" s="485"/>
      <c r="QVK14" s="485"/>
      <c r="QVL14" s="485"/>
      <c r="QVM14" s="485"/>
      <c r="QVN14" s="485"/>
      <c r="QVO14" s="485"/>
      <c r="QVP14" s="485"/>
      <c r="QVQ14" s="485"/>
      <c r="QVR14" s="485"/>
      <c r="QVS14" s="485"/>
      <c r="QVT14" s="485"/>
      <c r="QVU14" s="485"/>
      <c r="QVV14" s="485"/>
      <c r="QVW14" s="485"/>
      <c r="QVX14" s="485"/>
      <c r="QVY14" s="485"/>
      <c r="QVZ14" s="485"/>
      <c r="QWA14" s="485"/>
      <c r="QWB14" s="485"/>
      <c r="QWC14" s="485"/>
      <c r="QWD14" s="485"/>
      <c r="QWE14" s="485"/>
      <c r="QWF14" s="485"/>
      <c r="QWG14" s="485"/>
      <c r="QWH14" s="485"/>
      <c r="QWI14" s="485"/>
      <c r="QWJ14" s="485"/>
      <c r="QWK14" s="485"/>
      <c r="QWL14" s="485"/>
      <c r="QWM14" s="485"/>
      <c r="QWN14" s="485"/>
      <c r="QWO14" s="485"/>
      <c r="QWP14" s="485"/>
      <c r="QWQ14" s="485"/>
      <c r="QWR14" s="485"/>
      <c r="QWS14" s="485"/>
      <c r="QWT14" s="485"/>
      <c r="QWU14" s="485"/>
      <c r="QWV14" s="485"/>
      <c r="QWW14" s="485"/>
      <c r="QWX14" s="485"/>
      <c r="QWY14" s="485"/>
      <c r="QWZ14" s="485"/>
      <c r="QXA14" s="485"/>
      <c r="QXB14" s="485"/>
      <c r="QXC14" s="485"/>
      <c r="QXD14" s="485"/>
      <c r="QXE14" s="485"/>
      <c r="QXF14" s="485"/>
      <c r="QXG14" s="485"/>
      <c r="QXH14" s="485"/>
      <c r="QXI14" s="485"/>
      <c r="QXJ14" s="485"/>
      <c r="QXK14" s="485"/>
      <c r="QXL14" s="485"/>
      <c r="QXM14" s="485"/>
      <c r="QXN14" s="485"/>
      <c r="QXO14" s="485"/>
      <c r="QXP14" s="485"/>
      <c r="QXQ14" s="485"/>
      <c r="QXR14" s="485"/>
      <c r="QXS14" s="485"/>
      <c r="QXT14" s="485"/>
      <c r="QXU14" s="485"/>
      <c r="QXV14" s="485"/>
      <c r="QXW14" s="485"/>
      <c r="QXX14" s="485"/>
      <c r="QXY14" s="485"/>
      <c r="QXZ14" s="485"/>
      <c r="QYA14" s="485"/>
      <c r="QYB14" s="485"/>
      <c r="QYC14" s="485"/>
      <c r="QYD14" s="485"/>
      <c r="QYE14" s="485"/>
      <c r="QYF14" s="485"/>
      <c r="QYG14" s="485"/>
      <c r="QYH14" s="485"/>
      <c r="QYI14" s="485"/>
      <c r="QYJ14" s="485"/>
      <c r="QYK14" s="485"/>
      <c r="QYL14" s="485"/>
      <c r="QYM14" s="485"/>
      <c r="QYN14" s="485"/>
      <c r="QYO14" s="485"/>
      <c r="QYP14" s="485"/>
      <c r="QYQ14" s="485"/>
      <c r="QYR14" s="485"/>
      <c r="QYS14" s="485"/>
      <c r="QYT14" s="485"/>
      <c r="QYU14" s="485"/>
      <c r="QYV14" s="485"/>
      <c r="QYW14" s="485"/>
      <c r="QYX14" s="485"/>
      <c r="QYY14" s="485"/>
      <c r="QYZ14" s="485"/>
      <c r="QZA14" s="485"/>
      <c r="QZB14" s="485"/>
      <c r="QZC14" s="485"/>
      <c r="QZD14" s="485"/>
      <c r="QZE14" s="485"/>
      <c r="QZF14" s="485"/>
      <c r="QZG14" s="485"/>
      <c r="QZH14" s="485"/>
      <c r="QZI14" s="485"/>
      <c r="QZJ14" s="485"/>
      <c r="QZK14" s="485"/>
      <c r="QZL14" s="485"/>
      <c r="QZM14" s="485"/>
      <c r="QZN14" s="485"/>
      <c r="QZO14" s="485"/>
      <c r="QZP14" s="485"/>
      <c r="QZQ14" s="485"/>
      <c r="QZR14" s="485"/>
      <c r="QZS14" s="485"/>
      <c r="QZT14" s="485"/>
      <c r="QZU14" s="485"/>
      <c r="QZV14" s="485"/>
      <c r="QZW14" s="485"/>
      <c r="QZX14" s="485"/>
      <c r="QZY14" s="485"/>
      <c r="QZZ14" s="485"/>
      <c r="RAA14" s="485"/>
      <c r="RAB14" s="485"/>
      <c r="RAC14" s="485"/>
      <c r="RAD14" s="485"/>
      <c r="RAE14" s="485"/>
      <c r="RAF14" s="485"/>
      <c r="RAG14" s="485"/>
      <c r="RAH14" s="485"/>
      <c r="RAI14" s="485"/>
      <c r="RAJ14" s="485"/>
      <c r="RAK14" s="485"/>
      <c r="RAL14" s="485"/>
      <c r="RAM14" s="485"/>
      <c r="RAN14" s="485"/>
      <c r="RAO14" s="485"/>
      <c r="RAP14" s="485"/>
      <c r="RAQ14" s="485"/>
      <c r="RAR14" s="485"/>
      <c r="RAS14" s="485"/>
      <c r="RAT14" s="485"/>
      <c r="RAU14" s="485"/>
      <c r="RAV14" s="485"/>
      <c r="RAW14" s="485"/>
      <c r="RAX14" s="485"/>
      <c r="RAY14" s="485"/>
      <c r="RAZ14" s="485"/>
      <c r="RBA14" s="485"/>
      <c r="RBB14" s="485"/>
      <c r="RBC14" s="485"/>
      <c r="RBD14" s="485"/>
      <c r="RBE14" s="485"/>
      <c r="RBF14" s="485"/>
      <c r="RBG14" s="485"/>
      <c r="RBH14" s="485"/>
      <c r="RBI14" s="485"/>
      <c r="RBJ14" s="485"/>
      <c r="RBK14" s="485"/>
      <c r="RBL14" s="485"/>
      <c r="RBM14" s="485"/>
      <c r="RBN14" s="485"/>
      <c r="RBO14" s="485"/>
      <c r="RBP14" s="485"/>
      <c r="RBQ14" s="485"/>
      <c r="RBR14" s="485"/>
      <c r="RBS14" s="485"/>
      <c r="RBT14" s="485"/>
      <c r="RBU14" s="485"/>
      <c r="RBV14" s="485"/>
      <c r="RBW14" s="485"/>
      <c r="RBX14" s="485"/>
      <c r="RBY14" s="485"/>
      <c r="RBZ14" s="485"/>
      <c r="RCA14" s="485"/>
      <c r="RCB14" s="485"/>
      <c r="RCC14" s="485"/>
      <c r="RCD14" s="485"/>
      <c r="RCE14" s="485"/>
      <c r="RCF14" s="485"/>
      <c r="RCG14" s="485"/>
      <c r="RCH14" s="485"/>
      <c r="RCI14" s="485"/>
      <c r="RCJ14" s="485"/>
      <c r="RCK14" s="485"/>
      <c r="RCL14" s="485"/>
      <c r="RCM14" s="485"/>
      <c r="RCN14" s="485"/>
      <c r="RCO14" s="485"/>
      <c r="RCP14" s="485"/>
      <c r="RCQ14" s="485"/>
      <c r="RCR14" s="485"/>
      <c r="RCS14" s="485"/>
      <c r="RCT14" s="485"/>
      <c r="RCU14" s="485"/>
      <c r="RCV14" s="485"/>
      <c r="RCW14" s="485"/>
      <c r="RCX14" s="485"/>
      <c r="RCY14" s="485"/>
      <c r="RCZ14" s="485"/>
      <c r="RDA14" s="485"/>
      <c r="RDB14" s="485"/>
      <c r="RDC14" s="485"/>
      <c r="RDD14" s="485"/>
      <c r="RDE14" s="485"/>
      <c r="RDF14" s="485"/>
      <c r="RDG14" s="485"/>
      <c r="RDH14" s="485"/>
      <c r="RDI14" s="485"/>
      <c r="RDJ14" s="485"/>
      <c r="RDK14" s="485"/>
      <c r="RDL14" s="485"/>
      <c r="RDM14" s="485"/>
      <c r="RDN14" s="485"/>
      <c r="RDO14" s="485"/>
      <c r="RDP14" s="485"/>
      <c r="RDQ14" s="485"/>
      <c r="RDR14" s="485"/>
      <c r="RDS14" s="485"/>
      <c r="RDT14" s="485"/>
      <c r="RDU14" s="485"/>
      <c r="RDV14" s="485"/>
      <c r="RDW14" s="485"/>
      <c r="RDX14" s="485"/>
      <c r="RDY14" s="485"/>
      <c r="RDZ14" s="485"/>
      <c r="REA14" s="485"/>
      <c r="REB14" s="485"/>
      <c r="REC14" s="485"/>
      <c r="RED14" s="485"/>
      <c r="REE14" s="485"/>
      <c r="REF14" s="485"/>
      <c r="REG14" s="485"/>
      <c r="REH14" s="485"/>
      <c r="REI14" s="485"/>
      <c r="REJ14" s="485"/>
      <c r="REK14" s="485"/>
      <c r="REL14" s="485"/>
      <c r="REM14" s="485"/>
      <c r="REN14" s="485"/>
      <c r="REO14" s="485"/>
      <c r="REP14" s="485"/>
      <c r="REQ14" s="485"/>
      <c r="RER14" s="485"/>
      <c r="RES14" s="485"/>
      <c r="RET14" s="485"/>
      <c r="REU14" s="485"/>
      <c r="REV14" s="485"/>
      <c r="REW14" s="485"/>
      <c r="REX14" s="485"/>
      <c r="REY14" s="485"/>
      <c r="REZ14" s="485"/>
      <c r="RFA14" s="485"/>
      <c r="RFB14" s="485"/>
      <c r="RFC14" s="485"/>
      <c r="RFD14" s="485"/>
      <c r="RFE14" s="485"/>
      <c r="RFF14" s="485"/>
      <c r="RFG14" s="485"/>
      <c r="RFH14" s="485"/>
      <c r="RFI14" s="485"/>
      <c r="RFJ14" s="485"/>
      <c r="RFK14" s="485"/>
      <c r="RFL14" s="485"/>
      <c r="RFM14" s="485"/>
      <c r="RFN14" s="485"/>
      <c r="RFO14" s="485"/>
      <c r="RFP14" s="485"/>
      <c r="RFQ14" s="485"/>
      <c r="RFR14" s="485"/>
      <c r="RFS14" s="485"/>
      <c r="RFT14" s="485"/>
      <c r="RFU14" s="485"/>
      <c r="RFV14" s="485"/>
      <c r="RFW14" s="485"/>
      <c r="RFX14" s="485"/>
      <c r="RFY14" s="485"/>
      <c r="RFZ14" s="485"/>
      <c r="RGA14" s="485"/>
      <c r="RGB14" s="485"/>
      <c r="RGC14" s="485"/>
      <c r="RGD14" s="485"/>
      <c r="RGE14" s="485"/>
      <c r="RGF14" s="485"/>
      <c r="RGG14" s="485"/>
      <c r="RGH14" s="485"/>
      <c r="RGI14" s="485"/>
      <c r="RGJ14" s="485"/>
      <c r="RGK14" s="485"/>
      <c r="RGL14" s="485"/>
      <c r="RGM14" s="485"/>
      <c r="RGN14" s="485"/>
      <c r="RGO14" s="485"/>
      <c r="RGP14" s="485"/>
      <c r="RGQ14" s="485"/>
      <c r="RGR14" s="485"/>
      <c r="RGS14" s="485"/>
      <c r="RGT14" s="485"/>
      <c r="RGU14" s="485"/>
      <c r="RGV14" s="485"/>
      <c r="RGW14" s="485"/>
      <c r="RGX14" s="485"/>
      <c r="RGY14" s="485"/>
      <c r="RGZ14" s="485"/>
      <c r="RHA14" s="485"/>
      <c r="RHB14" s="485"/>
      <c r="RHC14" s="485"/>
      <c r="RHD14" s="485"/>
      <c r="RHE14" s="485"/>
      <c r="RHF14" s="485"/>
      <c r="RHG14" s="485"/>
      <c r="RHH14" s="485"/>
      <c r="RHI14" s="485"/>
      <c r="RHJ14" s="485"/>
      <c r="RHK14" s="485"/>
      <c r="RHL14" s="485"/>
      <c r="RHM14" s="485"/>
      <c r="RHN14" s="485"/>
      <c r="RHO14" s="485"/>
      <c r="RHP14" s="485"/>
      <c r="RHQ14" s="485"/>
      <c r="RHR14" s="485"/>
      <c r="RHS14" s="485"/>
      <c r="RHT14" s="485"/>
      <c r="RHU14" s="485"/>
      <c r="RHV14" s="485"/>
      <c r="RHW14" s="485"/>
      <c r="RHX14" s="485"/>
      <c r="RHY14" s="485"/>
      <c r="RHZ14" s="485"/>
      <c r="RIA14" s="485"/>
      <c r="RIB14" s="485"/>
      <c r="RIC14" s="485"/>
      <c r="RID14" s="485"/>
      <c r="RIE14" s="485"/>
      <c r="RIF14" s="485"/>
      <c r="RIG14" s="485"/>
      <c r="RIH14" s="485"/>
      <c r="RII14" s="485"/>
      <c r="RIJ14" s="485"/>
      <c r="RIK14" s="485"/>
      <c r="RIL14" s="485"/>
      <c r="RIM14" s="485"/>
      <c r="RIN14" s="485"/>
      <c r="RIO14" s="485"/>
      <c r="RIP14" s="485"/>
      <c r="RIQ14" s="485"/>
      <c r="RIR14" s="485"/>
      <c r="RIS14" s="485"/>
      <c r="RIT14" s="485"/>
      <c r="RIU14" s="485"/>
      <c r="RIV14" s="485"/>
      <c r="RIW14" s="485"/>
      <c r="RIX14" s="485"/>
      <c r="RIY14" s="485"/>
      <c r="RIZ14" s="485"/>
      <c r="RJA14" s="485"/>
      <c r="RJB14" s="485"/>
      <c r="RJC14" s="485"/>
      <c r="RJD14" s="485"/>
      <c r="RJE14" s="485"/>
      <c r="RJF14" s="485"/>
      <c r="RJG14" s="485"/>
      <c r="RJH14" s="485"/>
      <c r="RJI14" s="485"/>
      <c r="RJJ14" s="485"/>
      <c r="RJK14" s="485"/>
      <c r="RJL14" s="485"/>
      <c r="RJM14" s="485"/>
      <c r="RJN14" s="485"/>
      <c r="RJO14" s="485"/>
      <c r="RJP14" s="485"/>
      <c r="RJQ14" s="485"/>
      <c r="RJR14" s="485"/>
      <c r="RJS14" s="485"/>
      <c r="RJT14" s="485"/>
      <c r="RJU14" s="485"/>
      <c r="RJV14" s="485"/>
      <c r="RJW14" s="485"/>
      <c r="RJX14" s="485"/>
      <c r="RJY14" s="485"/>
      <c r="RJZ14" s="485"/>
      <c r="RKA14" s="485"/>
      <c r="RKB14" s="485"/>
      <c r="RKC14" s="485"/>
      <c r="RKD14" s="485"/>
      <c r="RKE14" s="485"/>
      <c r="RKF14" s="485"/>
      <c r="RKG14" s="485"/>
      <c r="RKH14" s="485"/>
      <c r="RKI14" s="485"/>
      <c r="RKJ14" s="485"/>
      <c r="RKK14" s="485"/>
      <c r="RKL14" s="485"/>
      <c r="RKM14" s="485"/>
      <c r="RKN14" s="485"/>
      <c r="RKO14" s="485"/>
      <c r="RKP14" s="485"/>
      <c r="RKQ14" s="485"/>
      <c r="RKR14" s="485"/>
      <c r="RKS14" s="485"/>
      <c r="RKT14" s="485"/>
      <c r="RKU14" s="485"/>
      <c r="RKV14" s="485"/>
      <c r="RKW14" s="485"/>
      <c r="RKX14" s="485"/>
      <c r="RKY14" s="485"/>
      <c r="RKZ14" s="485"/>
      <c r="RLA14" s="485"/>
      <c r="RLB14" s="485"/>
      <c r="RLC14" s="485"/>
      <c r="RLD14" s="485"/>
      <c r="RLE14" s="485"/>
      <c r="RLF14" s="485"/>
      <c r="RLG14" s="485"/>
      <c r="RLH14" s="485"/>
      <c r="RLI14" s="485"/>
      <c r="RLJ14" s="485"/>
      <c r="RLK14" s="485"/>
      <c r="RLL14" s="485"/>
      <c r="RLM14" s="485"/>
      <c r="RLN14" s="485"/>
      <c r="RLO14" s="485"/>
      <c r="RLP14" s="485"/>
      <c r="RLQ14" s="485"/>
      <c r="RLR14" s="485"/>
      <c r="RLS14" s="485"/>
      <c r="RLT14" s="485"/>
      <c r="RLU14" s="485"/>
      <c r="RLV14" s="485"/>
      <c r="RLW14" s="485"/>
      <c r="RLX14" s="485"/>
      <c r="RLY14" s="485"/>
      <c r="RLZ14" s="485"/>
      <c r="RMA14" s="485"/>
      <c r="RMB14" s="485"/>
      <c r="RMC14" s="485"/>
      <c r="RMD14" s="485"/>
      <c r="RME14" s="485"/>
      <c r="RMF14" s="485"/>
      <c r="RMG14" s="485"/>
      <c r="RMH14" s="485"/>
      <c r="RMI14" s="485"/>
      <c r="RMJ14" s="485"/>
      <c r="RMK14" s="485"/>
      <c r="RML14" s="485"/>
      <c r="RMM14" s="485"/>
      <c r="RMN14" s="485"/>
      <c r="RMO14" s="485"/>
      <c r="RMP14" s="485"/>
      <c r="RMQ14" s="485"/>
      <c r="RMR14" s="485"/>
      <c r="RMS14" s="485"/>
      <c r="RMT14" s="485"/>
      <c r="RMU14" s="485"/>
      <c r="RMV14" s="485"/>
      <c r="RMW14" s="485"/>
      <c r="RMX14" s="485"/>
      <c r="RMY14" s="485"/>
      <c r="RMZ14" s="485"/>
      <c r="RNA14" s="485"/>
      <c r="RNB14" s="485"/>
      <c r="RNC14" s="485"/>
      <c r="RND14" s="485"/>
      <c r="RNE14" s="485"/>
      <c r="RNF14" s="485"/>
      <c r="RNG14" s="485"/>
      <c r="RNH14" s="485"/>
      <c r="RNI14" s="485"/>
      <c r="RNJ14" s="485"/>
      <c r="RNK14" s="485"/>
      <c r="RNL14" s="485"/>
      <c r="RNM14" s="485"/>
      <c r="RNN14" s="485"/>
      <c r="RNO14" s="485"/>
      <c r="RNP14" s="485"/>
      <c r="RNQ14" s="485"/>
      <c r="RNR14" s="485"/>
      <c r="RNS14" s="485"/>
      <c r="RNT14" s="485"/>
      <c r="RNU14" s="485"/>
      <c r="RNV14" s="485"/>
      <c r="RNW14" s="485"/>
      <c r="RNX14" s="485"/>
      <c r="RNY14" s="485"/>
      <c r="RNZ14" s="485"/>
      <c r="ROA14" s="485"/>
      <c r="ROB14" s="485"/>
      <c r="ROC14" s="485"/>
      <c r="ROD14" s="485"/>
      <c r="ROE14" s="485"/>
      <c r="ROF14" s="485"/>
      <c r="ROG14" s="485"/>
      <c r="ROH14" s="485"/>
      <c r="ROI14" s="485"/>
      <c r="ROJ14" s="485"/>
      <c r="ROK14" s="485"/>
      <c r="ROL14" s="485"/>
      <c r="ROM14" s="485"/>
      <c r="RON14" s="485"/>
      <c r="ROO14" s="485"/>
      <c r="ROP14" s="485"/>
      <c r="ROQ14" s="485"/>
      <c r="ROR14" s="485"/>
      <c r="ROS14" s="485"/>
      <c r="ROT14" s="485"/>
      <c r="ROU14" s="485"/>
      <c r="ROV14" s="485"/>
      <c r="ROW14" s="485"/>
      <c r="ROX14" s="485"/>
      <c r="ROY14" s="485"/>
      <c r="ROZ14" s="485"/>
      <c r="RPA14" s="485"/>
      <c r="RPB14" s="485"/>
      <c r="RPC14" s="485"/>
      <c r="RPD14" s="485"/>
      <c r="RPE14" s="485"/>
      <c r="RPF14" s="485"/>
      <c r="RPG14" s="485"/>
      <c r="RPH14" s="485"/>
      <c r="RPI14" s="485"/>
      <c r="RPJ14" s="485"/>
      <c r="RPK14" s="485"/>
      <c r="RPL14" s="485"/>
      <c r="RPM14" s="485"/>
      <c r="RPN14" s="485"/>
      <c r="RPO14" s="485"/>
      <c r="RPP14" s="485"/>
      <c r="RPQ14" s="485"/>
      <c r="RPR14" s="485"/>
      <c r="RPS14" s="485"/>
      <c r="RPT14" s="485"/>
      <c r="RPU14" s="485"/>
      <c r="RPV14" s="485"/>
      <c r="RPW14" s="485"/>
      <c r="RPX14" s="485"/>
      <c r="RPY14" s="485"/>
      <c r="RPZ14" s="485"/>
      <c r="RQA14" s="485"/>
      <c r="RQB14" s="485"/>
      <c r="RQC14" s="485"/>
      <c r="RQD14" s="485"/>
      <c r="RQE14" s="485"/>
      <c r="RQF14" s="485"/>
      <c r="RQG14" s="485"/>
      <c r="RQH14" s="485"/>
      <c r="RQI14" s="485"/>
      <c r="RQJ14" s="485"/>
      <c r="RQK14" s="485"/>
      <c r="RQL14" s="485"/>
      <c r="RQM14" s="485"/>
      <c r="RQN14" s="485"/>
      <c r="RQO14" s="485"/>
      <c r="RQP14" s="485"/>
      <c r="RQQ14" s="485"/>
      <c r="RQR14" s="485"/>
      <c r="RQS14" s="485"/>
      <c r="RQT14" s="485"/>
      <c r="RQU14" s="485"/>
      <c r="RQV14" s="485"/>
      <c r="RQW14" s="485"/>
      <c r="RQX14" s="485"/>
      <c r="RQY14" s="485"/>
      <c r="RQZ14" s="485"/>
      <c r="RRA14" s="485"/>
      <c r="RRB14" s="485"/>
      <c r="RRC14" s="485"/>
      <c r="RRD14" s="485"/>
      <c r="RRE14" s="485"/>
      <c r="RRF14" s="485"/>
      <c r="RRG14" s="485"/>
      <c r="RRH14" s="485"/>
      <c r="RRI14" s="485"/>
      <c r="RRJ14" s="485"/>
      <c r="RRK14" s="485"/>
      <c r="RRL14" s="485"/>
      <c r="RRM14" s="485"/>
      <c r="RRN14" s="485"/>
      <c r="RRO14" s="485"/>
      <c r="RRP14" s="485"/>
      <c r="RRQ14" s="485"/>
      <c r="RRR14" s="485"/>
      <c r="RRS14" s="485"/>
      <c r="RRT14" s="485"/>
      <c r="RRU14" s="485"/>
      <c r="RRV14" s="485"/>
      <c r="RRW14" s="485"/>
      <c r="RRX14" s="485"/>
      <c r="RRY14" s="485"/>
      <c r="RRZ14" s="485"/>
      <c r="RSA14" s="485"/>
      <c r="RSB14" s="485"/>
      <c r="RSC14" s="485"/>
      <c r="RSD14" s="485"/>
      <c r="RSE14" s="485"/>
      <c r="RSF14" s="485"/>
      <c r="RSG14" s="485"/>
      <c r="RSH14" s="485"/>
      <c r="RSI14" s="485"/>
      <c r="RSJ14" s="485"/>
      <c r="RSK14" s="485"/>
      <c r="RSL14" s="485"/>
      <c r="RSM14" s="485"/>
      <c r="RSN14" s="485"/>
      <c r="RSO14" s="485"/>
      <c r="RSP14" s="485"/>
      <c r="RSQ14" s="485"/>
      <c r="RSR14" s="485"/>
      <c r="RSS14" s="485"/>
      <c r="RST14" s="485"/>
      <c r="RSU14" s="485"/>
      <c r="RSV14" s="485"/>
      <c r="RSW14" s="485"/>
      <c r="RSX14" s="485"/>
      <c r="RSY14" s="485"/>
      <c r="RSZ14" s="485"/>
      <c r="RTA14" s="485"/>
      <c r="RTB14" s="485"/>
      <c r="RTC14" s="485"/>
      <c r="RTD14" s="485"/>
      <c r="RTE14" s="485"/>
      <c r="RTF14" s="485"/>
      <c r="RTG14" s="485"/>
      <c r="RTH14" s="485"/>
      <c r="RTI14" s="485"/>
      <c r="RTJ14" s="485"/>
      <c r="RTK14" s="485"/>
      <c r="RTL14" s="485"/>
      <c r="RTM14" s="485"/>
      <c r="RTN14" s="485"/>
      <c r="RTO14" s="485"/>
      <c r="RTP14" s="485"/>
      <c r="RTQ14" s="485"/>
      <c r="RTR14" s="485"/>
      <c r="RTS14" s="485"/>
      <c r="RTT14" s="485"/>
      <c r="RTU14" s="485"/>
      <c r="RTV14" s="485"/>
      <c r="RTW14" s="485"/>
      <c r="RTX14" s="485"/>
      <c r="RTY14" s="485"/>
      <c r="RTZ14" s="485"/>
      <c r="RUA14" s="485"/>
      <c r="RUB14" s="485"/>
      <c r="RUC14" s="485"/>
      <c r="RUD14" s="485"/>
      <c r="RUE14" s="485"/>
      <c r="RUF14" s="485"/>
      <c r="RUG14" s="485"/>
      <c r="RUH14" s="485"/>
      <c r="RUI14" s="485"/>
      <c r="RUJ14" s="485"/>
      <c r="RUK14" s="485"/>
      <c r="RUL14" s="485"/>
      <c r="RUM14" s="485"/>
      <c r="RUN14" s="485"/>
      <c r="RUO14" s="485"/>
      <c r="RUP14" s="485"/>
      <c r="RUQ14" s="485"/>
      <c r="RUR14" s="485"/>
      <c r="RUS14" s="485"/>
      <c r="RUT14" s="485"/>
      <c r="RUU14" s="485"/>
      <c r="RUV14" s="485"/>
      <c r="RUW14" s="485"/>
      <c r="RUX14" s="485"/>
      <c r="RUY14" s="485"/>
      <c r="RUZ14" s="485"/>
      <c r="RVA14" s="485"/>
      <c r="RVB14" s="485"/>
      <c r="RVC14" s="485"/>
      <c r="RVD14" s="485"/>
      <c r="RVE14" s="485"/>
      <c r="RVF14" s="485"/>
      <c r="RVG14" s="485"/>
      <c r="RVH14" s="485"/>
      <c r="RVI14" s="485"/>
      <c r="RVJ14" s="485"/>
      <c r="RVK14" s="485"/>
      <c r="RVL14" s="485"/>
      <c r="RVM14" s="485"/>
      <c r="RVN14" s="485"/>
      <c r="RVO14" s="485"/>
      <c r="RVP14" s="485"/>
      <c r="RVQ14" s="485"/>
      <c r="RVR14" s="485"/>
      <c r="RVS14" s="485"/>
      <c r="RVT14" s="485"/>
      <c r="RVU14" s="485"/>
      <c r="RVV14" s="485"/>
      <c r="RVW14" s="485"/>
      <c r="RVX14" s="485"/>
      <c r="RVY14" s="485"/>
      <c r="RVZ14" s="485"/>
      <c r="RWA14" s="485"/>
      <c r="RWB14" s="485"/>
      <c r="RWC14" s="485"/>
      <c r="RWD14" s="485"/>
      <c r="RWE14" s="485"/>
      <c r="RWF14" s="485"/>
      <c r="RWG14" s="485"/>
      <c r="RWH14" s="485"/>
      <c r="RWI14" s="485"/>
      <c r="RWJ14" s="485"/>
      <c r="RWK14" s="485"/>
      <c r="RWL14" s="485"/>
      <c r="RWM14" s="485"/>
      <c r="RWN14" s="485"/>
      <c r="RWO14" s="485"/>
      <c r="RWP14" s="485"/>
      <c r="RWQ14" s="485"/>
      <c r="RWR14" s="485"/>
      <c r="RWS14" s="485"/>
      <c r="RWT14" s="485"/>
      <c r="RWU14" s="485"/>
      <c r="RWV14" s="485"/>
      <c r="RWW14" s="485"/>
      <c r="RWX14" s="485"/>
      <c r="RWY14" s="485"/>
      <c r="RWZ14" s="485"/>
      <c r="RXA14" s="485"/>
      <c r="RXB14" s="485"/>
      <c r="RXC14" s="485"/>
      <c r="RXD14" s="485"/>
      <c r="RXE14" s="485"/>
      <c r="RXF14" s="485"/>
      <c r="RXG14" s="485"/>
      <c r="RXH14" s="485"/>
      <c r="RXI14" s="485"/>
      <c r="RXJ14" s="485"/>
      <c r="RXK14" s="485"/>
      <c r="RXL14" s="485"/>
      <c r="RXM14" s="485"/>
      <c r="RXN14" s="485"/>
      <c r="RXO14" s="485"/>
      <c r="RXP14" s="485"/>
      <c r="RXQ14" s="485"/>
      <c r="RXR14" s="485"/>
      <c r="RXS14" s="485"/>
      <c r="RXT14" s="485"/>
      <c r="RXU14" s="485"/>
      <c r="RXV14" s="485"/>
      <c r="RXW14" s="485"/>
      <c r="RXX14" s="485"/>
      <c r="RXY14" s="485"/>
      <c r="RXZ14" s="485"/>
      <c r="RYA14" s="485"/>
      <c r="RYB14" s="485"/>
      <c r="RYC14" s="485"/>
      <c r="RYD14" s="485"/>
      <c r="RYE14" s="485"/>
      <c r="RYF14" s="485"/>
      <c r="RYG14" s="485"/>
      <c r="RYH14" s="485"/>
      <c r="RYI14" s="485"/>
      <c r="RYJ14" s="485"/>
      <c r="RYK14" s="485"/>
      <c r="RYL14" s="485"/>
      <c r="RYM14" s="485"/>
      <c r="RYN14" s="485"/>
      <c r="RYO14" s="485"/>
      <c r="RYP14" s="485"/>
      <c r="RYQ14" s="485"/>
      <c r="RYR14" s="485"/>
      <c r="RYS14" s="485"/>
      <c r="RYT14" s="485"/>
      <c r="RYU14" s="485"/>
      <c r="RYV14" s="485"/>
      <c r="RYW14" s="485"/>
      <c r="RYX14" s="485"/>
      <c r="RYY14" s="485"/>
      <c r="RYZ14" s="485"/>
      <c r="RZA14" s="485"/>
      <c r="RZB14" s="485"/>
      <c r="RZC14" s="485"/>
      <c r="RZD14" s="485"/>
      <c r="RZE14" s="485"/>
      <c r="RZF14" s="485"/>
      <c r="RZG14" s="485"/>
      <c r="RZH14" s="485"/>
      <c r="RZI14" s="485"/>
      <c r="RZJ14" s="485"/>
      <c r="RZK14" s="485"/>
      <c r="RZL14" s="485"/>
      <c r="RZM14" s="485"/>
      <c r="RZN14" s="485"/>
      <c r="RZO14" s="485"/>
      <c r="RZP14" s="485"/>
      <c r="RZQ14" s="485"/>
      <c r="RZR14" s="485"/>
      <c r="RZS14" s="485"/>
      <c r="RZT14" s="485"/>
      <c r="RZU14" s="485"/>
      <c r="RZV14" s="485"/>
      <c r="RZW14" s="485"/>
      <c r="RZX14" s="485"/>
      <c r="RZY14" s="485"/>
      <c r="RZZ14" s="485"/>
      <c r="SAA14" s="485"/>
      <c r="SAB14" s="485"/>
      <c r="SAC14" s="485"/>
      <c r="SAD14" s="485"/>
      <c r="SAE14" s="485"/>
      <c r="SAF14" s="485"/>
      <c r="SAG14" s="485"/>
      <c r="SAH14" s="485"/>
      <c r="SAI14" s="485"/>
      <c r="SAJ14" s="485"/>
      <c r="SAK14" s="485"/>
      <c r="SAL14" s="485"/>
      <c r="SAM14" s="485"/>
      <c r="SAN14" s="485"/>
      <c r="SAO14" s="485"/>
      <c r="SAP14" s="485"/>
      <c r="SAQ14" s="485"/>
      <c r="SAR14" s="485"/>
      <c r="SAS14" s="485"/>
      <c r="SAT14" s="485"/>
      <c r="SAU14" s="485"/>
      <c r="SAV14" s="485"/>
      <c r="SAW14" s="485"/>
      <c r="SAX14" s="485"/>
      <c r="SAY14" s="485"/>
      <c r="SAZ14" s="485"/>
      <c r="SBA14" s="485"/>
      <c r="SBB14" s="485"/>
      <c r="SBC14" s="485"/>
      <c r="SBD14" s="485"/>
      <c r="SBE14" s="485"/>
      <c r="SBF14" s="485"/>
      <c r="SBG14" s="485"/>
      <c r="SBH14" s="485"/>
      <c r="SBI14" s="485"/>
      <c r="SBJ14" s="485"/>
      <c r="SBK14" s="485"/>
      <c r="SBL14" s="485"/>
      <c r="SBM14" s="485"/>
      <c r="SBN14" s="485"/>
      <c r="SBO14" s="485"/>
      <c r="SBP14" s="485"/>
      <c r="SBQ14" s="485"/>
      <c r="SBR14" s="485"/>
      <c r="SBS14" s="485"/>
      <c r="SBT14" s="485"/>
      <c r="SBU14" s="485"/>
      <c r="SBV14" s="485"/>
      <c r="SBW14" s="485"/>
      <c r="SBX14" s="485"/>
      <c r="SBY14" s="485"/>
      <c r="SBZ14" s="485"/>
      <c r="SCA14" s="485"/>
      <c r="SCB14" s="485"/>
      <c r="SCC14" s="485"/>
      <c r="SCD14" s="485"/>
      <c r="SCE14" s="485"/>
      <c r="SCF14" s="485"/>
      <c r="SCG14" s="485"/>
      <c r="SCH14" s="485"/>
      <c r="SCI14" s="485"/>
      <c r="SCJ14" s="485"/>
      <c r="SCK14" s="485"/>
      <c r="SCL14" s="485"/>
      <c r="SCM14" s="485"/>
      <c r="SCN14" s="485"/>
      <c r="SCO14" s="485"/>
      <c r="SCP14" s="485"/>
      <c r="SCQ14" s="485"/>
      <c r="SCR14" s="485"/>
      <c r="SCS14" s="485"/>
      <c r="SCT14" s="485"/>
      <c r="SCU14" s="485"/>
      <c r="SCV14" s="485"/>
      <c r="SCW14" s="485"/>
      <c r="SCX14" s="485"/>
      <c r="SCY14" s="485"/>
      <c r="SCZ14" s="485"/>
      <c r="SDA14" s="485"/>
      <c r="SDB14" s="485"/>
      <c r="SDC14" s="485"/>
      <c r="SDD14" s="485"/>
      <c r="SDE14" s="485"/>
      <c r="SDF14" s="485"/>
      <c r="SDG14" s="485"/>
      <c r="SDH14" s="485"/>
      <c r="SDI14" s="485"/>
      <c r="SDJ14" s="485"/>
      <c r="SDK14" s="485"/>
      <c r="SDL14" s="485"/>
      <c r="SDM14" s="485"/>
      <c r="SDN14" s="485"/>
      <c r="SDO14" s="485"/>
      <c r="SDP14" s="485"/>
      <c r="SDQ14" s="485"/>
      <c r="SDR14" s="485"/>
      <c r="SDS14" s="485"/>
      <c r="SDT14" s="485"/>
      <c r="SDU14" s="485"/>
      <c r="SDV14" s="485"/>
      <c r="SDW14" s="485"/>
      <c r="SDX14" s="485"/>
      <c r="SDY14" s="485"/>
      <c r="SDZ14" s="485"/>
      <c r="SEA14" s="485"/>
      <c r="SEB14" s="485"/>
      <c r="SEC14" s="485"/>
      <c r="SED14" s="485"/>
      <c r="SEE14" s="485"/>
      <c r="SEF14" s="485"/>
      <c r="SEG14" s="485"/>
      <c r="SEH14" s="485"/>
      <c r="SEI14" s="485"/>
      <c r="SEJ14" s="485"/>
      <c r="SEK14" s="485"/>
      <c r="SEL14" s="485"/>
      <c r="SEM14" s="485"/>
      <c r="SEN14" s="485"/>
      <c r="SEO14" s="485"/>
      <c r="SEP14" s="485"/>
      <c r="SEQ14" s="485"/>
      <c r="SER14" s="485"/>
      <c r="SES14" s="485"/>
      <c r="SET14" s="485"/>
      <c r="SEU14" s="485"/>
      <c r="SEV14" s="485"/>
      <c r="SEW14" s="485"/>
      <c r="SEX14" s="485"/>
      <c r="SEY14" s="485"/>
      <c r="SEZ14" s="485"/>
      <c r="SFA14" s="485"/>
      <c r="SFB14" s="485"/>
      <c r="SFC14" s="485"/>
      <c r="SFD14" s="485"/>
      <c r="SFE14" s="485"/>
      <c r="SFF14" s="485"/>
      <c r="SFG14" s="485"/>
      <c r="SFH14" s="485"/>
      <c r="SFI14" s="485"/>
      <c r="SFJ14" s="485"/>
      <c r="SFK14" s="485"/>
      <c r="SFL14" s="485"/>
      <c r="SFM14" s="485"/>
      <c r="SFN14" s="485"/>
      <c r="SFO14" s="485"/>
      <c r="SFP14" s="485"/>
      <c r="SFQ14" s="485"/>
      <c r="SFR14" s="485"/>
      <c r="SFS14" s="485"/>
      <c r="SFT14" s="485"/>
      <c r="SFU14" s="485"/>
      <c r="SFV14" s="485"/>
      <c r="SFW14" s="485"/>
      <c r="SFX14" s="485"/>
      <c r="SFY14" s="485"/>
      <c r="SFZ14" s="485"/>
      <c r="SGA14" s="485"/>
      <c r="SGB14" s="485"/>
      <c r="SGC14" s="485"/>
      <c r="SGD14" s="485"/>
      <c r="SGE14" s="485"/>
      <c r="SGF14" s="485"/>
      <c r="SGG14" s="485"/>
      <c r="SGH14" s="485"/>
      <c r="SGI14" s="485"/>
      <c r="SGJ14" s="485"/>
      <c r="SGK14" s="485"/>
      <c r="SGL14" s="485"/>
      <c r="SGM14" s="485"/>
      <c r="SGN14" s="485"/>
      <c r="SGO14" s="485"/>
      <c r="SGP14" s="485"/>
      <c r="SGQ14" s="485"/>
      <c r="SGR14" s="485"/>
      <c r="SGS14" s="485"/>
      <c r="SGT14" s="485"/>
      <c r="SGU14" s="485"/>
      <c r="SGV14" s="485"/>
      <c r="SGW14" s="485"/>
      <c r="SGX14" s="485"/>
      <c r="SGY14" s="485"/>
      <c r="SGZ14" s="485"/>
      <c r="SHA14" s="485"/>
      <c r="SHB14" s="485"/>
      <c r="SHC14" s="485"/>
      <c r="SHD14" s="485"/>
      <c r="SHE14" s="485"/>
      <c r="SHF14" s="485"/>
      <c r="SHG14" s="485"/>
      <c r="SHH14" s="485"/>
      <c r="SHI14" s="485"/>
      <c r="SHJ14" s="485"/>
      <c r="SHK14" s="485"/>
      <c r="SHL14" s="485"/>
      <c r="SHM14" s="485"/>
      <c r="SHN14" s="485"/>
      <c r="SHO14" s="485"/>
      <c r="SHP14" s="485"/>
      <c r="SHQ14" s="485"/>
      <c r="SHR14" s="485"/>
      <c r="SHS14" s="485"/>
      <c r="SHT14" s="485"/>
      <c r="SHU14" s="485"/>
      <c r="SHV14" s="485"/>
      <c r="SHW14" s="485"/>
      <c r="SHX14" s="485"/>
      <c r="SHY14" s="485"/>
      <c r="SHZ14" s="485"/>
      <c r="SIA14" s="485"/>
      <c r="SIB14" s="485"/>
      <c r="SIC14" s="485"/>
      <c r="SID14" s="485"/>
      <c r="SIE14" s="485"/>
      <c r="SIF14" s="485"/>
      <c r="SIG14" s="485"/>
      <c r="SIH14" s="485"/>
      <c r="SII14" s="485"/>
      <c r="SIJ14" s="485"/>
      <c r="SIK14" s="485"/>
      <c r="SIL14" s="485"/>
      <c r="SIM14" s="485"/>
      <c r="SIN14" s="485"/>
      <c r="SIO14" s="485"/>
      <c r="SIP14" s="485"/>
      <c r="SIQ14" s="485"/>
      <c r="SIR14" s="485"/>
      <c r="SIS14" s="485"/>
      <c r="SIT14" s="485"/>
      <c r="SIU14" s="485"/>
      <c r="SIV14" s="485"/>
      <c r="SIW14" s="485"/>
      <c r="SIX14" s="485"/>
      <c r="SIY14" s="485"/>
      <c r="SIZ14" s="485"/>
      <c r="SJA14" s="485"/>
      <c r="SJB14" s="485"/>
      <c r="SJC14" s="485"/>
      <c r="SJD14" s="485"/>
      <c r="SJE14" s="485"/>
      <c r="SJF14" s="485"/>
      <c r="SJG14" s="485"/>
      <c r="SJH14" s="485"/>
      <c r="SJI14" s="485"/>
      <c r="SJJ14" s="485"/>
      <c r="SJK14" s="485"/>
      <c r="SJL14" s="485"/>
      <c r="SJM14" s="485"/>
      <c r="SJN14" s="485"/>
      <c r="SJO14" s="485"/>
      <c r="SJP14" s="485"/>
      <c r="SJQ14" s="485"/>
      <c r="SJR14" s="485"/>
      <c r="SJS14" s="485"/>
      <c r="SJT14" s="485"/>
      <c r="SJU14" s="485"/>
      <c r="SJV14" s="485"/>
      <c r="SJW14" s="485"/>
      <c r="SJX14" s="485"/>
      <c r="SJY14" s="485"/>
      <c r="SJZ14" s="485"/>
      <c r="SKA14" s="485"/>
      <c r="SKB14" s="485"/>
      <c r="SKC14" s="485"/>
      <c r="SKD14" s="485"/>
      <c r="SKE14" s="485"/>
      <c r="SKF14" s="485"/>
      <c r="SKG14" s="485"/>
      <c r="SKH14" s="485"/>
      <c r="SKI14" s="485"/>
      <c r="SKJ14" s="485"/>
      <c r="SKK14" s="485"/>
      <c r="SKL14" s="485"/>
      <c r="SKM14" s="485"/>
      <c r="SKN14" s="485"/>
      <c r="SKO14" s="485"/>
      <c r="SKP14" s="485"/>
      <c r="SKQ14" s="485"/>
      <c r="SKR14" s="485"/>
      <c r="SKS14" s="485"/>
      <c r="SKT14" s="485"/>
      <c r="SKU14" s="485"/>
      <c r="SKV14" s="485"/>
      <c r="SKW14" s="485"/>
      <c r="SKX14" s="485"/>
      <c r="SKY14" s="485"/>
      <c r="SKZ14" s="485"/>
      <c r="SLA14" s="485"/>
      <c r="SLB14" s="485"/>
      <c r="SLC14" s="485"/>
      <c r="SLD14" s="485"/>
      <c r="SLE14" s="485"/>
      <c r="SLF14" s="485"/>
      <c r="SLG14" s="485"/>
      <c r="SLH14" s="485"/>
      <c r="SLI14" s="485"/>
      <c r="SLJ14" s="485"/>
      <c r="SLK14" s="485"/>
      <c r="SLL14" s="485"/>
      <c r="SLM14" s="485"/>
      <c r="SLN14" s="485"/>
      <c r="SLO14" s="485"/>
      <c r="SLP14" s="485"/>
      <c r="SLQ14" s="485"/>
      <c r="SLR14" s="485"/>
      <c r="SLS14" s="485"/>
      <c r="SLT14" s="485"/>
      <c r="SLU14" s="485"/>
      <c r="SLV14" s="485"/>
      <c r="SLW14" s="485"/>
      <c r="SLX14" s="485"/>
      <c r="SLY14" s="485"/>
      <c r="SLZ14" s="485"/>
      <c r="SMA14" s="485"/>
      <c r="SMB14" s="485"/>
      <c r="SMC14" s="485"/>
      <c r="SMD14" s="485"/>
      <c r="SME14" s="485"/>
      <c r="SMF14" s="485"/>
      <c r="SMG14" s="485"/>
      <c r="SMH14" s="485"/>
      <c r="SMI14" s="485"/>
      <c r="SMJ14" s="485"/>
      <c r="SMK14" s="485"/>
      <c r="SML14" s="485"/>
      <c r="SMM14" s="485"/>
      <c r="SMN14" s="485"/>
      <c r="SMO14" s="485"/>
      <c r="SMP14" s="485"/>
      <c r="SMQ14" s="485"/>
      <c r="SMR14" s="485"/>
      <c r="SMS14" s="485"/>
      <c r="SMT14" s="485"/>
      <c r="SMU14" s="485"/>
      <c r="SMV14" s="485"/>
      <c r="SMW14" s="485"/>
      <c r="SMX14" s="485"/>
      <c r="SMY14" s="485"/>
      <c r="SMZ14" s="485"/>
      <c r="SNA14" s="485"/>
      <c r="SNB14" s="485"/>
      <c r="SNC14" s="485"/>
      <c r="SND14" s="485"/>
      <c r="SNE14" s="485"/>
      <c r="SNF14" s="485"/>
      <c r="SNG14" s="485"/>
      <c r="SNH14" s="485"/>
      <c r="SNI14" s="485"/>
      <c r="SNJ14" s="485"/>
      <c r="SNK14" s="485"/>
      <c r="SNL14" s="485"/>
      <c r="SNM14" s="485"/>
      <c r="SNN14" s="485"/>
      <c r="SNO14" s="485"/>
      <c r="SNP14" s="485"/>
      <c r="SNQ14" s="485"/>
      <c r="SNR14" s="485"/>
      <c r="SNS14" s="485"/>
      <c r="SNT14" s="485"/>
      <c r="SNU14" s="485"/>
      <c r="SNV14" s="485"/>
      <c r="SNW14" s="485"/>
      <c r="SNX14" s="485"/>
      <c r="SNY14" s="485"/>
      <c r="SNZ14" s="485"/>
      <c r="SOA14" s="485"/>
      <c r="SOB14" s="485"/>
      <c r="SOC14" s="485"/>
      <c r="SOD14" s="485"/>
      <c r="SOE14" s="485"/>
      <c r="SOF14" s="485"/>
      <c r="SOG14" s="485"/>
      <c r="SOH14" s="485"/>
      <c r="SOI14" s="485"/>
      <c r="SOJ14" s="485"/>
      <c r="SOK14" s="485"/>
      <c r="SOL14" s="485"/>
      <c r="SOM14" s="485"/>
      <c r="SON14" s="485"/>
      <c r="SOO14" s="485"/>
      <c r="SOP14" s="485"/>
      <c r="SOQ14" s="485"/>
      <c r="SOR14" s="485"/>
      <c r="SOS14" s="485"/>
      <c r="SOT14" s="485"/>
      <c r="SOU14" s="485"/>
      <c r="SOV14" s="485"/>
      <c r="SOW14" s="485"/>
      <c r="SOX14" s="485"/>
      <c r="SOY14" s="485"/>
      <c r="SOZ14" s="485"/>
      <c r="SPA14" s="485"/>
      <c r="SPB14" s="485"/>
      <c r="SPC14" s="485"/>
      <c r="SPD14" s="485"/>
      <c r="SPE14" s="485"/>
      <c r="SPF14" s="485"/>
      <c r="SPG14" s="485"/>
      <c r="SPH14" s="485"/>
      <c r="SPI14" s="485"/>
      <c r="SPJ14" s="485"/>
      <c r="SPK14" s="485"/>
      <c r="SPL14" s="485"/>
      <c r="SPM14" s="485"/>
      <c r="SPN14" s="485"/>
      <c r="SPO14" s="485"/>
      <c r="SPP14" s="485"/>
      <c r="SPQ14" s="485"/>
      <c r="SPR14" s="485"/>
      <c r="SPS14" s="485"/>
      <c r="SPT14" s="485"/>
      <c r="SPU14" s="485"/>
      <c r="SPV14" s="485"/>
      <c r="SPW14" s="485"/>
      <c r="SPX14" s="485"/>
      <c r="SPY14" s="485"/>
      <c r="SPZ14" s="485"/>
      <c r="SQA14" s="485"/>
      <c r="SQB14" s="485"/>
      <c r="SQC14" s="485"/>
      <c r="SQD14" s="485"/>
      <c r="SQE14" s="485"/>
      <c r="SQF14" s="485"/>
      <c r="SQG14" s="485"/>
      <c r="SQH14" s="485"/>
      <c r="SQI14" s="485"/>
      <c r="SQJ14" s="485"/>
      <c r="SQK14" s="485"/>
      <c r="SQL14" s="485"/>
      <c r="SQM14" s="485"/>
      <c r="SQN14" s="485"/>
      <c r="SQO14" s="485"/>
      <c r="SQP14" s="485"/>
      <c r="SQQ14" s="485"/>
      <c r="SQR14" s="485"/>
      <c r="SQS14" s="485"/>
      <c r="SQT14" s="485"/>
      <c r="SQU14" s="485"/>
      <c r="SQV14" s="485"/>
      <c r="SQW14" s="485"/>
      <c r="SQX14" s="485"/>
      <c r="SQY14" s="485"/>
      <c r="SQZ14" s="485"/>
      <c r="SRA14" s="485"/>
      <c r="SRB14" s="485"/>
      <c r="SRC14" s="485"/>
      <c r="SRD14" s="485"/>
      <c r="SRE14" s="485"/>
      <c r="SRF14" s="485"/>
      <c r="SRG14" s="485"/>
      <c r="SRH14" s="485"/>
      <c r="SRI14" s="485"/>
      <c r="SRJ14" s="485"/>
      <c r="SRK14" s="485"/>
      <c r="SRL14" s="485"/>
      <c r="SRM14" s="485"/>
      <c r="SRN14" s="485"/>
      <c r="SRO14" s="485"/>
      <c r="SRP14" s="485"/>
      <c r="SRQ14" s="485"/>
      <c r="SRR14" s="485"/>
      <c r="SRS14" s="485"/>
      <c r="SRT14" s="485"/>
      <c r="SRU14" s="485"/>
      <c r="SRV14" s="485"/>
      <c r="SRW14" s="485"/>
      <c r="SRX14" s="485"/>
      <c r="SRY14" s="485"/>
      <c r="SRZ14" s="485"/>
      <c r="SSA14" s="485"/>
      <c r="SSB14" s="485"/>
      <c r="SSC14" s="485"/>
      <c r="SSD14" s="485"/>
      <c r="SSE14" s="485"/>
      <c r="SSF14" s="485"/>
      <c r="SSG14" s="485"/>
      <c r="SSH14" s="485"/>
      <c r="SSI14" s="485"/>
      <c r="SSJ14" s="485"/>
      <c r="SSK14" s="485"/>
      <c r="SSL14" s="485"/>
      <c r="SSM14" s="485"/>
      <c r="SSN14" s="485"/>
      <c r="SSO14" s="485"/>
      <c r="SSP14" s="485"/>
      <c r="SSQ14" s="485"/>
      <c r="SSR14" s="485"/>
      <c r="SSS14" s="485"/>
      <c r="SST14" s="485"/>
      <c r="SSU14" s="485"/>
      <c r="SSV14" s="485"/>
      <c r="SSW14" s="485"/>
      <c r="SSX14" s="485"/>
      <c r="SSY14" s="485"/>
      <c r="SSZ14" s="485"/>
      <c r="STA14" s="485"/>
      <c r="STB14" s="485"/>
      <c r="STC14" s="485"/>
      <c r="STD14" s="485"/>
      <c r="STE14" s="485"/>
      <c r="STF14" s="485"/>
      <c r="STG14" s="485"/>
      <c r="STH14" s="485"/>
      <c r="STI14" s="485"/>
      <c r="STJ14" s="485"/>
      <c r="STK14" s="485"/>
      <c r="STL14" s="485"/>
      <c r="STM14" s="485"/>
      <c r="STN14" s="485"/>
      <c r="STO14" s="485"/>
      <c r="STP14" s="485"/>
      <c r="STQ14" s="485"/>
      <c r="STR14" s="485"/>
      <c r="STS14" s="485"/>
      <c r="STT14" s="485"/>
      <c r="STU14" s="485"/>
      <c r="STV14" s="485"/>
      <c r="STW14" s="485"/>
      <c r="STX14" s="485"/>
      <c r="STY14" s="485"/>
      <c r="STZ14" s="485"/>
      <c r="SUA14" s="485"/>
      <c r="SUB14" s="485"/>
      <c r="SUC14" s="485"/>
      <c r="SUD14" s="485"/>
      <c r="SUE14" s="485"/>
      <c r="SUF14" s="485"/>
      <c r="SUG14" s="485"/>
      <c r="SUH14" s="485"/>
      <c r="SUI14" s="485"/>
      <c r="SUJ14" s="485"/>
      <c r="SUK14" s="485"/>
      <c r="SUL14" s="485"/>
      <c r="SUM14" s="485"/>
      <c r="SUN14" s="485"/>
      <c r="SUO14" s="485"/>
      <c r="SUP14" s="485"/>
      <c r="SUQ14" s="485"/>
      <c r="SUR14" s="485"/>
      <c r="SUS14" s="485"/>
      <c r="SUT14" s="485"/>
      <c r="SUU14" s="485"/>
      <c r="SUV14" s="485"/>
      <c r="SUW14" s="485"/>
      <c r="SUX14" s="485"/>
      <c r="SUY14" s="485"/>
      <c r="SUZ14" s="485"/>
      <c r="SVA14" s="485"/>
      <c r="SVB14" s="485"/>
      <c r="SVC14" s="485"/>
      <c r="SVD14" s="485"/>
      <c r="SVE14" s="485"/>
      <c r="SVF14" s="485"/>
      <c r="SVG14" s="485"/>
      <c r="SVH14" s="485"/>
      <c r="SVI14" s="485"/>
      <c r="SVJ14" s="485"/>
      <c r="SVK14" s="485"/>
      <c r="SVL14" s="485"/>
      <c r="SVM14" s="485"/>
      <c r="SVN14" s="485"/>
      <c r="SVO14" s="485"/>
      <c r="SVP14" s="485"/>
      <c r="SVQ14" s="485"/>
      <c r="SVR14" s="485"/>
      <c r="SVS14" s="485"/>
      <c r="SVT14" s="485"/>
      <c r="SVU14" s="485"/>
      <c r="SVV14" s="485"/>
      <c r="SVW14" s="485"/>
      <c r="SVX14" s="485"/>
      <c r="SVY14" s="485"/>
      <c r="SVZ14" s="485"/>
      <c r="SWA14" s="485"/>
      <c r="SWB14" s="485"/>
      <c r="SWC14" s="485"/>
      <c r="SWD14" s="485"/>
      <c r="SWE14" s="485"/>
      <c r="SWF14" s="485"/>
      <c r="SWG14" s="485"/>
      <c r="SWH14" s="485"/>
      <c r="SWI14" s="485"/>
      <c r="SWJ14" s="485"/>
      <c r="SWK14" s="485"/>
      <c r="SWL14" s="485"/>
      <c r="SWM14" s="485"/>
      <c r="SWN14" s="485"/>
      <c r="SWO14" s="485"/>
      <c r="SWP14" s="485"/>
      <c r="SWQ14" s="485"/>
      <c r="SWR14" s="485"/>
      <c r="SWS14" s="485"/>
      <c r="SWT14" s="485"/>
      <c r="SWU14" s="485"/>
      <c r="SWV14" s="485"/>
      <c r="SWW14" s="485"/>
      <c r="SWX14" s="485"/>
      <c r="SWY14" s="485"/>
      <c r="SWZ14" s="485"/>
      <c r="SXA14" s="485"/>
      <c r="SXB14" s="485"/>
      <c r="SXC14" s="485"/>
      <c r="SXD14" s="485"/>
      <c r="SXE14" s="485"/>
      <c r="SXF14" s="485"/>
      <c r="SXG14" s="485"/>
      <c r="SXH14" s="485"/>
      <c r="SXI14" s="485"/>
      <c r="SXJ14" s="485"/>
      <c r="SXK14" s="485"/>
      <c r="SXL14" s="485"/>
      <c r="SXM14" s="485"/>
      <c r="SXN14" s="485"/>
      <c r="SXO14" s="485"/>
      <c r="SXP14" s="485"/>
      <c r="SXQ14" s="485"/>
      <c r="SXR14" s="485"/>
      <c r="SXS14" s="485"/>
      <c r="SXT14" s="485"/>
      <c r="SXU14" s="485"/>
      <c r="SXV14" s="485"/>
      <c r="SXW14" s="485"/>
      <c r="SXX14" s="485"/>
      <c r="SXY14" s="485"/>
      <c r="SXZ14" s="485"/>
      <c r="SYA14" s="485"/>
      <c r="SYB14" s="485"/>
      <c r="SYC14" s="485"/>
      <c r="SYD14" s="485"/>
      <c r="SYE14" s="485"/>
      <c r="SYF14" s="485"/>
      <c r="SYG14" s="485"/>
      <c r="SYH14" s="485"/>
      <c r="SYI14" s="485"/>
      <c r="SYJ14" s="485"/>
      <c r="SYK14" s="485"/>
      <c r="SYL14" s="485"/>
      <c r="SYM14" s="485"/>
      <c r="SYN14" s="485"/>
      <c r="SYO14" s="485"/>
      <c r="SYP14" s="485"/>
      <c r="SYQ14" s="485"/>
      <c r="SYR14" s="485"/>
      <c r="SYS14" s="485"/>
      <c r="SYT14" s="485"/>
      <c r="SYU14" s="485"/>
      <c r="SYV14" s="485"/>
      <c r="SYW14" s="485"/>
      <c r="SYX14" s="485"/>
      <c r="SYY14" s="485"/>
      <c r="SYZ14" s="485"/>
      <c r="SZA14" s="485"/>
      <c r="SZB14" s="485"/>
      <c r="SZC14" s="485"/>
      <c r="SZD14" s="485"/>
      <c r="SZE14" s="485"/>
      <c r="SZF14" s="485"/>
      <c r="SZG14" s="485"/>
      <c r="SZH14" s="485"/>
      <c r="SZI14" s="485"/>
      <c r="SZJ14" s="485"/>
      <c r="SZK14" s="485"/>
      <c r="SZL14" s="485"/>
      <c r="SZM14" s="485"/>
      <c r="SZN14" s="485"/>
      <c r="SZO14" s="485"/>
      <c r="SZP14" s="485"/>
      <c r="SZQ14" s="485"/>
      <c r="SZR14" s="485"/>
      <c r="SZS14" s="485"/>
      <c r="SZT14" s="485"/>
      <c r="SZU14" s="485"/>
      <c r="SZV14" s="485"/>
      <c r="SZW14" s="485"/>
      <c r="SZX14" s="485"/>
      <c r="SZY14" s="485"/>
      <c r="SZZ14" s="485"/>
      <c r="TAA14" s="485"/>
      <c r="TAB14" s="485"/>
      <c r="TAC14" s="485"/>
      <c r="TAD14" s="485"/>
      <c r="TAE14" s="485"/>
      <c r="TAF14" s="485"/>
      <c r="TAG14" s="485"/>
      <c r="TAH14" s="485"/>
      <c r="TAI14" s="485"/>
      <c r="TAJ14" s="485"/>
      <c r="TAK14" s="485"/>
      <c r="TAL14" s="485"/>
      <c r="TAM14" s="485"/>
      <c r="TAN14" s="485"/>
      <c r="TAO14" s="485"/>
      <c r="TAP14" s="485"/>
      <c r="TAQ14" s="485"/>
      <c r="TAR14" s="485"/>
      <c r="TAS14" s="485"/>
      <c r="TAT14" s="485"/>
      <c r="TAU14" s="485"/>
      <c r="TAV14" s="485"/>
      <c r="TAW14" s="485"/>
      <c r="TAX14" s="485"/>
      <c r="TAY14" s="485"/>
      <c r="TAZ14" s="485"/>
      <c r="TBA14" s="485"/>
      <c r="TBB14" s="485"/>
      <c r="TBC14" s="485"/>
      <c r="TBD14" s="485"/>
      <c r="TBE14" s="485"/>
      <c r="TBF14" s="485"/>
      <c r="TBG14" s="485"/>
      <c r="TBH14" s="485"/>
      <c r="TBI14" s="485"/>
      <c r="TBJ14" s="485"/>
      <c r="TBK14" s="485"/>
      <c r="TBL14" s="485"/>
      <c r="TBM14" s="485"/>
      <c r="TBN14" s="485"/>
      <c r="TBO14" s="485"/>
      <c r="TBP14" s="485"/>
      <c r="TBQ14" s="485"/>
      <c r="TBR14" s="485"/>
      <c r="TBS14" s="485"/>
      <c r="TBT14" s="485"/>
      <c r="TBU14" s="485"/>
      <c r="TBV14" s="485"/>
      <c r="TBW14" s="485"/>
      <c r="TBX14" s="485"/>
      <c r="TBY14" s="485"/>
      <c r="TBZ14" s="485"/>
      <c r="TCA14" s="485"/>
      <c r="TCB14" s="485"/>
      <c r="TCC14" s="485"/>
      <c r="TCD14" s="485"/>
      <c r="TCE14" s="485"/>
      <c r="TCF14" s="485"/>
      <c r="TCG14" s="485"/>
      <c r="TCH14" s="485"/>
      <c r="TCI14" s="485"/>
      <c r="TCJ14" s="485"/>
      <c r="TCK14" s="485"/>
      <c r="TCL14" s="485"/>
      <c r="TCM14" s="485"/>
      <c r="TCN14" s="485"/>
      <c r="TCO14" s="485"/>
      <c r="TCP14" s="485"/>
      <c r="TCQ14" s="485"/>
      <c r="TCR14" s="485"/>
      <c r="TCS14" s="485"/>
      <c r="TCT14" s="485"/>
      <c r="TCU14" s="485"/>
      <c r="TCV14" s="485"/>
      <c r="TCW14" s="485"/>
      <c r="TCX14" s="485"/>
      <c r="TCY14" s="485"/>
      <c r="TCZ14" s="485"/>
      <c r="TDA14" s="485"/>
      <c r="TDB14" s="485"/>
      <c r="TDC14" s="485"/>
      <c r="TDD14" s="485"/>
      <c r="TDE14" s="485"/>
      <c r="TDF14" s="485"/>
      <c r="TDG14" s="485"/>
      <c r="TDH14" s="485"/>
      <c r="TDI14" s="485"/>
      <c r="TDJ14" s="485"/>
      <c r="TDK14" s="485"/>
      <c r="TDL14" s="485"/>
      <c r="TDM14" s="485"/>
      <c r="TDN14" s="485"/>
      <c r="TDO14" s="485"/>
      <c r="TDP14" s="485"/>
      <c r="TDQ14" s="485"/>
      <c r="TDR14" s="485"/>
      <c r="TDS14" s="485"/>
      <c r="TDT14" s="485"/>
      <c r="TDU14" s="485"/>
      <c r="TDV14" s="485"/>
      <c r="TDW14" s="485"/>
      <c r="TDX14" s="485"/>
      <c r="TDY14" s="485"/>
      <c r="TDZ14" s="485"/>
      <c r="TEA14" s="485"/>
      <c r="TEB14" s="485"/>
      <c r="TEC14" s="485"/>
      <c r="TED14" s="485"/>
      <c r="TEE14" s="485"/>
      <c r="TEF14" s="485"/>
      <c r="TEG14" s="485"/>
      <c r="TEH14" s="485"/>
      <c r="TEI14" s="485"/>
      <c r="TEJ14" s="485"/>
      <c r="TEK14" s="485"/>
      <c r="TEL14" s="485"/>
      <c r="TEM14" s="485"/>
      <c r="TEN14" s="485"/>
      <c r="TEO14" s="485"/>
      <c r="TEP14" s="485"/>
      <c r="TEQ14" s="485"/>
      <c r="TER14" s="485"/>
      <c r="TES14" s="485"/>
      <c r="TET14" s="485"/>
      <c r="TEU14" s="485"/>
      <c r="TEV14" s="485"/>
      <c r="TEW14" s="485"/>
      <c r="TEX14" s="485"/>
      <c r="TEY14" s="485"/>
      <c r="TEZ14" s="485"/>
      <c r="TFA14" s="485"/>
      <c r="TFB14" s="485"/>
      <c r="TFC14" s="485"/>
      <c r="TFD14" s="485"/>
      <c r="TFE14" s="485"/>
      <c r="TFF14" s="485"/>
      <c r="TFG14" s="485"/>
      <c r="TFH14" s="485"/>
      <c r="TFI14" s="485"/>
      <c r="TFJ14" s="485"/>
      <c r="TFK14" s="485"/>
      <c r="TFL14" s="485"/>
      <c r="TFM14" s="485"/>
      <c r="TFN14" s="485"/>
      <c r="TFO14" s="485"/>
      <c r="TFP14" s="485"/>
      <c r="TFQ14" s="485"/>
      <c r="TFR14" s="485"/>
      <c r="TFS14" s="485"/>
      <c r="TFT14" s="485"/>
      <c r="TFU14" s="485"/>
      <c r="TFV14" s="485"/>
      <c r="TFW14" s="485"/>
      <c r="TFX14" s="485"/>
      <c r="TFY14" s="485"/>
      <c r="TFZ14" s="485"/>
      <c r="TGA14" s="485"/>
      <c r="TGB14" s="485"/>
      <c r="TGC14" s="485"/>
      <c r="TGD14" s="485"/>
      <c r="TGE14" s="485"/>
      <c r="TGF14" s="485"/>
      <c r="TGG14" s="485"/>
      <c r="TGH14" s="485"/>
      <c r="TGI14" s="485"/>
      <c r="TGJ14" s="485"/>
      <c r="TGK14" s="485"/>
      <c r="TGL14" s="485"/>
      <c r="TGM14" s="485"/>
      <c r="TGN14" s="485"/>
      <c r="TGO14" s="485"/>
      <c r="TGP14" s="485"/>
      <c r="TGQ14" s="485"/>
      <c r="TGR14" s="485"/>
      <c r="TGS14" s="485"/>
      <c r="TGT14" s="485"/>
      <c r="TGU14" s="485"/>
      <c r="TGV14" s="485"/>
      <c r="TGW14" s="485"/>
      <c r="TGX14" s="485"/>
      <c r="TGY14" s="485"/>
      <c r="TGZ14" s="485"/>
      <c r="THA14" s="485"/>
      <c r="THB14" s="485"/>
      <c r="THC14" s="485"/>
      <c r="THD14" s="485"/>
      <c r="THE14" s="485"/>
      <c r="THF14" s="485"/>
      <c r="THG14" s="485"/>
      <c r="THH14" s="485"/>
      <c r="THI14" s="485"/>
      <c r="THJ14" s="485"/>
      <c r="THK14" s="485"/>
      <c r="THL14" s="485"/>
      <c r="THM14" s="485"/>
      <c r="THN14" s="485"/>
      <c r="THO14" s="485"/>
      <c r="THP14" s="485"/>
      <c r="THQ14" s="485"/>
      <c r="THR14" s="485"/>
      <c r="THS14" s="485"/>
      <c r="THT14" s="485"/>
      <c r="THU14" s="485"/>
      <c r="THV14" s="485"/>
      <c r="THW14" s="485"/>
      <c r="THX14" s="485"/>
      <c r="THY14" s="485"/>
      <c r="THZ14" s="485"/>
      <c r="TIA14" s="485"/>
      <c r="TIB14" s="485"/>
      <c r="TIC14" s="485"/>
      <c r="TID14" s="485"/>
      <c r="TIE14" s="485"/>
      <c r="TIF14" s="485"/>
      <c r="TIG14" s="485"/>
      <c r="TIH14" s="485"/>
      <c r="TII14" s="485"/>
      <c r="TIJ14" s="485"/>
      <c r="TIK14" s="485"/>
      <c r="TIL14" s="485"/>
      <c r="TIM14" s="485"/>
      <c r="TIN14" s="485"/>
      <c r="TIO14" s="485"/>
      <c r="TIP14" s="485"/>
      <c r="TIQ14" s="485"/>
      <c r="TIR14" s="485"/>
      <c r="TIS14" s="485"/>
      <c r="TIT14" s="485"/>
      <c r="TIU14" s="485"/>
      <c r="TIV14" s="485"/>
      <c r="TIW14" s="485"/>
      <c r="TIX14" s="485"/>
      <c r="TIY14" s="485"/>
      <c r="TIZ14" s="485"/>
      <c r="TJA14" s="485"/>
      <c r="TJB14" s="485"/>
      <c r="TJC14" s="485"/>
      <c r="TJD14" s="485"/>
      <c r="TJE14" s="485"/>
      <c r="TJF14" s="485"/>
      <c r="TJG14" s="485"/>
      <c r="TJH14" s="485"/>
      <c r="TJI14" s="485"/>
      <c r="TJJ14" s="485"/>
      <c r="TJK14" s="485"/>
      <c r="TJL14" s="485"/>
      <c r="TJM14" s="485"/>
      <c r="TJN14" s="485"/>
      <c r="TJO14" s="485"/>
      <c r="TJP14" s="485"/>
      <c r="TJQ14" s="485"/>
      <c r="TJR14" s="485"/>
      <c r="TJS14" s="485"/>
      <c r="TJT14" s="485"/>
      <c r="TJU14" s="485"/>
      <c r="TJV14" s="485"/>
      <c r="TJW14" s="485"/>
      <c r="TJX14" s="485"/>
      <c r="TJY14" s="485"/>
      <c r="TJZ14" s="485"/>
      <c r="TKA14" s="485"/>
      <c r="TKB14" s="485"/>
      <c r="TKC14" s="485"/>
      <c r="TKD14" s="485"/>
      <c r="TKE14" s="485"/>
      <c r="TKF14" s="485"/>
      <c r="TKG14" s="485"/>
      <c r="TKH14" s="485"/>
      <c r="TKI14" s="485"/>
      <c r="TKJ14" s="485"/>
      <c r="TKK14" s="485"/>
      <c r="TKL14" s="485"/>
      <c r="TKM14" s="485"/>
      <c r="TKN14" s="485"/>
      <c r="TKO14" s="485"/>
      <c r="TKP14" s="485"/>
      <c r="TKQ14" s="485"/>
      <c r="TKR14" s="485"/>
      <c r="TKS14" s="485"/>
      <c r="TKT14" s="485"/>
      <c r="TKU14" s="485"/>
      <c r="TKV14" s="485"/>
      <c r="TKW14" s="485"/>
      <c r="TKX14" s="485"/>
      <c r="TKY14" s="485"/>
      <c r="TKZ14" s="485"/>
      <c r="TLA14" s="485"/>
      <c r="TLB14" s="485"/>
      <c r="TLC14" s="485"/>
      <c r="TLD14" s="485"/>
      <c r="TLE14" s="485"/>
      <c r="TLF14" s="485"/>
      <c r="TLG14" s="485"/>
      <c r="TLH14" s="485"/>
      <c r="TLI14" s="485"/>
      <c r="TLJ14" s="485"/>
      <c r="TLK14" s="485"/>
      <c r="TLL14" s="485"/>
      <c r="TLM14" s="485"/>
      <c r="TLN14" s="485"/>
      <c r="TLO14" s="485"/>
      <c r="TLP14" s="485"/>
      <c r="TLQ14" s="485"/>
      <c r="TLR14" s="485"/>
      <c r="TLS14" s="485"/>
      <c r="TLT14" s="485"/>
      <c r="TLU14" s="485"/>
      <c r="TLV14" s="485"/>
      <c r="TLW14" s="485"/>
      <c r="TLX14" s="485"/>
      <c r="TLY14" s="485"/>
      <c r="TLZ14" s="485"/>
      <c r="TMA14" s="485"/>
      <c r="TMB14" s="485"/>
      <c r="TMC14" s="485"/>
      <c r="TMD14" s="485"/>
      <c r="TME14" s="485"/>
      <c r="TMF14" s="485"/>
      <c r="TMG14" s="485"/>
      <c r="TMH14" s="485"/>
      <c r="TMI14" s="485"/>
      <c r="TMJ14" s="485"/>
      <c r="TMK14" s="485"/>
      <c r="TML14" s="485"/>
      <c r="TMM14" s="485"/>
      <c r="TMN14" s="485"/>
      <c r="TMO14" s="485"/>
      <c r="TMP14" s="485"/>
      <c r="TMQ14" s="485"/>
      <c r="TMR14" s="485"/>
      <c r="TMS14" s="485"/>
      <c r="TMT14" s="485"/>
      <c r="TMU14" s="485"/>
      <c r="TMV14" s="485"/>
      <c r="TMW14" s="485"/>
      <c r="TMX14" s="485"/>
      <c r="TMY14" s="485"/>
      <c r="TMZ14" s="485"/>
      <c r="TNA14" s="485"/>
      <c r="TNB14" s="485"/>
      <c r="TNC14" s="485"/>
      <c r="TND14" s="485"/>
      <c r="TNE14" s="485"/>
      <c r="TNF14" s="485"/>
      <c r="TNG14" s="485"/>
      <c r="TNH14" s="485"/>
      <c r="TNI14" s="485"/>
      <c r="TNJ14" s="485"/>
      <c r="TNK14" s="485"/>
      <c r="TNL14" s="485"/>
      <c r="TNM14" s="485"/>
      <c r="TNN14" s="485"/>
      <c r="TNO14" s="485"/>
      <c r="TNP14" s="485"/>
      <c r="TNQ14" s="485"/>
      <c r="TNR14" s="485"/>
      <c r="TNS14" s="485"/>
      <c r="TNT14" s="485"/>
      <c r="TNU14" s="485"/>
      <c r="TNV14" s="485"/>
      <c r="TNW14" s="485"/>
      <c r="TNX14" s="485"/>
      <c r="TNY14" s="485"/>
      <c r="TNZ14" s="485"/>
      <c r="TOA14" s="485"/>
      <c r="TOB14" s="485"/>
      <c r="TOC14" s="485"/>
      <c r="TOD14" s="485"/>
      <c r="TOE14" s="485"/>
      <c r="TOF14" s="485"/>
      <c r="TOG14" s="485"/>
      <c r="TOH14" s="485"/>
      <c r="TOI14" s="485"/>
      <c r="TOJ14" s="485"/>
      <c r="TOK14" s="485"/>
      <c r="TOL14" s="485"/>
      <c r="TOM14" s="485"/>
      <c r="TON14" s="485"/>
      <c r="TOO14" s="485"/>
      <c r="TOP14" s="485"/>
      <c r="TOQ14" s="485"/>
      <c r="TOR14" s="485"/>
      <c r="TOS14" s="485"/>
      <c r="TOT14" s="485"/>
      <c r="TOU14" s="485"/>
      <c r="TOV14" s="485"/>
      <c r="TOW14" s="485"/>
      <c r="TOX14" s="485"/>
      <c r="TOY14" s="485"/>
      <c r="TOZ14" s="485"/>
      <c r="TPA14" s="485"/>
      <c r="TPB14" s="485"/>
      <c r="TPC14" s="485"/>
      <c r="TPD14" s="485"/>
      <c r="TPE14" s="485"/>
      <c r="TPF14" s="485"/>
      <c r="TPG14" s="485"/>
      <c r="TPH14" s="485"/>
      <c r="TPI14" s="485"/>
      <c r="TPJ14" s="485"/>
      <c r="TPK14" s="485"/>
      <c r="TPL14" s="485"/>
      <c r="TPM14" s="485"/>
      <c r="TPN14" s="485"/>
      <c r="TPO14" s="485"/>
      <c r="TPP14" s="485"/>
      <c r="TPQ14" s="485"/>
      <c r="TPR14" s="485"/>
      <c r="TPS14" s="485"/>
      <c r="TPT14" s="485"/>
      <c r="TPU14" s="485"/>
      <c r="TPV14" s="485"/>
      <c r="TPW14" s="485"/>
      <c r="TPX14" s="485"/>
      <c r="TPY14" s="485"/>
      <c r="TPZ14" s="485"/>
      <c r="TQA14" s="485"/>
      <c r="TQB14" s="485"/>
      <c r="TQC14" s="485"/>
      <c r="TQD14" s="485"/>
      <c r="TQE14" s="485"/>
      <c r="TQF14" s="485"/>
      <c r="TQG14" s="485"/>
      <c r="TQH14" s="485"/>
      <c r="TQI14" s="485"/>
      <c r="TQJ14" s="485"/>
      <c r="TQK14" s="485"/>
      <c r="TQL14" s="485"/>
      <c r="TQM14" s="485"/>
      <c r="TQN14" s="485"/>
      <c r="TQO14" s="485"/>
      <c r="TQP14" s="485"/>
      <c r="TQQ14" s="485"/>
      <c r="TQR14" s="485"/>
      <c r="TQS14" s="485"/>
      <c r="TQT14" s="485"/>
      <c r="TQU14" s="485"/>
      <c r="TQV14" s="485"/>
      <c r="TQW14" s="485"/>
      <c r="TQX14" s="485"/>
      <c r="TQY14" s="485"/>
      <c r="TQZ14" s="485"/>
      <c r="TRA14" s="485"/>
      <c r="TRB14" s="485"/>
      <c r="TRC14" s="485"/>
      <c r="TRD14" s="485"/>
      <c r="TRE14" s="485"/>
      <c r="TRF14" s="485"/>
      <c r="TRG14" s="485"/>
      <c r="TRH14" s="485"/>
      <c r="TRI14" s="485"/>
      <c r="TRJ14" s="485"/>
      <c r="TRK14" s="485"/>
      <c r="TRL14" s="485"/>
      <c r="TRM14" s="485"/>
      <c r="TRN14" s="485"/>
      <c r="TRO14" s="485"/>
      <c r="TRP14" s="485"/>
      <c r="TRQ14" s="485"/>
      <c r="TRR14" s="485"/>
      <c r="TRS14" s="485"/>
      <c r="TRT14" s="485"/>
      <c r="TRU14" s="485"/>
      <c r="TRV14" s="485"/>
      <c r="TRW14" s="485"/>
      <c r="TRX14" s="485"/>
      <c r="TRY14" s="485"/>
      <c r="TRZ14" s="485"/>
      <c r="TSA14" s="485"/>
      <c r="TSB14" s="485"/>
      <c r="TSC14" s="485"/>
      <c r="TSD14" s="485"/>
      <c r="TSE14" s="485"/>
      <c r="TSF14" s="485"/>
      <c r="TSG14" s="485"/>
      <c r="TSH14" s="485"/>
      <c r="TSI14" s="485"/>
      <c r="TSJ14" s="485"/>
      <c r="TSK14" s="485"/>
      <c r="TSL14" s="485"/>
      <c r="TSM14" s="485"/>
      <c r="TSN14" s="485"/>
      <c r="TSO14" s="485"/>
      <c r="TSP14" s="485"/>
      <c r="TSQ14" s="485"/>
      <c r="TSR14" s="485"/>
      <c r="TSS14" s="485"/>
      <c r="TST14" s="485"/>
      <c r="TSU14" s="485"/>
      <c r="TSV14" s="485"/>
      <c r="TSW14" s="485"/>
      <c r="TSX14" s="485"/>
      <c r="TSY14" s="485"/>
      <c r="TSZ14" s="485"/>
      <c r="TTA14" s="485"/>
      <c r="TTB14" s="485"/>
      <c r="TTC14" s="485"/>
      <c r="TTD14" s="485"/>
      <c r="TTE14" s="485"/>
      <c r="TTF14" s="485"/>
      <c r="TTG14" s="485"/>
      <c r="TTH14" s="485"/>
      <c r="TTI14" s="485"/>
      <c r="TTJ14" s="485"/>
      <c r="TTK14" s="485"/>
      <c r="TTL14" s="485"/>
      <c r="TTM14" s="485"/>
      <c r="TTN14" s="485"/>
      <c r="TTO14" s="485"/>
      <c r="TTP14" s="485"/>
      <c r="TTQ14" s="485"/>
      <c r="TTR14" s="485"/>
      <c r="TTS14" s="485"/>
      <c r="TTT14" s="485"/>
      <c r="TTU14" s="485"/>
      <c r="TTV14" s="485"/>
      <c r="TTW14" s="485"/>
      <c r="TTX14" s="485"/>
      <c r="TTY14" s="485"/>
      <c r="TTZ14" s="485"/>
      <c r="TUA14" s="485"/>
      <c r="TUB14" s="485"/>
      <c r="TUC14" s="485"/>
      <c r="TUD14" s="485"/>
      <c r="TUE14" s="485"/>
      <c r="TUF14" s="485"/>
      <c r="TUG14" s="485"/>
      <c r="TUH14" s="485"/>
      <c r="TUI14" s="485"/>
      <c r="TUJ14" s="485"/>
      <c r="TUK14" s="485"/>
      <c r="TUL14" s="485"/>
      <c r="TUM14" s="485"/>
      <c r="TUN14" s="485"/>
      <c r="TUO14" s="485"/>
      <c r="TUP14" s="485"/>
      <c r="TUQ14" s="485"/>
      <c r="TUR14" s="485"/>
      <c r="TUS14" s="485"/>
      <c r="TUT14" s="485"/>
      <c r="TUU14" s="485"/>
      <c r="TUV14" s="485"/>
      <c r="TUW14" s="485"/>
      <c r="TUX14" s="485"/>
      <c r="TUY14" s="485"/>
      <c r="TUZ14" s="485"/>
      <c r="TVA14" s="485"/>
      <c r="TVB14" s="485"/>
      <c r="TVC14" s="485"/>
      <c r="TVD14" s="485"/>
      <c r="TVE14" s="485"/>
      <c r="TVF14" s="485"/>
      <c r="TVG14" s="485"/>
      <c r="TVH14" s="485"/>
      <c r="TVI14" s="485"/>
      <c r="TVJ14" s="485"/>
      <c r="TVK14" s="485"/>
      <c r="TVL14" s="485"/>
      <c r="TVM14" s="485"/>
      <c r="TVN14" s="485"/>
      <c r="TVO14" s="485"/>
      <c r="TVP14" s="485"/>
      <c r="TVQ14" s="485"/>
      <c r="TVR14" s="485"/>
      <c r="TVS14" s="485"/>
      <c r="TVT14" s="485"/>
      <c r="TVU14" s="485"/>
      <c r="TVV14" s="485"/>
      <c r="TVW14" s="485"/>
      <c r="TVX14" s="485"/>
      <c r="TVY14" s="485"/>
      <c r="TVZ14" s="485"/>
      <c r="TWA14" s="485"/>
      <c r="TWB14" s="485"/>
      <c r="TWC14" s="485"/>
      <c r="TWD14" s="485"/>
      <c r="TWE14" s="485"/>
      <c r="TWF14" s="485"/>
      <c r="TWG14" s="485"/>
      <c r="TWH14" s="485"/>
      <c r="TWI14" s="485"/>
      <c r="TWJ14" s="485"/>
      <c r="TWK14" s="485"/>
      <c r="TWL14" s="485"/>
      <c r="TWM14" s="485"/>
      <c r="TWN14" s="485"/>
      <c r="TWO14" s="485"/>
      <c r="TWP14" s="485"/>
      <c r="TWQ14" s="485"/>
      <c r="TWR14" s="485"/>
      <c r="TWS14" s="485"/>
      <c r="TWT14" s="485"/>
      <c r="TWU14" s="485"/>
      <c r="TWV14" s="485"/>
      <c r="TWW14" s="485"/>
      <c r="TWX14" s="485"/>
      <c r="TWY14" s="485"/>
      <c r="TWZ14" s="485"/>
      <c r="TXA14" s="485"/>
      <c r="TXB14" s="485"/>
      <c r="TXC14" s="485"/>
      <c r="TXD14" s="485"/>
      <c r="TXE14" s="485"/>
      <c r="TXF14" s="485"/>
      <c r="TXG14" s="485"/>
      <c r="TXH14" s="485"/>
      <c r="TXI14" s="485"/>
      <c r="TXJ14" s="485"/>
      <c r="TXK14" s="485"/>
      <c r="TXL14" s="485"/>
      <c r="TXM14" s="485"/>
      <c r="TXN14" s="485"/>
      <c r="TXO14" s="485"/>
      <c r="TXP14" s="485"/>
      <c r="TXQ14" s="485"/>
      <c r="TXR14" s="485"/>
      <c r="TXS14" s="485"/>
      <c r="TXT14" s="485"/>
      <c r="TXU14" s="485"/>
      <c r="TXV14" s="485"/>
      <c r="TXW14" s="485"/>
      <c r="TXX14" s="485"/>
      <c r="TXY14" s="485"/>
      <c r="TXZ14" s="485"/>
      <c r="TYA14" s="485"/>
      <c r="TYB14" s="485"/>
      <c r="TYC14" s="485"/>
      <c r="TYD14" s="485"/>
      <c r="TYE14" s="485"/>
      <c r="TYF14" s="485"/>
      <c r="TYG14" s="485"/>
      <c r="TYH14" s="485"/>
      <c r="TYI14" s="485"/>
      <c r="TYJ14" s="485"/>
      <c r="TYK14" s="485"/>
      <c r="TYL14" s="485"/>
      <c r="TYM14" s="485"/>
      <c r="TYN14" s="485"/>
      <c r="TYO14" s="485"/>
      <c r="TYP14" s="485"/>
      <c r="TYQ14" s="485"/>
      <c r="TYR14" s="485"/>
      <c r="TYS14" s="485"/>
      <c r="TYT14" s="485"/>
      <c r="TYU14" s="485"/>
      <c r="TYV14" s="485"/>
      <c r="TYW14" s="485"/>
      <c r="TYX14" s="485"/>
      <c r="TYY14" s="485"/>
      <c r="TYZ14" s="485"/>
      <c r="TZA14" s="485"/>
      <c r="TZB14" s="485"/>
      <c r="TZC14" s="485"/>
      <c r="TZD14" s="485"/>
      <c r="TZE14" s="485"/>
      <c r="TZF14" s="485"/>
      <c r="TZG14" s="485"/>
      <c r="TZH14" s="485"/>
      <c r="TZI14" s="485"/>
      <c r="TZJ14" s="485"/>
      <c r="TZK14" s="485"/>
      <c r="TZL14" s="485"/>
      <c r="TZM14" s="485"/>
      <c r="TZN14" s="485"/>
      <c r="TZO14" s="485"/>
      <c r="TZP14" s="485"/>
      <c r="TZQ14" s="485"/>
      <c r="TZR14" s="485"/>
      <c r="TZS14" s="485"/>
      <c r="TZT14" s="485"/>
      <c r="TZU14" s="485"/>
      <c r="TZV14" s="485"/>
      <c r="TZW14" s="485"/>
      <c r="TZX14" s="485"/>
      <c r="TZY14" s="485"/>
      <c r="TZZ14" s="485"/>
      <c r="UAA14" s="485"/>
      <c r="UAB14" s="485"/>
      <c r="UAC14" s="485"/>
      <c r="UAD14" s="485"/>
      <c r="UAE14" s="485"/>
      <c r="UAF14" s="485"/>
      <c r="UAG14" s="485"/>
      <c r="UAH14" s="485"/>
      <c r="UAI14" s="485"/>
      <c r="UAJ14" s="485"/>
      <c r="UAK14" s="485"/>
      <c r="UAL14" s="485"/>
      <c r="UAM14" s="485"/>
      <c r="UAN14" s="485"/>
      <c r="UAO14" s="485"/>
      <c r="UAP14" s="485"/>
      <c r="UAQ14" s="485"/>
      <c r="UAR14" s="485"/>
      <c r="UAS14" s="485"/>
      <c r="UAT14" s="485"/>
      <c r="UAU14" s="485"/>
      <c r="UAV14" s="485"/>
      <c r="UAW14" s="485"/>
      <c r="UAX14" s="485"/>
      <c r="UAY14" s="485"/>
      <c r="UAZ14" s="485"/>
      <c r="UBA14" s="485"/>
      <c r="UBB14" s="485"/>
      <c r="UBC14" s="485"/>
      <c r="UBD14" s="485"/>
      <c r="UBE14" s="485"/>
      <c r="UBF14" s="485"/>
      <c r="UBG14" s="485"/>
      <c r="UBH14" s="485"/>
      <c r="UBI14" s="485"/>
      <c r="UBJ14" s="485"/>
      <c r="UBK14" s="485"/>
      <c r="UBL14" s="485"/>
      <c r="UBM14" s="485"/>
      <c r="UBN14" s="485"/>
      <c r="UBO14" s="485"/>
      <c r="UBP14" s="485"/>
      <c r="UBQ14" s="485"/>
      <c r="UBR14" s="485"/>
      <c r="UBS14" s="485"/>
      <c r="UBT14" s="485"/>
      <c r="UBU14" s="485"/>
      <c r="UBV14" s="485"/>
      <c r="UBW14" s="485"/>
      <c r="UBX14" s="485"/>
      <c r="UBY14" s="485"/>
      <c r="UBZ14" s="485"/>
      <c r="UCA14" s="485"/>
      <c r="UCB14" s="485"/>
      <c r="UCC14" s="485"/>
      <c r="UCD14" s="485"/>
      <c r="UCE14" s="485"/>
      <c r="UCF14" s="485"/>
      <c r="UCG14" s="485"/>
      <c r="UCH14" s="485"/>
      <c r="UCI14" s="485"/>
      <c r="UCJ14" s="485"/>
      <c r="UCK14" s="485"/>
      <c r="UCL14" s="485"/>
      <c r="UCM14" s="485"/>
      <c r="UCN14" s="485"/>
      <c r="UCO14" s="485"/>
      <c r="UCP14" s="485"/>
      <c r="UCQ14" s="485"/>
      <c r="UCR14" s="485"/>
      <c r="UCS14" s="485"/>
      <c r="UCT14" s="485"/>
      <c r="UCU14" s="485"/>
      <c r="UCV14" s="485"/>
      <c r="UCW14" s="485"/>
      <c r="UCX14" s="485"/>
      <c r="UCY14" s="485"/>
      <c r="UCZ14" s="485"/>
      <c r="UDA14" s="485"/>
      <c r="UDB14" s="485"/>
      <c r="UDC14" s="485"/>
      <c r="UDD14" s="485"/>
      <c r="UDE14" s="485"/>
      <c r="UDF14" s="485"/>
      <c r="UDG14" s="485"/>
      <c r="UDH14" s="485"/>
      <c r="UDI14" s="485"/>
      <c r="UDJ14" s="485"/>
      <c r="UDK14" s="485"/>
      <c r="UDL14" s="485"/>
      <c r="UDM14" s="485"/>
      <c r="UDN14" s="485"/>
      <c r="UDO14" s="485"/>
      <c r="UDP14" s="485"/>
      <c r="UDQ14" s="485"/>
      <c r="UDR14" s="485"/>
      <c r="UDS14" s="485"/>
      <c r="UDT14" s="485"/>
      <c r="UDU14" s="485"/>
      <c r="UDV14" s="485"/>
      <c r="UDW14" s="485"/>
      <c r="UDX14" s="485"/>
      <c r="UDY14" s="485"/>
      <c r="UDZ14" s="485"/>
      <c r="UEA14" s="485"/>
      <c r="UEB14" s="485"/>
      <c r="UEC14" s="485"/>
      <c r="UED14" s="485"/>
      <c r="UEE14" s="485"/>
      <c r="UEF14" s="485"/>
      <c r="UEG14" s="485"/>
      <c r="UEH14" s="485"/>
      <c r="UEI14" s="485"/>
      <c r="UEJ14" s="485"/>
      <c r="UEK14" s="485"/>
      <c r="UEL14" s="485"/>
      <c r="UEM14" s="485"/>
      <c r="UEN14" s="485"/>
      <c r="UEO14" s="485"/>
      <c r="UEP14" s="485"/>
      <c r="UEQ14" s="485"/>
      <c r="UER14" s="485"/>
      <c r="UES14" s="485"/>
      <c r="UET14" s="485"/>
      <c r="UEU14" s="485"/>
      <c r="UEV14" s="485"/>
      <c r="UEW14" s="485"/>
      <c r="UEX14" s="485"/>
      <c r="UEY14" s="485"/>
      <c r="UEZ14" s="485"/>
      <c r="UFA14" s="485"/>
      <c r="UFB14" s="485"/>
      <c r="UFC14" s="485"/>
      <c r="UFD14" s="485"/>
      <c r="UFE14" s="485"/>
      <c r="UFF14" s="485"/>
      <c r="UFG14" s="485"/>
      <c r="UFH14" s="485"/>
      <c r="UFI14" s="485"/>
      <c r="UFJ14" s="485"/>
      <c r="UFK14" s="485"/>
      <c r="UFL14" s="485"/>
      <c r="UFM14" s="485"/>
      <c r="UFN14" s="485"/>
      <c r="UFO14" s="485"/>
      <c r="UFP14" s="485"/>
      <c r="UFQ14" s="485"/>
      <c r="UFR14" s="485"/>
      <c r="UFS14" s="485"/>
      <c r="UFT14" s="485"/>
      <c r="UFU14" s="485"/>
      <c r="UFV14" s="485"/>
      <c r="UFW14" s="485"/>
      <c r="UFX14" s="485"/>
      <c r="UFY14" s="485"/>
      <c r="UFZ14" s="485"/>
      <c r="UGA14" s="485"/>
      <c r="UGB14" s="485"/>
      <c r="UGC14" s="485"/>
      <c r="UGD14" s="485"/>
      <c r="UGE14" s="485"/>
      <c r="UGF14" s="485"/>
      <c r="UGG14" s="485"/>
      <c r="UGH14" s="485"/>
      <c r="UGI14" s="485"/>
      <c r="UGJ14" s="485"/>
      <c r="UGK14" s="485"/>
      <c r="UGL14" s="485"/>
      <c r="UGM14" s="485"/>
      <c r="UGN14" s="485"/>
      <c r="UGO14" s="485"/>
      <c r="UGP14" s="485"/>
      <c r="UGQ14" s="485"/>
      <c r="UGR14" s="485"/>
      <c r="UGS14" s="485"/>
      <c r="UGT14" s="485"/>
      <c r="UGU14" s="485"/>
      <c r="UGV14" s="485"/>
      <c r="UGW14" s="485"/>
      <c r="UGX14" s="485"/>
      <c r="UGY14" s="485"/>
      <c r="UGZ14" s="485"/>
      <c r="UHA14" s="485"/>
      <c r="UHB14" s="485"/>
      <c r="UHC14" s="485"/>
      <c r="UHD14" s="485"/>
      <c r="UHE14" s="485"/>
      <c r="UHF14" s="485"/>
      <c r="UHG14" s="485"/>
      <c r="UHH14" s="485"/>
      <c r="UHI14" s="485"/>
      <c r="UHJ14" s="485"/>
      <c r="UHK14" s="485"/>
      <c r="UHL14" s="485"/>
      <c r="UHM14" s="485"/>
      <c r="UHN14" s="485"/>
      <c r="UHO14" s="485"/>
      <c r="UHP14" s="485"/>
      <c r="UHQ14" s="485"/>
      <c r="UHR14" s="485"/>
      <c r="UHS14" s="485"/>
      <c r="UHT14" s="485"/>
      <c r="UHU14" s="485"/>
      <c r="UHV14" s="485"/>
      <c r="UHW14" s="485"/>
      <c r="UHX14" s="485"/>
      <c r="UHY14" s="485"/>
      <c r="UHZ14" s="485"/>
      <c r="UIA14" s="485"/>
      <c r="UIB14" s="485"/>
      <c r="UIC14" s="485"/>
      <c r="UID14" s="485"/>
      <c r="UIE14" s="485"/>
      <c r="UIF14" s="485"/>
      <c r="UIG14" s="485"/>
      <c r="UIH14" s="485"/>
      <c r="UII14" s="485"/>
      <c r="UIJ14" s="485"/>
      <c r="UIK14" s="485"/>
      <c r="UIL14" s="485"/>
      <c r="UIM14" s="485"/>
      <c r="UIN14" s="485"/>
      <c r="UIO14" s="485"/>
      <c r="UIP14" s="485"/>
      <c r="UIQ14" s="485"/>
      <c r="UIR14" s="485"/>
      <c r="UIS14" s="485"/>
      <c r="UIT14" s="485"/>
      <c r="UIU14" s="485"/>
      <c r="UIV14" s="485"/>
      <c r="UIW14" s="485"/>
      <c r="UIX14" s="485"/>
      <c r="UIY14" s="485"/>
      <c r="UIZ14" s="485"/>
      <c r="UJA14" s="485"/>
      <c r="UJB14" s="485"/>
      <c r="UJC14" s="485"/>
      <c r="UJD14" s="485"/>
      <c r="UJE14" s="485"/>
      <c r="UJF14" s="485"/>
      <c r="UJG14" s="485"/>
      <c r="UJH14" s="485"/>
      <c r="UJI14" s="485"/>
      <c r="UJJ14" s="485"/>
      <c r="UJK14" s="485"/>
      <c r="UJL14" s="485"/>
      <c r="UJM14" s="485"/>
      <c r="UJN14" s="485"/>
      <c r="UJO14" s="485"/>
      <c r="UJP14" s="485"/>
      <c r="UJQ14" s="485"/>
      <c r="UJR14" s="485"/>
      <c r="UJS14" s="485"/>
      <c r="UJT14" s="485"/>
      <c r="UJU14" s="485"/>
      <c r="UJV14" s="485"/>
      <c r="UJW14" s="485"/>
      <c r="UJX14" s="485"/>
      <c r="UJY14" s="485"/>
      <c r="UJZ14" s="485"/>
      <c r="UKA14" s="485"/>
      <c r="UKB14" s="485"/>
      <c r="UKC14" s="485"/>
      <c r="UKD14" s="485"/>
      <c r="UKE14" s="485"/>
      <c r="UKF14" s="485"/>
      <c r="UKG14" s="485"/>
      <c r="UKH14" s="485"/>
      <c r="UKI14" s="485"/>
      <c r="UKJ14" s="485"/>
      <c r="UKK14" s="485"/>
      <c r="UKL14" s="485"/>
      <c r="UKM14" s="485"/>
      <c r="UKN14" s="485"/>
      <c r="UKO14" s="485"/>
      <c r="UKP14" s="485"/>
      <c r="UKQ14" s="485"/>
      <c r="UKR14" s="485"/>
      <c r="UKS14" s="485"/>
      <c r="UKT14" s="485"/>
      <c r="UKU14" s="485"/>
      <c r="UKV14" s="485"/>
      <c r="UKW14" s="485"/>
      <c r="UKX14" s="485"/>
      <c r="UKY14" s="485"/>
      <c r="UKZ14" s="485"/>
      <c r="ULA14" s="485"/>
      <c r="ULB14" s="485"/>
      <c r="ULC14" s="485"/>
      <c r="ULD14" s="485"/>
      <c r="ULE14" s="485"/>
      <c r="ULF14" s="485"/>
      <c r="ULG14" s="485"/>
      <c r="ULH14" s="485"/>
      <c r="ULI14" s="485"/>
      <c r="ULJ14" s="485"/>
      <c r="ULK14" s="485"/>
      <c r="ULL14" s="485"/>
      <c r="ULM14" s="485"/>
      <c r="ULN14" s="485"/>
      <c r="ULO14" s="485"/>
      <c r="ULP14" s="485"/>
      <c r="ULQ14" s="485"/>
      <c r="ULR14" s="485"/>
      <c r="ULS14" s="485"/>
      <c r="ULT14" s="485"/>
      <c r="ULU14" s="485"/>
      <c r="ULV14" s="485"/>
      <c r="ULW14" s="485"/>
      <c r="ULX14" s="485"/>
      <c r="ULY14" s="485"/>
      <c r="ULZ14" s="485"/>
      <c r="UMA14" s="485"/>
      <c r="UMB14" s="485"/>
      <c r="UMC14" s="485"/>
      <c r="UMD14" s="485"/>
      <c r="UME14" s="485"/>
      <c r="UMF14" s="485"/>
      <c r="UMG14" s="485"/>
      <c r="UMH14" s="485"/>
      <c r="UMI14" s="485"/>
      <c r="UMJ14" s="485"/>
      <c r="UMK14" s="485"/>
      <c r="UML14" s="485"/>
      <c r="UMM14" s="485"/>
      <c r="UMN14" s="485"/>
      <c r="UMO14" s="485"/>
      <c r="UMP14" s="485"/>
      <c r="UMQ14" s="485"/>
      <c r="UMR14" s="485"/>
      <c r="UMS14" s="485"/>
      <c r="UMT14" s="485"/>
      <c r="UMU14" s="485"/>
      <c r="UMV14" s="485"/>
      <c r="UMW14" s="485"/>
      <c r="UMX14" s="485"/>
      <c r="UMY14" s="485"/>
      <c r="UMZ14" s="485"/>
      <c r="UNA14" s="485"/>
      <c r="UNB14" s="485"/>
      <c r="UNC14" s="485"/>
      <c r="UND14" s="485"/>
      <c r="UNE14" s="485"/>
      <c r="UNF14" s="485"/>
      <c r="UNG14" s="485"/>
      <c r="UNH14" s="485"/>
      <c r="UNI14" s="485"/>
      <c r="UNJ14" s="485"/>
      <c r="UNK14" s="485"/>
      <c r="UNL14" s="485"/>
      <c r="UNM14" s="485"/>
      <c r="UNN14" s="485"/>
      <c r="UNO14" s="485"/>
      <c r="UNP14" s="485"/>
      <c r="UNQ14" s="485"/>
      <c r="UNR14" s="485"/>
      <c r="UNS14" s="485"/>
      <c r="UNT14" s="485"/>
      <c r="UNU14" s="485"/>
      <c r="UNV14" s="485"/>
      <c r="UNW14" s="485"/>
      <c r="UNX14" s="485"/>
      <c r="UNY14" s="485"/>
      <c r="UNZ14" s="485"/>
      <c r="UOA14" s="485"/>
      <c r="UOB14" s="485"/>
      <c r="UOC14" s="485"/>
      <c r="UOD14" s="485"/>
      <c r="UOE14" s="485"/>
      <c r="UOF14" s="485"/>
      <c r="UOG14" s="485"/>
      <c r="UOH14" s="485"/>
      <c r="UOI14" s="485"/>
      <c r="UOJ14" s="485"/>
      <c r="UOK14" s="485"/>
      <c r="UOL14" s="485"/>
      <c r="UOM14" s="485"/>
      <c r="UON14" s="485"/>
      <c r="UOO14" s="485"/>
      <c r="UOP14" s="485"/>
      <c r="UOQ14" s="485"/>
      <c r="UOR14" s="485"/>
      <c r="UOS14" s="485"/>
      <c r="UOT14" s="485"/>
      <c r="UOU14" s="485"/>
      <c r="UOV14" s="485"/>
      <c r="UOW14" s="485"/>
      <c r="UOX14" s="485"/>
      <c r="UOY14" s="485"/>
      <c r="UOZ14" s="485"/>
      <c r="UPA14" s="485"/>
      <c r="UPB14" s="485"/>
      <c r="UPC14" s="485"/>
      <c r="UPD14" s="485"/>
      <c r="UPE14" s="485"/>
      <c r="UPF14" s="485"/>
      <c r="UPG14" s="485"/>
      <c r="UPH14" s="485"/>
      <c r="UPI14" s="485"/>
      <c r="UPJ14" s="485"/>
      <c r="UPK14" s="485"/>
      <c r="UPL14" s="485"/>
      <c r="UPM14" s="485"/>
      <c r="UPN14" s="485"/>
      <c r="UPO14" s="485"/>
      <c r="UPP14" s="485"/>
      <c r="UPQ14" s="485"/>
      <c r="UPR14" s="485"/>
      <c r="UPS14" s="485"/>
      <c r="UPT14" s="485"/>
      <c r="UPU14" s="485"/>
      <c r="UPV14" s="485"/>
      <c r="UPW14" s="485"/>
      <c r="UPX14" s="485"/>
      <c r="UPY14" s="485"/>
      <c r="UPZ14" s="485"/>
      <c r="UQA14" s="485"/>
      <c r="UQB14" s="485"/>
      <c r="UQC14" s="485"/>
      <c r="UQD14" s="485"/>
      <c r="UQE14" s="485"/>
      <c r="UQF14" s="485"/>
      <c r="UQG14" s="485"/>
      <c r="UQH14" s="485"/>
      <c r="UQI14" s="485"/>
      <c r="UQJ14" s="485"/>
      <c r="UQK14" s="485"/>
      <c r="UQL14" s="485"/>
      <c r="UQM14" s="485"/>
      <c r="UQN14" s="485"/>
      <c r="UQO14" s="485"/>
      <c r="UQP14" s="485"/>
      <c r="UQQ14" s="485"/>
      <c r="UQR14" s="485"/>
      <c r="UQS14" s="485"/>
      <c r="UQT14" s="485"/>
      <c r="UQU14" s="485"/>
      <c r="UQV14" s="485"/>
      <c r="UQW14" s="485"/>
      <c r="UQX14" s="485"/>
      <c r="UQY14" s="485"/>
      <c r="UQZ14" s="485"/>
      <c r="URA14" s="485"/>
      <c r="URB14" s="485"/>
      <c r="URC14" s="485"/>
      <c r="URD14" s="485"/>
      <c r="URE14" s="485"/>
      <c r="URF14" s="485"/>
      <c r="URG14" s="485"/>
      <c r="URH14" s="485"/>
      <c r="URI14" s="485"/>
      <c r="URJ14" s="485"/>
      <c r="URK14" s="485"/>
      <c r="URL14" s="485"/>
      <c r="URM14" s="485"/>
      <c r="URN14" s="485"/>
      <c r="URO14" s="485"/>
      <c r="URP14" s="485"/>
      <c r="URQ14" s="485"/>
      <c r="URR14" s="485"/>
      <c r="URS14" s="485"/>
      <c r="URT14" s="485"/>
      <c r="URU14" s="485"/>
      <c r="URV14" s="485"/>
      <c r="URW14" s="485"/>
      <c r="URX14" s="485"/>
      <c r="URY14" s="485"/>
      <c r="URZ14" s="485"/>
      <c r="USA14" s="485"/>
      <c r="USB14" s="485"/>
      <c r="USC14" s="485"/>
      <c r="USD14" s="485"/>
      <c r="USE14" s="485"/>
      <c r="USF14" s="485"/>
      <c r="USG14" s="485"/>
      <c r="USH14" s="485"/>
      <c r="USI14" s="485"/>
      <c r="USJ14" s="485"/>
      <c r="USK14" s="485"/>
      <c r="USL14" s="485"/>
      <c r="USM14" s="485"/>
      <c r="USN14" s="485"/>
      <c r="USO14" s="485"/>
      <c r="USP14" s="485"/>
      <c r="USQ14" s="485"/>
      <c r="USR14" s="485"/>
      <c r="USS14" s="485"/>
      <c r="UST14" s="485"/>
      <c r="USU14" s="485"/>
      <c r="USV14" s="485"/>
      <c r="USW14" s="485"/>
      <c r="USX14" s="485"/>
      <c r="USY14" s="485"/>
      <c r="USZ14" s="485"/>
      <c r="UTA14" s="485"/>
      <c r="UTB14" s="485"/>
      <c r="UTC14" s="485"/>
      <c r="UTD14" s="485"/>
      <c r="UTE14" s="485"/>
      <c r="UTF14" s="485"/>
      <c r="UTG14" s="485"/>
      <c r="UTH14" s="485"/>
      <c r="UTI14" s="485"/>
      <c r="UTJ14" s="485"/>
      <c r="UTK14" s="485"/>
      <c r="UTL14" s="485"/>
      <c r="UTM14" s="485"/>
      <c r="UTN14" s="485"/>
      <c r="UTO14" s="485"/>
      <c r="UTP14" s="485"/>
      <c r="UTQ14" s="485"/>
      <c r="UTR14" s="485"/>
      <c r="UTS14" s="485"/>
      <c r="UTT14" s="485"/>
      <c r="UTU14" s="485"/>
      <c r="UTV14" s="485"/>
      <c r="UTW14" s="485"/>
      <c r="UTX14" s="485"/>
      <c r="UTY14" s="485"/>
      <c r="UTZ14" s="485"/>
      <c r="UUA14" s="485"/>
      <c r="UUB14" s="485"/>
      <c r="UUC14" s="485"/>
      <c r="UUD14" s="485"/>
      <c r="UUE14" s="485"/>
      <c r="UUF14" s="485"/>
      <c r="UUG14" s="485"/>
      <c r="UUH14" s="485"/>
      <c r="UUI14" s="485"/>
      <c r="UUJ14" s="485"/>
      <c r="UUK14" s="485"/>
      <c r="UUL14" s="485"/>
      <c r="UUM14" s="485"/>
      <c r="UUN14" s="485"/>
      <c r="UUO14" s="485"/>
      <c r="UUP14" s="485"/>
      <c r="UUQ14" s="485"/>
      <c r="UUR14" s="485"/>
      <c r="UUS14" s="485"/>
      <c r="UUT14" s="485"/>
      <c r="UUU14" s="485"/>
      <c r="UUV14" s="485"/>
      <c r="UUW14" s="485"/>
      <c r="UUX14" s="485"/>
      <c r="UUY14" s="485"/>
      <c r="UUZ14" s="485"/>
      <c r="UVA14" s="485"/>
      <c r="UVB14" s="485"/>
      <c r="UVC14" s="485"/>
      <c r="UVD14" s="485"/>
      <c r="UVE14" s="485"/>
      <c r="UVF14" s="485"/>
      <c r="UVG14" s="485"/>
      <c r="UVH14" s="485"/>
      <c r="UVI14" s="485"/>
      <c r="UVJ14" s="485"/>
      <c r="UVK14" s="485"/>
      <c r="UVL14" s="485"/>
      <c r="UVM14" s="485"/>
      <c r="UVN14" s="485"/>
      <c r="UVO14" s="485"/>
      <c r="UVP14" s="485"/>
      <c r="UVQ14" s="485"/>
      <c r="UVR14" s="485"/>
      <c r="UVS14" s="485"/>
      <c r="UVT14" s="485"/>
      <c r="UVU14" s="485"/>
      <c r="UVV14" s="485"/>
      <c r="UVW14" s="485"/>
      <c r="UVX14" s="485"/>
      <c r="UVY14" s="485"/>
      <c r="UVZ14" s="485"/>
      <c r="UWA14" s="485"/>
      <c r="UWB14" s="485"/>
      <c r="UWC14" s="485"/>
      <c r="UWD14" s="485"/>
      <c r="UWE14" s="485"/>
      <c r="UWF14" s="485"/>
      <c r="UWG14" s="485"/>
      <c r="UWH14" s="485"/>
      <c r="UWI14" s="485"/>
      <c r="UWJ14" s="485"/>
      <c r="UWK14" s="485"/>
      <c r="UWL14" s="485"/>
      <c r="UWM14" s="485"/>
      <c r="UWN14" s="485"/>
      <c r="UWO14" s="485"/>
      <c r="UWP14" s="485"/>
      <c r="UWQ14" s="485"/>
      <c r="UWR14" s="485"/>
      <c r="UWS14" s="485"/>
      <c r="UWT14" s="485"/>
      <c r="UWU14" s="485"/>
      <c r="UWV14" s="485"/>
      <c r="UWW14" s="485"/>
      <c r="UWX14" s="485"/>
      <c r="UWY14" s="485"/>
      <c r="UWZ14" s="485"/>
      <c r="UXA14" s="485"/>
      <c r="UXB14" s="485"/>
      <c r="UXC14" s="485"/>
      <c r="UXD14" s="485"/>
      <c r="UXE14" s="485"/>
      <c r="UXF14" s="485"/>
      <c r="UXG14" s="485"/>
      <c r="UXH14" s="485"/>
      <c r="UXI14" s="485"/>
      <c r="UXJ14" s="485"/>
      <c r="UXK14" s="485"/>
      <c r="UXL14" s="485"/>
      <c r="UXM14" s="485"/>
      <c r="UXN14" s="485"/>
      <c r="UXO14" s="485"/>
      <c r="UXP14" s="485"/>
      <c r="UXQ14" s="485"/>
      <c r="UXR14" s="485"/>
      <c r="UXS14" s="485"/>
      <c r="UXT14" s="485"/>
      <c r="UXU14" s="485"/>
      <c r="UXV14" s="485"/>
      <c r="UXW14" s="485"/>
      <c r="UXX14" s="485"/>
      <c r="UXY14" s="485"/>
      <c r="UXZ14" s="485"/>
      <c r="UYA14" s="485"/>
      <c r="UYB14" s="485"/>
      <c r="UYC14" s="485"/>
      <c r="UYD14" s="485"/>
      <c r="UYE14" s="485"/>
      <c r="UYF14" s="485"/>
      <c r="UYG14" s="485"/>
      <c r="UYH14" s="485"/>
      <c r="UYI14" s="485"/>
      <c r="UYJ14" s="485"/>
      <c r="UYK14" s="485"/>
      <c r="UYL14" s="485"/>
      <c r="UYM14" s="485"/>
      <c r="UYN14" s="485"/>
      <c r="UYO14" s="485"/>
      <c r="UYP14" s="485"/>
      <c r="UYQ14" s="485"/>
      <c r="UYR14" s="485"/>
      <c r="UYS14" s="485"/>
      <c r="UYT14" s="485"/>
      <c r="UYU14" s="485"/>
      <c r="UYV14" s="485"/>
      <c r="UYW14" s="485"/>
      <c r="UYX14" s="485"/>
      <c r="UYY14" s="485"/>
      <c r="UYZ14" s="485"/>
      <c r="UZA14" s="485"/>
      <c r="UZB14" s="485"/>
      <c r="UZC14" s="485"/>
      <c r="UZD14" s="485"/>
      <c r="UZE14" s="485"/>
      <c r="UZF14" s="485"/>
      <c r="UZG14" s="485"/>
      <c r="UZH14" s="485"/>
      <c r="UZI14" s="485"/>
      <c r="UZJ14" s="485"/>
      <c r="UZK14" s="485"/>
      <c r="UZL14" s="485"/>
      <c r="UZM14" s="485"/>
      <c r="UZN14" s="485"/>
      <c r="UZO14" s="485"/>
      <c r="UZP14" s="485"/>
      <c r="UZQ14" s="485"/>
      <c r="UZR14" s="485"/>
      <c r="UZS14" s="485"/>
      <c r="UZT14" s="485"/>
      <c r="UZU14" s="485"/>
      <c r="UZV14" s="485"/>
      <c r="UZW14" s="485"/>
      <c r="UZX14" s="485"/>
      <c r="UZY14" s="485"/>
      <c r="UZZ14" s="485"/>
      <c r="VAA14" s="485"/>
      <c r="VAB14" s="485"/>
      <c r="VAC14" s="485"/>
      <c r="VAD14" s="485"/>
      <c r="VAE14" s="485"/>
      <c r="VAF14" s="485"/>
      <c r="VAG14" s="485"/>
      <c r="VAH14" s="485"/>
      <c r="VAI14" s="485"/>
      <c r="VAJ14" s="485"/>
      <c r="VAK14" s="485"/>
      <c r="VAL14" s="485"/>
      <c r="VAM14" s="485"/>
      <c r="VAN14" s="485"/>
      <c r="VAO14" s="485"/>
      <c r="VAP14" s="485"/>
      <c r="VAQ14" s="485"/>
      <c r="VAR14" s="485"/>
      <c r="VAS14" s="485"/>
      <c r="VAT14" s="485"/>
      <c r="VAU14" s="485"/>
      <c r="VAV14" s="485"/>
      <c r="VAW14" s="485"/>
      <c r="VAX14" s="485"/>
      <c r="VAY14" s="485"/>
      <c r="VAZ14" s="485"/>
      <c r="VBA14" s="485"/>
      <c r="VBB14" s="485"/>
      <c r="VBC14" s="485"/>
      <c r="VBD14" s="485"/>
      <c r="VBE14" s="485"/>
      <c r="VBF14" s="485"/>
      <c r="VBG14" s="485"/>
      <c r="VBH14" s="485"/>
      <c r="VBI14" s="485"/>
      <c r="VBJ14" s="485"/>
      <c r="VBK14" s="485"/>
      <c r="VBL14" s="485"/>
      <c r="VBM14" s="485"/>
      <c r="VBN14" s="485"/>
      <c r="VBO14" s="485"/>
      <c r="VBP14" s="485"/>
      <c r="VBQ14" s="485"/>
      <c r="VBR14" s="485"/>
      <c r="VBS14" s="485"/>
      <c r="VBT14" s="485"/>
      <c r="VBU14" s="485"/>
      <c r="VBV14" s="485"/>
      <c r="VBW14" s="485"/>
      <c r="VBX14" s="485"/>
      <c r="VBY14" s="485"/>
      <c r="VBZ14" s="485"/>
      <c r="VCA14" s="485"/>
      <c r="VCB14" s="485"/>
      <c r="VCC14" s="485"/>
      <c r="VCD14" s="485"/>
      <c r="VCE14" s="485"/>
      <c r="VCF14" s="485"/>
      <c r="VCG14" s="485"/>
      <c r="VCH14" s="485"/>
      <c r="VCI14" s="485"/>
      <c r="VCJ14" s="485"/>
      <c r="VCK14" s="485"/>
      <c r="VCL14" s="485"/>
      <c r="VCM14" s="485"/>
      <c r="VCN14" s="485"/>
      <c r="VCO14" s="485"/>
      <c r="VCP14" s="485"/>
      <c r="VCQ14" s="485"/>
      <c r="VCR14" s="485"/>
      <c r="VCS14" s="485"/>
      <c r="VCT14" s="485"/>
      <c r="VCU14" s="485"/>
      <c r="VCV14" s="485"/>
      <c r="VCW14" s="485"/>
      <c r="VCX14" s="485"/>
      <c r="VCY14" s="485"/>
      <c r="VCZ14" s="485"/>
      <c r="VDA14" s="485"/>
      <c r="VDB14" s="485"/>
      <c r="VDC14" s="485"/>
      <c r="VDD14" s="485"/>
      <c r="VDE14" s="485"/>
      <c r="VDF14" s="485"/>
      <c r="VDG14" s="485"/>
      <c r="VDH14" s="485"/>
      <c r="VDI14" s="485"/>
      <c r="VDJ14" s="485"/>
      <c r="VDK14" s="485"/>
      <c r="VDL14" s="485"/>
      <c r="VDM14" s="485"/>
      <c r="VDN14" s="485"/>
      <c r="VDO14" s="485"/>
      <c r="VDP14" s="485"/>
      <c r="VDQ14" s="485"/>
      <c r="VDR14" s="485"/>
      <c r="VDS14" s="485"/>
      <c r="VDT14" s="485"/>
      <c r="VDU14" s="485"/>
      <c r="VDV14" s="485"/>
      <c r="VDW14" s="485"/>
      <c r="VDX14" s="485"/>
      <c r="VDY14" s="485"/>
      <c r="VDZ14" s="485"/>
      <c r="VEA14" s="485"/>
      <c r="VEB14" s="485"/>
      <c r="VEC14" s="485"/>
      <c r="VED14" s="485"/>
      <c r="VEE14" s="485"/>
      <c r="VEF14" s="485"/>
      <c r="VEG14" s="485"/>
      <c r="VEH14" s="485"/>
      <c r="VEI14" s="485"/>
      <c r="VEJ14" s="485"/>
      <c r="VEK14" s="485"/>
      <c r="VEL14" s="485"/>
      <c r="VEM14" s="485"/>
      <c r="VEN14" s="485"/>
      <c r="VEO14" s="485"/>
      <c r="VEP14" s="485"/>
      <c r="VEQ14" s="485"/>
      <c r="VER14" s="485"/>
      <c r="VES14" s="485"/>
      <c r="VET14" s="485"/>
      <c r="VEU14" s="485"/>
      <c r="VEV14" s="485"/>
      <c r="VEW14" s="485"/>
      <c r="VEX14" s="485"/>
      <c r="VEY14" s="485"/>
      <c r="VEZ14" s="485"/>
      <c r="VFA14" s="485"/>
      <c r="VFB14" s="485"/>
      <c r="VFC14" s="485"/>
      <c r="VFD14" s="485"/>
      <c r="VFE14" s="485"/>
      <c r="VFF14" s="485"/>
      <c r="VFG14" s="485"/>
      <c r="VFH14" s="485"/>
      <c r="VFI14" s="485"/>
      <c r="VFJ14" s="485"/>
      <c r="VFK14" s="485"/>
      <c r="VFL14" s="485"/>
      <c r="VFM14" s="485"/>
      <c r="VFN14" s="485"/>
      <c r="VFO14" s="485"/>
      <c r="VFP14" s="485"/>
      <c r="VFQ14" s="485"/>
      <c r="VFR14" s="485"/>
      <c r="VFS14" s="485"/>
      <c r="VFT14" s="485"/>
      <c r="VFU14" s="485"/>
      <c r="VFV14" s="485"/>
      <c r="VFW14" s="485"/>
      <c r="VFX14" s="485"/>
      <c r="VFY14" s="485"/>
      <c r="VFZ14" s="485"/>
      <c r="VGA14" s="485"/>
      <c r="VGB14" s="485"/>
      <c r="VGC14" s="485"/>
      <c r="VGD14" s="485"/>
      <c r="VGE14" s="485"/>
      <c r="VGF14" s="485"/>
      <c r="VGG14" s="485"/>
      <c r="VGH14" s="485"/>
      <c r="VGI14" s="485"/>
      <c r="VGJ14" s="485"/>
      <c r="VGK14" s="485"/>
      <c r="VGL14" s="485"/>
      <c r="VGM14" s="485"/>
      <c r="VGN14" s="485"/>
      <c r="VGO14" s="485"/>
      <c r="VGP14" s="485"/>
      <c r="VGQ14" s="485"/>
      <c r="VGR14" s="485"/>
      <c r="VGS14" s="485"/>
      <c r="VGT14" s="485"/>
      <c r="VGU14" s="485"/>
      <c r="VGV14" s="485"/>
      <c r="VGW14" s="485"/>
      <c r="VGX14" s="485"/>
      <c r="VGY14" s="485"/>
      <c r="VGZ14" s="485"/>
      <c r="VHA14" s="485"/>
      <c r="VHB14" s="485"/>
      <c r="VHC14" s="485"/>
      <c r="VHD14" s="485"/>
      <c r="VHE14" s="485"/>
      <c r="VHF14" s="485"/>
      <c r="VHG14" s="485"/>
      <c r="VHH14" s="485"/>
      <c r="VHI14" s="485"/>
      <c r="VHJ14" s="485"/>
      <c r="VHK14" s="485"/>
      <c r="VHL14" s="485"/>
      <c r="VHM14" s="485"/>
      <c r="VHN14" s="485"/>
      <c r="VHO14" s="485"/>
      <c r="VHP14" s="485"/>
      <c r="VHQ14" s="485"/>
      <c r="VHR14" s="485"/>
      <c r="VHS14" s="485"/>
      <c r="VHT14" s="485"/>
      <c r="VHU14" s="485"/>
      <c r="VHV14" s="485"/>
      <c r="VHW14" s="485"/>
      <c r="VHX14" s="485"/>
      <c r="VHY14" s="485"/>
      <c r="VHZ14" s="485"/>
      <c r="VIA14" s="485"/>
      <c r="VIB14" s="485"/>
      <c r="VIC14" s="485"/>
      <c r="VID14" s="485"/>
      <c r="VIE14" s="485"/>
      <c r="VIF14" s="485"/>
      <c r="VIG14" s="485"/>
      <c r="VIH14" s="485"/>
      <c r="VII14" s="485"/>
      <c r="VIJ14" s="485"/>
      <c r="VIK14" s="485"/>
      <c r="VIL14" s="485"/>
      <c r="VIM14" s="485"/>
      <c r="VIN14" s="485"/>
      <c r="VIO14" s="485"/>
      <c r="VIP14" s="485"/>
      <c r="VIQ14" s="485"/>
      <c r="VIR14" s="485"/>
      <c r="VIS14" s="485"/>
      <c r="VIT14" s="485"/>
      <c r="VIU14" s="485"/>
      <c r="VIV14" s="485"/>
      <c r="VIW14" s="485"/>
      <c r="VIX14" s="485"/>
      <c r="VIY14" s="485"/>
      <c r="VIZ14" s="485"/>
      <c r="VJA14" s="485"/>
      <c r="VJB14" s="485"/>
      <c r="VJC14" s="485"/>
      <c r="VJD14" s="485"/>
      <c r="VJE14" s="485"/>
      <c r="VJF14" s="485"/>
      <c r="VJG14" s="485"/>
      <c r="VJH14" s="485"/>
      <c r="VJI14" s="485"/>
      <c r="VJJ14" s="485"/>
      <c r="VJK14" s="485"/>
      <c r="VJL14" s="485"/>
      <c r="VJM14" s="485"/>
      <c r="VJN14" s="485"/>
      <c r="VJO14" s="485"/>
      <c r="VJP14" s="485"/>
      <c r="VJQ14" s="485"/>
      <c r="VJR14" s="485"/>
      <c r="VJS14" s="485"/>
      <c r="VJT14" s="485"/>
      <c r="VJU14" s="485"/>
      <c r="VJV14" s="485"/>
      <c r="VJW14" s="485"/>
      <c r="VJX14" s="485"/>
      <c r="VJY14" s="485"/>
      <c r="VJZ14" s="485"/>
      <c r="VKA14" s="485"/>
      <c r="VKB14" s="485"/>
      <c r="VKC14" s="485"/>
      <c r="VKD14" s="485"/>
      <c r="VKE14" s="485"/>
      <c r="VKF14" s="485"/>
      <c r="VKG14" s="485"/>
      <c r="VKH14" s="485"/>
      <c r="VKI14" s="485"/>
      <c r="VKJ14" s="485"/>
      <c r="VKK14" s="485"/>
      <c r="VKL14" s="485"/>
      <c r="VKM14" s="485"/>
      <c r="VKN14" s="485"/>
      <c r="VKO14" s="485"/>
      <c r="VKP14" s="485"/>
      <c r="VKQ14" s="485"/>
      <c r="VKR14" s="485"/>
      <c r="VKS14" s="485"/>
      <c r="VKT14" s="485"/>
      <c r="VKU14" s="485"/>
      <c r="VKV14" s="485"/>
      <c r="VKW14" s="485"/>
      <c r="VKX14" s="485"/>
      <c r="VKY14" s="485"/>
      <c r="VKZ14" s="485"/>
      <c r="VLA14" s="485"/>
      <c r="VLB14" s="485"/>
      <c r="VLC14" s="485"/>
      <c r="VLD14" s="485"/>
      <c r="VLE14" s="485"/>
      <c r="VLF14" s="485"/>
      <c r="VLG14" s="485"/>
      <c r="VLH14" s="485"/>
      <c r="VLI14" s="485"/>
      <c r="VLJ14" s="485"/>
      <c r="VLK14" s="485"/>
      <c r="VLL14" s="485"/>
      <c r="VLM14" s="485"/>
      <c r="VLN14" s="485"/>
      <c r="VLO14" s="485"/>
      <c r="VLP14" s="485"/>
      <c r="VLQ14" s="485"/>
      <c r="VLR14" s="485"/>
      <c r="VLS14" s="485"/>
      <c r="VLT14" s="485"/>
      <c r="VLU14" s="485"/>
      <c r="VLV14" s="485"/>
      <c r="VLW14" s="485"/>
      <c r="VLX14" s="485"/>
      <c r="VLY14" s="485"/>
      <c r="VLZ14" s="485"/>
      <c r="VMA14" s="485"/>
      <c r="VMB14" s="485"/>
      <c r="VMC14" s="485"/>
      <c r="VMD14" s="485"/>
      <c r="VME14" s="485"/>
      <c r="VMF14" s="485"/>
      <c r="VMG14" s="485"/>
      <c r="VMH14" s="485"/>
      <c r="VMI14" s="485"/>
      <c r="VMJ14" s="485"/>
      <c r="VMK14" s="485"/>
      <c r="VML14" s="485"/>
      <c r="VMM14" s="485"/>
      <c r="VMN14" s="485"/>
      <c r="VMO14" s="485"/>
      <c r="VMP14" s="485"/>
      <c r="VMQ14" s="485"/>
      <c r="VMR14" s="485"/>
      <c r="VMS14" s="485"/>
      <c r="VMT14" s="485"/>
      <c r="VMU14" s="485"/>
      <c r="VMV14" s="485"/>
      <c r="VMW14" s="485"/>
      <c r="VMX14" s="485"/>
      <c r="VMY14" s="485"/>
      <c r="VMZ14" s="485"/>
      <c r="VNA14" s="485"/>
      <c r="VNB14" s="485"/>
      <c r="VNC14" s="485"/>
      <c r="VND14" s="485"/>
      <c r="VNE14" s="485"/>
      <c r="VNF14" s="485"/>
      <c r="VNG14" s="485"/>
      <c r="VNH14" s="485"/>
      <c r="VNI14" s="485"/>
      <c r="VNJ14" s="485"/>
      <c r="VNK14" s="485"/>
      <c r="VNL14" s="485"/>
      <c r="VNM14" s="485"/>
      <c r="VNN14" s="485"/>
      <c r="VNO14" s="485"/>
      <c r="VNP14" s="485"/>
      <c r="VNQ14" s="485"/>
      <c r="VNR14" s="485"/>
      <c r="VNS14" s="485"/>
      <c r="VNT14" s="485"/>
      <c r="VNU14" s="485"/>
      <c r="VNV14" s="485"/>
      <c r="VNW14" s="485"/>
      <c r="VNX14" s="485"/>
      <c r="VNY14" s="485"/>
      <c r="VNZ14" s="485"/>
      <c r="VOA14" s="485"/>
      <c r="VOB14" s="485"/>
      <c r="VOC14" s="485"/>
      <c r="VOD14" s="485"/>
      <c r="VOE14" s="485"/>
      <c r="VOF14" s="485"/>
      <c r="VOG14" s="485"/>
      <c r="VOH14" s="485"/>
      <c r="VOI14" s="485"/>
      <c r="VOJ14" s="485"/>
      <c r="VOK14" s="485"/>
      <c r="VOL14" s="485"/>
      <c r="VOM14" s="485"/>
      <c r="VON14" s="485"/>
      <c r="VOO14" s="485"/>
      <c r="VOP14" s="485"/>
      <c r="VOQ14" s="485"/>
      <c r="VOR14" s="485"/>
      <c r="VOS14" s="485"/>
      <c r="VOT14" s="485"/>
      <c r="VOU14" s="485"/>
      <c r="VOV14" s="485"/>
      <c r="VOW14" s="485"/>
      <c r="VOX14" s="485"/>
      <c r="VOY14" s="485"/>
      <c r="VOZ14" s="485"/>
      <c r="VPA14" s="485"/>
      <c r="VPB14" s="485"/>
      <c r="VPC14" s="485"/>
      <c r="VPD14" s="485"/>
      <c r="VPE14" s="485"/>
      <c r="VPF14" s="485"/>
      <c r="VPG14" s="485"/>
      <c r="VPH14" s="485"/>
      <c r="VPI14" s="485"/>
      <c r="VPJ14" s="485"/>
      <c r="VPK14" s="485"/>
      <c r="VPL14" s="485"/>
      <c r="VPM14" s="485"/>
      <c r="VPN14" s="485"/>
      <c r="VPO14" s="485"/>
      <c r="VPP14" s="485"/>
      <c r="VPQ14" s="485"/>
      <c r="VPR14" s="485"/>
      <c r="VPS14" s="485"/>
      <c r="VPT14" s="485"/>
      <c r="VPU14" s="485"/>
      <c r="VPV14" s="485"/>
      <c r="VPW14" s="485"/>
      <c r="VPX14" s="485"/>
      <c r="VPY14" s="485"/>
      <c r="VPZ14" s="485"/>
      <c r="VQA14" s="485"/>
      <c r="VQB14" s="485"/>
      <c r="VQC14" s="485"/>
      <c r="VQD14" s="485"/>
      <c r="VQE14" s="485"/>
      <c r="VQF14" s="485"/>
      <c r="VQG14" s="485"/>
      <c r="VQH14" s="485"/>
      <c r="VQI14" s="485"/>
      <c r="VQJ14" s="485"/>
      <c r="VQK14" s="485"/>
      <c r="VQL14" s="485"/>
      <c r="VQM14" s="485"/>
      <c r="VQN14" s="485"/>
      <c r="VQO14" s="485"/>
      <c r="VQP14" s="485"/>
      <c r="VQQ14" s="485"/>
      <c r="VQR14" s="485"/>
      <c r="VQS14" s="485"/>
      <c r="VQT14" s="485"/>
      <c r="VQU14" s="485"/>
      <c r="VQV14" s="485"/>
      <c r="VQW14" s="485"/>
      <c r="VQX14" s="485"/>
      <c r="VQY14" s="485"/>
      <c r="VQZ14" s="485"/>
      <c r="VRA14" s="485"/>
      <c r="VRB14" s="485"/>
      <c r="VRC14" s="485"/>
      <c r="VRD14" s="485"/>
      <c r="VRE14" s="485"/>
      <c r="VRF14" s="485"/>
      <c r="VRG14" s="485"/>
      <c r="VRH14" s="485"/>
      <c r="VRI14" s="485"/>
      <c r="VRJ14" s="485"/>
      <c r="VRK14" s="485"/>
      <c r="VRL14" s="485"/>
      <c r="VRM14" s="485"/>
      <c r="VRN14" s="485"/>
      <c r="VRO14" s="485"/>
      <c r="VRP14" s="485"/>
      <c r="VRQ14" s="485"/>
      <c r="VRR14" s="485"/>
      <c r="VRS14" s="485"/>
      <c r="VRT14" s="485"/>
      <c r="VRU14" s="485"/>
      <c r="VRV14" s="485"/>
      <c r="VRW14" s="485"/>
      <c r="VRX14" s="485"/>
      <c r="VRY14" s="485"/>
      <c r="VRZ14" s="485"/>
      <c r="VSA14" s="485"/>
      <c r="VSB14" s="485"/>
      <c r="VSC14" s="485"/>
      <c r="VSD14" s="485"/>
      <c r="VSE14" s="485"/>
      <c r="VSF14" s="485"/>
      <c r="VSG14" s="485"/>
      <c r="VSH14" s="485"/>
      <c r="VSI14" s="485"/>
      <c r="VSJ14" s="485"/>
      <c r="VSK14" s="485"/>
      <c r="VSL14" s="485"/>
      <c r="VSM14" s="485"/>
      <c r="VSN14" s="485"/>
      <c r="VSO14" s="485"/>
      <c r="VSP14" s="485"/>
      <c r="VSQ14" s="485"/>
      <c r="VSR14" s="485"/>
      <c r="VSS14" s="485"/>
      <c r="VST14" s="485"/>
      <c r="VSU14" s="485"/>
      <c r="VSV14" s="485"/>
      <c r="VSW14" s="485"/>
      <c r="VSX14" s="485"/>
      <c r="VSY14" s="485"/>
      <c r="VSZ14" s="485"/>
      <c r="VTA14" s="485"/>
      <c r="VTB14" s="485"/>
      <c r="VTC14" s="485"/>
      <c r="VTD14" s="485"/>
      <c r="VTE14" s="485"/>
      <c r="VTF14" s="485"/>
      <c r="VTG14" s="485"/>
      <c r="VTH14" s="485"/>
      <c r="VTI14" s="485"/>
      <c r="VTJ14" s="485"/>
      <c r="VTK14" s="485"/>
      <c r="VTL14" s="485"/>
      <c r="VTM14" s="485"/>
      <c r="VTN14" s="485"/>
      <c r="VTO14" s="485"/>
      <c r="VTP14" s="485"/>
      <c r="VTQ14" s="485"/>
      <c r="VTR14" s="485"/>
      <c r="VTS14" s="485"/>
      <c r="VTT14" s="485"/>
      <c r="VTU14" s="485"/>
      <c r="VTV14" s="485"/>
      <c r="VTW14" s="485"/>
      <c r="VTX14" s="485"/>
      <c r="VTY14" s="485"/>
      <c r="VTZ14" s="485"/>
      <c r="VUA14" s="485"/>
      <c r="VUB14" s="485"/>
      <c r="VUC14" s="485"/>
      <c r="VUD14" s="485"/>
      <c r="VUE14" s="485"/>
      <c r="VUF14" s="485"/>
      <c r="VUG14" s="485"/>
      <c r="VUH14" s="485"/>
      <c r="VUI14" s="485"/>
      <c r="VUJ14" s="485"/>
      <c r="VUK14" s="485"/>
      <c r="VUL14" s="485"/>
      <c r="VUM14" s="485"/>
      <c r="VUN14" s="485"/>
      <c r="VUO14" s="485"/>
      <c r="VUP14" s="485"/>
      <c r="VUQ14" s="485"/>
      <c r="VUR14" s="485"/>
      <c r="VUS14" s="485"/>
      <c r="VUT14" s="485"/>
      <c r="VUU14" s="485"/>
      <c r="VUV14" s="485"/>
      <c r="VUW14" s="485"/>
      <c r="VUX14" s="485"/>
      <c r="VUY14" s="485"/>
      <c r="VUZ14" s="485"/>
      <c r="VVA14" s="485"/>
      <c r="VVB14" s="485"/>
      <c r="VVC14" s="485"/>
      <c r="VVD14" s="485"/>
      <c r="VVE14" s="485"/>
      <c r="VVF14" s="485"/>
      <c r="VVG14" s="485"/>
      <c r="VVH14" s="485"/>
      <c r="VVI14" s="485"/>
      <c r="VVJ14" s="485"/>
      <c r="VVK14" s="485"/>
      <c r="VVL14" s="485"/>
      <c r="VVM14" s="485"/>
      <c r="VVN14" s="485"/>
      <c r="VVO14" s="485"/>
      <c r="VVP14" s="485"/>
      <c r="VVQ14" s="485"/>
      <c r="VVR14" s="485"/>
      <c r="VVS14" s="485"/>
      <c r="VVT14" s="485"/>
      <c r="VVU14" s="485"/>
      <c r="VVV14" s="485"/>
      <c r="VVW14" s="485"/>
      <c r="VVX14" s="485"/>
      <c r="VVY14" s="485"/>
      <c r="VVZ14" s="485"/>
      <c r="VWA14" s="485"/>
      <c r="VWB14" s="485"/>
      <c r="VWC14" s="485"/>
      <c r="VWD14" s="485"/>
      <c r="VWE14" s="485"/>
      <c r="VWF14" s="485"/>
      <c r="VWG14" s="485"/>
      <c r="VWH14" s="485"/>
      <c r="VWI14" s="485"/>
      <c r="VWJ14" s="485"/>
      <c r="VWK14" s="485"/>
      <c r="VWL14" s="485"/>
      <c r="VWM14" s="485"/>
      <c r="VWN14" s="485"/>
      <c r="VWO14" s="485"/>
      <c r="VWP14" s="485"/>
      <c r="VWQ14" s="485"/>
      <c r="VWR14" s="485"/>
      <c r="VWS14" s="485"/>
      <c r="VWT14" s="485"/>
      <c r="VWU14" s="485"/>
      <c r="VWV14" s="485"/>
      <c r="VWW14" s="485"/>
      <c r="VWX14" s="485"/>
      <c r="VWY14" s="485"/>
      <c r="VWZ14" s="485"/>
      <c r="VXA14" s="485"/>
      <c r="VXB14" s="485"/>
      <c r="VXC14" s="485"/>
      <c r="VXD14" s="485"/>
      <c r="VXE14" s="485"/>
      <c r="VXF14" s="485"/>
      <c r="VXG14" s="485"/>
      <c r="VXH14" s="485"/>
      <c r="VXI14" s="485"/>
      <c r="VXJ14" s="485"/>
      <c r="VXK14" s="485"/>
      <c r="VXL14" s="485"/>
      <c r="VXM14" s="485"/>
      <c r="VXN14" s="485"/>
      <c r="VXO14" s="485"/>
      <c r="VXP14" s="485"/>
      <c r="VXQ14" s="485"/>
      <c r="VXR14" s="485"/>
      <c r="VXS14" s="485"/>
      <c r="VXT14" s="485"/>
      <c r="VXU14" s="485"/>
      <c r="VXV14" s="485"/>
      <c r="VXW14" s="485"/>
      <c r="VXX14" s="485"/>
      <c r="VXY14" s="485"/>
      <c r="VXZ14" s="485"/>
      <c r="VYA14" s="485"/>
      <c r="VYB14" s="485"/>
      <c r="VYC14" s="485"/>
      <c r="VYD14" s="485"/>
      <c r="VYE14" s="485"/>
      <c r="VYF14" s="485"/>
      <c r="VYG14" s="485"/>
      <c r="VYH14" s="485"/>
      <c r="VYI14" s="485"/>
      <c r="VYJ14" s="485"/>
      <c r="VYK14" s="485"/>
      <c r="VYL14" s="485"/>
      <c r="VYM14" s="485"/>
      <c r="VYN14" s="485"/>
      <c r="VYO14" s="485"/>
      <c r="VYP14" s="485"/>
      <c r="VYQ14" s="485"/>
      <c r="VYR14" s="485"/>
      <c r="VYS14" s="485"/>
      <c r="VYT14" s="485"/>
      <c r="VYU14" s="485"/>
      <c r="VYV14" s="485"/>
      <c r="VYW14" s="485"/>
      <c r="VYX14" s="485"/>
      <c r="VYY14" s="485"/>
      <c r="VYZ14" s="485"/>
      <c r="VZA14" s="485"/>
      <c r="VZB14" s="485"/>
      <c r="VZC14" s="485"/>
      <c r="VZD14" s="485"/>
      <c r="VZE14" s="485"/>
      <c r="VZF14" s="485"/>
      <c r="VZG14" s="485"/>
      <c r="VZH14" s="485"/>
      <c r="VZI14" s="485"/>
      <c r="VZJ14" s="485"/>
      <c r="VZK14" s="485"/>
      <c r="VZL14" s="485"/>
      <c r="VZM14" s="485"/>
      <c r="VZN14" s="485"/>
      <c r="VZO14" s="485"/>
      <c r="VZP14" s="485"/>
      <c r="VZQ14" s="485"/>
      <c r="VZR14" s="485"/>
      <c r="VZS14" s="485"/>
      <c r="VZT14" s="485"/>
      <c r="VZU14" s="485"/>
      <c r="VZV14" s="485"/>
      <c r="VZW14" s="485"/>
      <c r="VZX14" s="485"/>
      <c r="VZY14" s="485"/>
      <c r="VZZ14" s="485"/>
      <c r="WAA14" s="485"/>
      <c r="WAB14" s="485"/>
      <c r="WAC14" s="485"/>
      <c r="WAD14" s="485"/>
      <c r="WAE14" s="485"/>
      <c r="WAF14" s="485"/>
      <c r="WAG14" s="485"/>
      <c r="WAH14" s="485"/>
      <c r="WAI14" s="485"/>
      <c r="WAJ14" s="485"/>
      <c r="WAK14" s="485"/>
      <c r="WAL14" s="485"/>
      <c r="WAM14" s="485"/>
      <c r="WAN14" s="485"/>
      <c r="WAO14" s="485"/>
      <c r="WAP14" s="485"/>
      <c r="WAQ14" s="485"/>
      <c r="WAR14" s="485"/>
      <c r="WAS14" s="485"/>
      <c r="WAT14" s="485"/>
      <c r="WAU14" s="485"/>
      <c r="WAV14" s="485"/>
      <c r="WAW14" s="485"/>
      <c r="WAX14" s="485"/>
      <c r="WAY14" s="485"/>
      <c r="WAZ14" s="485"/>
      <c r="WBA14" s="485"/>
      <c r="WBB14" s="485"/>
      <c r="WBC14" s="485"/>
      <c r="WBD14" s="485"/>
      <c r="WBE14" s="485"/>
      <c r="WBF14" s="485"/>
      <c r="WBG14" s="485"/>
      <c r="WBH14" s="485"/>
      <c r="WBI14" s="485"/>
      <c r="WBJ14" s="485"/>
      <c r="WBK14" s="485"/>
      <c r="WBL14" s="485"/>
      <c r="WBM14" s="485"/>
      <c r="WBN14" s="485"/>
      <c r="WBO14" s="485"/>
      <c r="WBP14" s="485"/>
      <c r="WBQ14" s="485"/>
      <c r="WBR14" s="485"/>
      <c r="WBS14" s="485"/>
      <c r="WBT14" s="485"/>
      <c r="WBU14" s="485"/>
      <c r="WBV14" s="485"/>
      <c r="WBW14" s="485"/>
      <c r="WBX14" s="485"/>
      <c r="WBY14" s="485"/>
      <c r="WBZ14" s="485"/>
      <c r="WCA14" s="485"/>
      <c r="WCB14" s="485"/>
      <c r="WCC14" s="485"/>
      <c r="WCD14" s="485"/>
      <c r="WCE14" s="485"/>
      <c r="WCF14" s="485"/>
      <c r="WCG14" s="485"/>
      <c r="WCH14" s="485"/>
      <c r="WCI14" s="485"/>
      <c r="WCJ14" s="485"/>
      <c r="WCK14" s="485"/>
      <c r="WCL14" s="485"/>
      <c r="WCM14" s="485"/>
      <c r="WCN14" s="485"/>
      <c r="WCO14" s="485"/>
      <c r="WCP14" s="485"/>
      <c r="WCQ14" s="485"/>
      <c r="WCR14" s="485"/>
      <c r="WCS14" s="485"/>
      <c r="WCT14" s="485"/>
      <c r="WCU14" s="485"/>
      <c r="WCV14" s="485"/>
      <c r="WCW14" s="485"/>
      <c r="WCX14" s="485"/>
      <c r="WCY14" s="485"/>
      <c r="WCZ14" s="485"/>
      <c r="WDA14" s="485"/>
      <c r="WDB14" s="485"/>
      <c r="WDC14" s="485"/>
      <c r="WDD14" s="485"/>
      <c r="WDE14" s="485"/>
      <c r="WDF14" s="485"/>
      <c r="WDG14" s="485"/>
      <c r="WDH14" s="485"/>
      <c r="WDI14" s="485"/>
      <c r="WDJ14" s="485"/>
      <c r="WDK14" s="485"/>
      <c r="WDL14" s="485"/>
      <c r="WDM14" s="485"/>
      <c r="WDN14" s="485"/>
      <c r="WDO14" s="485"/>
      <c r="WDP14" s="485"/>
      <c r="WDQ14" s="485"/>
      <c r="WDR14" s="485"/>
      <c r="WDS14" s="485"/>
      <c r="WDT14" s="485"/>
      <c r="WDU14" s="485"/>
      <c r="WDV14" s="485"/>
      <c r="WDW14" s="485"/>
      <c r="WDX14" s="485"/>
      <c r="WDY14" s="485"/>
      <c r="WDZ14" s="485"/>
      <c r="WEA14" s="485"/>
      <c r="WEB14" s="485"/>
      <c r="WEC14" s="485"/>
      <c r="WED14" s="485"/>
      <c r="WEE14" s="485"/>
      <c r="WEF14" s="485"/>
      <c r="WEG14" s="485"/>
      <c r="WEH14" s="485"/>
      <c r="WEI14" s="485"/>
      <c r="WEJ14" s="485"/>
      <c r="WEK14" s="485"/>
      <c r="WEL14" s="485"/>
      <c r="WEM14" s="485"/>
      <c r="WEN14" s="485"/>
      <c r="WEO14" s="485"/>
      <c r="WEP14" s="485"/>
      <c r="WEQ14" s="485"/>
      <c r="WER14" s="485"/>
      <c r="WES14" s="485"/>
      <c r="WET14" s="485"/>
      <c r="WEU14" s="485"/>
      <c r="WEV14" s="485"/>
      <c r="WEW14" s="485"/>
      <c r="WEX14" s="485"/>
      <c r="WEY14" s="485"/>
      <c r="WEZ14" s="485"/>
      <c r="WFA14" s="485"/>
      <c r="WFB14" s="485"/>
      <c r="WFC14" s="485"/>
      <c r="WFD14" s="485"/>
      <c r="WFE14" s="485"/>
      <c r="WFF14" s="485"/>
      <c r="WFG14" s="485"/>
      <c r="WFH14" s="485"/>
      <c r="WFI14" s="485"/>
      <c r="WFJ14" s="485"/>
      <c r="WFK14" s="485"/>
      <c r="WFL14" s="485"/>
      <c r="WFM14" s="485"/>
      <c r="WFN14" s="485"/>
      <c r="WFO14" s="485"/>
      <c r="WFP14" s="485"/>
      <c r="WFQ14" s="485"/>
      <c r="WFR14" s="485"/>
      <c r="WFS14" s="485"/>
      <c r="WFT14" s="485"/>
      <c r="WFU14" s="485"/>
      <c r="WFV14" s="485"/>
      <c r="WFW14" s="485"/>
      <c r="WFX14" s="485"/>
      <c r="WFY14" s="485"/>
      <c r="WFZ14" s="485"/>
      <c r="WGA14" s="485"/>
      <c r="WGB14" s="485"/>
      <c r="WGC14" s="485"/>
      <c r="WGD14" s="485"/>
      <c r="WGE14" s="485"/>
      <c r="WGF14" s="485"/>
      <c r="WGG14" s="485"/>
      <c r="WGH14" s="485"/>
      <c r="WGI14" s="485"/>
      <c r="WGJ14" s="485"/>
      <c r="WGK14" s="485"/>
      <c r="WGL14" s="485"/>
      <c r="WGM14" s="485"/>
      <c r="WGN14" s="485"/>
      <c r="WGO14" s="485"/>
      <c r="WGP14" s="485"/>
      <c r="WGQ14" s="485"/>
      <c r="WGR14" s="485"/>
      <c r="WGS14" s="485"/>
      <c r="WGT14" s="485"/>
      <c r="WGU14" s="485"/>
      <c r="WGV14" s="485"/>
      <c r="WGW14" s="485"/>
      <c r="WGX14" s="485"/>
      <c r="WGY14" s="485"/>
      <c r="WGZ14" s="485"/>
      <c r="WHA14" s="485"/>
      <c r="WHB14" s="485"/>
      <c r="WHC14" s="485"/>
      <c r="WHD14" s="485"/>
      <c r="WHE14" s="485"/>
      <c r="WHF14" s="485"/>
      <c r="WHG14" s="485"/>
      <c r="WHH14" s="485"/>
      <c r="WHI14" s="485"/>
      <c r="WHJ14" s="485"/>
      <c r="WHK14" s="485"/>
      <c r="WHL14" s="485"/>
      <c r="WHM14" s="485"/>
      <c r="WHN14" s="485"/>
      <c r="WHO14" s="485"/>
      <c r="WHP14" s="485"/>
      <c r="WHQ14" s="485"/>
      <c r="WHR14" s="485"/>
      <c r="WHS14" s="485"/>
      <c r="WHT14" s="485"/>
      <c r="WHU14" s="485"/>
      <c r="WHV14" s="485"/>
      <c r="WHW14" s="485"/>
      <c r="WHX14" s="485"/>
      <c r="WHY14" s="485"/>
      <c r="WHZ14" s="485"/>
      <c r="WIA14" s="485"/>
      <c r="WIB14" s="485"/>
      <c r="WIC14" s="485"/>
      <c r="WID14" s="485"/>
      <c r="WIE14" s="485"/>
      <c r="WIF14" s="485"/>
      <c r="WIG14" s="485"/>
      <c r="WIH14" s="485"/>
      <c r="WII14" s="485"/>
      <c r="WIJ14" s="485"/>
      <c r="WIK14" s="485"/>
      <c r="WIL14" s="485"/>
      <c r="WIM14" s="485"/>
      <c r="WIN14" s="485"/>
      <c r="WIO14" s="485"/>
      <c r="WIP14" s="485"/>
      <c r="WIQ14" s="485"/>
      <c r="WIR14" s="485"/>
      <c r="WIS14" s="485"/>
      <c r="WIT14" s="485"/>
      <c r="WIU14" s="485"/>
      <c r="WIV14" s="485"/>
      <c r="WIW14" s="485"/>
      <c r="WIX14" s="485"/>
      <c r="WIY14" s="485"/>
      <c r="WIZ14" s="485"/>
      <c r="WJA14" s="485"/>
      <c r="WJB14" s="485"/>
      <c r="WJC14" s="485"/>
      <c r="WJD14" s="485"/>
      <c r="WJE14" s="485"/>
      <c r="WJF14" s="485"/>
      <c r="WJG14" s="485"/>
      <c r="WJH14" s="485"/>
      <c r="WJI14" s="485"/>
      <c r="WJJ14" s="485"/>
      <c r="WJK14" s="485"/>
      <c r="WJL14" s="485"/>
      <c r="WJM14" s="485"/>
      <c r="WJN14" s="485"/>
      <c r="WJO14" s="485"/>
      <c r="WJP14" s="485"/>
      <c r="WJQ14" s="485"/>
      <c r="WJR14" s="485"/>
      <c r="WJS14" s="485"/>
      <c r="WJT14" s="485"/>
      <c r="WJU14" s="485"/>
      <c r="WJV14" s="485"/>
      <c r="WJW14" s="485"/>
      <c r="WJX14" s="485"/>
      <c r="WJY14" s="485"/>
      <c r="WJZ14" s="485"/>
      <c r="WKA14" s="485"/>
      <c r="WKB14" s="485"/>
      <c r="WKC14" s="485"/>
      <c r="WKD14" s="485"/>
      <c r="WKE14" s="485"/>
      <c r="WKF14" s="485"/>
      <c r="WKG14" s="485"/>
      <c r="WKH14" s="485"/>
      <c r="WKI14" s="485"/>
      <c r="WKJ14" s="485"/>
      <c r="WKK14" s="485"/>
      <c r="WKL14" s="485"/>
      <c r="WKM14" s="485"/>
      <c r="WKN14" s="485"/>
      <c r="WKO14" s="485"/>
      <c r="WKP14" s="485"/>
      <c r="WKQ14" s="485"/>
      <c r="WKR14" s="485"/>
      <c r="WKS14" s="485"/>
      <c r="WKT14" s="485"/>
      <c r="WKU14" s="485"/>
      <c r="WKV14" s="485"/>
      <c r="WKW14" s="485"/>
      <c r="WKX14" s="485"/>
      <c r="WKY14" s="485"/>
      <c r="WKZ14" s="485"/>
      <c r="WLA14" s="485"/>
      <c r="WLB14" s="485"/>
      <c r="WLC14" s="485"/>
      <c r="WLD14" s="485"/>
      <c r="WLE14" s="485"/>
      <c r="WLF14" s="485"/>
      <c r="WLG14" s="485"/>
      <c r="WLH14" s="485"/>
      <c r="WLI14" s="485"/>
      <c r="WLJ14" s="485"/>
      <c r="WLK14" s="485"/>
      <c r="WLL14" s="485"/>
      <c r="WLM14" s="485"/>
      <c r="WLN14" s="485"/>
      <c r="WLO14" s="485"/>
      <c r="WLP14" s="485"/>
      <c r="WLQ14" s="485"/>
      <c r="WLR14" s="485"/>
      <c r="WLS14" s="485"/>
      <c r="WLT14" s="485"/>
      <c r="WLU14" s="485"/>
      <c r="WLV14" s="485"/>
      <c r="WLW14" s="485"/>
      <c r="WLX14" s="485"/>
      <c r="WLY14" s="485"/>
      <c r="WLZ14" s="485"/>
      <c r="WMA14" s="485"/>
      <c r="WMB14" s="485"/>
      <c r="WMC14" s="485"/>
      <c r="WMD14" s="485"/>
      <c r="WME14" s="485"/>
      <c r="WMF14" s="485"/>
      <c r="WMG14" s="485"/>
      <c r="WMH14" s="485"/>
      <c r="WMI14" s="485"/>
      <c r="WMJ14" s="485"/>
      <c r="WMK14" s="485"/>
      <c r="WML14" s="485"/>
      <c r="WMM14" s="485"/>
      <c r="WMN14" s="485"/>
      <c r="WMO14" s="485"/>
      <c r="WMP14" s="485"/>
      <c r="WMQ14" s="485"/>
      <c r="WMR14" s="485"/>
      <c r="WMS14" s="485"/>
      <c r="WMT14" s="485"/>
      <c r="WMU14" s="485"/>
      <c r="WMV14" s="485"/>
      <c r="WMW14" s="485"/>
      <c r="WMX14" s="485"/>
      <c r="WMY14" s="485"/>
      <c r="WMZ14" s="485"/>
      <c r="WNA14" s="485"/>
      <c r="WNB14" s="485"/>
      <c r="WNC14" s="485"/>
      <c r="WND14" s="485"/>
      <c r="WNE14" s="485"/>
      <c r="WNF14" s="485"/>
      <c r="WNG14" s="485"/>
      <c r="WNH14" s="485"/>
      <c r="WNI14" s="485"/>
      <c r="WNJ14" s="485"/>
      <c r="WNK14" s="485"/>
      <c r="WNL14" s="485"/>
      <c r="WNM14" s="485"/>
      <c r="WNN14" s="485"/>
      <c r="WNO14" s="485"/>
      <c r="WNP14" s="485"/>
      <c r="WNQ14" s="485"/>
      <c r="WNR14" s="485"/>
      <c r="WNS14" s="485"/>
      <c r="WNT14" s="485"/>
      <c r="WNU14" s="485"/>
      <c r="WNV14" s="485"/>
      <c r="WNW14" s="485"/>
      <c r="WNX14" s="485"/>
      <c r="WNY14" s="485"/>
      <c r="WNZ14" s="485"/>
      <c r="WOA14" s="485"/>
      <c r="WOB14" s="485"/>
      <c r="WOC14" s="485"/>
      <c r="WOD14" s="485"/>
      <c r="WOE14" s="485"/>
      <c r="WOF14" s="485"/>
      <c r="WOG14" s="485"/>
      <c r="WOH14" s="485"/>
      <c r="WOI14" s="485"/>
      <c r="WOJ14" s="485"/>
      <c r="WOK14" s="485"/>
      <c r="WOL14" s="485"/>
      <c r="WOM14" s="485"/>
      <c r="WON14" s="485"/>
      <c r="WOO14" s="485"/>
      <c r="WOP14" s="485"/>
      <c r="WOQ14" s="485"/>
      <c r="WOR14" s="485"/>
      <c r="WOS14" s="485"/>
      <c r="WOT14" s="485"/>
      <c r="WOU14" s="485"/>
      <c r="WOV14" s="485"/>
      <c r="WOW14" s="485"/>
      <c r="WOX14" s="485"/>
      <c r="WOY14" s="485"/>
      <c r="WOZ14" s="485"/>
      <c r="WPA14" s="485"/>
      <c r="WPB14" s="485"/>
      <c r="WPC14" s="485"/>
      <c r="WPD14" s="485"/>
      <c r="WPE14" s="485"/>
      <c r="WPF14" s="485"/>
      <c r="WPG14" s="485"/>
      <c r="WPH14" s="485"/>
      <c r="WPI14" s="485"/>
      <c r="WPJ14" s="485"/>
      <c r="WPK14" s="485"/>
      <c r="WPL14" s="485"/>
      <c r="WPM14" s="485"/>
      <c r="WPN14" s="485"/>
      <c r="WPO14" s="485"/>
      <c r="WPP14" s="485"/>
      <c r="WPQ14" s="485"/>
      <c r="WPR14" s="485"/>
      <c r="WPS14" s="485"/>
      <c r="WPT14" s="485"/>
      <c r="WPU14" s="485"/>
      <c r="WPV14" s="485"/>
      <c r="WPW14" s="485"/>
      <c r="WPX14" s="485"/>
      <c r="WPY14" s="485"/>
      <c r="WPZ14" s="485"/>
      <c r="WQA14" s="485"/>
      <c r="WQB14" s="485"/>
      <c r="WQC14" s="485"/>
      <c r="WQD14" s="485"/>
      <c r="WQE14" s="485"/>
      <c r="WQF14" s="485"/>
      <c r="WQG14" s="485"/>
      <c r="WQH14" s="485"/>
      <c r="WQI14" s="485"/>
      <c r="WQJ14" s="485"/>
      <c r="WQK14" s="485"/>
      <c r="WQL14" s="485"/>
      <c r="WQM14" s="485"/>
      <c r="WQN14" s="485"/>
      <c r="WQO14" s="485"/>
      <c r="WQP14" s="485"/>
      <c r="WQQ14" s="485"/>
      <c r="WQR14" s="485"/>
      <c r="WQS14" s="485"/>
      <c r="WQT14" s="485"/>
      <c r="WQU14" s="485"/>
      <c r="WQV14" s="485"/>
      <c r="WQW14" s="485"/>
      <c r="WQX14" s="485"/>
      <c r="WQY14" s="485"/>
      <c r="WQZ14" s="485"/>
      <c r="WRA14" s="485"/>
      <c r="WRB14" s="485"/>
      <c r="WRC14" s="485"/>
      <c r="WRD14" s="485"/>
      <c r="WRE14" s="485"/>
      <c r="WRF14" s="485"/>
      <c r="WRG14" s="485"/>
      <c r="WRH14" s="485"/>
      <c r="WRI14" s="485"/>
      <c r="WRJ14" s="485"/>
      <c r="WRK14" s="485"/>
      <c r="WRL14" s="485"/>
      <c r="WRM14" s="485"/>
      <c r="WRN14" s="485"/>
      <c r="WRO14" s="485"/>
      <c r="WRP14" s="485"/>
      <c r="WRQ14" s="485"/>
      <c r="WRR14" s="485"/>
      <c r="WRS14" s="485"/>
      <c r="WRT14" s="485"/>
      <c r="WRU14" s="485"/>
      <c r="WRV14" s="485"/>
      <c r="WRW14" s="485"/>
      <c r="WRX14" s="485"/>
      <c r="WRY14" s="485"/>
      <c r="WRZ14" s="485"/>
      <c r="WSA14" s="485"/>
      <c r="WSB14" s="485"/>
      <c r="WSC14" s="485"/>
      <c r="WSD14" s="485"/>
      <c r="WSE14" s="485"/>
      <c r="WSF14" s="485"/>
      <c r="WSG14" s="485"/>
      <c r="WSH14" s="485"/>
      <c r="WSI14" s="485"/>
      <c r="WSJ14" s="485"/>
      <c r="WSK14" s="485"/>
      <c r="WSL14" s="485"/>
      <c r="WSM14" s="485"/>
      <c r="WSN14" s="485"/>
      <c r="WSO14" s="485"/>
      <c r="WSP14" s="485"/>
      <c r="WSQ14" s="485"/>
      <c r="WSR14" s="485"/>
      <c r="WSS14" s="485"/>
      <c r="WST14" s="485"/>
      <c r="WSU14" s="485"/>
      <c r="WSV14" s="485"/>
      <c r="WSW14" s="485"/>
      <c r="WSX14" s="485"/>
      <c r="WSY14" s="485"/>
      <c r="WSZ14" s="485"/>
      <c r="WTA14" s="485"/>
      <c r="WTB14" s="485"/>
      <c r="WTC14" s="485"/>
      <c r="WTD14" s="485"/>
      <c r="WTE14" s="485"/>
      <c r="WTF14" s="485"/>
      <c r="WTG14" s="485"/>
      <c r="WTH14" s="485"/>
      <c r="WTI14" s="485"/>
      <c r="WTJ14" s="485"/>
      <c r="WTK14" s="485"/>
      <c r="WTL14" s="485"/>
      <c r="WTM14" s="485"/>
      <c r="WTN14" s="485"/>
      <c r="WTO14" s="485"/>
      <c r="WTP14" s="485"/>
      <c r="WTQ14" s="485"/>
      <c r="WTR14" s="485"/>
      <c r="WTS14" s="485"/>
      <c r="WTT14" s="485"/>
      <c r="WTU14" s="485"/>
      <c r="WTV14" s="485"/>
      <c r="WTW14" s="485"/>
      <c r="WTX14" s="485"/>
      <c r="WTY14" s="485"/>
      <c r="WTZ14" s="485"/>
      <c r="WUA14" s="485"/>
      <c r="WUB14" s="485"/>
      <c r="WUC14" s="485"/>
      <c r="WUD14" s="485"/>
      <c r="WUE14" s="485"/>
      <c r="WUF14" s="485"/>
      <c r="WUG14" s="485"/>
      <c r="WUH14" s="485"/>
      <c r="WUI14" s="485"/>
      <c r="WUJ14" s="485"/>
      <c r="WUK14" s="485"/>
      <c r="WUL14" s="485"/>
      <c r="WUM14" s="485"/>
      <c r="WUN14" s="485"/>
      <c r="WUO14" s="485"/>
      <c r="WUP14" s="485"/>
      <c r="WUQ14" s="485"/>
      <c r="WUR14" s="485"/>
      <c r="WUS14" s="485"/>
      <c r="WUT14" s="485"/>
      <c r="WUU14" s="485"/>
      <c r="WUV14" s="485"/>
      <c r="WUW14" s="485"/>
      <c r="WUX14" s="485"/>
      <c r="WUY14" s="485"/>
      <c r="WUZ14" s="485"/>
      <c r="WVA14" s="485"/>
      <c r="WVB14" s="485"/>
      <c r="WVC14" s="485"/>
      <c r="WVD14" s="485"/>
      <c r="WVE14" s="485"/>
      <c r="WVF14" s="485"/>
      <c r="WVG14" s="485"/>
      <c r="WVH14" s="485"/>
      <c r="WVI14" s="485"/>
      <c r="WVJ14" s="485"/>
      <c r="WVK14" s="485"/>
      <c r="WVL14" s="485"/>
      <c r="WVM14" s="485"/>
      <c r="WVN14" s="485"/>
      <c r="WVO14" s="485"/>
      <c r="WVP14" s="485"/>
      <c r="WVQ14" s="485"/>
      <c r="WVR14" s="485"/>
      <c r="WVS14" s="485"/>
      <c r="WVT14" s="485"/>
      <c r="WVU14" s="485"/>
      <c r="WVV14" s="485"/>
      <c r="WVW14" s="485"/>
      <c r="WVX14" s="485"/>
      <c r="WVY14" s="485"/>
      <c r="WVZ14" s="485"/>
      <c r="WWA14" s="485"/>
      <c r="WWB14" s="485"/>
      <c r="WWC14" s="485"/>
      <c r="WWD14" s="485"/>
      <c r="WWE14" s="485"/>
      <c r="WWF14" s="485"/>
      <c r="WWG14" s="485"/>
      <c r="WWH14" s="485"/>
      <c r="WWI14" s="485"/>
      <c r="WWJ14" s="485"/>
      <c r="WWK14" s="485"/>
      <c r="WWL14" s="485"/>
      <c r="WWM14" s="485"/>
      <c r="WWN14" s="485"/>
      <c r="WWO14" s="485"/>
      <c r="WWP14" s="485"/>
      <c r="WWQ14" s="485"/>
      <c r="WWR14" s="485"/>
      <c r="WWS14" s="485"/>
      <c r="WWT14" s="485"/>
      <c r="WWU14" s="485"/>
      <c r="WWV14" s="485"/>
      <c r="WWW14" s="485"/>
      <c r="WWX14" s="485"/>
      <c r="WWY14" s="485"/>
      <c r="WWZ14" s="485"/>
      <c r="WXA14" s="485"/>
      <c r="WXB14" s="485"/>
      <c r="WXC14" s="485"/>
      <c r="WXD14" s="485"/>
      <c r="WXE14" s="485"/>
      <c r="WXF14" s="485"/>
      <c r="WXG14" s="485"/>
      <c r="WXH14" s="485"/>
      <c r="WXI14" s="485"/>
      <c r="WXJ14" s="485"/>
      <c r="WXK14" s="485"/>
      <c r="WXL14" s="485"/>
      <c r="WXM14" s="485"/>
      <c r="WXN14" s="485"/>
      <c r="WXO14" s="485"/>
      <c r="WXP14" s="485"/>
      <c r="WXQ14" s="485"/>
      <c r="WXR14" s="485"/>
      <c r="WXS14" s="485"/>
      <c r="WXT14" s="485"/>
      <c r="WXU14" s="485"/>
      <c r="WXV14" s="485"/>
      <c r="WXW14" s="485"/>
      <c r="WXX14" s="485"/>
      <c r="WXY14" s="485"/>
      <c r="WXZ14" s="485"/>
      <c r="WYA14" s="485"/>
      <c r="WYB14" s="485"/>
      <c r="WYC14" s="485"/>
      <c r="WYD14" s="485"/>
      <c r="WYE14" s="485"/>
      <c r="WYF14" s="485"/>
      <c r="WYG14" s="485"/>
      <c r="WYH14" s="485"/>
      <c r="WYI14" s="485"/>
      <c r="WYJ14" s="485"/>
      <c r="WYK14" s="485"/>
      <c r="WYL14" s="485"/>
      <c r="WYM14" s="485"/>
      <c r="WYN14" s="485"/>
      <c r="WYO14" s="485"/>
      <c r="WYP14" s="485"/>
      <c r="WYQ14" s="485"/>
      <c r="WYR14" s="485"/>
      <c r="WYS14" s="485"/>
      <c r="WYT14" s="485"/>
      <c r="WYU14" s="485"/>
      <c r="WYV14" s="485"/>
      <c r="WYW14" s="485"/>
      <c r="WYX14" s="485"/>
      <c r="WYY14" s="485"/>
      <c r="WYZ14" s="485"/>
      <c r="WZA14" s="485"/>
      <c r="WZB14" s="485"/>
      <c r="WZC14" s="485"/>
      <c r="WZD14" s="485"/>
      <c r="WZE14" s="485"/>
      <c r="WZF14" s="485"/>
      <c r="WZG14" s="485"/>
      <c r="WZH14" s="485"/>
      <c r="WZI14" s="485"/>
      <c r="WZJ14" s="485"/>
      <c r="WZK14" s="485"/>
      <c r="WZL14" s="485"/>
      <c r="WZM14" s="485"/>
      <c r="WZN14" s="485"/>
      <c r="WZO14" s="485"/>
      <c r="WZP14" s="485"/>
      <c r="WZQ14" s="485"/>
      <c r="WZR14" s="485"/>
      <c r="WZS14" s="485"/>
      <c r="WZT14" s="485"/>
      <c r="WZU14" s="485"/>
      <c r="WZV14" s="485"/>
      <c r="WZW14" s="485"/>
      <c r="WZX14" s="485"/>
      <c r="WZY14" s="485"/>
      <c r="WZZ14" s="485"/>
      <c r="XAA14" s="485"/>
      <c r="XAB14" s="485"/>
      <c r="XAC14" s="485"/>
      <c r="XAD14" s="485"/>
      <c r="XAE14" s="485"/>
      <c r="XAF14" s="485"/>
      <c r="XAG14" s="485"/>
      <c r="XAH14" s="485"/>
      <c r="XAI14" s="485"/>
      <c r="XAJ14" s="485"/>
      <c r="XAK14" s="485"/>
      <c r="XAL14" s="485"/>
      <c r="XAM14" s="485"/>
      <c r="XAN14" s="485"/>
      <c r="XAO14" s="485"/>
      <c r="XAP14" s="485"/>
      <c r="XAQ14" s="485"/>
      <c r="XAR14" s="485"/>
      <c r="XAS14" s="485"/>
      <c r="XAT14" s="485"/>
      <c r="XAU14" s="485"/>
      <c r="XAV14" s="485"/>
      <c r="XAW14" s="485"/>
      <c r="XAX14" s="485"/>
      <c r="XAY14" s="485"/>
      <c r="XAZ14" s="485"/>
      <c r="XBA14" s="485"/>
      <c r="XBB14" s="485"/>
      <c r="XBC14" s="485"/>
      <c r="XBD14" s="485"/>
      <c r="XBE14" s="485"/>
      <c r="XBF14" s="485"/>
      <c r="XBG14" s="485"/>
      <c r="XBH14" s="485"/>
      <c r="XBI14" s="485"/>
      <c r="XBJ14" s="485"/>
      <c r="XBK14" s="485"/>
      <c r="XBL14" s="485"/>
      <c r="XBM14" s="485"/>
      <c r="XBN14" s="485"/>
      <c r="XBO14" s="485"/>
      <c r="XBP14" s="485"/>
      <c r="XBQ14" s="485"/>
      <c r="XBR14" s="485"/>
      <c r="XBS14" s="485"/>
      <c r="XBT14" s="485"/>
      <c r="XBU14" s="485"/>
      <c r="XBV14" s="485"/>
      <c r="XBW14" s="485"/>
      <c r="XBX14" s="485"/>
      <c r="XBY14" s="485"/>
      <c r="XBZ14" s="485"/>
      <c r="XCA14" s="485"/>
      <c r="XCB14" s="485"/>
      <c r="XCC14" s="485"/>
      <c r="XCD14" s="485"/>
      <c r="XCE14" s="485"/>
      <c r="XCF14" s="485"/>
      <c r="XCG14" s="485"/>
      <c r="XCH14" s="485"/>
      <c r="XCI14" s="485"/>
      <c r="XCJ14" s="485"/>
      <c r="XCK14" s="485"/>
      <c r="XCL14" s="485"/>
      <c r="XCM14" s="485"/>
      <c r="XCN14" s="485"/>
      <c r="XCO14" s="485"/>
      <c r="XCP14" s="485"/>
      <c r="XCQ14" s="485"/>
      <c r="XCR14" s="485"/>
      <c r="XCS14" s="485"/>
      <c r="XCT14" s="485"/>
      <c r="XCU14" s="485"/>
      <c r="XCV14" s="485"/>
      <c r="XCW14" s="485"/>
      <c r="XCX14" s="485"/>
      <c r="XCY14" s="485"/>
      <c r="XCZ14" s="485"/>
      <c r="XDA14" s="485"/>
      <c r="XDB14" s="485"/>
      <c r="XDC14" s="485"/>
      <c r="XDD14" s="485"/>
      <c r="XDE14" s="485"/>
      <c r="XDF14" s="485"/>
      <c r="XDG14" s="485"/>
      <c r="XDH14" s="485"/>
      <c r="XDI14" s="485"/>
      <c r="XDJ14" s="485"/>
      <c r="XDK14" s="485"/>
      <c r="XDL14" s="485"/>
      <c r="XDM14" s="485"/>
      <c r="XDN14" s="485"/>
      <c r="XDO14" s="485"/>
      <c r="XDP14" s="485"/>
      <c r="XDQ14" s="485"/>
      <c r="XDR14" s="485"/>
      <c r="XDS14" s="485"/>
      <c r="XDT14" s="485"/>
      <c r="XDU14" s="485"/>
      <c r="XDV14" s="485"/>
      <c r="XDW14" s="485"/>
      <c r="XDX14" s="485"/>
      <c r="XDY14" s="485"/>
      <c r="XDZ14" s="485"/>
      <c r="XEA14" s="485"/>
      <c r="XEB14" s="485"/>
      <c r="XEC14" s="485"/>
      <c r="XED14" s="485"/>
      <c r="XEE14" s="485"/>
      <c r="XEF14" s="485"/>
      <c r="XEG14" s="485"/>
      <c r="XEH14" s="485"/>
      <c r="XEI14" s="485"/>
      <c r="XEJ14" s="485"/>
      <c r="XEK14" s="485"/>
      <c r="XEL14" s="485"/>
      <c r="XEM14" s="485"/>
      <c r="XEN14" s="485"/>
      <c r="XEO14" s="485"/>
      <c r="XEP14" s="485"/>
      <c r="XEQ14" s="485"/>
      <c r="XER14" s="485"/>
      <c r="XES14" s="485"/>
      <c r="XET14" s="485"/>
      <c r="XEU14" s="485"/>
      <c r="XEV14" s="485"/>
      <c r="XEW14" s="485"/>
      <c r="XEX14" s="485"/>
      <c r="XEY14" s="485"/>
      <c r="XEZ14" s="485"/>
      <c r="XFA14" s="485"/>
      <c r="XFB14" s="485"/>
      <c r="XFC14" s="485"/>
      <c r="XFD14" s="485"/>
    </row>
    <row r="15" spans="1:16384" ht="15" customHeight="1" x14ac:dyDescent="0.2">
      <c r="A15" s="33">
        <v>8</v>
      </c>
      <c r="B15" s="528" t="s">
        <v>526</v>
      </c>
      <c r="C15" s="200">
        <v>156775177.46000001</v>
      </c>
      <c r="D15" s="530">
        <v>181390795.96000001</v>
      </c>
      <c r="E15" s="180">
        <v>180654399.38</v>
      </c>
      <c r="F15" s="78">
        <f t="shared" si="0"/>
        <v>0.99594027593239953</v>
      </c>
      <c r="G15" s="180">
        <v>180200109.81999999</v>
      </c>
      <c r="H15" s="78">
        <f t="shared" si="1"/>
        <v>0.99343579626684819</v>
      </c>
      <c r="I15" s="180">
        <v>180011908.94999999</v>
      </c>
      <c r="J15" s="393">
        <f t="shared" si="2"/>
        <v>0.99239825260867098</v>
      </c>
      <c r="K15" s="585">
        <v>226237882.81999999</v>
      </c>
      <c r="L15" s="391">
        <v>0.99953672395642956</v>
      </c>
      <c r="M15" s="632">
        <f t="shared" si="4"/>
        <v>-0.20349276799336347</v>
      </c>
      <c r="N15" s="585">
        <v>226237882.81999999</v>
      </c>
      <c r="O15" s="391">
        <v>0.99953672395642956</v>
      </c>
      <c r="P15" s="632">
        <f t="shared" si="3"/>
        <v>-0.20432463959529912</v>
      </c>
    </row>
    <row r="16" spans="1:16384" ht="15" customHeight="1" x14ac:dyDescent="0.2">
      <c r="A16" s="531"/>
      <c r="B16" s="2" t="s">
        <v>24</v>
      </c>
      <c r="C16" s="201">
        <f>SUM(C5:C15)</f>
        <v>2155092513.2000003</v>
      </c>
      <c r="D16" s="207">
        <f>SUM(D5:D15)</f>
        <v>2424627809.7999997</v>
      </c>
      <c r="E16" s="203">
        <f>SUM(E5:E15)</f>
        <v>2396615753.5100002</v>
      </c>
      <c r="F16" s="90">
        <f t="shared" ref="F16:F28" si="5">+E16/D16</f>
        <v>0.98844686340032117</v>
      </c>
      <c r="G16" s="203">
        <f>SUM(G5:G15)</f>
        <v>2388266377.4200001</v>
      </c>
      <c r="H16" s="90">
        <f t="shared" ref="H16:H28" si="6">+G16/D16</f>
        <v>0.98500329319286373</v>
      </c>
      <c r="I16" s="203">
        <f>SUM(I5:I15)</f>
        <v>2369661947.4399996</v>
      </c>
      <c r="J16" s="170">
        <f>+I16/D16</f>
        <v>0.97733018563185825</v>
      </c>
      <c r="K16" s="573">
        <f>SUM(K5:K15)</f>
        <v>2482322510.73</v>
      </c>
      <c r="L16" s="90">
        <v>0.98750542871049585</v>
      </c>
      <c r="M16" s="633">
        <f t="shared" si="4"/>
        <v>-3.7890376010142224E-2</v>
      </c>
      <c r="N16" s="573">
        <f>SUM(N5:N15)</f>
        <v>2469941501.2100005</v>
      </c>
      <c r="O16" s="90">
        <v>0.98258007591646257</v>
      </c>
      <c r="P16" s="633">
        <f t="shared" ref="P16:P28" si="7">+I16/N16-1</f>
        <v>-4.0599971181857875E-2</v>
      </c>
    </row>
    <row r="17" spans="1:18" ht="15" customHeight="1" x14ac:dyDescent="0.2">
      <c r="A17" s="29">
        <v>1</v>
      </c>
      <c r="B17" s="21" t="s">
        <v>25</v>
      </c>
      <c r="C17" s="198">
        <v>45622302.869999997</v>
      </c>
      <c r="D17" s="204">
        <v>51002667.039999999</v>
      </c>
      <c r="E17" s="30">
        <v>48758247.969999999</v>
      </c>
      <c r="F17" s="48">
        <f t="shared" si="5"/>
        <v>0.95599408422622756</v>
      </c>
      <c r="G17" s="30">
        <v>48698408.310000002</v>
      </c>
      <c r="H17" s="48">
        <f t="shared" si="6"/>
        <v>0.95482081891535531</v>
      </c>
      <c r="I17" s="30">
        <v>48255312.57</v>
      </c>
      <c r="J17" s="153">
        <f t="shared" ref="J17:J28" si="8">+I17/D17</f>
        <v>0.94613312147293549</v>
      </c>
      <c r="K17" s="583">
        <v>47040615.409999996</v>
      </c>
      <c r="L17" s="48">
        <v>0.99623756427785104</v>
      </c>
      <c r="M17" s="629">
        <f t="shared" si="4"/>
        <v>3.5241734946511505E-2</v>
      </c>
      <c r="N17" s="583">
        <v>46870663.079999998</v>
      </c>
      <c r="O17" s="48">
        <v>0.9926382726060301</v>
      </c>
      <c r="P17" s="629">
        <f t="shared" si="7"/>
        <v>2.9541922367017692E-2</v>
      </c>
    </row>
    <row r="18" spans="1:18" ht="15" customHeight="1" x14ac:dyDescent="0.2">
      <c r="A18" s="31">
        <v>2</v>
      </c>
      <c r="B18" s="23" t="s">
        <v>26</v>
      </c>
      <c r="C18" s="199">
        <v>39625688.659999996</v>
      </c>
      <c r="D18" s="204">
        <v>43219989.920000002</v>
      </c>
      <c r="E18" s="30">
        <v>43057983.380000003</v>
      </c>
      <c r="F18" s="280">
        <f t="shared" si="5"/>
        <v>0.99625158311466822</v>
      </c>
      <c r="G18" s="30">
        <v>42984767.890000001</v>
      </c>
      <c r="H18" s="280">
        <f t="shared" si="6"/>
        <v>0.99455756397825645</v>
      </c>
      <c r="I18" s="30">
        <v>42361901.079999998</v>
      </c>
      <c r="J18" s="178">
        <f t="shared" si="8"/>
        <v>0.98014601943248203</v>
      </c>
      <c r="K18" s="584">
        <v>42051654.039999999</v>
      </c>
      <c r="L18" s="280">
        <v>0.9984886833393265</v>
      </c>
      <c r="M18" s="630">
        <f t="shared" si="4"/>
        <v>2.2189706238722851E-2</v>
      </c>
      <c r="N18" s="584">
        <v>41968818.659999996</v>
      </c>
      <c r="O18" s="280">
        <v>0.99652181208542912</v>
      </c>
      <c r="P18" s="630">
        <f>+I18/N18-1</f>
        <v>9.3660587205102175E-3</v>
      </c>
    </row>
    <row r="19" spans="1:18" ht="15" customHeight="1" x14ac:dyDescent="0.2">
      <c r="A19" s="35">
        <v>3</v>
      </c>
      <c r="B19" s="23" t="s">
        <v>27</v>
      </c>
      <c r="C19" s="199">
        <v>33400198.32</v>
      </c>
      <c r="D19" s="204">
        <v>38131610.670000002</v>
      </c>
      <c r="E19" s="30">
        <v>37595533.520000003</v>
      </c>
      <c r="F19" s="280">
        <f t="shared" si="5"/>
        <v>0.98594139768604749</v>
      </c>
      <c r="G19" s="30">
        <v>37473164.590000004</v>
      </c>
      <c r="H19" s="280">
        <f t="shared" si="6"/>
        <v>0.98273227727781165</v>
      </c>
      <c r="I19" s="30">
        <v>37084053.350000001</v>
      </c>
      <c r="J19" s="178">
        <f t="shared" si="8"/>
        <v>0.97252785021157884</v>
      </c>
      <c r="K19" s="584">
        <v>37372570.600000001</v>
      </c>
      <c r="L19" s="280">
        <v>0.98657716709995347</v>
      </c>
      <c r="M19" s="630">
        <f t="shared" si="4"/>
        <v>2.6916529525533583E-3</v>
      </c>
      <c r="N19" s="584">
        <v>37316114.5</v>
      </c>
      <c r="O19" s="280">
        <v>0.98508681472896853</v>
      </c>
      <c r="P19" s="630">
        <f t="shared" si="7"/>
        <v>-6.2187918841335454E-3</v>
      </c>
    </row>
    <row r="20" spans="1:18" ht="15" customHeight="1" x14ac:dyDescent="0.2">
      <c r="A20" s="35">
        <v>4</v>
      </c>
      <c r="B20" s="23" t="s">
        <v>28</v>
      </c>
      <c r="C20" s="199">
        <v>15427939.359999999</v>
      </c>
      <c r="D20" s="204">
        <v>17136427.59</v>
      </c>
      <c r="E20" s="30">
        <v>17012558.870000001</v>
      </c>
      <c r="F20" s="280">
        <f t="shared" si="5"/>
        <v>0.99277161360794464</v>
      </c>
      <c r="G20" s="30">
        <f>16954674.82-800</f>
        <v>16953874.82</v>
      </c>
      <c r="H20" s="280">
        <f t="shared" si="6"/>
        <v>0.98934709296665024</v>
      </c>
      <c r="I20" s="30">
        <f>16788680.41-800</f>
        <v>16787880.41</v>
      </c>
      <c r="J20" s="178">
        <f t="shared" si="8"/>
        <v>0.97966045267197954</v>
      </c>
      <c r="K20" s="584">
        <v>17536037.850000001</v>
      </c>
      <c r="L20" s="280">
        <v>0.9771825513663891</v>
      </c>
      <c r="M20" s="630">
        <f t="shared" si="4"/>
        <v>-3.3198093832809583E-2</v>
      </c>
      <c r="N20" s="584">
        <v>17452463.82</v>
      </c>
      <c r="O20" s="280">
        <v>0.97252545125278667</v>
      </c>
      <c r="P20" s="630">
        <f t="shared" si="7"/>
        <v>-3.8079632586798806E-2</v>
      </c>
      <c r="R20" s="342"/>
    </row>
    <row r="21" spans="1:18" ht="15" customHeight="1" x14ac:dyDescent="0.2">
      <c r="A21" s="35">
        <v>5</v>
      </c>
      <c r="B21" s="23" t="s">
        <v>29</v>
      </c>
      <c r="C21" s="199">
        <v>21287084.260000002</v>
      </c>
      <c r="D21" s="204">
        <v>22760256.66</v>
      </c>
      <c r="E21" s="30">
        <v>22512464.949999999</v>
      </c>
      <c r="F21" s="280">
        <f t="shared" si="5"/>
        <v>0.98911296503806645</v>
      </c>
      <c r="G21" s="30">
        <v>22449086.16</v>
      </c>
      <c r="H21" s="280">
        <f t="shared" si="6"/>
        <v>0.98632833958560462</v>
      </c>
      <c r="I21" s="30">
        <v>22227003.460000001</v>
      </c>
      <c r="J21" s="178">
        <f t="shared" si="8"/>
        <v>0.97657086174528229</v>
      </c>
      <c r="K21" s="584">
        <v>24021467.199999999</v>
      </c>
      <c r="L21" s="280">
        <v>0.98203516867684593</v>
      </c>
      <c r="M21" s="630">
        <f t="shared" si="4"/>
        <v>-6.5457327269335175E-2</v>
      </c>
      <c r="N21" s="584">
        <v>23857269.93</v>
      </c>
      <c r="O21" s="280">
        <v>0.97532252733823832</v>
      </c>
      <c r="P21" s="630">
        <f t="shared" si="7"/>
        <v>-6.8334158719056681E-2</v>
      </c>
    </row>
    <row r="22" spans="1:18" ht="15" customHeight="1" x14ac:dyDescent="0.2">
      <c r="A22" s="35">
        <v>6</v>
      </c>
      <c r="B22" s="23" t="s">
        <v>30</v>
      </c>
      <c r="C22" s="199">
        <v>21955704.969999999</v>
      </c>
      <c r="D22" s="204">
        <v>27467751.359999999</v>
      </c>
      <c r="E22" s="30">
        <v>27398803.82</v>
      </c>
      <c r="F22" s="280">
        <f t="shared" si="5"/>
        <v>0.99748987315720339</v>
      </c>
      <c r="G22" s="30">
        <v>27356356.239999998</v>
      </c>
      <c r="H22" s="280">
        <f t="shared" si="6"/>
        <v>0.99594451258350103</v>
      </c>
      <c r="I22" s="30">
        <v>26889458.91</v>
      </c>
      <c r="J22" s="178">
        <f t="shared" si="8"/>
        <v>0.97894649465765371</v>
      </c>
      <c r="K22" s="584">
        <v>23792224.109999999</v>
      </c>
      <c r="L22" s="280">
        <v>0.98783190882569749</v>
      </c>
      <c r="M22" s="630">
        <f t="shared" si="4"/>
        <v>0.14980239398896611</v>
      </c>
      <c r="N22" s="584">
        <v>23719895.25</v>
      </c>
      <c r="O22" s="280">
        <v>0.98482887911705597</v>
      </c>
      <c r="P22" s="630">
        <f t="shared" si="7"/>
        <v>0.13362469043787195</v>
      </c>
    </row>
    <row r="23" spans="1:18" ht="15" customHeight="1" x14ac:dyDescent="0.2">
      <c r="A23" s="35">
        <v>7</v>
      </c>
      <c r="B23" s="23" t="s">
        <v>31</v>
      </c>
      <c r="C23" s="199">
        <v>26815233.59</v>
      </c>
      <c r="D23" s="204">
        <v>32607913.309999999</v>
      </c>
      <c r="E23" s="30">
        <v>32436141.960000001</v>
      </c>
      <c r="F23" s="280">
        <f t="shared" si="5"/>
        <v>0.99473221888297525</v>
      </c>
      <c r="G23" s="30">
        <v>32370694.34</v>
      </c>
      <c r="H23" s="280">
        <f t="shared" si="6"/>
        <v>0.99272511038210931</v>
      </c>
      <c r="I23" s="30">
        <v>31986078.41</v>
      </c>
      <c r="J23" s="178">
        <f t="shared" si="8"/>
        <v>0.98092993887439894</v>
      </c>
      <c r="K23" s="584">
        <v>28895951.460000001</v>
      </c>
      <c r="L23" s="280">
        <v>0.99193275212466647</v>
      </c>
      <c r="M23" s="630">
        <f t="shared" si="4"/>
        <v>0.12025016323861171</v>
      </c>
      <c r="N23" s="584">
        <v>28834027</v>
      </c>
      <c r="O23" s="280">
        <v>0.98980702526923958</v>
      </c>
      <c r="P23" s="630">
        <f t="shared" si="7"/>
        <v>0.10931707215228736</v>
      </c>
    </row>
    <row r="24" spans="1:18" ht="15" customHeight="1" x14ac:dyDescent="0.2">
      <c r="A24" s="35">
        <v>8</v>
      </c>
      <c r="B24" s="23" t="s">
        <v>32</v>
      </c>
      <c r="C24" s="199">
        <v>30187458.059999999</v>
      </c>
      <c r="D24" s="204">
        <v>36302036.719999999</v>
      </c>
      <c r="E24" s="30">
        <v>35533262.490000002</v>
      </c>
      <c r="F24" s="280">
        <f t="shared" si="5"/>
        <v>0.97882283476462761</v>
      </c>
      <c r="G24" s="30">
        <v>35493663.090000004</v>
      </c>
      <c r="H24" s="280">
        <f t="shared" si="6"/>
        <v>0.97773200340699795</v>
      </c>
      <c r="I24" s="30">
        <v>34759443.57</v>
      </c>
      <c r="J24" s="178">
        <f t="shared" si="8"/>
        <v>0.95750670514995839</v>
      </c>
      <c r="K24" s="584">
        <v>30669071.48</v>
      </c>
      <c r="L24" s="280">
        <v>0.99154791160094324</v>
      </c>
      <c r="M24" s="630">
        <f t="shared" si="4"/>
        <v>0.15731130344608668</v>
      </c>
      <c r="N24" s="584">
        <v>30518543.84</v>
      </c>
      <c r="O24" s="280">
        <v>0.98668127039279474</v>
      </c>
      <c r="P24" s="630">
        <f t="shared" si="7"/>
        <v>0.13896140498163434</v>
      </c>
    </row>
    <row r="25" spans="1:18" ht="15" customHeight="1" x14ac:dyDescent="0.2">
      <c r="A25" s="35">
        <v>9</v>
      </c>
      <c r="B25" s="23" t="s">
        <v>33</v>
      </c>
      <c r="C25" s="199">
        <v>29149212.989999998</v>
      </c>
      <c r="D25" s="204">
        <v>30444838.949999999</v>
      </c>
      <c r="E25" s="30">
        <v>30091145.620000001</v>
      </c>
      <c r="F25" s="280">
        <f t="shared" si="5"/>
        <v>0.98838248641811266</v>
      </c>
      <c r="G25" s="30">
        <v>30058803.600000001</v>
      </c>
      <c r="H25" s="280">
        <f t="shared" si="6"/>
        <v>0.98732017105973235</v>
      </c>
      <c r="I25" s="30">
        <v>29300845.170000002</v>
      </c>
      <c r="J25" s="178">
        <f t="shared" si="8"/>
        <v>0.96242404888793154</v>
      </c>
      <c r="K25" s="584">
        <v>27880647.23</v>
      </c>
      <c r="L25" s="280">
        <v>0.96686933069752468</v>
      </c>
      <c r="M25" s="630">
        <f t="shared" si="4"/>
        <v>7.8124311535216817E-2</v>
      </c>
      <c r="N25" s="584">
        <v>27754090.539999999</v>
      </c>
      <c r="O25" s="280">
        <v>0.96248048774326467</v>
      </c>
      <c r="P25" s="630">
        <f t="shared" si="7"/>
        <v>5.5730690500226387E-2</v>
      </c>
    </row>
    <row r="26" spans="1:18" ht="15" customHeight="1" x14ac:dyDescent="0.2">
      <c r="A26" s="36">
        <v>10</v>
      </c>
      <c r="B26" s="24" t="s">
        <v>34</v>
      </c>
      <c r="C26" s="200">
        <v>37370895.700000003</v>
      </c>
      <c r="D26" s="206">
        <v>44113679.200000003</v>
      </c>
      <c r="E26" s="180">
        <v>43888591.280000001</v>
      </c>
      <c r="F26" s="391">
        <f t="shared" si="5"/>
        <v>0.99489754824168009</v>
      </c>
      <c r="G26" s="180">
        <v>43843681.68</v>
      </c>
      <c r="H26" s="391">
        <f t="shared" si="6"/>
        <v>0.99387950574750517</v>
      </c>
      <c r="I26" s="180">
        <v>43056060.859999999</v>
      </c>
      <c r="J26" s="393">
        <f t="shared" si="8"/>
        <v>0.97602516137443363</v>
      </c>
      <c r="K26" s="585">
        <v>42156519.380000003</v>
      </c>
      <c r="L26" s="391">
        <v>0.99000405530780999</v>
      </c>
      <c r="M26" s="632">
        <f t="shared" si="4"/>
        <v>4.0021385181064684E-2</v>
      </c>
      <c r="N26" s="585">
        <v>42012006.649999999</v>
      </c>
      <c r="O26" s="391">
        <v>0.98661031714233238</v>
      </c>
      <c r="P26" s="632">
        <f t="shared" si="7"/>
        <v>2.4851329256847077E-2</v>
      </c>
    </row>
    <row r="27" spans="1:18" ht="15" customHeight="1" thickBot="1" x14ac:dyDescent="0.25">
      <c r="A27" s="10">
        <v>6</v>
      </c>
      <c r="B27" s="2" t="s">
        <v>35</v>
      </c>
      <c r="C27" s="532">
        <f>SUM(C17:C26)</f>
        <v>300841718.78000003</v>
      </c>
      <c r="D27" s="207">
        <f>SUM(D17:D26)</f>
        <v>343187171.41999996</v>
      </c>
      <c r="E27" s="533">
        <f>SUM(E17:E26)</f>
        <v>338284733.86000001</v>
      </c>
      <c r="F27" s="90">
        <f t="shared" si="5"/>
        <v>0.98571497431062116</v>
      </c>
      <c r="G27" s="533">
        <f>SUM(G17:G26)</f>
        <v>337682500.72000003</v>
      </c>
      <c r="H27" s="90">
        <f t="shared" si="6"/>
        <v>0.98396015015006721</v>
      </c>
      <c r="I27" s="533">
        <f>SUM(I17:I26)</f>
        <v>332708037.79000002</v>
      </c>
      <c r="J27" s="170">
        <f t="shared" si="8"/>
        <v>0.96946525248411652</v>
      </c>
      <c r="K27" s="573">
        <f>SUM(K17:K26)</f>
        <v>321416758.75999999</v>
      </c>
      <c r="L27" s="90">
        <v>0.98840911180886715</v>
      </c>
      <c r="M27" s="633">
        <f t="shared" si="4"/>
        <v>5.0606390353608033E-2</v>
      </c>
      <c r="N27" s="573">
        <f>SUM(N17:N26)</f>
        <v>320303893.26999998</v>
      </c>
      <c r="O27" s="90">
        <v>0.98498686838018834</v>
      </c>
      <c r="P27" s="633">
        <f t="shared" si="7"/>
        <v>3.8726174675447922E-2</v>
      </c>
      <c r="R27" s="342"/>
    </row>
    <row r="28" spans="1:18" s="6" customFormat="1" ht="19.5" customHeight="1" thickBot="1" x14ac:dyDescent="0.25">
      <c r="A28" s="5"/>
      <c r="B28" s="4" t="s">
        <v>11</v>
      </c>
      <c r="C28" s="202">
        <f>+C16+C27</f>
        <v>2455934231.9800005</v>
      </c>
      <c r="D28" s="208">
        <f>+D16+D27</f>
        <v>2767814981.2199998</v>
      </c>
      <c r="E28" s="209">
        <f>+E16+E27</f>
        <v>2734900487.3700004</v>
      </c>
      <c r="F28" s="181">
        <f t="shared" si="5"/>
        <v>0.98810813075536885</v>
      </c>
      <c r="G28" s="209">
        <f>+G16+G27</f>
        <v>2725948878.1400003</v>
      </c>
      <c r="H28" s="181">
        <f t="shared" si="6"/>
        <v>0.98487395170411796</v>
      </c>
      <c r="I28" s="209">
        <f>+I16+I27</f>
        <v>2702369985.2299995</v>
      </c>
      <c r="J28" s="173">
        <f t="shared" si="8"/>
        <v>0.97635499611279897</v>
      </c>
      <c r="K28" s="581">
        <f>K16+K27</f>
        <v>2803739269.4899998</v>
      </c>
      <c r="L28" s="181">
        <v>0.9876089418130114</v>
      </c>
      <c r="M28" s="634">
        <f t="shared" si="4"/>
        <v>-2.7745230163341628E-2</v>
      </c>
      <c r="N28" s="581">
        <f>+N27+N16</f>
        <v>2790245394.4800005</v>
      </c>
      <c r="O28" s="181">
        <v>0.98285576388216667</v>
      </c>
      <c r="P28" s="634">
        <f t="shared" si="7"/>
        <v>-3.1493792418346711E-2</v>
      </c>
    </row>
    <row r="29" spans="1:18" x14ac:dyDescent="0.2">
      <c r="C29" s="350"/>
      <c r="D29" s="350"/>
      <c r="E29" s="350"/>
      <c r="F29" s="441"/>
      <c r="G29" s="350"/>
      <c r="H29" s="441"/>
      <c r="I29" s="350"/>
      <c r="J29" s="441"/>
      <c r="K29" s="441"/>
      <c r="L29" s="441"/>
      <c r="M29" s="441"/>
      <c r="N29" s="350"/>
    </row>
    <row r="31" spans="1:18" ht="15.75" thickBot="1" x14ac:dyDescent="0.3">
      <c r="A31" s="7" t="s">
        <v>19</v>
      </c>
    </row>
    <row r="32" spans="1:18" ht="26.25" customHeight="1" x14ac:dyDescent="0.2">
      <c r="A32" s="788" t="s">
        <v>467</v>
      </c>
      <c r="B32" s="789"/>
      <c r="C32" s="164" t="s">
        <v>510</v>
      </c>
      <c r="D32" s="764" t="s">
        <v>775</v>
      </c>
      <c r="E32" s="762"/>
      <c r="F32" s="762"/>
      <c r="G32" s="762"/>
      <c r="H32" s="762"/>
      <c r="I32" s="762"/>
      <c r="J32" s="763"/>
      <c r="K32" s="773" t="s">
        <v>776</v>
      </c>
      <c r="L32" s="771"/>
      <c r="M32" s="771"/>
      <c r="N32" s="771"/>
      <c r="O32" s="771"/>
      <c r="P32" s="774"/>
    </row>
    <row r="33" spans="1:16" x14ac:dyDescent="0.2">
      <c r="C33" s="157">
        <v>1</v>
      </c>
      <c r="D33" s="148">
        <v>2</v>
      </c>
      <c r="E33" s="87">
        <v>3</v>
      </c>
      <c r="F33" s="88" t="s">
        <v>36</v>
      </c>
      <c r="G33" s="87">
        <v>4</v>
      </c>
      <c r="H33" s="88" t="s">
        <v>37</v>
      </c>
      <c r="I33" s="87">
        <v>5</v>
      </c>
      <c r="J33" s="149" t="s">
        <v>38</v>
      </c>
      <c r="K33" s="87" t="s">
        <v>555</v>
      </c>
      <c r="L33" s="88" t="s">
        <v>556</v>
      </c>
      <c r="M33" s="88" t="s">
        <v>557</v>
      </c>
      <c r="N33" s="87" t="s">
        <v>39</v>
      </c>
      <c r="O33" s="88" t="s">
        <v>40</v>
      </c>
      <c r="P33" s="615" t="s">
        <v>362</v>
      </c>
    </row>
    <row r="34" spans="1:16" ht="25.5" x14ac:dyDescent="0.2">
      <c r="A34" s="1"/>
      <c r="B34" s="2" t="s">
        <v>22</v>
      </c>
      <c r="C34" s="158" t="s">
        <v>13</v>
      </c>
      <c r="D34" s="112" t="s">
        <v>14</v>
      </c>
      <c r="E34" s="89" t="s">
        <v>15</v>
      </c>
      <c r="F34" s="89" t="s">
        <v>18</v>
      </c>
      <c r="G34" s="89" t="s">
        <v>16</v>
      </c>
      <c r="H34" s="89" t="s">
        <v>18</v>
      </c>
      <c r="I34" s="89" t="s">
        <v>17</v>
      </c>
      <c r="J34" s="113" t="s">
        <v>18</v>
      </c>
      <c r="K34" s="89" t="s">
        <v>16</v>
      </c>
      <c r="L34" s="89" t="s">
        <v>18</v>
      </c>
      <c r="M34" s="89" t="s">
        <v>512</v>
      </c>
      <c r="N34" s="569" t="s">
        <v>17</v>
      </c>
      <c r="O34" s="89" t="s">
        <v>18</v>
      </c>
      <c r="P34" s="592" t="s">
        <v>512</v>
      </c>
    </row>
    <row r="35" spans="1:16" ht="15" customHeight="1" x14ac:dyDescent="0.2">
      <c r="A35" s="29">
        <v>1</v>
      </c>
      <c r="B35" s="21" t="s">
        <v>517</v>
      </c>
      <c r="C35" s="198">
        <v>146177634.63</v>
      </c>
      <c r="D35" s="204">
        <v>145635392.06</v>
      </c>
      <c r="E35" s="30">
        <v>144502527.44</v>
      </c>
      <c r="F35" s="48">
        <f t="shared" ref="F35:F45" si="9">+E35/D35</f>
        <v>0.99222122724445116</v>
      </c>
      <c r="G35" s="30">
        <v>142910637.09999999</v>
      </c>
      <c r="H35" s="48">
        <f t="shared" ref="H35:H45" si="10">+G35/D35</f>
        <v>0.98129057146440446</v>
      </c>
      <c r="I35" s="30">
        <v>140613410.44</v>
      </c>
      <c r="J35" s="153">
        <f t="shared" ref="J35:J45" si="11">+I35/D35</f>
        <v>0.96551675009100113</v>
      </c>
      <c r="K35" s="583">
        <v>178441439.07999998</v>
      </c>
      <c r="L35" s="48">
        <v>0.97671060569935364</v>
      </c>
      <c r="M35" s="210">
        <f t="shared" ref="M35:M58" si="12">+G35/K35-1</f>
        <v>-0.19911743686437433</v>
      </c>
      <c r="N35" s="583">
        <v>176091652.51999998</v>
      </c>
      <c r="O35" s="48">
        <v>0.96384889898977677</v>
      </c>
      <c r="P35" s="210">
        <f t="shared" ref="P35:P41" si="13">+I35/N35-1</f>
        <v>-0.20147600168594293</v>
      </c>
    </row>
    <row r="36" spans="1:16" ht="15" customHeight="1" x14ac:dyDescent="0.2">
      <c r="A36" s="31">
        <v>2</v>
      </c>
      <c r="B36" s="23" t="s">
        <v>518</v>
      </c>
      <c r="C36" s="199">
        <v>283148653.05000001</v>
      </c>
      <c r="D36" s="204">
        <v>368606980.11000001</v>
      </c>
      <c r="E36" s="30">
        <v>362809949.29000002</v>
      </c>
      <c r="F36" s="48">
        <f t="shared" si="9"/>
        <v>0.98427313878247769</v>
      </c>
      <c r="G36" s="30">
        <v>361954790</v>
      </c>
      <c r="H36" s="280">
        <f t="shared" si="10"/>
        <v>0.98195316293789425</v>
      </c>
      <c r="I36" s="30">
        <v>358621605.77999997</v>
      </c>
      <c r="J36" s="178">
        <f t="shared" si="11"/>
        <v>0.97291051209334067</v>
      </c>
      <c r="K36" s="584">
        <v>234194055.11000001</v>
      </c>
      <c r="L36" s="280">
        <v>0.98775291653703912</v>
      </c>
      <c r="M36" s="211">
        <f t="shared" si="12"/>
        <v>0.54553363803360111</v>
      </c>
      <c r="N36" s="584">
        <v>230882938.09</v>
      </c>
      <c r="O36" s="280">
        <v>0.97378772219440612</v>
      </c>
      <c r="P36" s="211">
        <f t="shared" si="13"/>
        <v>0.55326161710661537</v>
      </c>
    </row>
    <row r="37" spans="1:16" ht="15" customHeight="1" x14ac:dyDescent="0.2">
      <c r="A37" s="31">
        <v>4</v>
      </c>
      <c r="B37" s="23" t="s">
        <v>519</v>
      </c>
      <c r="C37" s="199">
        <v>230885204.09999999</v>
      </c>
      <c r="D37" s="204">
        <v>255705245.81999999</v>
      </c>
      <c r="E37" s="30">
        <v>255596374.99000001</v>
      </c>
      <c r="F37" s="48">
        <f t="shared" si="9"/>
        <v>0.99957423309932159</v>
      </c>
      <c r="G37" s="30">
        <v>255260688.61000001</v>
      </c>
      <c r="H37" s="280">
        <f t="shared" si="10"/>
        <v>0.99826144665677718</v>
      </c>
      <c r="I37" s="30">
        <v>253598927.61000001</v>
      </c>
      <c r="J37" s="178">
        <f t="shared" si="11"/>
        <v>0.99176271021251283</v>
      </c>
      <c r="K37" s="584">
        <v>246771043.16999999</v>
      </c>
      <c r="L37" s="280">
        <v>0.99690087104729497</v>
      </c>
      <c r="M37" s="211">
        <f t="shared" si="12"/>
        <v>3.4402923985499934E-2</v>
      </c>
      <c r="N37" s="584">
        <v>245748114.53</v>
      </c>
      <c r="O37" s="280">
        <v>0.99276846377966954</v>
      </c>
      <c r="P37" s="211">
        <f t="shared" si="13"/>
        <v>3.1946585205810951E-2</v>
      </c>
    </row>
    <row r="38" spans="1:16" ht="15" customHeight="1" x14ac:dyDescent="0.2">
      <c r="A38" s="131" t="s">
        <v>420</v>
      </c>
      <c r="B38" s="23" t="s">
        <v>520</v>
      </c>
      <c r="C38" s="199">
        <v>40309274.07</v>
      </c>
      <c r="D38" s="204">
        <v>48418864.560000002</v>
      </c>
      <c r="E38" s="30">
        <v>47975370.770000003</v>
      </c>
      <c r="F38" s="48">
        <f t="shared" si="9"/>
        <v>0.99084047521497687</v>
      </c>
      <c r="G38" s="30">
        <v>47551224.270000003</v>
      </c>
      <c r="H38" s="280">
        <f t="shared" si="10"/>
        <v>0.98208053208424928</v>
      </c>
      <c r="I38" s="30">
        <v>46960172.399999999</v>
      </c>
      <c r="J38" s="178">
        <f t="shared" si="11"/>
        <v>0.96987347445555205</v>
      </c>
      <c r="K38" s="584">
        <v>61684494.380000003</v>
      </c>
      <c r="L38" s="280">
        <v>0.99306461476635166</v>
      </c>
      <c r="M38" s="211">
        <f t="shared" si="12"/>
        <v>-0.22912192524321695</v>
      </c>
      <c r="N38" s="584">
        <v>61457034.479999997</v>
      </c>
      <c r="O38" s="280">
        <v>0.9894027159336114</v>
      </c>
      <c r="P38" s="211">
        <f t="shared" si="13"/>
        <v>-0.23588613089877808</v>
      </c>
    </row>
    <row r="39" spans="1:16" ht="15" customHeight="1" x14ac:dyDescent="0.2">
      <c r="A39" s="131" t="s">
        <v>419</v>
      </c>
      <c r="B39" s="23" t="s">
        <v>521</v>
      </c>
      <c r="C39" s="199">
        <v>333910473.76999998</v>
      </c>
      <c r="D39" s="204">
        <v>277969932.98000002</v>
      </c>
      <c r="E39" s="30">
        <v>277948290.17000002</v>
      </c>
      <c r="F39" s="48">
        <f t="shared" si="9"/>
        <v>0.99992213974451127</v>
      </c>
      <c r="G39" s="30">
        <v>277869539.22000003</v>
      </c>
      <c r="H39" s="280">
        <f t="shared" si="10"/>
        <v>0.99963883230490536</v>
      </c>
      <c r="I39" s="30">
        <v>276749368.89999998</v>
      </c>
      <c r="J39" s="178">
        <f t="shared" si="11"/>
        <v>0.99560900681985676</v>
      </c>
      <c r="K39" s="584">
        <v>314349441.17000002</v>
      </c>
      <c r="L39" s="280">
        <v>0.99992297624313198</v>
      </c>
      <c r="M39" s="211">
        <f t="shared" si="12"/>
        <v>-0.11604888436964544</v>
      </c>
      <c r="N39" s="584">
        <v>314261712.33999997</v>
      </c>
      <c r="O39" s="280">
        <v>0.99964391714104017</v>
      </c>
      <c r="P39" s="211">
        <f t="shared" si="13"/>
        <v>-0.11936657240451665</v>
      </c>
    </row>
    <row r="40" spans="1:16" ht="15" customHeight="1" x14ac:dyDescent="0.2">
      <c r="A40" s="131" t="s">
        <v>443</v>
      </c>
      <c r="B40" s="23" t="s">
        <v>522</v>
      </c>
      <c r="C40" s="199">
        <v>6604592.1299999999</v>
      </c>
      <c r="D40" s="204">
        <v>3812636.5</v>
      </c>
      <c r="E40" s="30">
        <v>3756188.5</v>
      </c>
      <c r="F40" s="48">
        <f t="shared" si="9"/>
        <v>0.98519449729865405</v>
      </c>
      <c r="G40" s="30">
        <v>3506130.81</v>
      </c>
      <c r="H40" s="280">
        <f t="shared" si="10"/>
        <v>0.91960794321724615</v>
      </c>
      <c r="I40" s="30">
        <v>3468410.05</v>
      </c>
      <c r="J40" s="178">
        <f t="shared" si="11"/>
        <v>0.90971432760505755</v>
      </c>
      <c r="K40" s="571">
        <v>5470537.75</v>
      </c>
      <c r="L40" s="280">
        <v>0.98111017349672602</v>
      </c>
      <c r="M40" s="211">
        <f t="shared" si="12"/>
        <v>-0.35908845341575424</v>
      </c>
      <c r="N40" s="571">
        <v>5375521.8799999999</v>
      </c>
      <c r="O40" s="280">
        <v>0.96406961167981098</v>
      </c>
      <c r="P40" s="211">
        <f t="shared" si="13"/>
        <v>-0.35477705654878666</v>
      </c>
    </row>
    <row r="41" spans="1:16" ht="15" customHeight="1" x14ac:dyDescent="0.2">
      <c r="A41" s="131" t="s">
        <v>447</v>
      </c>
      <c r="B41" s="23" t="s">
        <v>523</v>
      </c>
      <c r="C41" s="199">
        <v>33452856.16</v>
      </c>
      <c r="D41" s="204">
        <v>35097266.259999998</v>
      </c>
      <c r="E41" s="30">
        <v>34686626.859999999</v>
      </c>
      <c r="F41" s="48">
        <f t="shared" si="9"/>
        <v>0.98829996054513225</v>
      </c>
      <c r="G41" s="30">
        <v>34549373.520000003</v>
      </c>
      <c r="H41" s="280">
        <f t="shared" si="10"/>
        <v>0.98438930439934513</v>
      </c>
      <c r="I41" s="30">
        <v>33266870.850000001</v>
      </c>
      <c r="J41" s="178">
        <f t="shared" si="11"/>
        <v>0.94784792079131019</v>
      </c>
      <c r="K41" s="571">
        <v>43204662.119999997</v>
      </c>
      <c r="L41" s="280">
        <v>0.99693197686099655</v>
      </c>
      <c r="M41" s="211">
        <f t="shared" si="12"/>
        <v>-0.2003322830290889</v>
      </c>
      <c r="N41" s="571">
        <v>42755041.25</v>
      </c>
      <c r="O41" s="280">
        <v>0.98655713764753217</v>
      </c>
      <c r="P41" s="211">
        <f t="shared" si="13"/>
        <v>-0.22191933682206422</v>
      </c>
    </row>
    <row r="42" spans="1:16" ht="15" customHeight="1" x14ac:dyDescent="0.2">
      <c r="A42" s="31" t="s">
        <v>515</v>
      </c>
      <c r="B42" s="23" t="s">
        <v>524</v>
      </c>
      <c r="C42" s="199">
        <v>74950405.719999999</v>
      </c>
      <c r="D42" s="204">
        <v>86829393.859999999</v>
      </c>
      <c r="E42" s="30">
        <v>84989823.450000003</v>
      </c>
      <c r="F42" s="48">
        <f t="shared" si="9"/>
        <v>0.97881396692730527</v>
      </c>
      <c r="G42" s="30">
        <v>82912770.310000002</v>
      </c>
      <c r="H42" s="280">
        <f t="shared" si="10"/>
        <v>0.95489288389695548</v>
      </c>
      <c r="I42" s="30">
        <v>80989283.590000004</v>
      </c>
      <c r="J42" s="178">
        <f t="shared" si="11"/>
        <v>0.93274040033705241</v>
      </c>
      <c r="K42" s="571">
        <v>54368801.479999997</v>
      </c>
      <c r="L42" s="280">
        <v>0.99138100158763198</v>
      </c>
      <c r="M42" s="211">
        <f t="shared" si="12"/>
        <v>0.52500640170447999</v>
      </c>
      <c r="N42" s="571">
        <v>53573663.939999998</v>
      </c>
      <c r="O42" s="280">
        <v>0.97688216715783305</v>
      </c>
      <c r="P42" s="211">
        <f t="shared" ref="P42:P43" si="14">+I42/N42-1</f>
        <v>0.51173688028327158</v>
      </c>
    </row>
    <row r="43" spans="1:16" ht="15" customHeight="1" x14ac:dyDescent="0.2">
      <c r="A43" s="33" t="s">
        <v>516</v>
      </c>
      <c r="B43" s="24" t="s">
        <v>525</v>
      </c>
      <c r="C43" s="199">
        <v>72239049.430000007</v>
      </c>
      <c r="D43" s="204">
        <v>57032559.130000003</v>
      </c>
      <c r="E43" s="30">
        <v>55948284.719999999</v>
      </c>
      <c r="F43" s="48">
        <f t="shared" si="9"/>
        <v>0.98098850154122474</v>
      </c>
      <c r="G43" s="30">
        <v>54671728.939999998</v>
      </c>
      <c r="H43" s="391">
        <f t="shared" si="10"/>
        <v>0.95860557151891557</v>
      </c>
      <c r="I43" s="30">
        <v>54633823.479999997</v>
      </c>
      <c r="J43" s="393">
        <f t="shared" si="11"/>
        <v>0.95794094309300892</v>
      </c>
      <c r="K43" s="584">
        <v>74150705.540000007</v>
      </c>
      <c r="L43" s="280">
        <v>0.97499361344169622</v>
      </c>
      <c r="M43" s="211">
        <f t="shared" si="12"/>
        <v>-0.26269442021009803</v>
      </c>
      <c r="N43" s="584">
        <v>74010328.819999993</v>
      </c>
      <c r="O43" s="280">
        <v>0.9731478264801402</v>
      </c>
      <c r="P43" s="211">
        <f t="shared" si="14"/>
        <v>-0.26180812393261299</v>
      </c>
    </row>
    <row r="44" spans="1:16" ht="15" customHeight="1" x14ac:dyDescent="0.2">
      <c r="A44" s="33" t="s">
        <v>421</v>
      </c>
      <c r="B44" s="24" t="s">
        <v>23</v>
      </c>
      <c r="C44" s="199">
        <v>333023861.01999998</v>
      </c>
      <c r="D44" s="204">
        <v>361041174.08999997</v>
      </c>
      <c r="E44" s="30">
        <v>352315468.22000003</v>
      </c>
      <c r="F44" s="48">
        <f>+E44/D44</f>
        <v>0.97583182612899211</v>
      </c>
      <c r="G44" s="30">
        <v>352315468.22000003</v>
      </c>
      <c r="H44" s="391">
        <f t="shared" si="10"/>
        <v>0.97583182612899211</v>
      </c>
      <c r="I44" s="30">
        <v>352315468.22000003</v>
      </c>
      <c r="J44" s="393">
        <f t="shared" si="11"/>
        <v>0.97583182612899211</v>
      </c>
      <c r="K44" s="585">
        <v>310524028.81999999</v>
      </c>
      <c r="L44" s="391">
        <v>0.98904366104779107</v>
      </c>
      <c r="M44" s="211">
        <f t="shared" si="12"/>
        <v>0.13458359264115138</v>
      </c>
      <c r="N44" s="585">
        <v>310384079.32999998</v>
      </c>
      <c r="O44" s="391">
        <v>0.98859791082202797</v>
      </c>
      <c r="P44" s="211">
        <f>+I44/N44-1</f>
        <v>0.1350951665449911</v>
      </c>
    </row>
    <row r="45" spans="1:16" ht="15" customHeight="1" x14ac:dyDescent="0.2">
      <c r="A45" s="31">
        <v>8</v>
      </c>
      <c r="B45" s="528" t="s">
        <v>526</v>
      </c>
      <c r="C45" s="200">
        <v>151534404.46000001</v>
      </c>
      <c r="D45" s="520">
        <v>176334930.22999999</v>
      </c>
      <c r="E45" s="180">
        <v>175708227.16999999</v>
      </c>
      <c r="F45" s="78">
        <f t="shared" si="9"/>
        <v>0.99644595056020624</v>
      </c>
      <c r="G45" s="180">
        <v>175503937.61000001</v>
      </c>
      <c r="H45" s="391">
        <f t="shared" si="10"/>
        <v>0.99528741912384533</v>
      </c>
      <c r="I45" s="180">
        <v>175361413.03</v>
      </c>
      <c r="J45" s="393">
        <f t="shared" si="11"/>
        <v>0.99447915850404567</v>
      </c>
      <c r="K45" s="585">
        <v>221199731.15000001</v>
      </c>
      <c r="L45" s="391">
        <v>0.99952617715769765</v>
      </c>
      <c r="M45" s="524">
        <f t="shared" si="12"/>
        <v>-0.20658159620010008</v>
      </c>
      <c r="N45" s="585">
        <v>221199731.15000001</v>
      </c>
      <c r="O45" s="391">
        <v>0.99952617715769765</v>
      </c>
      <c r="P45" s="524">
        <f>+I45/N45-1</f>
        <v>-0.20722592148593577</v>
      </c>
    </row>
    <row r="46" spans="1:16" ht="15" customHeight="1" x14ac:dyDescent="0.2">
      <c r="A46" s="9"/>
      <c r="B46" s="2" t="s">
        <v>24</v>
      </c>
      <c r="C46" s="529">
        <f>SUM(C35:C45)</f>
        <v>1706236408.5400002</v>
      </c>
      <c r="D46" s="207">
        <f>SUM(D35:D45)</f>
        <v>1816484375.5999999</v>
      </c>
      <c r="E46" s="203">
        <f>SUM(E35:E45)</f>
        <v>1796237131.5800002</v>
      </c>
      <c r="F46" s="90">
        <f t="shared" ref="F46:F58" si="15">+E46/D46</f>
        <v>0.98885360959225876</v>
      </c>
      <c r="G46" s="203">
        <f>SUM(G35:G45)</f>
        <v>1789006288.6100001</v>
      </c>
      <c r="H46" s="90">
        <f t="shared" ref="H46:H58" si="16">+G46/D46</f>
        <v>0.98487292962213147</v>
      </c>
      <c r="I46" s="203">
        <f>SUM(I35:I45)</f>
        <v>1776578754.3499997</v>
      </c>
      <c r="J46" s="170">
        <f t="shared" ref="J46:J58" si="17">+I46/D46</f>
        <v>0.97803139857075894</v>
      </c>
      <c r="K46" s="623">
        <f>SUM(K35:K45)</f>
        <v>1744358939.77</v>
      </c>
      <c r="L46" s="90">
        <v>0.99173441026015419</v>
      </c>
      <c r="M46" s="213">
        <f t="shared" si="12"/>
        <v>2.5595276191199057E-2</v>
      </c>
      <c r="N46" s="623">
        <f>SUM(N35:N45)</f>
        <v>1735739818.3300002</v>
      </c>
      <c r="O46" s="90">
        <v>0.98683411186205838</v>
      </c>
      <c r="P46" s="213">
        <f t="shared" ref="P46:P58" si="18">+I46/N46-1</f>
        <v>2.3528259010207941E-2</v>
      </c>
    </row>
    <row r="47" spans="1:16" ht="15" customHeight="1" x14ac:dyDescent="0.2">
      <c r="A47" s="29">
        <v>1</v>
      </c>
      <c r="B47" s="21" t="s">
        <v>25</v>
      </c>
      <c r="C47" s="199">
        <v>45393979.670000002</v>
      </c>
      <c r="D47" s="204">
        <v>47692599.799999997</v>
      </c>
      <c r="E47" s="30">
        <v>47616629.18</v>
      </c>
      <c r="F47" s="48">
        <f t="shared" si="15"/>
        <v>0.99840707740155532</v>
      </c>
      <c r="G47" s="30">
        <v>47556925.039999999</v>
      </c>
      <c r="H47" s="48">
        <f t="shared" si="16"/>
        <v>0.99715522406895507</v>
      </c>
      <c r="I47" s="30">
        <v>47115375.979999997</v>
      </c>
      <c r="J47" s="153">
        <f t="shared" si="17"/>
        <v>0.98789699403218523</v>
      </c>
      <c r="K47" s="583">
        <v>45796582.859999999</v>
      </c>
      <c r="L47" s="48">
        <v>0.99616534732260797</v>
      </c>
      <c r="M47" s="210">
        <f t="shared" si="12"/>
        <v>3.8438286659538745E-2</v>
      </c>
      <c r="N47" s="583">
        <v>45628086.920000002</v>
      </c>
      <c r="O47" s="48">
        <v>0.99250023071105509</v>
      </c>
      <c r="P47" s="210">
        <f>+I47/N47-1</f>
        <v>3.2595910992447852E-2</v>
      </c>
    </row>
    <row r="48" spans="1:16" ht="15" customHeight="1" x14ac:dyDescent="0.2">
      <c r="A48" s="31">
        <v>2</v>
      </c>
      <c r="B48" s="23" t="s">
        <v>26</v>
      </c>
      <c r="C48" s="199">
        <v>39046520.659999996</v>
      </c>
      <c r="D48" s="204">
        <v>41711906.340000004</v>
      </c>
      <c r="E48" s="30">
        <v>41557769.890000001</v>
      </c>
      <c r="F48" s="280">
        <f t="shared" si="15"/>
        <v>0.99630473733941538</v>
      </c>
      <c r="G48" s="30">
        <v>41484554.399999999</v>
      </c>
      <c r="H48" s="280">
        <f t="shared" si="16"/>
        <v>0.99454947136324034</v>
      </c>
      <c r="I48" s="30">
        <v>40949003.090000004</v>
      </c>
      <c r="J48" s="178">
        <f t="shared" si="17"/>
        <v>0.9817101802113416</v>
      </c>
      <c r="K48" s="584">
        <v>40326740.369999997</v>
      </c>
      <c r="L48" s="280">
        <v>0.99846624253281424</v>
      </c>
      <c r="M48" s="211">
        <f t="shared" si="12"/>
        <v>2.871082610141551E-2</v>
      </c>
      <c r="N48" s="584">
        <v>40244218.630000003</v>
      </c>
      <c r="O48" s="280">
        <v>0.99642305305335011</v>
      </c>
      <c r="P48" s="211">
        <f>+I48/N48-1</f>
        <v>1.7512688380900032E-2</v>
      </c>
    </row>
    <row r="49" spans="1:16" ht="15" customHeight="1" x14ac:dyDescent="0.2">
      <c r="A49" s="35">
        <v>3</v>
      </c>
      <c r="B49" s="23" t="s">
        <v>27</v>
      </c>
      <c r="C49" s="199">
        <v>32258498.32</v>
      </c>
      <c r="D49" s="204">
        <v>36127798.759999998</v>
      </c>
      <c r="E49" s="30">
        <v>35891650.960000001</v>
      </c>
      <c r="F49" s="280">
        <f t="shared" si="15"/>
        <v>0.99346354308578977</v>
      </c>
      <c r="G49" s="30">
        <v>35770315.299999997</v>
      </c>
      <c r="H49" s="280">
        <f t="shared" si="16"/>
        <v>0.99010503068911582</v>
      </c>
      <c r="I49" s="30">
        <v>35384979.259999998</v>
      </c>
      <c r="J49" s="178">
        <f t="shared" si="17"/>
        <v>0.97943911543200812</v>
      </c>
      <c r="K49" s="584">
        <v>33479669.670000002</v>
      </c>
      <c r="L49" s="280">
        <v>0.99287124785167435</v>
      </c>
      <c r="M49" s="211">
        <f t="shared" si="12"/>
        <v>6.8419003310912663E-2</v>
      </c>
      <c r="N49" s="584">
        <v>33423240.699999999</v>
      </c>
      <c r="O49" s="280">
        <v>0.99119779341167757</v>
      </c>
      <c r="P49" s="211">
        <f t="shared" si="18"/>
        <v>5.8693846524582982E-2</v>
      </c>
    </row>
    <row r="50" spans="1:16" ht="15" customHeight="1" x14ac:dyDescent="0.2">
      <c r="A50" s="35">
        <v>4</v>
      </c>
      <c r="B50" s="23" t="s">
        <v>28</v>
      </c>
      <c r="C50" s="199">
        <v>15077939.359999999</v>
      </c>
      <c r="D50" s="204">
        <v>15918671.34</v>
      </c>
      <c r="E50" s="30">
        <v>15798582.029999999</v>
      </c>
      <c r="F50" s="280">
        <f t="shared" si="15"/>
        <v>0.99245607202793096</v>
      </c>
      <c r="G50" s="30">
        <f>15742058.22-800</f>
        <v>15741258.220000001</v>
      </c>
      <c r="H50" s="280">
        <f t="shared" si="16"/>
        <v>0.98885502965601157</v>
      </c>
      <c r="I50" s="30">
        <f>15592026.78-800</f>
        <v>15591226.779999999</v>
      </c>
      <c r="J50" s="178">
        <f t="shared" si="17"/>
        <v>0.97943015764279229</v>
      </c>
      <c r="K50" s="584">
        <v>15443229.08</v>
      </c>
      <c r="L50" s="280">
        <v>0.97536291240553652</v>
      </c>
      <c r="M50" s="211">
        <f t="shared" si="12"/>
        <v>1.9298369431427265E-2</v>
      </c>
      <c r="N50" s="584">
        <v>15399555.48</v>
      </c>
      <c r="O50" s="280">
        <v>0.97260457673165845</v>
      </c>
      <c r="P50" s="211">
        <f t="shared" si="18"/>
        <v>1.2446547580476031E-2</v>
      </c>
    </row>
    <row r="51" spans="1:16" ht="15" customHeight="1" x14ac:dyDescent="0.2">
      <c r="A51" s="35">
        <v>5</v>
      </c>
      <c r="B51" s="23" t="s">
        <v>29</v>
      </c>
      <c r="C51" s="199">
        <v>21002284.260000002</v>
      </c>
      <c r="D51" s="204">
        <v>21585726.210000001</v>
      </c>
      <c r="E51" s="30">
        <v>21542706.800000001</v>
      </c>
      <c r="F51" s="280">
        <f t="shared" si="15"/>
        <v>0.99800704365553983</v>
      </c>
      <c r="G51" s="30">
        <v>21484036.300000001</v>
      </c>
      <c r="H51" s="280">
        <f t="shared" si="16"/>
        <v>0.99528902066992353</v>
      </c>
      <c r="I51" s="30">
        <v>21294368.890000001</v>
      </c>
      <c r="J51" s="178">
        <f t="shared" si="17"/>
        <v>0.98650231559663615</v>
      </c>
      <c r="K51" s="584">
        <v>21702875.030000001</v>
      </c>
      <c r="L51" s="280">
        <v>0.98960316553692251</v>
      </c>
      <c r="M51" s="211">
        <f t="shared" si="12"/>
        <v>-1.0083398153355239E-2</v>
      </c>
      <c r="N51" s="584">
        <v>21589085.039999999</v>
      </c>
      <c r="O51" s="280">
        <v>0.98441459332449621</v>
      </c>
      <c r="P51" s="211">
        <f t="shared" si="18"/>
        <v>-1.3651164440454555E-2</v>
      </c>
    </row>
    <row r="52" spans="1:16" ht="15" customHeight="1" x14ac:dyDescent="0.2">
      <c r="A52" s="35">
        <v>6</v>
      </c>
      <c r="B52" s="23" t="s">
        <v>30</v>
      </c>
      <c r="C52" s="199">
        <v>21373612.420000002</v>
      </c>
      <c r="D52" s="204">
        <v>24954269.140000001</v>
      </c>
      <c r="E52" s="30">
        <v>24886766.050000001</v>
      </c>
      <c r="F52" s="280">
        <f t="shared" si="15"/>
        <v>0.99729492818958998</v>
      </c>
      <c r="G52" s="30">
        <v>24844752.550000001</v>
      </c>
      <c r="H52" s="280">
        <f t="shared" si="16"/>
        <v>0.99561130845445389</v>
      </c>
      <c r="I52" s="30">
        <v>24379979.120000001</v>
      </c>
      <c r="J52" s="178">
        <f t="shared" si="17"/>
        <v>0.97698630175149259</v>
      </c>
      <c r="K52" s="584">
        <v>21854238.34</v>
      </c>
      <c r="L52" s="280">
        <v>0.99594238384935974</v>
      </c>
      <c r="M52" s="211">
        <f t="shared" si="12"/>
        <v>0.13683909562413965</v>
      </c>
      <c r="N52" s="584">
        <v>21785630.280000001</v>
      </c>
      <c r="O52" s="280">
        <v>0.99281577409226685</v>
      </c>
      <c r="P52" s="211">
        <f t="shared" si="18"/>
        <v>0.11908532397989458</v>
      </c>
    </row>
    <row r="53" spans="1:16" ht="15" customHeight="1" x14ac:dyDescent="0.2">
      <c r="A53" s="35">
        <v>7</v>
      </c>
      <c r="B53" s="23" t="s">
        <v>31</v>
      </c>
      <c r="C53" s="199">
        <v>25695480.390000001</v>
      </c>
      <c r="D53" s="204">
        <v>31124969.140000001</v>
      </c>
      <c r="E53" s="30">
        <v>30979173.949999999</v>
      </c>
      <c r="F53" s="280">
        <f t="shared" si="15"/>
        <v>0.99531581254444901</v>
      </c>
      <c r="G53" s="30">
        <v>30914150.530000001</v>
      </c>
      <c r="H53" s="280">
        <f t="shared" si="16"/>
        <v>0.9932267046096741</v>
      </c>
      <c r="I53" s="30">
        <v>30533306.079999998</v>
      </c>
      <c r="J53" s="178">
        <f t="shared" si="17"/>
        <v>0.98099072621281314</v>
      </c>
      <c r="K53" s="584">
        <v>25821916.100000001</v>
      </c>
      <c r="L53" s="280">
        <v>0.99137505735189768</v>
      </c>
      <c r="M53" s="211">
        <f t="shared" si="12"/>
        <v>0.19720590874354205</v>
      </c>
      <c r="N53" s="584">
        <v>25763422.190000001</v>
      </c>
      <c r="O53" s="280">
        <v>0.98912931373022328</v>
      </c>
      <c r="P53" s="211">
        <f t="shared" si="18"/>
        <v>0.18514170418910481</v>
      </c>
    </row>
    <row r="54" spans="1:16" ht="15" customHeight="1" x14ac:dyDescent="0.2">
      <c r="A54" s="35">
        <v>8</v>
      </c>
      <c r="B54" s="23" t="s">
        <v>32</v>
      </c>
      <c r="C54" s="199">
        <v>27125622.420000002</v>
      </c>
      <c r="D54" s="204">
        <v>33283979.02</v>
      </c>
      <c r="E54" s="30">
        <v>32756256.59</v>
      </c>
      <c r="F54" s="280">
        <f t="shared" si="15"/>
        <v>0.98414485150099096</v>
      </c>
      <c r="G54" s="30">
        <v>32716908.07</v>
      </c>
      <c r="H54" s="280">
        <f t="shared" si="16"/>
        <v>0.98296264549201728</v>
      </c>
      <c r="I54" s="30">
        <v>32224215.239999998</v>
      </c>
      <c r="J54" s="178">
        <f t="shared" si="17"/>
        <v>0.96815994327591659</v>
      </c>
      <c r="K54" s="584">
        <v>28174492.460000001</v>
      </c>
      <c r="L54" s="280">
        <v>0.99142910060914502</v>
      </c>
      <c r="M54" s="211">
        <f t="shared" si="12"/>
        <v>0.16122439885825712</v>
      </c>
      <c r="N54" s="584">
        <v>28051797.18</v>
      </c>
      <c r="O54" s="280">
        <v>0.98711158996464665</v>
      </c>
      <c r="P54" s="211">
        <f t="shared" si="18"/>
        <v>0.14873977710685837</v>
      </c>
    </row>
    <row r="55" spans="1:16" ht="15" customHeight="1" x14ac:dyDescent="0.2">
      <c r="A55" s="35">
        <v>9</v>
      </c>
      <c r="B55" s="23" t="s">
        <v>33</v>
      </c>
      <c r="C55" s="199">
        <v>23806812.989999998</v>
      </c>
      <c r="D55" s="204">
        <v>28536780.25</v>
      </c>
      <c r="E55" s="30">
        <v>28183816.870000001</v>
      </c>
      <c r="F55" s="280">
        <f t="shared" si="15"/>
        <v>0.98763128226422814</v>
      </c>
      <c r="G55" s="30">
        <v>28151474.920000002</v>
      </c>
      <c r="H55" s="280">
        <f t="shared" si="16"/>
        <v>0.9864979396195197</v>
      </c>
      <c r="I55" s="30">
        <v>27540915.510000002</v>
      </c>
      <c r="J55" s="178">
        <f t="shared" si="17"/>
        <v>0.96510241410293651</v>
      </c>
      <c r="K55" s="584">
        <v>23557250.16</v>
      </c>
      <c r="L55" s="280">
        <v>0.9613472121019595</v>
      </c>
      <c r="M55" s="211">
        <f t="shared" si="12"/>
        <v>0.19502381342458008</v>
      </c>
      <c r="N55" s="584">
        <v>23430785.739999998</v>
      </c>
      <c r="O55" s="280">
        <v>0.95618632885916366</v>
      </c>
      <c r="P55" s="211">
        <f t="shared" si="18"/>
        <v>0.17541578910789024</v>
      </c>
    </row>
    <row r="56" spans="1:16" ht="15" customHeight="1" x14ac:dyDescent="0.2">
      <c r="A56" s="36">
        <v>10</v>
      </c>
      <c r="B56" s="24" t="s">
        <v>34</v>
      </c>
      <c r="C56" s="200">
        <v>37014895.700000003</v>
      </c>
      <c r="D56" s="520">
        <v>42748314.909999996</v>
      </c>
      <c r="E56" s="34">
        <v>42611585.579999998</v>
      </c>
      <c r="F56" s="391">
        <f t="shared" si="15"/>
        <v>0.99680152702421465</v>
      </c>
      <c r="G56" s="180">
        <v>42566781.759999998</v>
      </c>
      <c r="H56" s="391">
        <f t="shared" si="16"/>
        <v>0.99575344313846781</v>
      </c>
      <c r="I56" s="180">
        <v>41857068.439999998</v>
      </c>
      <c r="J56" s="393">
        <f t="shared" si="17"/>
        <v>0.97915130755735325</v>
      </c>
      <c r="K56" s="585">
        <v>37131388.460000001</v>
      </c>
      <c r="L56" s="391">
        <v>0.99489322078660714</v>
      </c>
      <c r="M56" s="524">
        <f t="shared" si="12"/>
        <v>0.14638271083924881</v>
      </c>
      <c r="N56" s="585">
        <v>37074210.869999997</v>
      </c>
      <c r="O56" s="391">
        <v>0.99336121244996223</v>
      </c>
      <c r="P56" s="524">
        <f t="shared" si="18"/>
        <v>0.12900767023122883</v>
      </c>
    </row>
    <row r="57" spans="1:16" ht="15" customHeight="1" thickBot="1" x14ac:dyDescent="0.25">
      <c r="A57" s="10">
        <v>6</v>
      </c>
      <c r="B57" s="2" t="s">
        <v>35</v>
      </c>
      <c r="C57" s="532">
        <f>SUM(C47:C56)</f>
        <v>287795646.19</v>
      </c>
      <c r="D57" s="562">
        <f>SUM(D47:D56)</f>
        <v>323685014.90999997</v>
      </c>
      <c r="E57" s="203">
        <f>SUM(E47:E56)</f>
        <v>321824937.89999998</v>
      </c>
      <c r="F57" s="90">
        <f t="shared" si="15"/>
        <v>0.9942534349002311</v>
      </c>
      <c r="G57" s="533">
        <f>SUM(G47:G56)</f>
        <v>321231157.09000003</v>
      </c>
      <c r="H57" s="90">
        <f t="shared" si="16"/>
        <v>0.99241899468011452</v>
      </c>
      <c r="I57" s="533">
        <f>SUM(I47:I56)</f>
        <v>316870438.38999999</v>
      </c>
      <c r="J57" s="170">
        <f t="shared" si="17"/>
        <v>0.97894688908630889</v>
      </c>
      <c r="K57" s="623">
        <f>SUM(K47:K56)</f>
        <v>293288382.52999997</v>
      </c>
      <c r="L57" s="90">
        <v>0.99057102549475173</v>
      </c>
      <c r="M57" s="213">
        <f t="shared" si="12"/>
        <v>9.5274058655023142E-2</v>
      </c>
      <c r="N57" s="623">
        <f>SUM(N47:N56)</f>
        <v>292390033.03000003</v>
      </c>
      <c r="O57" s="90">
        <v>0.98753688217890923</v>
      </c>
      <c r="P57" s="213">
        <f t="shared" si="18"/>
        <v>8.3725170472853216E-2</v>
      </c>
    </row>
    <row r="58" spans="1:16" s="6" customFormat="1" ht="23.25" customHeight="1" thickBot="1" x14ac:dyDescent="0.25">
      <c r="A58" s="5"/>
      <c r="B58" s="4" t="s">
        <v>130</v>
      </c>
      <c r="C58" s="202">
        <f>+C46+C57</f>
        <v>1994032054.7300003</v>
      </c>
      <c r="D58" s="208">
        <f>+D46+D57</f>
        <v>2140169390.5099998</v>
      </c>
      <c r="E58" s="209">
        <f>+E46+E57</f>
        <v>2118062069.48</v>
      </c>
      <c r="F58" s="181">
        <f t="shared" si="15"/>
        <v>0.98967029379635618</v>
      </c>
      <c r="G58" s="209">
        <f>+G46+G57</f>
        <v>2110237445.7000003</v>
      </c>
      <c r="H58" s="181">
        <f t="shared" si="16"/>
        <v>0.98601421693875047</v>
      </c>
      <c r="I58" s="209">
        <f>+I46+I57</f>
        <v>2093449192.7399998</v>
      </c>
      <c r="J58" s="173">
        <f t="shared" si="17"/>
        <v>0.97816985983578308</v>
      </c>
      <c r="K58" s="624">
        <f>K46+K57</f>
        <v>2037647322.3</v>
      </c>
      <c r="L58" s="181">
        <v>0.99156679036408624</v>
      </c>
      <c r="M58" s="611">
        <f t="shared" si="12"/>
        <v>3.5624478586443464E-2</v>
      </c>
      <c r="N58" s="624">
        <f>+N57+N46</f>
        <v>2028129851.3600001</v>
      </c>
      <c r="O58" s="181">
        <v>0.98693536665838488</v>
      </c>
      <c r="P58" s="611">
        <f t="shared" si="18"/>
        <v>3.2206686044386368E-2</v>
      </c>
    </row>
    <row r="63" spans="1:16" x14ac:dyDescent="0.2">
      <c r="C63" s="342"/>
      <c r="D63" s="342"/>
      <c r="E63" s="342"/>
      <c r="F63" s="442"/>
      <c r="G63" s="342"/>
      <c r="H63" s="442"/>
      <c r="I63" s="342"/>
      <c r="J63" s="442"/>
      <c r="K63" s="442"/>
      <c r="L63" s="442"/>
      <c r="M63" s="442"/>
      <c r="N63" s="342"/>
    </row>
    <row r="64" spans="1:16" x14ac:dyDescent="0.2">
      <c r="C64" s="351"/>
      <c r="D64" s="351"/>
      <c r="E64" s="351"/>
      <c r="F64" s="426"/>
      <c r="G64" s="351"/>
      <c r="H64" s="426"/>
      <c r="I64" s="351"/>
      <c r="J64" s="426"/>
      <c r="K64" s="426"/>
      <c r="L64" s="426"/>
      <c r="M64" s="426"/>
      <c r="N64" s="351"/>
    </row>
    <row r="136" spans="12:15" x14ac:dyDescent="0.2">
      <c r="L136" s="712"/>
      <c r="O136" s="712"/>
    </row>
    <row r="137" spans="12:15" x14ac:dyDescent="0.2">
      <c r="L137" s="712"/>
      <c r="N137" s="46"/>
      <c r="O137" s="712"/>
    </row>
  </sheetData>
  <mergeCells count="5">
    <mergeCell ref="D2:J2"/>
    <mergeCell ref="A32:B32"/>
    <mergeCell ref="D32:J32"/>
    <mergeCell ref="K2:P2"/>
    <mergeCell ref="K32:P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110" zoomScaleNormal="110" workbookViewId="0">
      <selection activeCell="M19" sqref="M19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91" t="s">
        <v>508</v>
      </c>
      <c r="C18" s="792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638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45397130.340000004</v>
      </c>
      <c r="D5" s="204">
        <v>46493011.07</v>
      </c>
      <c r="E5" s="30">
        <v>46492934.310000002</v>
      </c>
      <c r="F5" s="48">
        <f>+E5/D5</f>
        <v>0.99999834899916717</v>
      </c>
      <c r="G5" s="30">
        <v>46446771.049999997</v>
      </c>
      <c r="H5" s="48">
        <f>G5/D5</f>
        <v>0.99900544148602499</v>
      </c>
      <c r="I5" s="30">
        <v>46446049.689999998</v>
      </c>
      <c r="J5" s="153">
        <f>I5/D5</f>
        <v>0.99898992603577996</v>
      </c>
      <c r="K5" s="583">
        <v>49123696.140000001</v>
      </c>
      <c r="L5" s="48">
        <v>0.99406986688680465</v>
      </c>
      <c r="M5" s="210">
        <f>+G5/K5-1</f>
        <v>-5.4493560141950725E-2</v>
      </c>
      <c r="N5" s="583">
        <v>49120696.140000001</v>
      </c>
      <c r="O5" s="48">
        <v>0.99400915871875151</v>
      </c>
      <c r="P5" s="210">
        <f>+I5/N5-1</f>
        <v>-5.4450499691147125E-2</v>
      </c>
    </row>
    <row r="6" spans="1:16" ht="15" customHeight="1" x14ac:dyDescent="0.2">
      <c r="A6" s="23">
        <v>2</v>
      </c>
      <c r="B6" s="23" t="s">
        <v>1</v>
      </c>
      <c r="C6" s="160">
        <v>57222450.909999996</v>
      </c>
      <c r="D6" s="205">
        <v>49552132.68</v>
      </c>
      <c r="E6" s="32">
        <v>48610109.149999999</v>
      </c>
      <c r="F6" s="48">
        <f>+E6/D6</f>
        <v>0.98098924346842054</v>
      </c>
      <c r="G6" s="32">
        <v>47064382.07</v>
      </c>
      <c r="H6" s="48">
        <f>G6/D6</f>
        <v>0.94979528679289127</v>
      </c>
      <c r="I6" s="32">
        <v>44905015.340000004</v>
      </c>
      <c r="J6" s="153">
        <f>I6/D6</f>
        <v>0.9062176118632399</v>
      </c>
      <c r="K6" s="584">
        <v>62847864.009999998</v>
      </c>
      <c r="L6" s="48">
        <v>0.94556677540870104</v>
      </c>
      <c r="M6" s="211">
        <f>+G6/K6-1</f>
        <v>-0.2511379215288625</v>
      </c>
      <c r="N6" s="584">
        <v>60517433.100000001</v>
      </c>
      <c r="O6" s="48">
        <v>0.91050467623328846</v>
      </c>
      <c r="P6" s="211">
        <f>+I6/N6-1</f>
        <v>-0.25798215423647897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84"/>
      <c r="L7" s="48" t="s">
        <v>129</v>
      </c>
      <c r="M7" s="212" t="s">
        <v>129</v>
      </c>
      <c r="N7" s="584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43558053.380000003</v>
      </c>
      <c r="D8" s="206">
        <v>49590248.310000002</v>
      </c>
      <c r="E8" s="34">
        <v>49399483.979999997</v>
      </c>
      <c r="F8" s="78">
        <f t="shared" ref="F8" si="0">+E8/D8</f>
        <v>0.99615318865097235</v>
      </c>
      <c r="G8" s="34">
        <v>49399483.979999997</v>
      </c>
      <c r="H8" s="78">
        <f>G8/D8</f>
        <v>0.99615318865097235</v>
      </c>
      <c r="I8" s="34">
        <v>49262345.409999996</v>
      </c>
      <c r="J8" s="172">
        <f>I8/D8</f>
        <v>0.99338775442401073</v>
      </c>
      <c r="K8" s="585">
        <v>66469878.93</v>
      </c>
      <c r="L8" s="78">
        <v>0.99485300105878638</v>
      </c>
      <c r="M8" s="524">
        <f>+G8/K8-1</f>
        <v>-0.25681399191319398</v>
      </c>
      <c r="N8" s="585">
        <v>66453523.280000001</v>
      </c>
      <c r="O8" s="78">
        <v>0.99460820645785297</v>
      </c>
      <c r="P8" s="524">
        <f>+I8/N8-1</f>
        <v>-0.2586947541903154</v>
      </c>
    </row>
    <row r="9" spans="1:16" ht="15" customHeight="1" x14ac:dyDescent="0.2">
      <c r="A9" s="9"/>
      <c r="B9" s="2" t="s">
        <v>4</v>
      </c>
      <c r="C9" s="162">
        <f>SUM(C5:C8)</f>
        <v>146177634.63</v>
      </c>
      <c r="D9" s="152">
        <f>SUM(D5:D8)</f>
        <v>145635392.06</v>
      </c>
      <c r="E9" s="84">
        <f>SUM(E5:E8)</f>
        <v>144502527.44</v>
      </c>
      <c r="F9" s="90">
        <f>+E9/D9</f>
        <v>0.99222122724445116</v>
      </c>
      <c r="G9" s="84">
        <f t="shared" ref="G9" si="1">SUM(G5:G8)</f>
        <v>142910637.09999999</v>
      </c>
      <c r="H9" s="90">
        <f>G9/D9</f>
        <v>0.98129057146440446</v>
      </c>
      <c r="I9" s="84">
        <f>SUM(I5:I8)</f>
        <v>140613410.44</v>
      </c>
      <c r="J9" s="170">
        <f>I9/D9</f>
        <v>0.96551675009100113</v>
      </c>
      <c r="K9" s="573">
        <f t="shared" ref="K9" si="2">SUM(K5:K8)</f>
        <v>178441439.08000001</v>
      </c>
      <c r="L9" s="90">
        <v>0.97671060569935386</v>
      </c>
      <c r="M9" s="213">
        <f t="shared" ref="M9:M12" si="3">+G9/K9-1</f>
        <v>-0.19911743686437444</v>
      </c>
      <c r="N9" s="573">
        <f>SUM(N5:N8)</f>
        <v>176091652.52000001</v>
      </c>
      <c r="O9" s="90">
        <v>0.96384889898977688</v>
      </c>
      <c r="P9" s="213">
        <f>+I9/N9-1</f>
        <v>-0.20147600168594304</v>
      </c>
    </row>
    <row r="10" spans="1:16" ht="15" customHeight="1" x14ac:dyDescent="0.2">
      <c r="A10" s="81">
        <v>6</v>
      </c>
      <c r="B10" s="81" t="s">
        <v>5</v>
      </c>
      <c r="C10" s="159">
        <v>541790.61</v>
      </c>
      <c r="D10" s="204">
        <v>4292587.8899999997</v>
      </c>
      <c r="E10" s="30">
        <v>3811473.36</v>
      </c>
      <c r="F10" s="242">
        <f>+E10/D10</f>
        <v>0.88791970197726111</v>
      </c>
      <c r="G10" s="82">
        <v>3769302.01</v>
      </c>
      <c r="H10" s="354">
        <f t="shared" ref="H10" si="4">G10/D10</f>
        <v>0.87809547680571776</v>
      </c>
      <c r="I10" s="82">
        <v>3399225.49</v>
      </c>
      <c r="J10" s="432">
        <f t="shared" ref="J10" si="5">I10/D10</f>
        <v>0.79188256061543338</v>
      </c>
      <c r="K10" s="583">
        <v>10550734.48</v>
      </c>
      <c r="L10" s="48">
        <v>0.98421521878324225</v>
      </c>
      <c r="M10" s="48">
        <f t="shared" si="3"/>
        <v>-0.64274506034199819</v>
      </c>
      <c r="N10" s="583">
        <v>10395227.050000001</v>
      </c>
      <c r="O10" s="48">
        <v>0.9697088562612779</v>
      </c>
      <c r="P10" s="245">
        <f>+I10/N10-1</f>
        <v>-0.67300132323709083</v>
      </c>
    </row>
    <row r="11" spans="1:16" ht="15" customHeight="1" x14ac:dyDescent="0.2">
      <c r="A11" s="55">
        <v>7</v>
      </c>
      <c r="B11" s="55" t="s">
        <v>6</v>
      </c>
      <c r="C11" s="161"/>
      <c r="D11" s="206"/>
      <c r="E11" s="34"/>
      <c r="F11" s="527" t="s">
        <v>129</v>
      </c>
      <c r="G11" s="56"/>
      <c r="H11" s="517" t="s">
        <v>129</v>
      </c>
      <c r="I11" s="56"/>
      <c r="J11" s="516" t="s">
        <v>129</v>
      </c>
      <c r="K11" s="585">
        <v>1532780</v>
      </c>
      <c r="L11" s="391">
        <v>1</v>
      </c>
      <c r="M11" s="245">
        <f t="shared" si="3"/>
        <v>-1</v>
      </c>
      <c r="N11" s="585">
        <v>1532780</v>
      </c>
      <c r="O11" s="391">
        <v>1</v>
      </c>
      <c r="P11" s="245">
        <f>+I11/N11-1</f>
        <v>-1</v>
      </c>
    </row>
    <row r="12" spans="1:16" ht="15" customHeight="1" x14ac:dyDescent="0.2">
      <c r="A12" s="9"/>
      <c r="B12" s="2" t="s">
        <v>7</v>
      </c>
      <c r="C12" s="162">
        <f>SUM(C10:C11)</f>
        <v>541790.61</v>
      </c>
      <c r="D12" s="152">
        <f t="shared" ref="D12:I12" si="6">SUM(D10:D11)</f>
        <v>4292587.8899999997</v>
      </c>
      <c r="E12" s="84">
        <f t="shared" si="6"/>
        <v>3811473.36</v>
      </c>
      <c r="F12" s="90">
        <f>+E12/D12</f>
        <v>0.88791970197726111</v>
      </c>
      <c r="G12" s="84">
        <f t="shared" si="6"/>
        <v>3769302.01</v>
      </c>
      <c r="H12" s="90">
        <f>G12/D12</f>
        <v>0.87809547680571776</v>
      </c>
      <c r="I12" s="84">
        <f t="shared" si="6"/>
        <v>3399225.49</v>
      </c>
      <c r="J12" s="170">
        <f>I12/D12</f>
        <v>0.79188256061543338</v>
      </c>
      <c r="K12" s="573">
        <f t="shared" ref="K12" si="7">SUM(K10:K11)</f>
        <v>12083514.48</v>
      </c>
      <c r="L12" s="90">
        <v>0.98618984842776825</v>
      </c>
      <c r="M12" s="213">
        <f t="shared" si="3"/>
        <v>-0.68806244108543502</v>
      </c>
      <c r="N12" s="573">
        <f t="shared" ref="N12" si="8">SUM(N10:N11)</f>
        <v>11928007.050000001</v>
      </c>
      <c r="O12" s="90">
        <v>0.97349818913651442</v>
      </c>
      <c r="P12" s="213">
        <f>+I12/N12-1</f>
        <v>-0.71502150562528377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6"/>
      <c r="L13" s="27" t="s">
        <v>129</v>
      </c>
      <c r="M13" s="214" t="s">
        <v>129</v>
      </c>
      <c r="N13" s="636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7"/>
      <c r="L14" s="28" t="s">
        <v>129</v>
      </c>
      <c r="M14" s="215" t="s">
        <v>129</v>
      </c>
      <c r="N14" s="637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4">
        <f t="shared" si="9"/>
        <v>0</v>
      </c>
      <c r="F15" s="58" t="s">
        <v>129</v>
      </c>
      <c r="G15" s="84">
        <f t="shared" si="9"/>
        <v>0</v>
      </c>
      <c r="H15" s="58" t="s">
        <v>129</v>
      </c>
      <c r="I15" s="84">
        <f t="shared" si="9"/>
        <v>0</v>
      </c>
      <c r="J15" s="223" t="s">
        <v>129</v>
      </c>
      <c r="K15" s="573">
        <f t="shared" ref="K15" si="10">SUM(K13:K14)</f>
        <v>0</v>
      </c>
      <c r="L15" s="58" t="s">
        <v>129</v>
      </c>
      <c r="M15" s="216" t="s">
        <v>129</v>
      </c>
      <c r="N15" s="573">
        <f t="shared" ref="N15" si="11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146719425.24000001</v>
      </c>
      <c r="D16" s="154">
        <f>+D9+D12+D15</f>
        <v>149927979.94999999</v>
      </c>
      <c r="E16" s="155">
        <f t="shared" ref="E16:I16" si="12">+E9+E12+E15</f>
        <v>148314000.80000001</v>
      </c>
      <c r="F16" s="181">
        <f>+E16/D16</f>
        <v>0.98923497034684105</v>
      </c>
      <c r="G16" s="155">
        <f t="shared" si="12"/>
        <v>146679939.10999998</v>
      </c>
      <c r="H16" s="181">
        <f>G16/D16</f>
        <v>0.9783359927807791</v>
      </c>
      <c r="I16" s="155">
        <f t="shared" si="12"/>
        <v>144012635.93000001</v>
      </c>
      <c r="J16" s="173">
        <f>I16/D16</f>
        <v>0.96054542973251089</v>
      </c>
      <c r="K16" s="581">
        <f t="shared" ref="K16" si="13">+K9+K12+K15</f>
        <v>190524953.56</v>
      </c>
      <c r="L16" s="181">
        <v>0.97730638478670739</v>
      </c>
      <c r="M16" s="611">
        <f>+G16/K16-1</f>
        <v>-0.23012741182058538</v>
      </c>
      <c r="N16" s="581">
        <f t="shared" ref="N16" si="14">+N9+N12+N15</f>
        <v>188019659.57000002</v>
      </c>
      <c r="O16" s="181">
        <v>0.96445536571311563</v>
      </c>
      <c r="P16" s="611">
        <f>+I16/N16-1</f>
        <v>-0.23405543729120581</v>
      </c>
    </row>
    <row r="17" spans="4:13" x14ac:dyDescent="0.2">
      <c r="F17" s="443"/>
      <c r="H17" s="443"/>
      <c r="J17" s="443"/>
      <c r="K17" s="443"/>
      <c r="L17" s="443"/>
      <c r="M17" s="443"/>
    </row>
    <row r="18" spans="4:13" x14ac:dyDescent="0.2">
      <c r="F18" s="443"/>
      <c r="H18" s="443"/>
    </row>
    <row r="22" spans="4:13" x14ac:dyDescent="0.2">
      <c r="D22" s="18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zoomScaleNormal="100" workbookViewId="0">
      <selection activeCell="P14" sqref="P14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3"/>
      <c r="H17" s="443"/>
      <c r="J17" s="443"/>
    </row>
    <row r="18" spans="4:10" x14ac:dyDescent="0.2">
      <c r="F18" s="443"/>
      <c r="H18" s="443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topLeftCell="C1" zoomScaleNormal="100" workbookViewId="0">
      <selection activeCell="J17" sqref="J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12207030.92</v>
      </c>
      <c r="D5" s="204">
        <v>13888235.640000001</v>
      </c>
      <c r="E5" s="30">
        <v>13883670.300000001</v>
      </c>
      <c r="F5" s="48">
        <f>E5/D5</f>
        <v>0.99967128005901262</v>
      </c>
      <c r="G5" s="30">
        <v>13883670.300000001</v>
      </c>
      <c r="H5" s="48">
        <f>G5/D5</f>
        <v>0.99967128005901262</v>
      </c>
      <c r="I5" s="30">
        <v>13883670.300000001</v>
      </c>
      <c r="J5" s="153">
        <f>I5/D5</f>
        <v>0.99967128005901262</v>
      </c>
      <c r="K5" s="583">
        <v>13382382.310000001</v>
      </c>
      <c r="L5" s="48">
        <v>0.99862208267771535</v>
      </c>
      <c r="M5" s="210">
        <f>+G5/K5-1</f>
        <v>3.7458800562394146E-2</v>
      </c>
      <c r="N5" s="583">
        <v>13382382.310000001</v>
      </c>
      <c r="O5" s="48">
        <v>0.99862208267771535</v>
      </c>
      <c r="P5" s="210">
        <f>+I5/N5-1</f>
        <v>3.7458800562394146E-2</v>
      </c>
    </row>
    <row r="6" spans="1:16" ht="15" customHeight="1" x14ac:dyDescent="0.2">
      <c r="A6" s="23">
        <v>2</v>
      </c>
      <c r="B6" s="23" t="s">
        <v>1</v>
      </c>
      <c r="C6" s="160">
        <v>74266155.819999993</v>
      </c>
      <c r="D6" s="205">
        <v>72664427.239999995</v>
      </c>
      <c r="E6" s="32">
        <v>71795035.25</v>
      </c>
      <c r="F6" s="48">
        <f>E6/D6</f>
        <v>0.98803552132698269</v>
      </c>
      <c r="G6" s="32">
        <v>71051712.700000003</v>
      </c>
      <c r="H6" s="48">
        <f>G6/D6</f>
        <v>0.97780599667188695</v>
      </c>
      <c r="I6" s="32">
        <v>67947026.25</v>
      </c>
      <c r="J6" s="153">
        <f>I6/D6</f>
        <v>0.93507963704965147</v>
      </c>
      <c r="K6" s="583">
        <v>66401977.560000002</v>
      </c>
      <c r="L6" s="48">
        <v>0.96123625227673348</v>
      </c>
      <c r="M6" s="210">
        <f t="shared" ref="M6:M17" si="0">+G6/K6-1</f>
        <v>7.0024046133242868E-2</v>
      </c>
      <c r="N6" s="583">
        <v>63190900.240000002</v>
      </c>
      <c r="O6" s="48">
        <v>0.91475263774795523</v>
      </c>
      <c r="P6" s="210">
        <f>+I6/N6-1</f>
        <v>7.5265995450866541E-2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8" t="s">
        <v>129</v>
      </c>
      <c r="G7" s="32"/>
      <c r="H7" s="48" t="s">
        <v>129</v>
      </c>
      <c r="I7" s="32"/>
      <c r="J7" s="153" t="s">
        <v>129</v>
      </c>
      <c r="K7" s="636"/>
      <c r="L7" s="48" t="s">
        <v>129</v>
      </c>
      <c r="M7" s="212" t="s">
        <v>129</v>
      </c>
      <c r="N7" s="636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9" t="s">
        <v>3</v>
      </c>
      <c r="C8" s="160">
        <v>193825229.41999999</v>
      </c>
      <c r="D8" s="398">
        <v>282024876.63</v>
      </c>
      <c r="E8" s="399">
        <v>277131243.74000001</v>
      </c>
      <c r="F8" s="48">
        <f t="shared" ref="F8" si="1">E8/D8</f>
        <v>0.98264822256647899</v>
      </c>
      <c r="G8" s="399">
        <v>277019407</v>
      </c>
      <c r="H8" s="413">
        <f>G8/D8</f>
        <v>0.9822516733636697</v>
      </c>
      <c r="I8" s="399">
        <v>276790909.23000002</v>
      </c>
      <c r="J8" s="153">
        <f t="shared" ref="J8" si="2">I8/D8</f>
        <v>0.98144146905570095</v>
      </c>
      <c r="K8" s="639">
        <v>154409695.24000001</v>
      </c>
      <c r="L8" s="413">
        <v>0.9986579712643755</v>
      </c>
      <c r="M8" s="445">
        <f t="shared" si="0"/>
        <v>0.79405448970951542</v>
      </c>
      <c r="N8" s="639">
        <v>154309655.53999999</v>
      </c>
      <c r="O8" s="413">
        <v>0.99801095590894318</v>
      </c>
      <c r="P8" s="445">
        <f>+I8/N8-1</f>
        <v>0.79373680967261673</v>
      </c>
    </row>
    <row r="9" spans="1:16" ht="15" customHeight="1" x14ac:dyDescent="0.2">
      <c r="A9" s="55">
        <v>5</v>
      </c>
      <c r="B9" s="55" t="s">
        <v>455</v>
      </c>
      <c r="C9" s="161">
        <v>2850236.89</v>
      </c>
      <c r="D9" s="34">
        <v>29440.6</v>
      </c>
      <c r="E9" s="34">
        <v>0</v>
      </c>
      <c r="F9" s="525" t="s">
        <v>129</v>
      </c>
      <c r="G9" s="180">
        <v>0</v>
      </c>
      <c r="H9" s="517" t="s">
        <v>129</v>
      </c>
      <c r="I9" s="180">
        <v>0</v>
      </c>
      <c r="J9" s="521" t="s">
        <v>129</v>
      </c>
      <c r="K9" s="572">
        <v>0</v>
      </c>
      <c r="L9" s="268" t="s">
        <v>129</v>
      </c>
      <c r="M9" s="641" t="s">
        <v>129</v>
      </c>
      <c r="N9" s="572">
        <v>0</v>
      </c>
      <c r="O9" s="268" t="s">
        <v>129</v>
      </c>
      <c r="P9" s="641" t="s">
        <v>129</v>
      </c>
    </row>
    <row r="10" spans="1:16" ht="15" customHeight="1" x14ac:dyDescent="0.2">
      <c r="A10" s="9"/>
      <c r="B10" s="2" t="s">
        <v>4</v>
      </c>
      <c r="C10" s="162">
        <f>SUM(C5:C9)</f>
        <v>283148653.04999995</v>
      </c>
      <c r="D10" s="152">
        <f>SUM(D5:D9)</f>
        <v>368606980.11000001</v>
      </c>
      <c r="E10" s="84">
        <f>SUM(E5:E9)</f>
        <v>362809949.29000002</v>
      </c>
      <c r="F10" s="90">
        <f>E10/D10</f>
        <v>0.98427313878247769</v>
      </c>
      <c r="G10" s="84">
        <f>SUM(G5:G9)</f>
        <v>361954790</v>
      </c>
      <c r="H10" s="90">
        <f>G10/D10</f>
        <v>0.98195316293789425</v>
      </c>
      <c r="I10" s="84">
        <f>SUM(I5:I9)</f>
        <v>358621605.78000003</v>
      </c>
      <c r="J10" s="170">
        <f>I10/D10</f>
        <v>0.9729105120933409</v>
      </c>
      <c r="K10" s="573">
        <f>SUM(K5:K9)</f>
        <v>234194055.11000001</v>
      </c>
      <c r="L10" s="640">
        <v>0.98775291653703912</v>
      </c>
      <c r="M10" s="213">
        <f t="shared" si="0"/>
        <v>0.54553363803360111</v>
      </c>
      <c r="N10" s="573">
        <v>230882938.08999997</v>
      </c>
      <c r="O10" s="90">
        <v>0.97378772219440601</v>
      </c>
      <c r="P10" s="213">
        <f>+I10/N10-1</f>
        <v>0.55326161710661581</v>
      </c>
    </row>
    <row r="11" spans="1:16" ht="15" customHeight="1" x14ac:dyDescent="0.2">
      <c r="A11" s="21">
        <v>6</v>
      </c>
      <c r="B11" s="21" t="s">
        <v>5</v>
      </c>
      <c r="C11" s="159">
        <v>60520</v>
      </c>
      <c r="D11" s="721">
        <v>2009809.38</v>
      </c>
      <c r="E11" s="474">
        <v>1945954.36</v>
      </c>
      <c r="F11" s="48">
        <f>E11/D11</f>
        <v>0.96822832024000216</v>
      </c>
      <c r="G11" s="30">
        <v>1945954.36</v>
      </c>
      <c r="H11" s="48">
        <f>G11/D9</f>
        <v>66.097646107755963</v>
      </c>
      <c r="I11" s="30">
        <v>1940860.78</v>
      </c>
      <c r="J11" s="153">
        <f>I11/D11</f>
        <v>0.96569396048892964</v>
      </c>
      <c r="K11" s="570">
        <v>1242129.3899999999</v>
      </c>
      <c r="L11" s="413">
        <v>0.8676500676909602</v>
      </c>
      <c r="M11" s="210">
        <f t="shared" si="0"/>
        <v>0.56662774077022715</v>
      </c>
      <c r="N11" s="570">
        <v>1214600.0900000001</v>
      </c>
      <c r="O11" s="415">
        <v>0.84842034878986849</v>
      </c>
      <c r="P11" s="210">
        <f>+I11/N11-1</f>
        <v>0.59794223298633198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568">
        <v>215000</v>
      </c>
      <c r="E12" s="399">
        <v>215000</v>
      </c>
      <c r="F12" s="48">
        <f>E12/D12</f>
        <v>1</v>
      </c>
      <c r="G12" s="137">
        <v>215000</v>
      </c>
      <c r="H12" s="391">
        <f>G12/D10</f>
        <v>5.8327707179022903E-4</v>
      </c>
      <c r="I12" s="137">
        <v>215000</v>
      </c>
      <c r="J12" s="393">
        <f>I12/D12</f>
        <v>1</v>
      </c>
      <c r="K12" s="574">
        <v>7716621.8200000003</v>
      </c>
      <c r="L12" s="391">
        <v>0.99981053070040637</v>
      </c>
      <c r="M12" s="210">
        <f t="shared" si="0"/>
        <v>-0.97213806701751782</v>
      </c>
      <c r="N12" s="574">
        <v>7716621.8200000003</v>
      </c>
      <c r="O12" s="391">
        <v>0.99981053070040637</v>
      </c>
      <c r="P12" s="210">
        <f>+I12/N12-1</f>
        <v>-0.97213806701751782</v>
      </c>
    </row>
    <row r="13" spans="1:16" ht="15" customHeight="1" x14ac:dyDescent="0.2">
      <c r="A13" s="9"/>
      <c r="B13" s="2" t="s">
        <v>7</v>
      </c>
      <c r="C13" s="162">
        <f>SUM(C11:C12)</f>
        <v>60520</v>
      </c>
      <c r="D13" s="152">
        <f>SUM(D11:D12)</f>
        <v>2224809.38</v>
      </c>
      <c r="E13" s="84">
        <f>SUM(E11:E12)</f>
        <v>2160954.3600000003</v>
      </c>
      <c r="F13" s="90">
        <f>E13/D13</f>
        <v>0.97129865570775342</v>
      </c>
      <c r="G13" s="84">
        <f>SUM(G11:G12)</f>
        <v>2160954.3600000003</v>
      </c>
      <c r="H13" s="90">
        <f>G13/D13</f>
        <v>0.97129865570775342</v>
      </c>
      <c r="I13" s="84">
        <f>SUM(I11:I12)</f>
        <v>2155860.7800000003</v>
      </c>
      <c r="J13" s="170">
        <f>I13/D13</f>
        <v>0.96900921012837526</v>
      </c>
      <c r="K13" s="573">
        <v>8958751.2100000009</v>
      </c>
      <c r="L13" s="90">
        <v>0.97913209906401233</v>
      </c>
      <c r="M13" s="225">
        <f t="shared" si="0"/>
        <v>-0.75878843944367103</v>
      </c>
      <c r="N13" s="573">
        <v>8931221.9100000001</v>
      </c>
      <c r="O13" s="90">
        <v>0.97612332912912725</v>
      </c>
      <c r="P13" s="225">
        <f>+I13/N13-1</f>
        <v>-0.75861524864966656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6"/>
      <c r="L14" s="86" t="s">
        <v>129</v>
      </c>
      <c r="M14" s="214" t="s">
        <v>129</v>
      </c>
      <c r="N14" s="636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7"/>
      <c r="L15" s="49" t="s">
        <v>129</v>
      </c>
      <c r="M15" s="215" t="s">
        <v>129</v>
      </c>
      <c r="N15" s="637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3">SUM(D14:D15)</f>
        <v>0</v>
      </c>
      <c r="E16" s="84">
        <f t="shared" si="3"/>
        <v>0</v>
      </c>
      <c r="F16" s="58" t="s">
        <v>129</v>
      </c>
      <c r="G16" s="84">
        <f t="shared" si="3"/>
        <v>0</v>
      </c>
      <c r="H16" s="58" t="s">
        <v>129</v>
      </c>
      <c r="I16" s="84">
        <f t="shared" si="3"/>
        <v>0</v>
      </c>
      <c r="J16" s="223" t="s">
        <v>129</v>
      </c>
      <c r="K16" s="573">
        <f t="shared" ref="K16" si="4">SUM(K14:K15)</f>
        <v>0</v>
      </c>
      <c r="L16" s="58" t="s">
        <v>129</v>
      </c>
      <c r="M16" s="216" t="s">
        <v>129</v>
      </c>
      <c r="N16" s="573">
        <f t="shared" ref="N16" si="5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283209173.04999995</v>
      </c>
      <c r="D17" s="154">
        <f t="shared" ref="D17:I17" si="6">+D10+D13+D16</f>
        <v>370831789.49000001</v>
      </c>
      <c r="E17" s="155">
        <f>+E10+E13+E16</f>
        <v>364970903.65000004</v>
      </c>
      <c r="F17" s="181">
        <f>E17/D17</f>
        <v>0.98419529822925811</v>
      </c>
      <c r="G17" s="155">
        <f t="shared" si="6"/>
        <v>364115744.36000001</v>
      </c>
      <c r="H17" s="181">
        <f>G17/D17</f>
        <v>0.98188924110514775</v>
      </c>
      <c r="I17" s="155">
        <f t="shared" si="6"/>
        <v>360777466.56</v>
      </c>
      <c r="J17" s="173">
        <f>I17/D17</f>
        <v>0.97288710618950014</v>
      </c>
      <c r="K17" s="581">
        <f t="shared" ref="K17" si="7">+K10+K13+K16</f>
        <v>243152806.32000002</v>
      </c>
      <c r="L17" s="181">
        <v>0.98743259745468837</v>
      </c>
      <c r="M17" s="611">
        <f t="shared" si="0"/>
        <v>0.49747703870136428</v>
      </c>
      <c r="N17" s="581">
        <f t="shared" ref="N17" si="8">+N10+N13+N16</f>
        <v>239814159.99999997</v>
      </c>
      <c r="O17" s="181">
        <v>0.97387450508621454</v>
      </c>
      <c r="P17" s="611">
        <f>+I17/N17-1</f>
        <v>0.50440435443845377</v>
      </c>
    </row>
    <row r="22" spans="1:16" x14ac:dyDescent="0.2">
      <c r="E22" s="180"/>
    </row>
    <row r="26" spans="1:16" x14ac:dyDescent="0.2">
      <c r="J26" s="526"/>
      <c r="K26" s="526"/>
      <c r="L26" s="526"/>
      <c r="M26" s="526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O137"/>
  <sheetViews>
    <sheetView zoomScaleNormal="100" workbookViewId="0">
      <selection activeCell="H7" sqref="H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7.140625" style="97" bestFit="1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4" t="s">
        <v>510</v>
      </c>
      <c r="D2" s="256"/>
      <c r="E2" s="754" t="s">
        <v>775</v>
      </c>
      <c r="F2" s="755"/>
      <c r="G2" s="756"/>
      <c r="H2" s="756"/>
      <c r="I2" s="756"/>
      <c r="J2" s="756"/>
      <c r="K2" s="757"/>
      <c r="L2" s="752" t="s">
        <v>776</v>
      </c>
      <c r="M2" s="753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512</v>
      </c>
    </row>
    <row r="5" spans="1:14" ht="15" customHeight="1" x14ac:dyDescent="0.2">
      <c r="A5" s="21">
        <v>1</v>
      </c>
      <c r="B5" s="21" t="s">
        <v>49</v>
      </c>
      <c r="C5" s="198">
        <v>943767320</v>
      </c>
      <c r="D5" s="260">
        <f>C5/$C$18</f>
        <v>0.3736260556475649</v>
      </c>
      <c r="E5" s="204">
        <v>943767320</v>
      </c>
      <c r="F5" s="262">
        <f>E5/$E$18</f>
        <v>0.33256439242584507</v>
      </c>
      <c r="G5" s="30">
        <v>1061479555.3200001</v>
      </c>
      <c r="H5" s="262">
        <f>G5/$G$18</f>
        <v>0.38753250927089178</v>
      </c>
      <c r="I5" s="134">
        <f>G5/E5</f>
        <v>1.1247259073560631</v>
      </c>
      <c r="J5" s="30">
        <v>1014104586.9299999</v>
      </c>
      <c r="K5" s="153">
        <f>J5/G5</f>
        <v>0.95536892995012213</v>
      </c>
      <c r="L5" s="136">
        <v>1039071822.99</v>
      </c>
      <c r="M5" s="48">
        <v>1.1009830505574192</v>
      </c>
      <c r="N5" s="141">
        <f>+G5/L5-1</f>
        <v>2.1565142884464095E-2</v>
      </c>
    </row>
    <row r="6" spans="1:14" ht="15" customHeight="1" x14ac:dyDescent="0.2">
      <c r="A6" s="23">
        <v>2</v>
      </c>
      <c r="B6" s="23" t="s">
        <v>50</v>
      </c>
      <c r="C6" s="198">
        <v>55749790</v>
      </c>
      <c r="D6" s="260">
        <f t="shared" ref="D6:D16" si="0">C6/$C$18</f>
        <v>2.2070666889461753E-2</v>
      </c>
      <c r="E6" s="204">
        <v>55749790</v>
      </c>
      <c r="F6" s="262">
        <f t="shared" ref="F6:F9" si="1">E6/$E$18</f>
        <v>1.9645091164227271E-2</v>
      </c>
      <c r="G6" s="30">
        <v>66062542.759999998</v>
      </c>
      <c r="H6" s="262">
        <f t="shared" ref="H6:H9" si="2">G6/$G$18</f>
        <v>2.4118583194831705E-2</v>
      </c>
      <c r="I6" s="134">
        <f t="shared" ref="I6:I9" si="3">G6/E6</f>
        <v>1.1849828090832271</v>
      </c>
      <c r="J6" s="30">
        <v>65553788.859999999</v>
      </c>
      <c r="K6" s="153">
        <f t="shared" ref="K6:K9" si="4">J6/G6</f>
        <v>0.99229890526847775</v>
      </c>
      <c r="L6" s="133">
        <v>58511913.189999998</v>
      </c>
      <c r="M6" s="48">
        <v>1.0495449972098549</v>
      </c>
      <c r="N6" s="142">
        <f t="shared" ref="N6:N18" si="5">+G6/L6-1</f>
        <v>0.1290443118050435</v>
      </c>
    </row>
    <row r="7" spans="1:14" ht="15" customHeight="1" x14ac:dyDescent="0.2">
      <c r="A7" s="23">
        <v>3</v>
      </c>
      <c r="B7" s="23" t="s">
        <v>51</v>
      </c>
      <c r="C7" s="198">
        <v>260080061.91999999</v>
      </c>
      <c r="D7" s="260">
        <f t="shared" si="0"/>
        <v>0.10296254768362188</v>
      </c>
      <c r="E7" s="204">
        <v>260131626.78</v>
      </c>
      <c r="F7" s="262">
        <f t="shared" si="1"/>
        <v>9.1665090088982298E-2</v>
      </c>
      <c r="G7" s="30">
        <v>318980776.13999999</v>
      </c>
      <c r="H7" s="262">
        <f t="shared" si="2"/>
        <v>0.11645577153810084</v>
      </c>
      <c r="I7" s="134">
        <f t="shared" si="3"/>
        <v>1.226228352501598</v>
      </c>
      <c r="J7" s="30">
        <v>235519949.30000001</v>
      </c>
      <c r="K7" s="153">
        <f t="shared" si="4"/>
        <v>0.73835154629077338</v>
      </c>
      <c r="L7" s="133">
        <v>303111159.95999998</v>
      </c>
      <c r="M7" s="48">
        <v>1.1647785616313191</v>
      </c>
      <c r="N7" s="142">
        <f t="shared" si="5"/>
        <v>5.2355763417269774E-2</v>
      </c>
    </row>
    <row r="8" spans="1:14" ht="15" customHeight="1" x14ac:dyDescent="0.2">
      <c r="A8" s="23">
        <v>4</v>
      </c>
      <c r="B8" s="23" t="s">
        <v>3</v>
      </c>
      <c r="C8" s="198">
        <v>1051425996.13</v>
      </c>
      <c r="D8" s="260">
        <f t="shared" si="0"/>
        <v>0.41624682208678693</v>
      </c>
      <c r="E8" s="204">
        <v>1072048565.9400001</v>
      </c>
      <c r="F8" s="262">
        <f t="shared" si="1"/>
        <v>0.37776809222726065</v>
      </c>
      <c r="G8" s="30">
        <v>1051202902.1</v>
      </c>
      <c r="H8" s="262">
        <f t="shared" si="2"/>
        <v>0.38378063558732112</v>
      </c>
      <c r="I8" s="134">
        <f t="shared" si="3"/>
        <v>0.98055529898337956</v>
      </c>
      <c r="J8" s="30">
        <v>1022723446.97</v>
      </c>
      <c r="K8" s="153">
        <f t="shared" si="4"/>
        <v>0.9729077468554298</v>
      </c>
      <c r="L8" s="133">
        <v>1139918524.55</v>
      </c>
      <c r="M8" s="415">
        <v>1.0673005603233829</v>
      </c>
      <c r="N8" s="142">
        <f>+G8/L8-1</f>
        <v>-7.7826283667968066E-2</v>
      </c>
    </row>
    <row r="9" spans="1:14" ht="15" customHeight="1" x14ac:dyDescent="0.2">
      <c r="A9" s="24">
        <v>5</v>
      </c>
      <c r="B9" s="24" t="s">
        <v>42</v>
      </c>
      <c r="C9" s="534">
        <v>42135629</v>
      </c>
      <c r="D9" s="257">
        <f t="shared" si="0"/>
        <v>1.6680985378365452E-2</v>
      </c>
      <c r="E9" s="520">
        <v>42135629</v>
      </c>
      <c r="F9" s="264">
        <f t="shared" si="1"/>
        <v>1.4847737955013972E-2</v>
      </c>
      <c r="G9" s="34">
        <v>40087569.579999998</v>
      </c>
      <c r="H9" s="264">
        <f t="shared" si="2"/>
        <v>1.4635455155069399E-2</v>
      </c>
      <c r="I9" s="135">
        <f t="shared" si="3"/>
        <v>0.9513936431327511</v>
      </c>
      <c r="J9" s="34">
        <v>37854040.670000002</v>
      </c>
      <c r="K9" s="393">
        <f t="shared" si="4"/>
        <v>0.9442837534577222</v>
      </c>
      <c r="L9" s="137">
        <v>51189653.969999999</v>
      </c>
      <c r="M9" s="78">
        <v>1.2148781253508758</v>
      </c>
      <c r="N9" s="143">
        <f t="shared" si="5"/>
        <v>-0.21688141116379578</v>
      </c>
    </row>
    <row r="10" spans="1:14" ht="15" customHeight="1" x14ac:dyDescent="0.2">
      <c r="A10" s="9"/>
      <c r="B10" s="2" t="s">
        <v>4</v>
      </c>
      <c r="C10" s="162">
        <f>SUM(C5:C9)</f>
        <v>2353158797.0500002</v>
      </c>
      <c r="D10" s="552">
        <f t="shared" si="0"/>
        <v>0.93158707768580096</v>
      </c>
      <c r="E10" s="152">
        <f>SUM(E5:E9)</f>
        <v>2373832931.7200003</v>
      </c>
      <c r="F10" s="263">
        <f>E10/E18</f>
        <v>0.83649040386132922</v>
      </c>
      <c r="G10" s="84">
        <f>SUM(G5:G9)</f>
        <v>2537813345.9000001</v>
      </c>
      <c r="H10" s="263">
        <f>G10/G18</f>
        <v>0.92652295474621482</v>
      </c>
      <c r="I10" s="85">
        <f t="shared" ref="I10:I18" si="6">+G10/E10</f>
        <v>1.0690783298137099</v>
      </c>
      <c r="J10" s="84">
        <f>SUM(J5:J9)</f>
        <v>2375755812.73</v>
      </c>
      <c r="K10" s="170">
        <f t="shared" ref="K10:K18" si="7">+J10/G10</f>
        <v>0.93614284776624157</v>
      </c>
      <c r="L10" s="84">
        <f>SUM(L5:L9)</f>
        <v>2591803074.6599998</v>
      </c>
      <c r="M10" s="43">
        <v>1.0936236202115717</v>
      </c>
      <c r="N10" s="144">
        <f t="shared" si="5"/>
        <v>-2.0830953280307485E-2</v>
      </c>
    </row>
    <row r="11" spans="1:14" ht="15" customHeight="1" x14ac:dyDescent="0.2">
      <c r="A11" s="21">
        <v>6</v>
      </c>
      <c r="B11" s="21" t="s">
        <v>43</v>
      </c>
      <c r="C11" s="198">
        <v>100080</v>
      </c>
      <c r="D11" s="260">
        <f t="shared" si="0"/>
        <v>3.9620460315587422E-5</v>
      </c>
      <c r="E11" s="204">
        <v>100080</v>
      </c>
      <c r="F11" s="262">
        <f>E11/E18</f>
        <v>3.5266154791181552E-5</v>
      </c>
      <c r="G11" s="30">
        <v>2383794.04</v>
      </c>
      <c r="H11" s="262">
        <f>G11/G18</f>
        <v>8.7029249058659722E-4</v>
      </c>
      <c r="I11" s="134">
        <f>+G11/E11</f>
        <v>23.818885291766588</v>
      </c>
      <c r="J11" s="30">
        <v>2383794.04</v>
      </c>
      <c r="K11" s="153">
        <f>+J11/G11</f>
        <v>1</v>
      </c>
      <c r="L11" s="136">
        <v>5428157.6699999999</v>
      </c>
      <c r="M11" s="52">
        <v>10.854578607422813</v>
      </c>
      <c r="N11" s="141">
        <f t="shared" si="5"/>
        <v>-0.56084657356682865</v>
      </c>
    </row>
    <row r="12" spans="1:14" ht="15" customHeight="1" x14ac:dyDescent="0.2">
      <c r="A12" s="24">
        <v>7</v>
      </c>
      <c r="B12" s="24" t="s">
        <v>6</v>
      </c>
      <c r="C12" s="534">
        <v>10000010</v>
      </c>
      <c r="D12" s="257">
        <f t="shared" si="0"/>
        <v>3.9588828872949375E-3</v>
      </c>
      <c r="E12" s="520">
        <v>19008338.98</v>
      </c>
      <c r="F12" s="264">
        <f>E12/E18</f>
        <v>6.6981517265380696E-3</v>
      </c>
      <c r="G12" s="180">
        <v>38134237.149999999</v>
      </c>
      <c r="H12" s="264">
        <f>G12/G18</f>
        <v>1.3922318652115365E-2</v>
      </c>
      <c r="I12" s="135">
        <f t="shared" si="6"/>
        <v>2.0061846114025896</v>
      </c>
      <c r="J12" s="180">
        <v>26541852.260000002</v>
      </c>
      <c r="K12" s="153">
        <f>+J12/G12</f>
        <v>0.69601109773347081</v>
      </c>
      <c r="L12" s="137">
        <v>32564636.66</v>
      </c>
      <c r="M12" s="329">
        <v>0.69370132413356289</v>
      </c>
      <c r="N12" s="143">
        <f t="shared" si="5"/>
        <v>0.17103217051524133</v>
      </c>
    </row>
    <row r="13" spans="1:14" ht="15" customHeight="1" x14ac:dyDescent="0.2">
      <c r="A13" s="9"/>
      <c r="B13" s="2" t="s">
        <v>7</v>
      </c>
      <c r="C13" s="162">
        <f>SUM(C11:C12)</f>
        <v>10100090</v>
      </c>
      <c r="D13" s="552">
        <f t="shared" si="0"/>
        <v>3.998503347610525E-3</v>
      </c>
      <c r="E13" s="152">
        <f>SUM(E11:E12)</f>
        <v>19108418.98</v>
      </c>
      <c r="F13" s="263">
        <f>E13/E18</f>
        <v>6.7334178813292511E-3</v>
      </c>
      <c r="G13" s="84">
        <f>SUM(G11:G12)</f>
        <v>40518031.189999998</v>
      </c>
      <c r="H13" s="263">
        <f>G13/G18</f>
        <v>1.4792611142701962E-2</v>
      </c>
      <c r="I13" s="85">
        <f t="shared" si="6"/>
        <v>2.1204282380666113</v>
      </c>
      <c r="J13" s="84">
        <f>SUM(J11:J12)</f>
        <v>28925646.300000001</v>
      </c>
      <c r="K13" s="170">
        <f t="shared" si="7"/>
        <v>0.71389565214459283</v>
      </c>
      <c r="L13" s="84">
        <f>SUM(L11:L12)</f>
        <v>37992794.329999998</v>
      </c>
      <c r="M13" s="43">
        <v>0.80080268129218068</v>
      </c>
      <c r="N13" s="144">
        <f t="shared" si="5"/>
        <v>6.6466205093159259E-2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53">
        <f t="shared" si="0"/>
        <v>1.9794394642080044E-3</v>
      </c>
      <c r="E14" s="204">
        <f>164888238.89-E17</f>
        <v>4999999.9999999702</v>
      </c>
      <c r="F14" s="262">
        <f>E14/$E$18</f>
        <v>1.7618982209822811E-3</v>
      </c>
      <c r="G14" s="30">
        <v>169813.86</v>
      </c>
      <c r="H14" s="266">
        <f>G14/G18</f>
        <v>6.1996852360417728E-5</v>
      </c>
      <c r="I14" s="134">
        <f t="shared" si="6"/>
        <v>3.3962772000000196E-2</v>
      </c>
      <c r="J14" s="30">
        <v>169813.86</v>
      </c>
      <c r="K14" s="153">
        <f>+J14/G14</f>
        <v>1</v>
      </c>
      <c r="L14" s="136">
        <v>5241101</v>
      </c>
      <c r="M14" s="57">
        <v>1.0482202</v>
      </c>
      <c r="N14" s="145">
        <f t="shared" si="5"/>
        <v>-0.96759958260678436</v>
      </c>
    </row>
    <row r="15" spans="1:14" ht="15" customHeight="1" x14ac:dyDescent="0.2">
      <c r="A15" s="24">
        <v>9</v>
      </c>
      <c r="B15" s="24" t="s">
        <v>9</v>
      </c>
      <c r="C15" s="534">
        <v>157708736.81999999</v>
      </c>
      <c r="D15" s="257">
        <f t="shared" si="0"/>
        <v>6.2434979502380396E-2</v>
      </c>
      <c r="E15" s="520">
        <v>280018783.51999998</v>
      </c>
      <c r="F15" s="264">
        <f>E15/$E$18</f>
        <v>9.8672919305102691E-2</v>
      </c>
      <c r="G15" s="180">
        <v>160571093.12</v>
      </c>
      <c r="H15" s="264">
        <f>G15/G18</f>
        <v>5.8622437258722751E-2</v>
      </c>
      <c r="I15" s="135">
        <f t="shared" si="6"/>
        <v>0.57342972175483153</v>
      </c>
      <c r="J15" s="34">
        <v>160571093.12</v>
      </c>
      <c r="K15" s="393">
        <f t="shared" si="7"/>
        <v>1</v>
      </c>
      <c r="L15" s="137">
        <v>161517158.33000001</v>
      </c>
      <c r="M15" s="264">
        <v>0.99979670894459927</v>
      </c>
      <c r="N15" s="143">
        <f t="shared" si="5"/>
        <v>-5.8573666091070731E-3</v>
      </c>
    </row>
    <row r="16" spans="1:14" ht="15" customHeight="1" x14ac:dyDescent="0.2">
      <c r="A16" s="9"/>
      <c r="B16" s="2" t="s">
        <v>10</v>
      </c>
      <c r="C16" s="162">
        <f>SUM(C14:C15)</f>
        <v>162708736.81999999</v>
      </c>
      <c r="D16" s="552">
        <f t="shared" si="0"/>
        <v>6.4414418966588408E-2</v>
      </c>
      <c r="E16" s="152">
        <f>SUM(E14:E15)</f>
        <v>285018783.51999998</v>
      </c>
      <c r="F16" s="263">
        <f>E16/E18</f>
        <v>0.10043481752608498</v>
      </c>
      <c r="G16" s="84">
        <f>SUM(G14:G15)</f>
        <v>160740906.98000002</v>
      </c>
      <c r="H16" s="263">
        <f>G16/G18</f>
        <v>5.8684434111083171E-2</v>
      </c>
      <c r="I16" s="85">
        <f t="shared" si="6"/>
        <v>0.5639660130284736</v>
      </c>
      <c r="J16" s="84">
        <f>SUM(J14:J15)</f>
        <v>160740906.98000002</v>
      </c>
      <c r="K16" s="170">
        <f t="shared" si="7"/>
        <v>1</v>
      </c>
      <c r="L16" s="84">
        <f>SUM(L14:L15)</f>
        <v>166758259.33000001</v>
      </c>
      <c r="M16" s="43">
        <v>1.0012504312818975</v>
      </c>
      <c r="N16" s="144">
        <f t="shared" si="5"/>
        <v>-3.6084283766072311E-2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v>159888238.89000002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2525967623.8700004</v>
      </c>
      <c r="D18" s="265" t="s">
        <v>129</v>
      </c>
      <c r="E18" s="154">
        <f>+E10+E13+E16+E17</f>
        <v>2837848373.1100001</v>
      </c>
      <c r="F18" s="265" t="s">
        <v>129</v>
      </c>
      <c r="G18" s="155">
        <f t="shared" ref="G18" si="8">+G10+G13+G16+G17</f>
        <v>2739072284.0700002</v>
      </c>
      <c r="H18" s="265" t="s">
        <v>129</v>
      </c>
      <c r="I18" s="156">
        <f t="shared" si="6"/>
        <v>0.96519331688896715</v>
      </c>
      <c r="J18" s="155">
        <f>+J10+J13+J16+J17</f>
        <v>2565422366.0100002</v>
      </c>
      <c r="K18" s="173">
        <f t="shared" si="7"/>
        <v>0.93660265226663797</v>
      </c>
      <c r="L18" s="147">
        <f>+L10+L13+L16+L17</f>
        <v>2796554128.3199997</v>
      </c>
      <c r="M18" s="183">
        <v>0.9850779968906711</v>
      </c>
      <c r="N18" s="146">
        <f t="shared" si="5"/>
        <v>-2.0554525895957187E-2</v>
      </c>
    </row>
    <row r="19" spans="1:14" x14ac:dyDescent="0.2">
      <c r="A19" s="247" t="s">
        <v>469</v>
      </c>
      <c r="B19" s="247"/>
    </row>
    <row r="21" spans="1:14" s="453" customFormat="1" x14ac:dyDescent="0.2">
      <c r="A21" s="451"/>
      <c r="B21" s="450"/>
      <c r="C21" s="459"/>
      <c r="D21" s="452"/>
      <c r="K21" s="454"/>
      <c r="M21" s="454"/>
    </row>
    <row r="22" spans="1:14" s="453" customFormat="1" x14ac:dyDescent="0.2">
      <c r="A22" s="451"/>
      <c r="B22" s="450"/>
      <c r="C22" s="459"/>
      <c r="D22" s="452"/>
      <c r="E22" s="453" t="s">
        <v>536</v>
      </c>
      <c r="G22" s="55"/>
      <c r="H22" s="78"/>
      <c r="K22" s="454"/>
      <c r="M22" s="454"/>
    </row>
    <row r="23" spans="1:14" s="453" customFormat="1" x14ac:dyDescent="0.2">
      <c r="A23" s="451"/>
      <c r="B23" s="450"/>
      <c r="C23" s="459"/>
      <c r="D23" s="452"/>
      <c r="G23" s="55"/>
      <c r="H23" s="78"/>
      <c r="K23" s="454"/>
      <c r="M23" s="454"/>
    </row>
    <row r="24" spans="1:14" s="453" customFormat="1" x14ac:dyDescent="0.2">
      <c r="A24" s="451"/>
      <c r="B24" s="450"/>
      <c r="C24" s="459"/>
      <c r="D24" s="452"/>
      <c r="G24" s="55"/>
      <c r="H24" s="78"/>
      <c r="K24" s="454"/>
      <c r="M24" s="454"/>
    </row>
    <row r="25" spans="1:14" s="453" customFormat="1" x14ac:dyDescent="0.2">
      <c r="A25" s="451"/>
      <c r="B25" s="450"/>
      <c r="C25" s="459"/>
      <c r="D25" s="452"/>
      <c r="G25" s="55"/>
      <c r="H25" s="78"/>
      <c r="K25" s="454"/>
      <c r="M25" s="454"/>
    </row>
    <row r="26" spans="1:14" s="453" customFormat="1" x14ac:dyDescent="0.2">
      <c r="A26" s="451"/>
      <c r="B26" s="450"/>
      <c r="C26" s="460"/>
      <c r="D26" s="452"/>
      <c r="G26" s="55"/>
      <c r="H26" s="78"/>
      <c r="K26" s="454"/>
      <c r="M26" s="454"/>
    </row>
    <row r="27" spans="1:14" s="453" customFormat="1" x14ac:dyDescent="0.2">
      <c r="A27" s="451"/>
      <c r="B27" s="450"/>
      <c r="C27" s="459"/>
      <c r="D27" s="452"/>
      <c r="E27" s="455"/>
      <c r="G27" s="55"/>
      <c r="H27" s="268"/>
      <c r="K27" s="454"/>
      <c r="M27" s="454"/>
    </row>
    <row r="28" spans="1:14" x14ac:dyDescent="0.2">
      <c r="G28" s="55"/>
      <c r="H28" s="78"/>
    </row>
    <row r="136" spans="12:15" x14ac:dyDescent="0.2">
      <c r="L136" s="714"/>
      <c r="O136" s="714"/>
    </row>
    <row r="137" spans="12:15" x14ac:dyDescent="0.2">
      <c r="L137" s="714"/>
      <c r="N137" s="100"/>
      <c r="O137" s="714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Normal="100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527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210339961.86000001</v>
      </c>
      <c r="D5" s="204">
        <v>233049513.53</v>
      </c>
      <c r="E5" s="30">
        <v>233049207.69</v>
      </c>
      <c r="F5" s="48">
        <f>E5/D5</f>
        <v>0.99999868766085209</v>
      </c>
      <c r="G5" s="30">
        <v>233036814.41999999</v>
      </c>
      <c r="H5" s="48">
        <f>G5/D5</f>
        <v>0.99994550896156076</v>
      </c>
      <c r="I5" s="30">
        <v>232954064.87</v>
      </c>
      <c r="J5" s="153">
        <f>I5/D5</f>
        <v>0.99959043613284471</v>
      </c>
      <c r="K5" s="583">
        <v>214700971.5</v>
      </c>
      <c r="L5" s="48">
        <v>0.99938436484076565</v>
      </c>
      <c r="M5" s="210">
        <f>+G5/K5-1</f>
        <v>8.540176968877855E-2</v>
      </c>
      <c r="N5" s="583">
        <v>214696227.88999999</v>
      </c>
      <c r="O5" s="48">
        <v>0.99936228441125574</v>
      </c>
      <c r="P5" s="210">
        <f>+I5/N5-1</f>
        <v>8.5040324925291344E-2</v>
      </c>
    </row>
    <row r="6" spans="1:16" ht="15" customHeight="1" x14ac:dyDescent="0.2">
      <c r="A6" s="23">
        <v>2</v>
      </c>
      <c r="B6" s="23" t="s">
        <v>1</v>
      </c>
      <c r="C6" s="161">
        <v>17677027.129999999</v>
      </c>
      <c r="D6" s="205">
        <v>17444946.850000001</v>
      </c>
      <c r="E6" s="32">
        <v>17336411.859999999</v>
      </c>
      <c r="F6" s="48">
        <f>E6/D6</f>
        <v>0.99377842816414186</v>
      </c>
      <c r="G6" s="32">
        <v>17013118.75</v>
      </c>
      <c r="H6" s="48">
        <f>G6/D6</f>
        <v>0.97524623584622716</v>
      </c>
      <c r="I6" s="32">
        <v>15434523.550000001</v>
      </c>
      <c r="J6" s="153">
        <f>I6/D6</f>
        <v>0.88475612351894317</v>
      </c>
      <c r="K6" s="584">
        <v>28646442.620000001</v>
      </c>
      <c r="L6" s="280">
        <v>0.97832807968867064</v>
      </c>
      <c r="M6" s="211">
        <f>+G6/K6-1</f>
        <v>-0.40610012294783149</v>
      </c>
      <c r="N6" s="584">
        <v>27628257.59</v>
      </c>
      <c r="O6" s="280">
        <v>0.94355521038753809</v>
      </c>
      <c r="P6" s="211">
        <f>+I6/N6-1</f>
        <v>-0.44135009239285139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71"/>
      <c r="L7" s="280" t="s">
        <v>129</v>
      </c>
      <c r="M7" s="212" t="s">
        <v>129</v>
      </c>
      <c r="N7" s="571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2868215.11</v>
      </c>
      <c r="D8" s="206">
        <v>5210785.4400000004</v>
      </c>
      <c r="E8" s="34">
        <v>5210755.4400000004</v>
      </c>
      <c r="F8" s="391">
        <f>E8/D8</f>
        <v>0.9999942427105577</v>
      </c>
      <c r="G8" s="34">
        <v>5210755.4400000004</v>
      </c>
      <c r="H8" s="391">
        <f>G8/D8</f>
        <v>0.9999942427105577</v>
      </c>
      <c r="I8" s="34">
        <v>5210339.1900000004</v>
      </c>
      <c r="J8" s="393">
        <f>I8/D8</f>
        <v>0.99991436031954517</v>
      </c>
      <c r="K8" s="585">
        <v>3423629.05</v>
      </c>
      <c r="L8" s="391">
        <v>0.99990712473196686</v>
      </c>
      <c r="M8" s="445">
        <f t="shared" ref="M8:M12" si="0">+G8/K8-1</f>
        <v>0.52199767086331983</v>
      </c>
      <c r="N8" s="585">
        <v>3423629.05</v>
      </c>
      <c r="O8" s="391">
        <v>0.99990712473196686</v>
      </c>
      <c r="P8" s="524">
        <f>+I8/N8-1</f>
        <v>0.52187608935027607</v>
      </c>
    </row>
    <row r="9" spans="1:16" ht="15" customHeight="1" x14ac:dyDescent="0.2">
      <c r="A9" s="9"/>
      <c r="B9" s="2" t="s">
        <v>4</v>
      </c>
      <c r="C9" s="162">
        <f>SUM(C5:C8)</f>
        <v>230885204.10000002</v>
      </c>
      <c r="D9" s="152">
        <f t="shared" ref="D9:I9" si="1">SUM(D5:D8)</f>
        <v>255705245.81999999</v>
      </c>
      <c r="E9" s="84">
        <f t="shared" si="1"/>
        <v>255596374.99000001</v>
      </c>
      <c r="F9" s="90">
        <f>E9/D9</f>
        <v>0.99957423309932159</v>
      </c>
      <c r="G9" s="84">
        <f t="shared" si="1"/>
        <v>255260688.60999998</v>
      </c>
      <c r="H9" s="90">
        <f>G9/D9</f>
        <v>0.99826144665677707</v>
      </c>
      <c r="I9" s="84">
        <f t="shared" si="1"/>
        <v>253598927.61000001</v>
      </c>
      <c r="J9" s="170">
        <f>I9/D9</f>
        <v>0.99176271021251283</v>
      </c>
      <c r="K9" s="573">
        <v>246771043.17000002</v>
      </c>
      <c r="L9" s="90">
        <v>0.99690087104729508</v>
      </c>
      <c r="M9" s="213">
        <f t="shared" si="0"/>
        <v>3.4402923985499712E-2</v>
      </c>
      <c r="N9" s="573">
        <v>245748114.53</v>
      </c>
      <c r="O9" s="90">
        <v>0.99276846377966954</v>
      </c>
      <c r="P9" s="213">
        <f>+I9/N9-1</f>
        <v>3.1946585205810951E-2</v>
      </c>
    </row>
    <row r="10" spans="1:16" ht="15" customHeight="1" x14ac:dyDescent="0.2">
      <c r="A10" s="21">
        <v>6</v>
      </c>
      <c r="B10" s="21" t="s">
        <v>5</v>
      </c>
      <c r="C10" s="159">
        <v>1549357.27</v>
      </c>
      <c r="D10" s="204">
        <v>5314488.93</v>
      </c>
      <c r="E10" s="30">
        <v>5314389.2699999996</v>
      </c>
      <c r="F10" s="415">
        <f>E10/D10</f>
        <v>0.99998124749128037</v>
      </c>
      <c r="G10" s="30">
        <v>5267217.68</v>
      </c>
      <c r="H10" s="415">
        <f>G10/D10</f>
        <v>0.99110521244420013</v>
      </c>
      <c r="I10" s="136">
        <v>5238240.28</v>
      </c>
      <c r="J10" s="432">
        <f>I10/D10</f>
        <v>0.98565268438709508</v>
      </c>
      <c r="K10" s="570">
        <v>6605760.1299999999</v>
      </c>
      <c r="L10" s="48">
        <v>0.99124617116700842</v>
      </c>
      <c r="M10" s="224">
        <f t="shared" si="0"/>
        <v>-0.20263261512040409</v>
      </c>
      <c r="N10" s="570">
        <v>5724291.9199999999</v>
      </c>
      <c r="O10" s="48">
        <v>0.85897494560436649</v>
      </c>
      <c r="P10" s="224">
        <f>+I10/N10-1</f>
        <v>-8.4910351671932172E-2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74"/>
      <c r="L11" s="49" t="s">
        <v>129</v>
      </c>
      <c r="M11" s="215" t="s">
        <v>129</v>
      </c>
      <c r="N11" s="574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1549357.27</v>
      </c>
      <c r="D12" s="152">
        <f t="shared" ref="D12:I12" si="2">SUM(D10:D11)</f>
        <v>5314488.93</v>
      </c>
      <c r="E12" s="84">
        <f t="shared" si="2"/>
        <v>5314389.2699999996</v>
      </c>
      <c r="F12" s="90">
        <f>E12/D12</f>
        <v>0.99998124749128037</v>
      </c>
      <c r="G12" s="84">
        <f t="shared" si="2"/>
        <v>5267217.68</v>
      </c>
      <c r="H12" s="90">
        <f>G12/D12</f>
        <v>0.99110521244420013</v>
      </c>
      <c r="I12" s="84">
        <f t="shared" si="2"/>
        <v>5238240.28</v>
      </c>
      <c r="J12" s="170">
        <f>I12/D12</f>
        <v>0.98565268438709508</v>
      </c>
      <c r="K12" s="573">
        <v>6605760.1299999999</v>
      </c>
      <c r="L12" s="90">
        <v>0.99124617116700842</v>
      </c>
      <c r="M12" s="213">
        <f t="shared" si="0"/>
        <v>-0.20263261512040409</v>
      </c>
      <c r="N12" s="573">
        <v>5724291.9199999999</v>
      </c>
      <c r="O12" s="90">
        <v>0.83725972689883099</v>
      </c>
      <c r="P12" s="213">
        <f>+I12/N12-1</f>
        <v>-8.4910351671932172E-2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70"/>
      <c r="L13" s="86" t="s">
        <v>129</v>
      </c>
      <c r="M13" s="214" t="s">
        <v>129</v>
      </c>
      <c r="N13" s="57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74"/>
      <c r="L14" s="49" t="s">
        <v>129</v>
      </c>
      <c r="M14" s="215" t="s">
        <v>129</v>
      </c>
      <c r="N14" s="57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3">SUM(D13:D14)</f>
        <v>0</v>
      </c>
      <c r="E15" s="84">
        <f t="shared" si="3"/>
        <v>0</v>
      </c>
      <c r="F15" s="90" t="s">
        <v>129</v>
      </c>
      <c r="G15" s="84">
        <f t="shared" si="3"/>
        <v>0</v>
      </c>
      <c r="H15" s="58" t="s">
        <v>129</v>
      </c>
      <c r="I15" s="84">
        <f t="shared" si="3"/>
        <v>0</v>
      </c>
      <c r="J15" s="223" t="s">
        <v>129</v>
      </c>
      <c r="K15" s="573">
        <v>0</v>
      </c>
      <c r="L15" s="58" t="s">
        <v>129</v>
      </c>
      <c r="M15" s="216" t="s">
        <v>129</v>
      </c>
      <c r="N15" s="573"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232434561.37000003</v>
      </c>
      <c r="D16" s="154">
        <f t="shared" ref="D16:I16" si="4">+D9+D12+D15</f>
        <v>261019734.75</v>
      </c>
      <c r="E16" s="155">
        <f t="shared" si="4"/>
        <v>260910764.26000002</v>
      </c>
      <c r="F16" s="181">
        <f>E16/D16</f>
        <v>0.99958252011057958</v>
      </c>
      <c r="G16" s="155">
        <f t="shared" si="4"/>
        <v>260527906.28999999</v>
      </c>
      <c r="H16" s="181">
        <f>G16/D16</f>
        <v>0.99811574224274235</v>
      </c>
      <c r="I16" s="155">
        <f t="shared" si="4"/>
        <v>258837167.89000002</v>
      </c>
      <c r="J16" s="173">
        <f>I16/D16</f>
        <v>0.99163830711079981</v>
      </c>
      <c r="K16" s="581">
        <f t="shared" ref="K16" si="5">+K9+K12+K15</f>
        <v>253376803.30000001</v>
      </c>
      <c r="L16" s="181">
        <v>0.99675262901036832</v>
      </c>
      <c r="M16" s="611">
        <f>+G16/K16-1</f>
        <v>2.8223195244645227E-2</v>
      </c>
      <c r="N16" s="581">
        <f t="shared" ref="N16" si="6">+N9+N12+N15</f>
        <v>251472406.44999999</v>
      </c>
      <c r="O16" s="181">
        <v>0.98926097017580206</v>
      </c>
      <c r="P16" s="611">
        <f>+I16/N16-1</f>
        <v>2.9286558887184899E-2</v>
      </c>
    </row>
    <row r="20" spans="5:5" x14ac:dyDescent="0.2">
      <c r="E20" s="18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N28" sqref="N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528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529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8190355.6900000004</v>
      </c>
      <c r="D5" s="204">
        <v>12536609.65</v>
      </c>
      <c r="E5" s="30">
        <v>12536319.689999999</v>
      </c>
      <c r="F5" s="48">
        <f>E5/D5</f>
        <v>0.99997687093974397</v>
      </c>
      <c r="G5" s="30">
        <v>12531277.91</v>
      </c>
      <c r="H5" s="48">
        <f>G5/D5</f>
        <v>0.99957470638802248</v>
      </c>
      <c r="I5" s="30">
        <v>12531277.91</v>
      </c>
      <c r="J5" s="153">
        <f>I5/D5</f>
        <v>0.99957470638802248</v>
      </c>
      <c r="K5" s="583">
        <v>10333594.33</v>
      </c>
      <c r="L5" s="48">
        <v>0.99690258580866686</v>
      </c>
      <c r="M5" s="210">
        <f>+G5/K5-1</f>
        <v>0.21267368447199342</v>
      </c>
      <c r="N5" s="30">
        <v>10333594.33</v>
      </c>
      <c r="O5" s="48">
        <v>0.99690258580866686</v>
      </c>
      <c r="P5" s="210">
        <f>+I5/N5-1</f>
        <v>0.21267368447199342</v>
      </c>
    </row>
    <row r="6" spans="1:16" ht="15" customHeight="1" x14ac:dyDescent="0.2">
      <c r="A6" s="23">
        <v>2</v>
      </c>
      <c r="B6" s="23" t="s">
        <v>1</v>
      </c>
      <c r="C6" s="160">
        <v>6126634.2599999998</v>
      </c>
      <c r="D6" s="205">
        <v>7862822.1200000001</v>
      </c>
      <c r="E6" s="32">
        <v>7456227.29</v>
      </c>
      <c r="F6" s="48">
        <f>E6/D6</f>
        <v>0.94828894463149827</v>
      </c>
      <c r="G6" s="32">
        <v>7037722.5700000003</v>
      </c>
      <c r="H6" s="48">
        <f>G6/D6</f>
        <v>0.89506317993621354</v>
      </c>
      <c r="I6" s="32">
        <v>6534334.9299999997</v>
      </c>
      <c r="J6" s="153">
        <f>I6/D6</f>
        <v>0.83104193764973533</v>
      </c>
      <c r="K6" s="584">
        <v>6250106.96</v>
      </c>
      <c r="L6" s="280">
        <v>0.95542107540215215</v>
      </c>
      <c r="M6" s="211">
        <f>+G6/K6-1</f>
        <v>0.12601634100674652</v>
      </c>
      <c r="N6" s="32">
        <v>6051434.2199999997</v>
      </c>
      <c r="O6" s="280">
        <v>0.92505101547858681</v>
      </c>
      <c r="P6" s="211">
        <f>+I6/N6-1</f>
        <v>7.9799381839764871E-2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71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25992284.120000001</v>
      </c>
      <c r="D8" s="206">
        <v>28019432.789999999</v>
      </c>
      <c r="E8" s="34">
        <v>27982823.789999999</v>
      </c>
      <c r="F8" s="391">
        <f>E8/D8</f>
        <v>0.99869344250205283</v>
      </c>
      <c r="G8" s="34">
        <v>27982223.789999999</v>
      </c>
      <c r="H8" s="391">
        <f>G8/D8</f>
        <v>0.99867202879234307</v>
      </c>
      <c r="I8" s="34">
        <v>27894559.559999999</v>
      </c>
      <c r="J8" s="393">
        <f>I8/D8</f>
        <v>0.99554333483707891</v>
      </c>
      <c r="K8" s="585">
        <v>45100793.090000004</v>
      </c>
      <c r="L8" s="391">
        <v>0.99763175499577461</v>
      </c>
      <c r="M8" s="524">
        <f>+G8/K8-1</f>
        <v>-0.37956248941874215</v>
      </c>
      <c r="N8" s="720">
        <v>45072005.93</v>
      </c>
      <c r="O8" s="391">
        <v>0.99699498160478695</v>
      </c>
      <c r="P8" s="524">
        <f>+I8/N8-1</f>
        <v>-0.38111120229877915</v>
      </c>
    </row>
    <row r="9" spans="1:16" ht="15" customHeight="1" x14ac:dyDescent="0.2">
      <c r="A9" s="9"/>
      <c r="B9" s="2" t="s">
        <v>4</v>
      </c>
      <c r="C9" s="162">
        <f>SUM(C5:C8)</f>
        <v>40309274.07</v>
      </c>
      <c r="D9" s="152">
        <f t="shared" ref="D9:I9" si="0">SUM(D5:D8)</f>
        <v>48418864.560000002</v>
      </c>
      <c r="E9" s="84">
        <f t="shared" si="0"/>
        <v>47975370.769999996</v>
      </c>
      <c r="F9" s="90">
        <f>E9/D9</f>
        <v>0.99084047521497665</v>
      </c>
      <c r="G9" s="84">
        <f t="shared" si="0"/>
        <v>47551224.269999996</v>
      </c>
      <c r="H9" s="90">
        <f>G9/D9</f>
        <v>0.98208053208424917</v>
      </c>
      <c r="I9" s="84">
        <f t="shared" si="0"/>
        <v>46960172.399999999</v>
      </c>
      <c r="J9" s="170">
        <f>I9/D9</f>
        <v>0.96987347445555205</v>
      </c>
      <c r="K9" s="573">
        <v>61684494.380000003</v>
      </c>
      <c r="L9" s="90">
        <v>0.99306461476635166</v>
      </c>
      <c r="M9" s="213">
        <f t="shared" ref="M9:M12" si="1">+G9/K9-1</f>
        <v>-0.22912192524321706</v>
      </c>
      <c r="N9" s="84">
        <v>61457034.480000004</v>
      </c>
      <c r="O9" s="90">
        <v>0.98940271593361151</v>
      </c>
      <c r="P9" s="213">
        <f>+I9/N9-1</f>
        <v>-0.23588613089877819</v>
      </c>
    </row>
    <row r="10" spans="1:16" ht="15" customHeight="1" x14ac:dyDescent="0.2">
      <c r="A10" s="21">
        <v>6</v>
      </c>
      <c r="B10" s="21" t="s">
        <v>5</v>
      </c>
      <c r="C10" s="159">
        <v>219500</v>
      </c>
      <c r="D10" s="204">
        <v>2414003.36</v>
      </c>
      <c r="E10" s="30">
        <v>2414003.36</v>
      </c>
      <c r="F10" s="48">
        <f>E10/D10</f>
        <v>1</v>
      </c>
      <c r="G10" s="30">
        <v>2392869.85</v>
      </c>
      <c r="H10" s="48">
        <f>G10/D10</f>
        <v>0.99124545129050701</v>
      </c>
      <c r="I10" s="30">
        <v>2391590.11</v>
      </c>
      <c r="J10" s="153">
        <f>I10/D10</f>
        <v>0.99071531946832092</v>
      </c>
      <c r="K10" s="570">
        <v>3222883.39</v>
      </c>
      <c r="L10" s="48">
        <v>0.99690678605020766</v>
      </c>
      <c r="M10" s="210">
        <f t="shared" si="1"/>
        <v>-0.25753756483258927</v>
      </c>
      <c r="N10" s="30">
        <v>3175479.75</v>
      </c>
      <c r="O10" s="48">
        <v>0.98224382599831417</v>
      </c>
      <c r="P10" s="210">
        <f>+I10/N10-1</f>
        <v>-0.24685707411612379</v>
      </c>
    </row>
    <row r="11" spans="1:16" ht="15" customHeight="1" x14ac:dyDescent="0.2">
      <c r="A11" s="24">
        <v>7</v>
      </c>
      <c r="B11" s="24" t="s">
        <v>6</v>
      </c>
      <c r="C11" s="161">
        <v>6844993</v>
      </c>
      <c r="D11" s="206">
        <v>19348157.100000001</v>
      </c>
      <c r="E11" s="34">
        <v>19348157.100000001</v>
      </c>
      <c r="F11" s="78">
        <f>E11/D11</f>
        <v>1</v>
      </c>
      <c r="G11" s="56">
        <v>19348157.100000001</v>
      </c>
      <c r="H11" s="78">
        <f>G11/D11</f>
        <v>1</v>
      </c>
      <c r="I11" s="56">
        <v>19348157.100000001</v>
      </c>
      <c r="J11" s="172">
        <f>I11/D11</f>
        <v>1</v>
      </c>
      <c r="K11" s="574">
        <v>16396507</v>
      </c>
      <c r="L11" s="391">
        <v>1</v>
      </c>
      <c r="M11" s="245">
        <f t="shared" si="1"/>
        <v>0.18001700606110815</v>
      </c>
      <c r="N11" s="56">
        <v>16396507</v>
      </c>
      <c r="O11" s="391">
        <v>1</v>
      </c>
      <c r="P11" s="245">
        <f>+I11/N11-1</f>
        <v>0.18001700606110815</v>
      </c>
    </row>
    <row r="12" spans="1:16" ht="15" customHeight="1" x14ac:dyDescent="0.2">
      <c r="A12" s="9"/>
      <c r="B12" s="2" t="s">
        <v>7</v>
      </c>
      <c r="C12" s="162">
        <f>SUM(C10:C11)</f>
        <v>7064493</v>
      </c>
      <c r="D12" s="152">
        <f t="shared" ref="D12:I12" si="2">SUM(D10:D11)</f>
        <v>21762160.460000001</v>
      </c>
      <c r="E12" s="84">
        <f t="shared" si="2"/>
        <v>21762160.460000001</v>
      </c>
      <c r="F12" s="90">
        <f>E12/D12</f>
        <v>1</v>
      </c>
      <c r="G12" s="84">
        <f t="shared" si="2"/>
        <v>21741026.950000003</v>
      </c>
      <c r="H12" s="90">
        <f>G12/D12</f>
        <v>0.99902888731847916</v>
      </c>
      <c r="I12" s="84">
        <f t="shared" si="2"/>
        <v>21739747.210000001</v>
      </c>
      <c r="J12" s="170">
        <f>I12/D12</f>
        <v>0.99897008157617451</v>
      </c>
      <c r="K12" s="573">
        <v>19619390.390000001</v>
      </c>
      <c r="L12" s="90">
        <v>0.9994905598288425</v>
      </c>
      <c r="M12" s="213">
        <f t="shared" si="1"/>
        <v>0.10813977997407087</v>
      </c>
      <c r="N12" s="84">
        <v>19571986.75</v>
      </c>
      <c r="O12" s="90">
        <v>0.99707562798133331</v>
      </c>
      <c r="P12" s="213">
        <f>+I12/N12-1</f>
        <v>0.11075832452216439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7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3">SUM(D13:D14)</f>
        <v>0</v>
      </c>
      <c r="E15" s="84">
        <f t="shared" si="3"/>
        <v>0</v>
      </c>
      <c r="F15" s="228" t="s">
        <v>129</v>
      </c>
      <c r="G15" s="84">
        <f t="shared" si="3"/>
        <v>0</v>
      </c>
      <c r="H15" s="228" t="s">
        <v>129</v>
      </c>
      <c r="I15" s="84">
        <f t="shared" si="3"/>
        <v>0</v>
      </c>
      <c r="J15" s="229" t="s">
        <v>129</v>
      </c>
      <c r="K15" s="573">
        <v>0</v>
      </c>
      <c r="L15" s="58" t="s">
        <v>129</v>
      </c>
      <c r="M15" s="216" t="s">
        <v>129</v>
      </c>
      <c r="N15" s="84"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47373767.07</v>
      </c>
      <c r="D16" s="154">
        <f t="shared" ref="D16:I16" si="4">+D9+D12+D15</f>
        <v>70181025.020000011</v>
      </c>
      <c r="E16" s="155">
        <f t="shared" si="4"/>
        <v>69737531.229999989</v>
      </c>
      <c r="F16" s="181">
        <f>E16/D16</f>
        <v>0.99368071654875889</v>
      </c>
      <c r="G16" s="155">
        <f t="shared" si="4"/>
        <v>69292251.219999999</v>
      </c>
      <c r="H16" s="181">
        <f>G16/D16</f>
        <v>0.98733598148863266</v>
      </c>
      <c r="I16" s="155">
        <f t="shared" si="4"/>
        <v>68699919.609999999</v>
      </c>
      <c r="J16" s="173">
        <f>I16/D16</f>
        <v>0.97889592792955171</v>
      </c>
      <c r="K16" s="581">
        <f t="shared" ref="K16" si="5">+K9+K12+K15</f>
        <v>81303884.770000011</v>
      </c>
      <c r="L16" s="181">
        <v>0.99460768016220358</v>
      </c>
      <c r="M16" s="611">
        <f>+G16/K16-1</f>
        <v>-0.14773751074723718</v>
      </c>
      <c r="N16" s="155">
        <f t="shared" ref="N16" si="6">+N9+N12+N15</f>
        <v>81029021.230000004</v>
      </c>
      <c r="O16" s="181">
        <v>0.99124521613414462</v>
      </c>
      <c r="P16" s="611">
        <f>+I16/N16-1</f>
        <v>-0.1521566154057814</v>
      </c>
    </row>
    <row r="19" spans="5:7" x14ac:dyDescent="0.2">
      <c r="G19" s="716"/>
    </row>
    <row r="20" spans="5:7" x14ac:dyDescent="0.2">
      <c r="E20" s="18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Q33" sqref="Q3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topLeftCell="C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76">
        <v>2821841.39</v>
      </c>
      <c r="D5" s="204">
        <v>1906940.37</v>
      </c>
      <c r="E5" s="180">
        <v>1906940.37</v>
      </c>
      <c r="F5" s="48">
        <f>E5/D5</f>
        <v>1</v>
      </c>
      <c r="G5" s="180">
        <v>1906940.37</v>
      </c>
      <c r="H5" s="48">
        <f>G5/D5</f>
        <v>1</v>
      </c>
      <c r="I5" s="180">
        <v>1906940.37</v>
      </c>
      <c r="J5" s="153">
        <f>I5/D5</f>
        <v>1</v>
      </c>
      <c r="K5" s="180">
        <v>2314551.16</v>
      </c>
      <c r="L5" s="48">
        <v>1</v>
      </c>
      <c r="M5" s="210">
        <f>+G5/K5-1</f>
        <v>-0.17610791977482154</v>
      </c>
      <c r="N5" s="715">
        <v>2314551.16</v>
      </c>
      <c r="O5" s="48">
        <v>1</v>
      </c>
      <c r="P5" s="210">
        <f>+I5/N5-1</f>
        <v>-0.17610791977482154</v>
      </c>
    </row>
    <row r="6" spans="1:16" ht="15" customHeight="1" x14ac:dyDescent="0.2">
      <c r="A6" s="23">
        <v>2</v>
      </c>
      <c r="B6" s="23" t="s">
        <v>1</v>
      </c>
      <c r="C6" s="161">
        <v>214046248.18000001</v>
      </c>
      <c r="D6" s="206">
        <v>211995052.37</v>
      </c>
      <c r="E6" s="34">
        <v>211973409.56</v>
      </c>
      <c r="F6" s="48">
        <f>E6/D6</f>
        <v>0.99989790889099517</v>
      </c>
      <c r="G6" s="34">
        <v>211894658.61000001</v>
      </c>
      <c r="H6" s="48">
        <f>G6/D6</f>
        <v>0.99952643347626446</v>
      </c>
      <c r="I6" s="34">
        <v>211082956.72</v>
      </c>
      <c r="J6" s="153">
        <f>I6/D6</f>
        <v>0.99569756161852252</v>
      </c>
      <c r="K6" s="34">
        <v>191676326.62</v>
      </c>
      <c r="L6" s="280">
        <v>0.99990738242975286</v>
      </c>
      <c r="M6" s="210">
        <f>+G6/K6-1</f>
        <v>0.10548163326440951</v>
      </c>
      <c r="N6" s="34">
        <v>191625080.25999999</v>
      </c>
      <c r="O6" s="280">
        <v>0.99964004835365561</v>
      </c>
      <c r="P6" s="210">
        <f>+I6/N6-1</f>
        <v>0.10154138713783833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117042384.2</v>
      </c>
      <c r="D8" s="206">
        <v>64067940.240000002</v>
      </c>
      <c r="E8" s="34">
        <v>64067940.240000002</v>
      </c>
      <c r="F8" s="391">
        <f>E8/D8</f>
        <v>1</v>
      </c>
      <c r="G8" s="80">
        <v>64067940.240000002</v>
      </c>
      <c r="H8" s="78">
        <f t="shared" ref="H8" si="0">G8/D8</f>
        <v>1</v>
      </c>
      <c r="I8" s="34">
        <v>63759471.810000002</v>
      </c>
      <c r="J8" s="393">
        <f>I8/D8</f>
        <v>0.99518529191285887</v>
      </c>
      <c r="K8" s="34">
        <v>120358563.39</v>
      </c>
      <c r="L8" s="391">
        <v>0.99994632992361021</v>
      </c>
      <c r="M8" s="524">
        <f t="shared" ref="M8:M10" si="1">+G8/K8-1</f>
        <v>-0.46769105217383233</v>
      </c>
      <c r="N8" s="34">
        <v>120322080.92</v>
      </c>
      <c r="O8" s="391">
        <v>0.99964323132426225</v>
      </c>
      <c r="P8" s="524">
        <f>+I8/N8-1</f>
        <v>-0.47009334178327145</v>
      </c>
    </row>
    <row r="9" spans="1:16" ht="15" customHeight="1" x14ac:dyDescent="0.2">
      <c r="A9" s="9"/>
      <c r="B9" s="2" t="s">
        <v>4</v>
      </c>
      <c r="C9" s="162">
        <f>SUM(C5:C8)</f>
        <v>333910473.76999998</v>
      </c>
      <c r="D9" s="152">
        <f t="shared" ref="D9:I9" si="2">SUM(D5:D8)</f>
        <v>277969932.98000002</v>
      </c>
      <c r="E9" s="84">
        <f t="shared" si="2"/>
        <v>277948290.17000002</v>
      </c>
      <c r="F9" s="90">
        <f>E9/D9</f>
        <v>0.99992213974451127</v>
      </c>
      <c r="G9" s="84">
        <f>SUM(G5:G8)</f>
        <v>277869539.22000003</v>
      </c>
      <c r="H9" s="90">
        <f>G9/D9</f>
        <v>0.99963883230490536</v>
      </c>
      <c r="I9" s="84">
        <f t="shared" si="2"/>
        <v>276749368.89999998</v>
      </c>
      <c r="J9" s="170">
        <f>I9/D9</f>
        <v>0.99560900681985676</v>
      </c>
      <c r="K9" s="84">
        <v>314349441.17000002</v>
      </c>
      <c r="L9" s="90">
        <v>0.99992297624313198</v>
      </c>
      <c r="M9" s="213">
        <f t="shared" si="1"/>
        <v>-0.11604888436964544</v>
      </c>
      <c r="N9" s="84">
        <v>314261712.33999997</v>
      </c>
      <c r="O9" s="90">
        <v>0.99964391714104017</v>
      </c>
      <c r="P9" s="213">
        <f>+I9/N9-1</f>
        <v>-0.11936657240451665</v>
      </c>
    </row>
    <row r="10" spans="1:16" ht="15" customHeight="1" x14ac:dyDescent="0.2">
      <c r="A10" s="21">
        <v>6</v>
      </c>
      <c r="B10" s="21" t="s">
        <v>5</v>
      </c>
      <c r="C10" s="159">
        <v>6646989.3499999996</v>
      </c>
      <c r="D10" s="204">
        <v>352746.34</v>
      </c>
      <c r="E10" s="30">
        <v>349017.34</v>
      </c>
      <c r="F10" s="48">
        <f>E10/D10</f>
        <v>0.98942866423504205</v>
      </c>
      <c r="G10" s="136">
        <v>349017.34</v>
      </c>
      <c r="H10" s="48">
        <f>G10/D10</f>
        <v>0.98942866423504205</v>
      </c>
      <c r="I10" s="136">
        <v>118561.07</v>
      </c>
      <c r="J10" s="153">
        <f>I10/D10</f>
        <v>0.33610857592455812</v>
      </c>
      <c r="K10" s="136">
        <v>350240.3</v>
      </c>
      <c r="L10" s="48">
        <v>0.96829355547888241</v>
      </c>
      <c r="M10" s="224">
        <f t="shared" si="1"/>
        <v>-3.4917740762555605E-3</v>
      </c>
      <c r="N10" s="136">
        <v>338340.55</v>
      </c>
      <c r="O10" s="48">
        <v>0.93539485353964291</v>
      </c>
      <c r="P10" s="224">
        <f>+I10/N10-1</f>
        <v>-0.64958066657987046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200000</v>
      </c>
      <c r="E11" s="34">
        <v>200000</v>
      </c>
      <c r="F11" s="78">
        <f>E11/D11</f>
        <v>1</v>
      </c>
      <c r="G11" s="137">
        <v>200000</v>
      </c>
      <c r="H11" s="78">
        <f>G11/D11</f>
        <v>1</v>
      </c>
      <c r="I11" s="137">
        <v>200000</v>
      </c>
      <c r="J11" s="172">
        <f>I11/D11</f>
        <v>1</v>
      </c>
      <c r="K11" s="137"/>
      <c r="L11" s="28" t="s">
        <v>129</v>
      </c>
      <c r="M11" s="563" t="s">
        <v>129</v>
      </c>
      <c r="N11" s="137"/>
      <c r="O11" s="28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6646989.3499999996</v>
      </c>
      <c r="D12" s="152">
        <f t="shared" ref="D12:I12" si="3">SUM(D10:D11)</f>
        <v>552746.34000000008</v>
      </c>
      <c r="E12" s="84">
        <f t="shared" si="3"/>
        <v>549017.34000000008</v>
      </c>
      <c r="F12" s="90">
        <f>E12/D12</f>
        <v>0.99325368667298641</v>
      </c>
      <c r="G12" s="84">
        <f>SUM(G10:G11)</f>
        <v>549017.34000000008</v>
      </c>
      <c r="H12" s="90">
        <f>G12/D12</f>
        <v>0.99325368667298641</v>
      </c>
      <c r="I12" s="84">
        <f t="shared" si="3"/>
        <v>318561.07</v>
      </c>
      <c r="J12" s="170">
        <f>I12/D12</f>
        <v>0.57632415983070995</v>
      </c>
      <c r="K12" s="84">
        <v>350240.3</v>
      </c>
      <c r="L12" s="90" t="s">
        <v>129</v>
      </c>
      <c r="M12" s="225">
        <f>+G12/K12-1</f>
        <v>0.56754473999708233</v>
      </c>
      <c r="N12" s="84">
        <v>338340.55</v>
      </c>
      <c r="O12" s="90">
        <v>0.93539485353964291</v>
      </c>
      <c r="P12" s="225">
        <f>+I12/N12-1</f>
        <v>-5.8460270280934368E-2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4">SUM(D13:D14)</f>
        <v>0</v>
      </c>
      <c r="E15" s="84">
        <f t="shared" si="4"/>
        <v>0</v>
      </c>
      <c r="F15" s="58" t="s">
        <v>129</v>
      </c>
      <c r="G15" s="84">
        <f t="shared" si="4"/>
        <v>0</v>
      </c>
      <c r="H15" s="58" t="s">
        <v>129</v>
      </c>
      <c r="I15" s="84">
        <f t="shared" si="4"/>
        <v>0</v>
      </c>
      <c r="J15" s="223" t="s">
        <v>129</v>
      </c>
      <c r="K15" s="84">
        <v>0</v>
      </c>
      <c r="L15" s="58" t="s">
        <v>129</v>
      </c>
      <c r="M15" s="216" t="s">
        <v>129</v>
      </c>
      <c r="N15" s="84"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340557463.12</v>
      </c>
      <c r="D16" s="154">
        <f t="shared" ref="D16:I16" si="5">+D9+D12+D15</f>
        <v>278522679.31999999</v>
      </c>
      <c r="E16" s="155">
        <f t="shared" si="5"/>
        <v>278497307.50999999</v>
      </c>
      <c r="F16" s="181">
        <f>E16/D16</f>
        <v>0.9999089057664462</v>
      </c>
      <c r="G16" s="155">
        <f t="shared" si="5"/>
        <v>278418556.56</v>
      </c>
      <c r="H16" s="181">
        <f>G16/D16</f>
        <v>0.99962616056884779</v>
      </c>
      <c r="I16" s="155">
        <f t="shared" si="5"/>
        <v>277067929.96999997</v>
      </c>
      <c r="J16" s="173">
        <f>I16/D16</f>
        <v>0.99477690881923253</v>
      </c>
      <c r="K16" s="155">
        <f t="shared" ref="K16" si="6">+K9+K12+K15</f>
        <v>314699681.47000003</v>
      </c>
      <c r="L16" s="181">
        <v>0.99988662621345537</v>
      </c>
      <c r="M16" s="611">
        <f>+G16/K16-1</f>
        <v>-0.11528808907758192</v>
      </c>
      <c r="N16" s="155">
        <f t="shared" ref="N16" si="7">+N9+N12+N15</f>
        <v>314600052.88999999</v>
      </c>
      <c r="O16" s="181">
        <v>0.99957007907154094</v>
      </c>
      <c r="P16" s="611">
        <f>+I16/N16-1</f>
        <v>-0.11930106996238532</v>
      </c>
    </row>
    <row r="20" spans="5:5" x14ac:dyDescent="0.2">
      <c r="E20" s="18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541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B1"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531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42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2363481.65</v>
      </c>
      <c r="D5" s="204">
        <v>728324.01</v>
      </c>
      <c r="E5" s="30">
        <v>728324.01</v>
      </c>
      <c r="F5" s="48">
        <f>E5/D5</f>
        <v>1</v>
      </c>
      <c r="G5" s="30">
        <v>728324.01</v>
      </c>
      <c r="H5" s="48">
        <f>G5/D5</f>
        <v>1</v>
      </c>
      <c r="I5" s="30">
        <v>728324.01</v>
      </c>
      <c r="J5" s="153">
        <f>I5/D5</f>
        <v>1</v>
      </c>
      <c r="K5" s="204">
        <v>2060480.42</v>
      </c>
      <c r="L5" s="48">
        <v>1</v>
      </c>
      <c r="M5" s="210">
        <f>G5/K5-1</f>
        <v>-0.64652709002689768</v>
      </c>
      <c r="N5" s="30">
        <v>2060480.42</v>
      </c>
      <c r="O5" s="48">
        <v>1</v>
      </c>
      <c r="P5" s="210">
        <f>I5/N5-1</f>
        <v>-0.64652709002689768</v>
      </c>
    </row>
    <row r="6" spans="1:16" ht="15" customHeight="1" x14ac:dyDescent="0.2">
      <c r="A6" s="23">
        <v>2</v>
      </c>
      <c r="B6" s="23" t="s">
        <v>1</v>
      </c>
      <c r="C6" s="160">
        <v>3941110.48</v>
      </c>
      <c r="D6" s="205">
        <v>3084312.49</v>
      </c>
      <c r="E6" s="32">
        <v>3027864.49</v>
      </c>
      <c r="F6" s="48">
        <f>E6/D6</f>
        <v>0.98169835249086579</v>
      </c>
      <c r="G6" s="32">
        <v>2777806.8</v>
      </c>
      <c r="H6" s="48">
        <f>G6/D6</f>
        <v>0.90062430736387533</v>
      </c>
      <c r="I6" s="32">
        <v>2740086.04</v>
      </c>
      <c r="J6" s="153">
        <f>I6/D6</f>
        <v>0.88839443113625616</v>
      </c>
      <c r="K6" s="32">
        <v>3397417.42</v>
      </c>
      <c r="L6" s="280">
        <v>0.96993011657081907</v>
      </c>
      <c r="M6" s="210">
        <f>G6/K6-1</f>
        <v>-0.18237694795831128</v>
      </c>
      <c r="N6" s="32">
        <v>3302401.55</v>
      </c>
      <c r="O6" s="280">
        <v>0.94280399620578659</v>
      </c>
      <c r="P6" s="210">
        <f>I6/N6-1</f>
        <v>-0.17027472325405124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280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300000</v>
      </c>
      <c r="D8" s="206">
        <v>0</v>
      </c>
      <c r="E8" s="34">
        <v>0</v>
      </c>
      <c r="F8" s="78" t="s">
        <v>129</v>
      </c>
      <c r="G8" s="180">
        <v>0</v>
      </c>
      <c r="H8" s="78" t="s">
        <v>129</v>
      </c>
      <c r="I8" s="180">
        <v>0</v>
      </c>
      <c r="J8" s="172" t="s">
        <v>129</v>
      </c>
      <c r="K8" s="180">
        <v>12639.91</v>
      </c>
      <c r="L8" s="391">
        <v>1</v>
      </c>
      <c r="M8" s="245">
        <f t="shared" ref="M8:M9" si="0">G8/K8-1</f>
        <v>-1</v>
      </c>
      <c r="N8" s="180">
        <v>12639.91</v>
      </c>
      <c r="O8" s="391">
        <v>1</v>
      </c>
      <c r="P8" s="245">
        <f>I8/N8-1</f>
        <v>-1</v>
      </c>
    </row>
    <row r="9" spans="1:16" ht="15" customHeight="1" x14ac:dyDescent="0.2">
      <c r="A9" s="9"/>
      <c r="B9" s="2" t="s">
        <v>4</v>
      </c>
      <c r="C9" s="162">
        <f>SUM(C5:C8)</f>
        <v>6604592.1299999999</v>
      </c>
      <c r="D9" s="152">
        <f t="shared" ref="D9:I9" si="1">SUM(D5:D8)</f>
        <v>3812636.5</v>
      </c>
      <c r="E9" s="84">
        <f t="shared" si="1"/>
        <v>3756188.5</v>
      </c>
      <c r="F9" s="90">
        <f>E9/D9</f>
        <v>0.98519449729865405</v>
      </c>
      <c r="G9" s="84">
        <f t="shared" si="1"/>
        <v>3506130.8099999996</v>
      </c>
      <c r="H9" s="90">
        <f>G9/D9</f>
        <v>0.91960794321724604</v>
      </c>
      <c r="I9" s="84">
        <f t="shared" si="1"/>
        <v>3468410.05</v>
      </c>
      <c r="J9" s="170">
        <f>I9/D9</f>
        <v>0.90971432760505755</v>
      </c>
      <c r="K9" s="84">
        <v>5470537.75</v>
      </c>
      <c r="L9" s="90">
        <v>0.98111017349672602</v>
      </c>
      <c r="M9" s="213">
        <f t="shared" si="0"/>
        <v>-0.35908845341575435</v>
      </c>
      <c r="N9" s="84">
        <v>5375521.8799999999</v>
      </c>
      <c r="O9" s="90">
        <v>0.96406961167981098</v>
      </c>
      <c r="P9" s="213">
        <f>I9/N9-1</f>
        <v>-0.35477705654878666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63" t="s">
        <v>129</v>
      </c>
      <c r="N11" s="137"/>
      <c r="O11" s="49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2">SUM(D10:D11)</f>
        <v>0</v>
      </c>
      <c r="E12" s="84">
        <f t="shared" si="2"/>
        <v>0</v>
      </c>
      <c r="F12" s="90" t="s">
        <v>129</v>
      </c>
      <c r="G12" s="84">
        <f t="shared" si="2"/>
        <v>0</v>
      </c>
      <c r="H12" s="90" t="s">
        <v>129</v>
      </c>
      <c r="I12" s="84">
        <f t="shared" si="2"/>
        <v>0</v>
      </c>
      <c r="J12" s="223" t="s">
        <v>129</v>
      </c>
      <c r="K12" s="84">
        <v>0</v>
      </c>
      <c r="L12" s="90" t="s">
        <v>129</v>
      </c>
      <c r="M12" s="225" t="s">
        <v>129</v>
      </c>
      <c r="N12" s="84"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3">SUM(D13:D14)</f>
        <v>0</v>
      </c>
      <c r="E15" s="84">
        <f t="shared" si="3"/>
        <v>0</v>
      </c>
      <c r="F15" s="58" t="s">
        <v>129</v>
      </c>
      <c r="G15" s="84">
        <f t="shared" si="3"/>
        <v>0</v>
      </c>
      <c r="H15" s="58" t="s">
        <v>129</v>
      </c>
      <c r="I15" s="84">
        <f t="shared" si="3"/>
        <v>0</v>
      </c>
      <c r="J15" s="223" t="s">
        <v>129</v>
      </c>
      <c r="K15" s="84">
        <v>0</v>
      </c>
      <c r="L15" s="58" t="s">
        <v>129</v>
      </c>
      <c r="M15" s="216" t="s">
        <v>129</v>
      </c>
      <c r="N15" s="84"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6604592.1299999999</v>
      </c>
      <c r="D16" s="154">
        <f t="shared" ref="D16:I16" si="4">+D9+D12+D15</f>
        <v>3812636.5</v>
      </c>
      <c r="E16" s="155">
        <f t="shared" si="4"/>
        <v>3756188.5</v>
      </c>
      <c r="F16" s="181">
        <f>E16/D16</f>
        <v>0.98519449729865405</v>
      </c>
      <c r="G16" s="155">
        <f t="shared" si="4"/>
        <v>3506130.8099999996</v>
      </c>
      <c r="H16" s="181">
        <f>G16/D16</f>
        <v>0.91960794321724604</v>
      </c>
      <c r="I16" s="155">
        <f t="shared" si="4"/>
        <v>3468410.05</v>
      </c>
      <c r="J16" s="173">
        <f>I16/D16</f>
        <v>0.90971432760505755</v>
      </c>
      <c r="K16" s="155">
        <f t="shared" ref="K16" si="5">+K9+K12+K15</f>
        <v>5470537.75</v>
      </c>
      <c r="L16" s="181">
        <v>0.98111017349672602</v>
      </c>
      <c r="M16" s="611">
        <f t="shared" ref="M16" si="6">G16/K16-1</f>
        <v>-0.35908845341575435</v>
      </c>
      <c r="N16" s="155">
        <f t="shared" ref="N16" si="7">+N9+N12+N15</f>
        <v>5375521.8799999999</v>
      </c>
      <c r="O16" s="181">
        <v>0.96406961167981098</v>
      </c>
      <c r="P16" s="611">
        <f>I16/N16-1</f>
        <v>-0.35477705654878666</v>
      </c>
    </row>
    <row r="21" spans="5:5" x14ac:dyDescent="0.2">
      <c r="E21" s="18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4"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542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532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3821097.7</v>
      </c>
      <c r="D5" s="204">
        <v>4912492.5999999996</v>
      </c>
      <c r="E5" s="30">
        <v>4912492.5999999996</v>
      </c>
      <c r="F5" s="48">
        <f>E5/D5</f>
        <v>1</v>
      </c>
      <c r="G5" s="30">
        <v>4912492.5999999996</v>
      </c>
      <c r="H5" s="48">
        <f>G5/D5</f>
        <v>1</v>
      </c>
      <c r="I5" s="30">
        <v>4912492.5999999996</v>
      </c>
      <c r="J5" s="153">
        <f>I5/D5</f>
        <v>1</v>
      </c>
      <c r="K5" s="733">
        <v>3166961.39</v>
      </c>
      <c r="L5" s="48">
        <v>1</v>
      </c>
      <c r="M5" s="210">
        <f>G5/K5-1</f>
        <v>0.55116908450847868</v>
      </c>
      <c r="N5" s="715">
        <v>3166961.39</v>
      </c>
      <c r="O5" s="48">
        <v>1</v>
      </c>
      <c r="P5" s="210">
        <f>I5/N5-1</f>
        <v>0.55116908450847868</v>
      </c>
    </row>
    <row r="6" spans="1:16" ht="15" customHeight="1" x14ac:dyDescent="0.2">
      <c r="A6" s="23">
        <v>2</v>
      </c>
      <c r="B6" s="23" t="s">
        <v>1</v>
      </c>
      <c r="C6" s="160">
        <v>23606568.460000001</v>
      </c>
      <c r="D6" s="205">
        <v>23853140.609999999</v>
      </c>
      <c r="E6" s="32">
        <v>23442501.210000001</v>
      </c>
      <c r="F6" s="48">
        <f>E6/D6</f>
        <v>0.98278468203772529</v>
      </c>
      <c r="G6" s="32">
        <v>23305247.870000001</v>
      </c>
      <c r="H6" s="48">
        <f>G6/D6</f>
        <v>0.97703058272459498</v>
      </c>
      <c r="I6" s="32">
        <v>22033104.120000001</v>
      </c>
      <c r="J6" s="178">
        <f>I6/D6</f>
        <v>0.92369824503373865</v>
      </c>
      <c r="K6" s="733">
        <v>32728232.109999999</v>
      </c>
      <c r="L6" s="280">
        <v>0.99595386478382664</v>
      </c>
      <c r="M6" s="210">
        <f>G6/K6-1</f>
        <v>-0.28791607833656363</v>
      </c>
      <c r="N6" s="32">
        <v>32285782.100000001</v>
      </c>
      <c r="O6" s="280">
        <v>0.98248965455847503</v>
      </c>
      <c r="P6" s="210">
        <f>I6/N6-1</f>
        <v>-0.3175601553725409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33"/>
      <c r="L7" s="419" t="s">
        <v>129</v>
      </c>
      <c r="M7" s="212"/>
      <c r="N7" s="32"/>
      <c r="O7" s="419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6025190</v>
      </c>
      <c r="D8" s="206">
        <v>6331633.0499999998</v>
      </c>
      <c r="E8" s="34">
        <v>6331633.0499999998</v>
      </c>
      <c r="F8" s="391">
        <f t="shared" ref="F8" si="0">E8/D8</f>
        <v>1</v>
      </c>
      <c r="G8" s="34">
        <v>6331633.0499999998</v>
      </c>
      <c r="H8" s="78">
        <f t="shared" ref="H8" si="1">G8/D8</f>
        <v>1</v>
      </c>
      <c r="I8" s="34">
        <v>6321274.1299999999</v>
      </c>
      <c r="J8" s="172">
        <f>I8/D8</f>
        <v>0.99836394182698251</v>
      </c>
      <c r="K8" s="733">
        <v>7309468.6200000001</v>
      </c>
      <c r="L8" s="391">
        <v>1</v>
      </c>
      <c r="M8" s="524">
        <f t="shared" ref="M8:M11" si="2">G8/K8-1</f>
        <v>-0.13377656035412333</v>
      </c>
      <c r="N8" s="32">
        <v>7302297.7599999998</v>
      </c>
      <c r="O8" s="391">
        <v>0.9990189628859778</v>
      </c>
      <c r="P8" s="524">
        <f>I7/N8-1</f>
        <v>-1</v>
      </c>
    </row>
    <row r="9" spans="1:16" ht="15" customHeight="1" x14ac:dyDescent="0.2">
      <c r="A9" s="9"/>
      <c r="B9" s="2" t="s">
        <v>4</v>
      </c>
      <c r="C9" s="162">
        <f>SUM(C5:C8)</f>
        <v>33452856.16</v>
      </c>
      <c r="D9" s="152">
        <f>SUM(D5:D8)</f>
        <v>35097266.259999998</v>
      </c>
      <c r="E9" s="84">
        <f>SUM(E5:E8)</f>
        <v>34686626.859999999</v>
      </c>
      <c r="F9" s="90">
        <f>E9/D9</f>
        <v>0.98829996054513225</v>
      </c>
      <c r="G9" s="84">
        <f>SUM(G5:G8)</f>
        <v>34549373.519999996</v>
      </c>
      <c r="H9" s="90">
        <f>G9/D9</f>
        <v>0.98438930439934491</v>
      </c>
      <c r="I9" s="84">
        <f>SUM(I5:I8)</f>
        <v>33266870.849999998</v>
      </c>
      <c r="J9" s="170">
        <f>I9/D9</f>
        <v>0.94784792079131008</v>
      </c>
      <c r="K9" s="732">
        <v>43204662.119999997</v>
      </c>
      <c r="L9" s="90">
        <v>0.99693197686099677</v>
      </c>
      <c r="M9" s="213">
        <f t="shared" si="2"/>
        <v>-0.20033228302908901</v>
      </c>
      <c r="N9" s="84">
        <v>42755041.25</v>
      </c>
      <c r="O9" s="90">
        <v>0.98655713764753228</v>
      </c>
      <c r="P9" s="213">
        <f>I9/N9-1</f>
        <v>-0.22191933682206433</v>
      </c>
    </row>
    <row r="10" spans="1:16" ht="15" customHeight="1" x14ac:dyDescent="0.2">
      <c r="A10" s="21">
        <v>6</v>
      </c>
      <c r="B10" s="21" t="s">
        <v>5</v>
      </c>
      <c r="C10" s="159">
        <v>6686118.9800000004</v>
      </c>
      <c r="D10" s="204">
        <v>5952363.8099999996</v>
      </c>
      <c r="E10" s="30">
        <v>5951733.8099999996</v>
      </c>
      <c r="F10" s="48">
        <f>E10/D10</f>
        <v>0.99989415969518836</v>
      </c>
      <c r="G10" s="136">
        <v>5196673.09</v>
      </c>
      <c r="H10" s="48">
        <f>G10/D10</f>
        <v>0.87304359341570559</v>
      </c>
      <c r="I10" s="136">
        <v>4316986.58</v>
      </c>
      <c r="J10" s="153">
        <f>I10/D10</f>
        <v>0.72525583411878181</v>
      </c>
      <c r="K10" s="731">
        <v>17573309.829999998</v>
      </c>
      <c r="L10" s="48">
        <v>0.99070760220780929</v>
      </c>
      <c r="M10" s="224">
        <f t="shared" si="2"/>
        <v>-0.70428603716252813</v>
      </c>
      <c r="N10" s="136">
        <v>17405404.940000001</v>
      </c>
      <c r="O10" s="48">
        <v>0.98124184689022598</v>
      </c>
      <c r="P10" s="224">
        <f>I10/N10-1</f>
        <v>-0.75197436687732699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47682</v>
      </c>
      <c r="E11" s="34">
        <v>47682</v>
      </c>
      <c r="F11" s="78">
        <f>E11/D11</f>
        <v>1</v>
      </c>
      <c r="G11" s="137">
        <v>47682</v>
      </c>
      <c r="H11" s="78">
        <f>G11/D11</f>
        <v>1</v>
      </c>
      <c r="I11" s="137">
        <v>47682</v>
      </c>
      <c r="J11" s="172">
        <f>I11/D11</f>
        <v>1</v>
      </c>
      <c r="K11" s="730">
        <v>53258</v>
      </c>
      <c r="L11" s="48">
        <v>1</v>
      </c>
      <c r="M11" s="224">
        <f t="shared" si="2"/>
        <v>-0.10469788576364114</v>
      </c>
      <c r="N11" s="137">
        <v>53258</v>
      </c>
      <c r="O11" s="525">
        <v>1</v>
      </c>
      <c r="P11" s="224">
        <f>I11/N11-1</f>
        <v>-0.10469788576364114</v>
      </c>
    </row>
    <row r="12" spans="1:16" ht="15" customHeight="1" x14ac:dyDescent="0.2">
      <c r="A12" s="9"/>
      <c r="B12" s="2" t="s">
        <v>7</v>
      </c>
      <c r="C12" s="162">
        <f>SUM(C10:C11)</f>
        <v>6686118.9800000004</v>
      </c>
      <c r="D12" s="152">
        <f t="shared" ref="D12:I12" si="3">SUM(D10:D11)</f>
        <v>6000045.8099999996</v>
      </c>
      <c r="E12" s="84">
        <f t="shared" si="3"/>
        <v>5999415.8099999996</v>
      </c>
      <c r="F12" s="90">
        <f>E12/D12</f>
        <v>0.99989500080166893</v>
      </c>
      <c r="G12" s="84">
        <f t="shared" si="3"/>
        <v>5244355.09</v>
      </c>
      <c r="H12" s="90">
        <f>G12/D12</f>
        <v>0.87405250827576597</v>
      </c>
      <c r="I12" s="84">
        <f t="shared" si="3"/>
        <v>4364668.58</v>
      </c>
      <c r="J12" s="170">
        <f>I12/D12</f>
        <v>0.72743920933497008</v>
      </c>
      <c r="K12" s="732">
        <v>17626567.829999998</v>
      </c>
      <c r="L12" s="90">
        <v>0.9907354187138826</v>
      </c>
      <c r="M12" s="225">
        <f>G12/K12-1</f>
        <v>-0.70247440451372323</v>
      </c>
      <c r="N12" s="84">
        <v>17458662.940000001</v>
      </c>
      <c r="O12" s="90">
        <v>0.98129799884277569</v>
      </c>
      <c r="P12" s="225">
        <f>I12/N12-1</f>
        <v>-0.74999983704364936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29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34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4">SUM(D13:D14)</f>
        <v>0</v>
      </c>
      <c r="E15" s="84">
        <f t="shared" si="4"/>
        <v>0</v>
      </c>
      <c r="F15" s="58" t="s">
        <v>129</v>
      </c>
      <c r="G15" s="84">
        <f t="shared" si="4"/>
        <v>0</v>
      </c>
      <c r="H15" s="58" t="s">
        <v>129</v>
      </c>
      <c r="I15" s="84">
        <f t="shared" si="4"/>
        <v>0</v>
      </c>
      <c r="J15" s="223" t="s">
        <v>129</v>
      </c>
      <c r="K15" s="732">
        <v>0</v>
      </c>
      <c r="L15" s="58" t="s">
        <v>129</v>
      </c>
      <c r="M15" s="643" t="s">
        <v>129</v>
      </c>
      <c r="N15" s="84">
        <v>0</v>
      </c>
      <c r="O15" s="228" t="s">
        <v>129</v>
      </c>
      <c r="P15" s="643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40138975.140000001</v>
      </c>
      <c r="D16" s="154">
        <f t="shared" ref="D16:I16" si="5">+D9+D12+D15</f>
        <v>41097312.07</v>
      </c>
      <c r="E16" s="155">
        <f t="shared" si="5"/>
        <v>40686042.670000002</v>
      </c>
      <c r="F16" s="181">
        <f>E16/D16</f>
        <v>0.98999279078642677</v>
      </c>
      <c r="G16" s="155">
        <f t="shared" si="5"/>
        <v>39793728.609999999</v>
      </c>
      <c r="H16" s="181">
        <f>G16/D16</f>
        <v>0.96828056643267468</v>
      </c>
      <c r="I16" s="155">
        <f t="shared" si="5"/>
        <v>37631539.43</v>
      </c>
      <c r="J16" s="173">
        <f>I16/D16</f>
        <v>0.91566911641090198</v>
      </c>
      <c r="K16" s="735">
        <f>SUM(K9,K12,K15)</f>
        <v>60831229.949999996</v>
      </c>
      <c r="L16" s="181">
        <v>0.99512848926858388</v>
      </c>
      <c r="M16" s="644">
        <f>G16/K16-1</f>
        <v>-0.34583389744530391</v>
      </c>
      <c r="N16" s="155">
        <f t="shared" ref="N16" si="6">+N9+N12+N15</f>
        <v>60213704.189999998</v>
      </c>
      <c r="O16" s="181">
        <v>0.98502648282981342</v>
      </c>
      <c r="P16" s="644">
        <f>I16/N16-1</f>
        <v>-0.37503364165645092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26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5" zoomScaleNormal="100" workbookViewId="0">
      <selection activeCell="P15" sqref="P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3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3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3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3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3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3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3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3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7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543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533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93"/>
      <c r="M2" s="793"/>
      <c r="N2" s="793"/>
      <c r="O2" s="793"/>
      <c r="P2" s="79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76">
        <v>8994563.0800000001</v>
      </c>
      <c r="D5" s="204">
        <v>11947606.609999999</v>
      </c>
      <c r="E5" s="30">
        <v>11945625</v>
      </c>
      <c r="F5" s="48">
        <f>E5/D5</f>
        <v>0.99983414167668183</v>
      </c>
      <c r="G5" s="30">
        <v>11945625</v>
      </c>
      <c r="H5" s="48">
        <f>G5/D5</f>
        <v>0.99983414167668183</v>
      </c>
      <c r="I5" s="30">
        <v>11945625</v>
      </c>
      <c r="J5" s="153">
        <f>I5/D5</f>
        <v>0.99983414167668183</v>
      </c>
      <c r="K5" s="570">
        <v>8465869.6500000004</v>
      </c>
      <c r="L5" s="48">
        <v>0.99961080818517178</v>
      </c>
      <c r="M5" s="210">
        <f>+G5/K5-1</f>
        <v>0.41103341934871396</v>
      </c>
      <c r="N5" s="570">
        <v>8465869.6500000004</v>
      </c>
      <c r="O5" s="48">
        <v>0.99961080818517178</v>
      </c>
      <c r="P5" s="210">
        <f>+I5/N5-1</f>
        <v>0.41103341934871396</v>
      </c>
    </row>
    <row r="6" spans="1:16" ht="15" customHeight="1" x14ac:dyDescent="0.2">
      <c r="A6" s="23">
        <v>2</v>
      </c>
      <c r="B6" s="23" t="s">
        <v>1</v>
      </c>
      <c r="C6" s="161">
        <v>26394909.120000001</v>
      </c>
      <c r="D6" s="205">
        <v>26123882.870000001</v>
      </c>
      <c r="E6" s="32">
        <v>25382757.149999999</v>
      </c>
      <c r="F6" s="48">
        <f t="shared" ref="F6:F12" si="0">E6/D6</f>
        <v>0.97163033827367629</v>
      </c>
      <c r="G6" s="32">
        <v>24338996.579999998</v>
      </c>
      <c r="H6" s="48">
        <f t="shared" ref="H6:H12" si="1">G6/D6</f>
        <v>0.93167607208767111</v>
      </c>
      <c r="I6" s="32">
        <v>22487861.73</v>
      </c>
      <c r="J6" s="153">
        <f t="shared" ref="J6:J12" si="2">I6/D6</f>
        <v>0.86081620568833916</v>
      </c>
      <c r="K6" s="571">
        <v>18104307.359999999</v>
      </c>
      <c r="L6" s="280">
        <v>0.98131294140398151</v>
      </c>
      <c r="M6" s="210">
        <f>+G6/K6-1</f>
        <v>0.34437601483584168</v>
      </c>
      <c r="N6" s="571">
        <v>17309169.82</v>
      </c>
      <c r="O6" s="280">
        <v>0.93821387427689062</v>
      </c>
      <c r="P6" s="210">
        <f>+I6/N6-1</f>
        <v>0.29918776948021186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8" t="s">
        <v>129</v>
      </c>
      <c r="G7" s="32"/>
      <c r="H7" s="418" t="s">
        <v>129</v>
      </c>
      <c r="I7" s="32"/>
      <c r="J7" s="348" t="s">
        <v>129</v>
      </c>
      <c r="K7" s="571"/>
      <c r="L7" s="419" t="s">
        <v>129</v>
      </c>
      <c r="M7" s="212" t="s">
        <v>129</v>
      </c>
      <c r="N7" s="571"/>
      <c r="O7" s="419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39560933.520000003</v>
      </c>
      <c r="D8" s="206">
        <v>48757904.380000003</v>
      </c>
      <c r="E8" s="34">
        <v>47661441.299999997</v>
      </c>
      <c r="F8" s="78">
        <f t="shared" si="0"/>
        <v>0.97751209585517451</v>
      </c>
      <c r="G8" s="34">
        <v>46628148.729999997</v>
      </c>
      <c r="H8" s="78">
        <f t="shared" si="1"/>
        <v>0.95631978697440467</v>
      </c>
      <c r="I8" s="34">
        <v>46555796.859999999</v>
      </c>
      <c r="J8" s="172">
        <f t="shared" si="2"/>
        <v>0.95483588665260011</v>
      </c>
      <c r="K8" s="574">
        <v>27798624.469999999</v>
      </c>
      <c r="L8" s="391">
        <v>0.99553691894467233</v>
      </c>
      <c r="M8" s="524">
        <f>+G8/K8-1</f>
        <v>0.67735453170787774</v>
      </c>
      <c r="N8" s="574">
        <v>27798624.469999999</v>
      </c>
      <c r="O8" s="391">
        <v>0.99553691894467233</v>
      </c>
      <c r="P8" s="524">
        <f>+I8/N8-1</f>
        <v>0.67475181767509951</v>
      </c>
    </row>
    <row r="9" spans="1:16" ht="15" customHeight="1" x14ac:dyDescent="0.2">
      <c r="A9" s="9"/>
      <c r="B9" s="2" t="s">
        <v>4</v>
      </c>
      <c r="C9" s="162">
        <f>SUM(C5:C8)</f>
        <v>74950405.719999999</v>
      </c>
      <c r="D9" s="152">
        <f t="shared" ref="D9:I9" si="3">SUM(D5:D8)</f>
        <v>86829393.860000014</v>
      </c>
      <c r="E9" s="84">
        <f t="shared" si="3"/>
        <v>84989823.449999988</v>
      </c>
      <c r="F9" s="90">
        <f>E9/D9</f>
        <v>0.97881396692730493</v>
      </c>
      <c r="G9" s="84">
        <f t="shared" si="3"/>
        <v>82912770.310000002</v>
      </c>
      <c r="H9" s="90">
        <f>G9/D9</f>
        <v>0.95489288389695537</v>
      </c>
      <c r="I9" s="84">
        <f t="shared" si="3"/>
        <v>80989283.590000004</v>
      </c>
      <c r="J9" s="170">
        <f>I9/D9</f>
        <v>0.9327404003370523</v>
      </c>
      <c r="K9" s="573">
        <v>54368801.479999997</v>
      </c>
      <c r="L9" s="90">
        <v>0.99138100158763198</v>
      </c>
      <c r="M9" s="213">
        <f>+G9/K9-1</f>
        <v>0.52500640170447999</v>
      </c>
      <c r="N9" s="573">
        <v>53573663.939999998</v>
      </c>
      <c r="O9" s="90">
        <v>0.97688216715783305</v>
      </c>
      <c r="P9" s="213">
        <f>+I9/N9-1</f>
        <v>0.51173688028327158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93249126.219999999</v>
      </c>
      <c r="E10" s="180">
        <v>93249126.219999999</v>
      </c>
      <c r="F10" s="418">
        <f t="shared" si="0"/>
        <v>1</v>
      </c>
      <c r="G10" s="136">
        <v>93249126.219999999</v>
      </c>
      <c r="H10" s="418">
        <f t="shared" si="1"/>
        <v>1</v>
      </c>
      <c r="I10" s="56">
        <v>93249126.219999999</v>
      </c>
      <c r="J10" s="348">
        <f t="shared" si="2"/>
        <v>1</v>
      </c>
      <c r="K10" s="570">
        <v>34709702.140000001</v>
      </c>
      <c r="L10" s="418">
        <v>0.99999995678441922</v>
      </c>
      <c r="M10" s="224">
        <f>+G10/K10-1</f>
        <v>1.6865435446228809</v>
      </c>
      <c r="N10" s="570">
        <v>34709702.140000001</v>
      </c>
      <c r="O10" s="418">
        <v>0.99999995678441922</v>
      </c>
      <c r="P10" s="224">
        <f>+I10/N10-1</f>
        <v>1.6865435446228809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180000</v>
      </c>
      <c r="E11" s="34">
        <v>180000</v>
      </c>
      <c r="F11" s="418">
        <f t="shared" si="0"/>
        <v>1</v>
      </c>
      <c r="G11" s="137">
        <v>180000</v>
      </c>
      <c r="H11" s="418">
        <f t="shared" si="1"/>
        <v>1</v>
      </c>
      <c r="I11" s="137">
        <v>180000</v>
      </c>
      <c r="J11" s="348">
        <f t="shared" si="2"/>
        <v>1</v>
      </c>
      <c r="K11" s="574"/>
      <c r="L11" s="28" t="s">
        <v>129</v>
      </c>
      <c r="M11" s="563" t="s">
        <v>129</v>
      </c>
      <c r="N11" s="574"/>
      <c r="O11" s="28" t="s">
        <v>129</v>
      </c>
      <c r="P11" s="563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4">SUM(D10:D11)</f>
        <v>93429126.219999999</v>
      </c>
      <c r="E12" s="84">
        <f t="shared" si="4"/>
        <v>93429126.219999999</v>
      </c>
      <c r="F12" s="518">
        <f t="shared" si="0"/>
        <v>1</v>
      </c>
      <c r="G12" s="84">
        <f t="shared" si="4"/>
        <v>93429126.219999999</v>
      </c>
      <c r="H12" s="518">
        <f t="shared" si="1"/>
        <v>1</v>
      </c>
      <c r="I12" s="84">
        <f t="shared" si="4"/>
        <v>93429126.219999999</v>
      </c>
      <c r="J12" s="171">
        <f t="shared" si="2"/>
        <v>1</v>
      </c>
      <c r="K12" s="573">
        <v>34709702.140000001</v>
      </c>
      <c r="L12" s="518">
        <v>0.99999995678441922</v>
      </c>
      <c r="M12" s="225">
        <f>+G12/K12-1</f>
        <v>1.6917294145353905</v>
      </c>
      <c r="N12" s="573">
        <v>34709702.140000001</v>
      </c>
      <c r="O12" s="518">
        <v>0.99999995678441922</v>
      </c>
      <c r="P12" s="225">
        <f>+I12/N12-1</f>
        <v>1.6917294145353905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70"/>
      <c r="L13" s="418" t="s">
        <v>129</v>
      </c>
      <c r="M13" s="224" t="s">
        <v>129</v>
      </c>
      <c r="N13" s="570"/>
      <c r="O13" s="418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28" t="s">
        <v>129</v>
      </c>
      <c r="M14" s="215" t="s">
        <v>129</v>
      </c>
      <c r="N14" s="57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73">
        <v>0</v>
      </c>
      <c r="L15" s="708" t="s">
        <v>129</v>
      </c>
      <c r="M15" s="645" t="s">
        <v>129</v>
      </c>
      <c r="N15" s="573">
        <v>0</v>
      </c>
      <c r="O15" s="708" t="s">
        <v>129</v>
      </c>
      <c r="P15" s="64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74950405.719999999</v>
      </c>
      <c r="D16" s="154">
        <f t="shared" ref="D16:I16" si="6">+D9+D12+D15</f>
        <v>180258520.08000001</v>
      </c>
      <c r="E16" s="155">
        <f t="shared" si="6"/>
        <v>178418949.66999999</v>
      </c>
      <c r="F16" s="181">
        <f>E16/D16</f>
        <v>0.98979482129785812</v>
      </c>
      <c r="G16" s="155">
        <f t="shared" si="6"/>
        <v>176341896.53</v>
      </c>
      <c r="H16" s="181">
        <f>G16/D16</f>
        <v>0.97827218625637347</v>
      </c>
      <c r="I16" s="155">
        <f t="shared" si="6"/>
        <v>174418409.81</v>
      </c>
      <c r="J16" s="173">
        <f>I16/D16</f>
        <v>0.96760147444121847</v>
      </c>
      <c r="K16" s="581">
        <f>SUM(K9,K12,K15)</f>
        <v>89078503.620000005</v>
      </c>
      <c r="L16" s="181">
        <v>0.99472167636198339</v>
      </c>
      <c r="M16" s="611">
        <f>+G16/K16-1</f>
        <v>0.97962347102570235</v>
      </c>
      <c r="N16" s="581">
        <f>SUM(N15,N12,N9)</f>
        <v>88283366.079999998</v>
      </c>
      <c r="O16" s="181">
        <v>0.9858425358894265</v>
      </c>
      <c r="P16" s="611">
        <f>+I16/N16-1</f>
        <v>0.97566560445765926</v>
      </c>
    </row>
    <row r="25" spans="15:18" x14ac:dyDescent="0.2">
      <c r="R25" s="484"/>
    </row>
    <row r="26" spans="15:18" x14ac:dyDescent="0.2">
      <c r="R26" s="484"/>
    </row>
    <row r="27" spans="15:18" x14ac:dyDescent="0.2">
      <c r="O27" s="484"/>
      <c r="R27" s="484"/>
    </row>
    <row r="28" spans="15:18" x14ac:dyDescent="0.2">
      <c r="O28" s="484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Desembre
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6" zoomScaleNormal="100" workbookViewId="0">
      <selection activeCell="O14" sqref="O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533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
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C1" zoomScaleNormal="100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534</v>
      </c>
    </row>
    <row r="2" spans="1:19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9" ht="15" customHeight="1" x14ac:dyDescent="0.2">
      <c r="A5" s="21">
        <v>1</v>
      </c>
      <c r="B5" s="21" t="s">
        <v>0</v>
      </c>
      <c r="C5" s="176">
        <v>854193.21</v>
      </c>
      <c r="D5" s="204">
        <v>1278328.8999999999</v>
      </c>
      <c r="E5" s="30">
        <v>1278328.8999999999</v>
      </c>
      <c r="F5" s="48">
        <f>E5/D5</f>
        <v>1</v>
      </c>
      <c r="G5" s="30">
        <v>1263730.7</v>
      </c>
      <c r="H5" s="48">
        <f>G5/D5</f>
        <v>0.98858024722745452</v>
      </c>
      <c r="I5" s="30">
        <v>1263730.7</v>
      </c>
      <c r="J5" s="153">
        <f>I5/D5</f>
        <v>0.98858024722745452</v>
      </c>
      <c r="K5" s="570">
        <v>1100036.81</v>
      </c>
      <c r="L5" s="48">
        <v>0.99461223021435741</v>
      </c>
      <c r="M5" s="210">
        <f>+G5/K5-1</f>
        <v>0.14880764762771892</v>
      </c>
      <c r="N5" s="570">
        <v>1100036.81</v>
      </c>
      <c r="O5" s="48">
        <v>0.99461223021435741</v>
      </c>
      <c r="P5" s="210">
        <f>+I5/N5-1</f>
        <v>0.14880764762771892</v>
      </c>
    </row>
    <row r="6" spans="1:19" ht="15" customHeight="1" x14ac:dyDescent="0.2">
      <c r="A6" s="23">
        <v>2</v>
      </c>
      <c r="B6" s="23" t="s">
        <v>1</v>
      </c>
      <c r="C6" s="161">
        <v>985300.7</v>
      </c>
      <c r="D6" s="205">
        <v>443384.86</v>
      </c>
      <c r="E6" s="32">
        <v>112929.43</v>
      </c>
      <c r="F6" s="48">
        <f t="shared" ref="F6:F8" si="0">E6/D6</f>
        <v>0.25469843512473567</v>
      </c>
      <c r="G6" s="32">
        <v>96263.31</v>
      </c>
      <c r="H6" s="48">
        <f t="shared" ref="H6:H8" si="1">G6/D6</f>
        <v>0.21711005197606431</v>
      </c>
      <c r="I6" s="32">
        <v>91507.85</v>
      </c>
      <c r="J6" s="153">
        <f t="shared" ref="J6:J8" si="2">I6/D6</f>
        <v>0.20638469703273135</v>
      </c>
      <c r="K6" s="571">
        <v>2087078.18</v>
      </c>
      <c r="L6" s="280">
        <v>0.75574681466008009</v>
      </c>
      <c r="M6" s="210">
        <f>+G6/K6-1</f>
        <v>-0.95387651937408502</v>
      </c>
      <c r="N6" s="571">
        <v>1996701.46</v>
      </c>
      <c r="O6" s="280">
        <v>0.72302071991482908</v>
      </c>
      <c r="P6" s="210">
        <f>+I6/N6-1</f>
        <v>-0.95417048976365249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8" t="s">
        <v>129</v>
      </c>
      <c r="G7" s="32"/>
      <c r="H7" s="418" t="s">
        <v>129</v>
      </c>
      <c r="I7" s="32"/>
      <c r="J7" s="348" t="s">
        <v>129</v>
      </c>
      <c r="K7" s="571"/>
      <c r="L7" s="419" t="s">
        <v>129</v>
      </c>
      <c r="M7" s="212" t="s">
        <v>129</v>
      </c>
      <c r="N7" s="571"/>
      <c r="O7" s="419" t="s">
        <v>129</v>
      </c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70399555.519999996</v>
      </c>
      <c r="D8" s="206">
        <v>55310845.369999997</v>
      </c>
      <c r="E8" s="34">
        <v>54557026.390000001</v>
      </c>
      <c r="F8" s="391">
        <f t="shared" si="0"/>
        <v>0.98637122656583265</v>
      </c>
      <c r="G8" s="34">
        <v>53311734.93</v>
      </c>
      <c r="H8" s="78">
        <f t="shared" si="1"/>
        <v>0.96385680915511207</v>
      </c>
      <c r="I8" s="34">
        <v>53278584.93</v>
      </c>
      <c r="J8" s="172">
        <f t="shared" si="2"/>
        <v>0.96325746919242938</v>
      </c>
      <c r="K8" s="574">
        <v>70963590.549999997</v>
      </c>
      <c r="L8" s="391">
        <v>0.98308084674869356</v>
      </c>
      <c r="M8" s="524">
        <f>+G8/K8-1</f>
        <v>-0.24874524362690942</v>
      </c>
      <c r="N8" s="574">
        <v>70913590.549999997</v>
      </c>
      <c r="O8" s="391">
        <v>0.98238818108794457</v>
      </c>
      <c r="P8" s="524">
        <f>+I8/N8-1</f>
        <v>-0.24868301665765813</v>
      </c>
    </row>
    <row r="9" spans="1:19" ht="15" customHeight="1" x14ac:dyDescent="0.2">
      <c r="A9" s="9"/>
      <c r="B9" s="2" t="s">
        <v>4</v>
      </c>
      <c r="C9" s="162">
        <f>SUM(C5:C8)</f>
        <v>72239049.429999992</v>
      </c>
      <c r="D9" s="84">
        <f t="shared" ref="D9:I9" si="3">SUM(D5:D8)</f>
        <v>57032559.129999995</v>
      </c>
      <c r="E9" s="84">
        <f t="shared" si="3"/>
        <v>55948284.719999999</v>
      </c>
      <c r="F9" s="90">
        <f>E9/D9</f>
        <v>0.98098850154122486</v>
      </c>
      <c r="G9" s="84">
        <f t="shared" si="3"/>
        <v>54671728.939999998</v>
      </c>
      <c r="H9" s="90">
        <f>G9/D9</f>
        <v>0.95860557151891568</v>
      </c>
      <c r="I9" s="84">
        <f t="shared" si="3"/>
        <v>54633823.479999997</v>
      </c>
      <c r="J9" s="170">
        <f>I9/D9</f>
        <v>0.95794094309300903</v>
      </c>
      <c r="K9" s="573">
        <v>74150705.539999992</v>
      </c>
      <c r="L9" s="90">
        <v>0.97499361344169577</v>
      </c>
      <c r="M9" s="213">
        <f t="shared" ref="M9:M10" si="4">+G9/K9-1</f>
        <v>-0.26269442021009792</v>
      </c>
      <c r="N9" s="573">
        <v>74010328.819999993</v>
      </c>
      <c r="O9" s="90">
        <v>0.97314782648014009</v>
      </c>
      <c r="P9" s="213">
        <f>+I9/N9-1</f>
        <v>-0.26180812393261299</v>
      </c>
    </row>
    <row r="10" spans="1:19" ht="15" customHeight="1" x14ac:dyDescent="0.2">
      <c r="A10" s="21">
        <v>6</v>
      </c>
      <c r="B10" s="21" t="s">
        <v>5</v>
      </c>
      <c r="C10" s="176">
        <v>35600</v>
      </c>
      <c r="D10" s="204">
        <v>12297.44</v>
      </c>
      <c r="E10" s="180">
        <v>10000</v>
      </c>
      <c r="F10" s="48">
        <f>E10/D10</f>
        <v>0.8131773767548367</v>
      </c>
      <c r="G10" s="136">
        <v>7004.05</v>
      </c>
      <c r="H10" s="48">
        <f>G10/D10</f>
        <v>0.56955350056597143</v>
      </c>
      <c r="I10" s="56">
        <v>7004.05</v>
      </c>
      <c r="J10" s="153">
        <f>I10/D10</f>
        <v>0.56955350056597143</v>
      </c>
      <c r="K10" s="570">
        <v>12793.82</v>
      </c>
      <c r="L10" s="48">
        <v>0.35937696629213484</v>
      </c>
      <c r="M10" s="210">
        <f t="shared" si="4"/>
        <v>-0.45254427528290997</v>
      </c>
      <c r="N10" s="570">
        <v>12793.82</v>
      </c>
      <c r="O10" s="48">
        <v>0.35937696629213484</v>
      </c>
      <c r="P10" s="210">
        <f>+I10/N10-1</f>
        <v>-0.45254427528290997</v>
      </c>
    </row>
    <row r="11" spans="1:19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74"/>
      <c r="L11" s="525" t="s">
        <v>129</v>
      </c>
      <c r="M11" s="563" t="s">
        <v>129</v>
      </c>
      <c r="N11" s="574"/>
      <c r="O11" s="525" t="s">
        <v>129</v>
      </c>
      <c r="P11" s="498" t="s">
        <v>129</v>
      </c>
    </row>
    <row r="12" spans="1:19" ht="15" customHeight="1" x14ac:dyDescent="0.2">
      <c r="A12" s="9"/>
      <c r="B12" s="2" t="s">
        <v>7</v>
      </c>
      <c r="C12" s="162">
        <f>SUM(C10:C11)</f>
        <v>35600</v>
      </c>
      <c r="D12" s="152">
        <f t="shared" ref="D12:I12" si="5">SUM(D10:D11)</f>
        <v>12297.44</v>
      </c>
      <c r="E12" s="84">
        <f t="shared" si="5"/>
        <v>10000</v>
      </c>
      <c r="F12" s="90">
        <f>E12/D12</f>
        <v>0.8131773767548367</v>
      </c>
      <c r="G12" s="84">
        <f t="shared" si="5"/>
        <v>7004.05</v>
      </c>
      <c r="H12" s="90">
        <f>G12/D12</f>
        <v>0.56955350056597143</v>
      </c>
      <c r="I12" s="84">
        <f t="shared" si="5"/>
        <v>7004.05</v>
      </c>
      <c r="J12" s="170">
        <f>I12/D12</f>
        <v>0.56955350056597143</v>
      </c>
      <c r="K12" s="152">
        <v>12793.82</v>
      </c>
      <c r="L12" s="90">
        <v>0.35937696629213484</v>
      </c>
      <c r="M12" s="633">
        <f>+G12/K12-1</f>
        <v>-0.45254427528290997</v>
      </c>
      <c r="N12" s="573">
        <v>12793.82</v>
      </c>
      <c r="O12" s="90">
        <v>0.35937696629213484</v>
      </c>
      <c r="P12" s="213">
        <f>+I12/N12-1</f>
        <v>-0.45254427528290997</v>
      </c>
      <c r="S12" s="487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70"/>
      <c r="L13" s="418" t="s">
        <v>129</v>
      </c>
      <c r="M13" s="224" t="s">
        <v>129</v>
      </c>
      <c r="N13" s="570"/>
      <c r="O13" s="418" t="s">
        <v>129</v>
      </c>
      <c r="P13" s="224" t="s">
        <v>129</v>
      </c>
      <c r="S13" s="487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4"/>
      <c r="L14" s="28" t="s">
        <v>129</v>
      </c>
      <c r="M14" s="215" t="s">
        <v>129</v>
      </c>
      <c r="N14" s="574"/>
      <c r="O14" s="28" t="s">
        <v>129</v>
      </c>
      <c r="P14" s="215" t="s">
        <v>129</v>
      </c>
      <c r="S14" s="487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333">
        <f>E13+E14</f>
        <v>0</v>
      </c>
      <c r="F15" s="90" t="s">
        <v>129</v>
      </c>
      <c r="G15" s="99">
        <f t="shared" si="6"/>
        <v>0</v>
      </c>
      <c r="H15" s="90" t="s">
        <v>129</v>
      </c>
      <c r="I15" s="84">
        <f t="shared" si="6"/>
        <v>0</v>
      </c>
      <c r="J15" s="170" t="s">
        <v>129</v>
      </c>
      <c r="K15" s="573">
        <v>0</v>
      </c>
      <c r="L15" s="518" t="s">
        <v>129</v>
      </c>
      <c r="M15" s="645" t="s">
        <v>129</v>
      </c>
      <c r="N15" s="573">
        <v>0</v>
      </c>
      <c r="O15" s="518" t="s">
        <v>129</v>
      </c>
      <c r="P15" s="645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72274649.429999992</v>
      </c>
      <c r="D16" s="154">
        <f t="shared" ref="D16:I16" si="7">+D9+D12+D15</f>
        <v>57044856.569999993</v>
      </c>
      <c r="E16" s="155">
        <f t="shared" si="7"/>
        <v>55958284.719999999</v>
      </c>
      <c r="F16" s="181">
        <f>E16/D16</f>
        <v>0.98095232567257562</v>
      </c>
      <c r="G16" s="155">
        <f t="shared" si="7"/>
        <v>54678732.989999995</v>
      </c>
      <c r="H16" s="181">
        <f>G16/D16</f>
        <v>0.95852170165251416</v>
      </c>
      <c r="I16" s="155">
        <f t="shared" si="7"/>
        <v>54640827.529999994</v>
      </c>
      <c r="J16" s="173">
        <f>I16/D16</f>
        <v>0.95785721650382272</v>
      </c>
      <c r="K16" s="581">
        <f>K9+K12+K15</f>
        <v>74163499.359999985</v>
      </c>
      <c r="L16" s="265">
        <v>0.97470557955033044</v>
      </c>
      <c r="M16" s="611">
        <f>+G16/K16-1</f>
        <v>-0.2627271708879082</v>
      </c>
      <c r="N16" s="581">
        <f>N9+N12+N15</f>
        <v>74023122.639999986</v>
      </c>
      <c r="O16" s="265">
        <v>0.97286065619310313</v>
      </c>
      <c r="P16" s="611">
        <f>+I16/N16-1</f>
        <v>-0.26184108990190524</v>
      </c>
      <c r="S16" s="486"/>
    </row>
    <row r="17" spans="2:16" x14ac:dyDescent="0.2">
      <c r="P17" s="526"/>
    </row>
    <row r="25" spans="2:16" x14ac:dyDescent="0.2">
      <c r="B25" s="340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2016
Execució Pressupostària a Desembre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23" sqref="P23"/>
    </sheetView>
  </sheetViews>
  <sheetFormatPr defaultRowHeight="12.75" x14ac:dyDescent="0.2"/>
  <sheetData>
    <row r="1" spans="1:1" ht="15" x14ac:dyDescent="0.25">
      <c r="A1" s="7" t="s">
        <v>534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topLeftCell="C1"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10444917.35</v>
      </c>
      <c r="D5" s="204">
        <v>11054096.52</v>
      </c>
      <c r="E5" s="30">
        <v>11001749.380000001</v>
      </c>
      <c r="F5" s="48">
        <f>E5/D5</f>
        <v>0.99526445785005691</v>
      </c>
      <c r="G5" s="30">
        <v>11001749.380000001</v>
      </c>
      <c r="H5" s="48">
        <f>G5/D5</f>
        <v>0.99526445785005691</v>
      </c>
      <c r="I5" s="30">
        <v>11001749.380000001</v>
      </c>
      <c r="J5" s="153">
        <f>I5/D5</f>
        <v>0.99526445785005691</v>
      </c>
      <c r="K5" s="583">
        <v>2675975.9500000002</v>
      </c>
      <c r="L5" s="48">
        <v>0.76230665709699241</v>
      </c>
      <c r="M5" s="210">
        <f>+G5/K5-1</f>
        <v>3.111303533949922</v>
      </c>
      <c r="N5" s="583">
        <v>2675975.9500000002</v>
      </c>
      <c r="O5" s="48">
        <v>0.76230665709699241</v>
      </c>
      <c r="P5" s="210">
        <f>+I5/N5-1</f>
        <v>3.111303533949922</v>
      </c>
    </row>
    <row r="6" spans="1:16" ht="15" customHeight="1" x14ac:dyDescent="0.2">
      <c r="A6" s="23">
        <v>2</v>
      </c>
      <c r="B6" s="23" t="s">
        <v>1</v>
      </c>
      <c r="C6" s="159">
        <v>4077215.92</v>
      </c>
      <c r="D6" s="204">
        <v>4538453.0999999996</v>
      </c>
      <c r="E6" s="30">
        <v>4160795.58</v>
      </c>
      <c r="F6" s="48">
        <f t="shared" ref="F6:F17" si="0">E6/D6</f>
        <v>0.9167871713822493</v>
      </c>
      <c r="G6" s="30">
        <v>4160795.58</v>
      </c>
      <c r="H6" s="280">
        <f t="shared" ref="H6:H17" si="1">G6/D6</f>
        <v>0.9167871713822493</v>
      </c>
      <c r="I6" s="30">
        <v>4160795.58</v>
      </c>
      <c r="J6" s="178">
        <f t="shared" ref="J6:J17" si="2">I6/D6</f>
        <v>0.9167871713822493</v>
      </c>
      <c r="K6" s="584">
        <v>5918854.1399999997</v>
      </c>
      <c r="L6" s="413">
        <v>0.91324746697768755</v>
      </c>
      <c r="M6" s="210">
        <f t="shared" ref="M6:M17" si="3">+G6/K6-1</f>
        <v>-0.29702684310446614</v>
      </c>
      <c r="N6" s="584">
        <v>5878369.96</v>
      </c>
      <c r="O6" s="413">
        <v>0.90700097501097254</v>
      </c>
      <c r="P6" s="210">
        <f>+I6/N6-1</f>
        <v>-0.29218548537901146</v>
      </c>
    </row>
    <row r="7" spans="1:16" ht="15" customHeight="1" x14ac:dyDescent="0.2">
      <c r="A7" s="23">
        <v>3</v>
      </c>
      <c r="B7" s="23" t="s">
        <v>2</v>
      </c>
      <c r="C7" s="159">
        <v>34707752.200000003</v>
      </c>
      <c r="D7" s="204">
        <v>24851373.84</v>
      </c>
      <c r="E7" s="30">
        <v>18495091.489999998</v>
      </c>
      <c r="F7" s="48">
        <f t="shared" si="0"/>
        <v>0.74422813036721835</v>
      </c>
      <c r="G7" s="30">
        <v>18495091.489999998</v>
      </c>
      <c r="H7" s="280">
        <f t="shared" si="1"/>
        <v>0.74422813036721835</v>
      </c>
      <c r="I7" s="30">
        <v>18495091.489999998</v>
      </c>
      <c r="J7" s="178">
        <f t="shared" si="2"/>
        <v>0.74422813036721835</v>
      </c>
      <c r="K7" s="584">
        <v>23425776.050000001</v>
      </c>
      <c r="L7" s="130">
        <v>0.94086311234886955</v>
      </c>
      <c r="M7" s="212">
        <f t="shared" si="3"/>
        <v>-0.21048116183967369</v>
      </c>
      <c r="N7" s="584">
        <v>23425776.050000001</v>
      </c>
      <c r="O7" s="130">
        <v>0.94086311234886955</v>
      </c>
      <c r="P7" s="212">
        <f t="shared" ref="P7:P17" si="4">+I7/N7-1</f>
        <v>-0.21048116183967369</v>
      </c>
    </row>
    <row r="8" spans="1:16" ht="15" customHeight="1" x14ac:dyDescent="0.2">
      <c r="A8" s="235">
        <v>4</v>
      </c>
      <c r="B8" s="564" t="s">
        <v>3</v>
      </c>
      <c r="C8" s="159">
        <v>280166475.55000001</v>
      </c>
      <c r="D8" s="204">
        <v>319136150.63</v>
      </c>
      <c r="E8" s="30">
        <v>318657831.76999998</v>
      </c>
      <c r="F8" s="48">
        <f t="shared" si="0"/>
        <v>0.99850120752833615</v>
      </c>
      <c r="G8" s="30">
        <v>318657831.76999998</v>
      </c>
      <c r="H8" s="48">
        <f t="shared" si="1"/>
        <v>0.99850120752833615</v>
      </c>
      <c r="I8" s="30">
        <v>318657831.76999998</v>
      </c>
      <c r="J8" s="178">
        <f t="shared" si="2"/>
        <v>0.99850120752833615</v>
      </c>
      <c r="K8" s="639">
        <v>278503422.68000001</v>
      </c>
      <c r="L8" s="415">
        <v>0.9983381824905605</v>
      </c>
      <c r="M8" s="445">
        <f t="shared" si="3"/>
        <v>0.14417923019975709</v>
      </c>
      <c r="N8" s="639">
        <v>278403957.37</v>
      </c>
      <c r="O8" s="415">
        <v>0.99798163384979077</v>
      </c>
      <c r="P8" s="445">
        <f t="shared" si="4"/>
        <v>0.14458801081804462</v>
      </c>
    </row>
    <row r="9" spans="1:16" ht="15" customHeight="1" x14ac:dyDescent="0.2">
      <c r="A9" s="55">
        <v>5</v>
      </c>
      <c r="B9" s="55" t="s">
        <v>455</v>
      </c>
      <c r="C9" s="176">
        <v>3627500</v>
      </c>
      <c r="D9" s="520">
        <v>1461100</v>
      </c>
      <c r="E9" s="180">
        <v>0</v>
      </c>
      <c r="F9" s="391">
        <f t="shared" si="0"/>
        <v>0</v>
      </c>
      <c r="G9" s="34">
        <v>0</v>
      </c>
      <c r="H9" s="78">
        <f t="shared" si="1"/>
        <v>0</v>
      </c>
      <c r="I9" s="34">
        <v>0</v>
      </c>
      <c r="J9" s="393">
        <f t="shared" si="2"/>
        <v>0</v>
      </c>
      <c r="K9" s="572">
        <v>0</v>
      </c>
      <c r="L9" s="78" t="s">
        <v>129</v>
      </c>
      <c r="M9" s="498" t="s">
        <v>129</v>
      </c>
      <c r="N9" s="572">
        <v>0</v>
      </c>
      <c r="O9" s="7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333023861.01999998</v>
      </c>
      <c r="D10" s="152">
        <f t="shared" ref="D10:E10" si="5">SUM(D5:D9)</f>
        <v>361041174.08999997</v>
      </c>
      <c r="E10" s="84">
        <f t="shared" si="5"/>
        <v>352315468.21999997</v>
      </c>
      <c r="F10" s="90">
        <f t="shared" si="0"/>
        <v>0.975831826128992</v>
      </c>
      <c r="G10" s="84">
        <f>SUM(G5:G9)</f>
        <v>352315468.21999997</v>
      </c>
      <c r="H10" s="90">
        <f t="shared" si="1"/>
        <v>0.975831826128992</v>
      </c>
      <c r="I10" s="84">
        <f>SUM(I5:I9)</f>
        <v>352315468.21999997</v>
      </c>
      <c r="J10" s="170">
        <f t="shared" si="2"/>
        <v>0.975831826128992</v>
      </c>
      <c r="K10" s="573">
        <v>310524028.81999999</v>
      </c>
      <c r="L10" s="90">
        <v>0.98904366104779107</v>
      </c>
      <c r="M10" s="213">
        <f t="shared" si="3"/>
        <v>0.13458359264115116</v>
      </c>
      <c r="N10" s="573">
        <v>310384079.32999998</v>
      </c>
      <c r="O10" s="90">
        <v>0.98859791082202797</v>
      </c>
      <c r="P10" s="213">
        <f t="shared" si="4"/>
        <v>0.13509516654499087</v>
      </c>
    </row>
    <row r="11" spans="1:16" ht="15" customHeight="1" x14ac:dyDescent="0.2">
      <c r="A11" s="21">
        <v>6</v>
      </c>
      <c r="B11" s="21" t="s">
        <v>5</v>
      </c>
      <c r="C11" s="159">
        <v>238433408.94</v>
      </c>
      <c r="D11" s="204">
        <v>247254640.52000001</v>
      </c>
      <c r="E11" s="30">
        <v>245746600.63</v>
      </c>
      <c r="F11" s="48">
        <f t="shared" si="0"/>
        <v>0.99390086314728632</v>
      </c>
      <c r="G11" s="30">
        <v>245746600.63</v>
      </c>
      <c r="H11" s="48">
        <f t="shared" si="1"/>
        <v>0.99390086314728632</v>
      </c>
      <c r="I11" s="30">
        <v>243930730.91999999</v>
      </c>
      <c r="J11" s="153">
        <f t="shared" si="2"/>
        <v>0.98655673522240261</v>
      </c>
      <c r="K11" s="570">
        <v>298876855.04000002</v>
      </c>
      <c r="L11" s="48">
        <v>0.96783372675981605</v>
      </c>
      <c r="M11" s="224">
        <f t="shared" si="3"/>
        <v>-0.17776637271858797</v>
      </c>
      <c r="N11" s="570">
        <v>296461304.70999998</v>
      </c>
      <c r="O11" s="48">
        <v>0.96001160524509743</v>
      </c>
      <c r="P11" s="224">
        <f t="shared" si="4"/>
        <v>-0.17719200771036769</v>
      </c>
    </row>
    <row r="12" spans="1:16" ht="15" customHeight="1" x14ac:dyDescent="0.2">
      <c r="A12" s="24">
        <v>7</v>
      </c>
      <c r="B12" s="24" t="s">
        <v>6</v>
      </c>
      <c r="C12" s="161">
        <v>3466772.55</v>
      </c>
      <c r="D12" s="206">
        <v>40209198.5</v>
      </c>
      <c r="E12" s="34">
        <v>40166201.439999998</v>
      </c>
      <c r="F12" s="391">
        <f t="shared" si="0"/>
        <v>0.99893066607632075</v>
      </c>
      <c r="G12" s="34">
        <v>40166201.439999998</v>
      </c>
      <c r="H12" s="391">
        <f t="shared" si="1"/>
        <v>0.99893066607632075</v>
      </c>
      <c r="I12" s="180">
        <v>40094235.140000001</v>
      </c>
      <c r="J12" s="393">
        <f t="shared" si="2"/>
        <v>0.99714086914714306</v>
      </c>
      <c r="K12" s="574">
        <v>20868926.780000001</v>
      </c>
      <c r="L12" s="391">
        <v>0.97528080918773252</v>
      </c>
      <c r="M12" s="224">
        <f t="shared" si="3"/>
        <v>0.92468936536275459</v>
      </c>
      <c r="N12" s="574">
        <v>20814302.25</v>
      </c>
      <c r="O12" s="391">
        <v>0.97272800633488254</v>
      </c>
      <c r="P12" s="224">
        <f t="shared" si="4"/>
        <v>0.9262829307669922</v>
      </c>
    </row>
    <row r="13" spans="1:16" ht="15" customHeight="1" x14ac:dyDescent="0.2">
      <c r="A13" s="9"/>
      <c r="B13" s="2" t="s">
        <v>7</v>
      </c>
      <c r="C13" s="162">
        <f>SUM(C11:C12)</f>
        <v>241900181.49000001</v>
      </c>
      <c r="D13" s="152">
        <f t="shared" ref="D13:I13" si="6">SUM(D11:D12)</f>
        <v>287463839.01999998</v>
      </c>
      <c r="E13" s="84">
        <f t="shared" si="6"/>
        <v>285912802.06999999</v>
      </c>
      <c r="F13" s="90">
        <f t="shared" si="0"/>
        <v>0.9946044102267344</v>
      </c>
      <c r="G13" s="84">
        <f t="shared" si="6"/>
        <v>285912802.06999999</v>
      </c>
      <c r="H13" s="90">
        <f t="shared" si="1"/>
        <v>0.9946044102267344</v>
      </c>
      <c r="I13" s="84">
        <f t="shared" si="6"/>
        <v>284024966.06</v>
      </c>
      <c r="J13" s="170">
        <f t="shared" si="2"/>
        <v>0.98803719809864254</v>
      </c>
      <c r="K13" s="573">
        <v>319745781.82000005</v>
      </c>
      <c r="L13" s="90">
        <v>0.96831630642652555</v>
      </c>
      <c r="M13" s="213">
        <f t="shared" si="3"/>
        <v>-0.10581212223480163</v>
      </c>
      <c r="N13" s="573">
        <v>317275606.95999998</v>
      </c>
      <c r="O13" s="90">
        <v>0.96083564293489754</v>
      </c>
      <c r="P13" s="213">
        <f t="shared" si="4"/>
        <v>-0.10480049575381323</v>
      </c>
    </row>
    <row r="14" spans="1:16" ht="15" customHeight="1" x14ac:dyDescent="0.2">
      <c r="A14" s="21">
        <v>8</v>
      </c>
      <c r="B14" s="21" t="s">
        <v>8</v>
      </c>
      <c r="C14" s="159">
        <v>21421544.140000001</v>
      </c>
      <c r="D14" s="204">
        <v>24326730.16</v>
      </c>
      <c r="E14" s="30">
        <v>19326730.16</v>
      </c>
      <c r="F14" s="48">
        <f t="shared" si="0"/>
        <v>0.79446477323033704</v>
      </c>
      <c r="G14" s="30">
        <v>19326730.16</v>
      </c>
      <c r="H14" s="48">
        <f t="shared" si="1"/>
        <v>0.79446477323033704</v>
      </c>
      <c r="I14" s="30">
        <v>16598916.76</v>
      </c>
      <c r="J14" s="153">
        <f t="shared" si="2"/>
        <v>0.68233242407947192</v>
      </c>
      <c r="K14" s="570">
        <v>16323489.08</v>
      </c>
      <c r="L14" s="48">
        <v>0.76201271828576966</v>
      </c>
      <c r="M14" s="224">
        <f t="shared" si="3"/>
        <v>0.18398279101247139</v>
      </c>
      <c r="N14" s="570">
        <v>16323489.08</v>
      </c>
      <c r="O14" s="48">
        <v>0.76201271828576966</v>
      </c>
      <c r="P14" s="224">
        <f t="shared" si="4"/>
        <v>1.6873088752665133E-2</v>
      </c>
    </row>
    <row r="15" spans="1:16" ht="15" customHeight="1" x14ac:dyDescent="0.2">
      <c r="A15" s="24">
        <v>9</v>
      </c>
      <c r="B15" s="24" t="s">
        <v>9</v>
      </c>
      <c r="C15" s="176">
        <v>157708736.81999999</v>
      </c>
      <c r="D15" s="206">
        <v>157708736.81999999</v>
      </c>
      <c r="E15" s="34">
        <v>157156380.66999999</v>
      </c>
      <c r="F15" s="391">
        <f t="shared" si="0"/>
        <v>0.99649761857752728</v>
      </c>
      <c r="G15" s="34">
        <v>157156380.66999999</v>
      </c>
      <c r="H15" s="391">
        <f t="shared" si="1"/>
        <v>0.99649761857752728</v>
      </c>
      <c r="I15" s="34">
        <v>157156380.66999999</v>
      </c>
      <c r="J15" s="393">
        <f t="shared" si="2"/>
        <v>0.99649761857752728</v>
      </c>
      <c r="K15" s="574">
        <v>296889428.08999997</v>
      </c>
      <c r="L15" s="391">
        <v>0.99770875462524844</v>
      </c>
      <c r="M15" s="524">
        <f t="shared" si="3"/>
        <v>-0.47065686480975299</v>
      </c>
      <c r="N15" s="574">
        <v>296889428.08999997</v>
      </c>
      <c r="O15" s="391">
        <v>0.99770875462524844</v>
      </c>
      <c r="P15" s="524">
        <f t="shared" si="4"/>
        <v>-0.47065686480975299</v>
      </c>
    </row>
    <row r="16" spans="1:16" ht="15" customHeight="1" thickBot="1" x14ac:dyDescent="0.25">
      <c r="A16" s="9"/>
      <c r="B16" s="2" t="s">
        <v>10</v>
      </c>
      <c r="C16" s="523">
        <f>SUM(C14:C15)</f>
        <v>179130280.95999998</v>
      </c>
      <c r="D16" s="152">
        <f t="shared" ref="D16:I16" si="7">SUM(D14:D15)</f>
        <v>182035466.97999999</v>
      </c>
      <c r="E16" s="84">
        <f t="shared" si="7"/>
        <v>176483110.82999998</v>
      </c>
      <c r="F16" s="90">
        <f t="shared" si="0"/>
        <v>0.96949849256238596</v>
      </c>
      <c r="G16" s="84">
        <f t="shared" si="7"/>
        <v>176483110.82999998</v>
      </c>
      <c r="H16" s="90">
        <f t="shared" si="1"/>
        <v>0.96949849256238596</v>
      </c>
      <c r="I16" s="84">
        <f t="shared" si="7"/>
        <v>173755297.42999998</v>
      </c>
      <c r="J16" s="170">
        <f t="shared" si="2"/>
        <v>0.95451342704051323</v>
      </c>
      <c r="K16" s="573">
        <v>313212917.16999996</v>
      </c>
      <c r="L16" s="90">
        <v>0.98188089472499385</v>
      </c>
      <c r="M16" s="645">
        <f t="shared" si="3"/>
        <v>-0.43653948750072868</v>
      </c>
      <c r="N16" s="573">
        <v>313212917.16999996</v>
      </c>
      <c r="O16" s="90">
        <v>0.98188089472499385</v>
      </c>
      <c r="P16" s="645">
        <f t="shared" si="4"/>
        <v>-0.44524862192802772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754054323.47000003</v>
      </c>
      <c r="D17" s="154">
        <f t="shared" ref="D17:I17" si="8">+D10+D13+D16</f>
        <v>830540480.08999991</v>
      </c>
      <c r="E17" s="155">
        <f t="shared" si="8"/>
        <v>814711381.11999989</v>
      </c>
      <c r="F17" s="181">
        <f t="shared" si="0"/>
        <v>0.98094120714226385</v>
      </c>
      <c r="G17" s="155">
        <f t="shared" si="8"/>
        <v>814711381.11999989</v>
      </c>
      <c r="H17" s="181">
        <f t="shared" si="1"/>
        <v>0.98094120714226385</v>
      </c>
      <c r="I17" s="155">
        <f t="shared" si="8"/>
        <v>810095731.70999992</v>
      </c>
      <c r="J17" s="173">
        <f t="shared" si="2"/>
        <v>0.97538380263201074</v>
      </c>
      <c r="K17" s="581">
        <f t="shared" ref="K17" si="9">+K10+K13+K16</f>
        <v>943482727.81000006</v>
      </c>
      <c r="L17" s="181">
        <v>0.979565314394377</v>
      </c>
      <c r="M17" s="611">
        <f t="shared" si="3"/>
        <v>-0.1364851129695851</v>
      </c>
      <c r="N17" s="581">
        <f t="shared" ref="N17" si="10">+N10+N13+N16</f>
        <v>940872603.45999992</v>
      </c>
      <c r="O17" s="181">
        <v>0.97685536835704878</v>
      </c>
      <c r="P17" s="611">
        <f t="shared" si="4"/>
        <v>-0.13899530209411592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N28" sqref="N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topLeftCell="C1"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535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9480041.4800000004</v>
      </c>
      <c r="D5" s="204">
        <v>14174027.039999999</v>
      </c>
      <c r="E5" s="180">
        <v>14171295.01</v>
      </c>
      <c r="F5" s="48">
        <f>E5/D5</f>
        <v>0.99980725096740053</v>
      </c>
      <c r="G5" s="30">
        <v>14170945.16</v>
      </c>
      <c r="H5" s="48">
        <f>G5/D5</f>
        <v>0.9997825684972026</v>
      </c>
      <c r="I5" s="180">
        <v>14170945.16</v>
      </c>
      <c r="J5" s="153">
        <f>I5/D5</f>
        <v>0.9997825684972026</v>
      </c>
      <c r="K5" s="180">
        <v>6529086.2400000002</v>
      </c>
      <c r="L5" s="48">
        <v>0.99987558306168944</v>
      </c>
      <c r="M5" s="210">
        <f>+G5/K5-1</f>
        <v>1.1704331416519933</v>
      </c>
      <c r="N5" s="180">
        <v>6529086.2400000002</v>
      </c>
      <c r="O5" s="48">
        <v>0.99987558306168944</v>
      </c>
      <c r="P5" s="210">
        <f>+I5/N5-1</f>
        <v>1.1704331416519933</v>
      </c>
    </row>
    <row r="6" spans="1:16" ht="15" customHeight="1" x14ac:dyDescent="0.2">
      <c r="A6" s="23">
        <v>2</v>
      </c>
      <c r="B6" s="23" t="s">
        <v>1</v>
      </c>
      <c r="C6" s="159">
        <v>9472942.2400000002</v>
      </c>
      <c r="D6" s="204">
        <v>10664713.529999999</v>
      </c>
      <c r="E6" s="34">
        <v>10148900.76</v>
      </c>
      <c r="F6" s="48">
        <f>E6/D6</f>
        <v>0.95163369662494823</v>
      </c>
      <c r="G6" s="34">
        <v>9959461.0500000007</v>
      </c>
      <c r="H6" s="48">
        <f>G6/D6</f>
        <v>0.93387047124931089</v>
      </c>
      <c r="I6" s="34">
        <v>9816936.4700000007</v>
      </c>
      <c r="J6" s="153">
        <f>I6/D6</f>
        <v>0.92050634481505866</v>
      </c>
      <c r="K6" s="34" t="s">
        <v>148</v>
      </c>
      <c r="L6" s="280" t="s">
        <v>129</v>
      </c>
      <c r="M6" s="224" t="s">
        <v>129</v>
      </c>
      <c r="N6" s="34"/>
      <c r="O6" s="280" t="s">
        <v>129</v>
      </c>
      <c r="P6" s="224" t="s">
        <v>129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132581420.73999999</v>
      </c>
      <c r="D8" s="206">
        <v>151496189.66</v>
      </c>
      <c r="E8" s="34">
        <v>151388031.40000001</v>
      </c>
      <c r="F8" s="391">
        <f>E8/D8</f>
        <v>0.99928606613643067</v>
      </c>
      <c r="G8" s="34">
        <v>151373531.40000001</v>
      </c>
      <c r="H8" s="391">
        <f>G8/D8</f>
        <v>0.99919035415824475</v>
      </c>
      <c r="I8" s="34">
        <v>151373531.40000001</v>
      </c>
      <c r="J8" s="393">
        <f>I8/D8</f>
        <v>0.99919035415824475</v>
      </c>
      <c r="K8" s="34">
        <v>214670644.91</v>
      </c>
      <c r="L8" s="391">
        <v>0.99951578669063978</v>
      </c>
      <c r="M8" s="524">
        <f>+G8/K8-1</f>
        <v>-0.29485686567223535</v>
      </c>
      <c r="N8" s="34">
        <v>214670644.91</v>
      </c>
      <c r="O8" s="391">
        <v>0.99951578669063978</v>
      </c>
      <c r="P8" s="524">
        <f>+I8/N8-1</f>
        <v>-0.29485686567223535</v>
      </c>
    </row>
    <row r="9" spans="1:16" ht="15" customHeight="1" x14ac:dyDescent="0.2">
      <c r="A9" s="9"/>
      <c r="B9" s="2" t="s">
        <v>4</v>
      </c>
      <c r="C9" s="162">
        <f>SUM(C5:C8)</f>
        <v>151534404.45999998</v>
      </c>
      <c r="D9" s="152">
        <f>SUM(D5:D8)</f>
        <v>176334930.22999999</v>
      </c>
      <c r="E9" s="84">
        <f>SUM(E5:E8)</f>
        <v>175708227.17000002</v>
      </c>
      <c r="F9" s="90">
        <f>E9/D9</f>
        <v>0.99644595056020646</v>
      </c>
      <c r="G9" s="84">
        <f t="shared" ref="G9:I9" si="0">SUM(G5:G8)</f>
        <v>175503937.61000001</v>
      </c>
      <c r="H9" s="90">
        <f>G9/D9</f>
        <v>0.99528741912384533</v>
      </c>
      <c r="I9" s="84">
        <f t="shared" si="0"/>
        <v>175361413.03</v>
      </c>
      <c r="J9" s="170">
        <f>I9/D9</f>
        <v>0.99447915850404567</v>
      </c>
      <c r="K9" s="84">
        <v>221199731.15000001</v>
      </c>
      <c r="L9" s="90">
        <v>0.99952617715769765</v>
      </c>
      <c r="M9" s="213">
        <f>+G9/K9-1</f>
        <v>-0.20658159620010008</v>
      </c>
      <c r="N9" s="84">
        <v>221199731.15000001</v>
      </c>
      <c r="O9" s="90">
        <v>0.99952617715769765</v>
      </c>
      <c r="P9" s="213">
        <f>+I9/N9-1</f>
        <v>-0.20722592148593577</v>
      </c>
    </row>
    <row r="10" spans="1:16" ht="15" customHeight="1" x14ac:dyDescent="0.2">
      <c r="A10" s="21">
        <v>6</v>
      </c>
      <c r="B10" s="21" t="s">
        <v>5</v>
      </c>
      <c r="C10" s="159">
        <v>0</v>
      </c>
      <c r="D10" s="204">
        <v>529072.73</v>
      </c>
      <c r="E10" s="30">
        <v>419379.21</v>
      </c>
      <c r="F10" s="391">
        <f>E10/D10</f>
        <v>0.79266835393311619</v>
      </c>
      <c r="G10" s="136">
        <v>319379.21000000002</v>
      </c>
      <c r="H10" s="48">
        <f>G10/D10</f>
        <v>0.60365842329465746</v>
      </c>
      <c r="I10" s="136">
        <v>273702.92</v>
      </c>
      <c r="J10" s="521">
        <f>I10/D10</f>
        <v>0.51732569924743621</v>
      </c>
      <c r="K10" s="136"/>
      <c r="L10" s="48" t="s">
        <v>129</v>
      </c>
      <c r="M10" s="224" t="s">
        <v>129</v>
      </c>
      <c r="N10" s="136"/>
      <c r="O10" s="41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5240773</v>
      </c>
      <c r="D11" s="520">
        <v>4526793</v>
      </c>
      <c r="E11" s="180">
        <v>4526793</v>
      </c>
      <c r="F11" s="391">
        <f>E11/D11</f>
        <v>1</v>
      </c>
      <c r="G11" s="180">
        <v>4376793</v>
      </c>
      <c r="H11" s="391">
        <f>G11/D11</f>
        <v>0.96686395865682395</v>
      </c>
      <c r="I11" s="137">
        <v>4376793</v>
      </c>
      <c r="J11" s="393">
        <f>I11/D11</f>
        <v>0.96686395865682395</v>
      </c>
      <c r="K11" s="180">
        <v>5038151.67</v>
      </c>
      <c r="L11" s="391">
        <v>1</v>
      </c>
      <c r="M11" s="498">
        <f>+G11/K11-1</f>
        <v>-0.13127009929814204</v>
      </c>
      <c r="N11" s="137">
        <v>5038151.67</v>
      </c>
      <c r="O11" s="391">
        <v>1</v>
      </c>
      <c r="P11" s="498">
        <f>+I11/N11-1</f>
        <v>-0.13127009929814204</v>
      </c>
    </row>
    <row r="12" spans="1:16" ht="15" customHeight="1" x14ac:dyDescent="0.2">
      <c r="A12" s="9"/>
      <c r="B12" s="2" t="s">
        <v>7</v>
      </c>
      <c r="C12" s="162">
        <f>SUM(C10:C11)</f>
        <v>5240773</v>
      </c>
      <c r="D12" s="152">
        <f t="shared" ref="D12:I12" si="1">SUM(D10:D11)</f>
        <v>5055865.7300000004</v>
      </c>
      <c r="E12" s="84">
        <f t="shared" si="1"/>
        <v>4946172.21</v>
      </c>
      <c r="F12" s="90">
        <f>E12/D12</f>
        <v>0.97830371179576392</v>
      </c>
      <c r="G12" s="84">
        <f t="shared" si="1"/>
        <v>4696172.21</v>
      </c>
      <c r="H12" s="90">
        <f>G12/D12</f>
        <v>0.92885619610788195</v>
      </c>
      <c r="I12" s="84">
        <f t="shared" si="1"/>
        <v>4650495.92</v>
      </c>
      <c r="J12" s="170">
        <f>I12/D12</f>
        <v>0.91982187984252495</v>
      </c>
      <c r="K12" s="152">
        <v>5038151.67</v>
      </c>
      <c r="L12" s="90">
        <v>1</v>
      </c>
      <c r="M12" s="225">
        <f>+G12/K12-1</f>
        <v>-6.7877960490220768E-2</v>
      </c>
      <c r="N12" s="84">
        <v>5038151.67</v>
      </c>
      <c r="O12" s="90">
        <v>1</v>
      </c>
      <c r="P12" s="225">
        <f>+I12/N12-1</f>
        <v>-7.6944041265831875E-2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2">SUM(D13:D14)</f>
        <v>0</v>
      </c>
      <c r="E15" s="84">
        <f t="shared" si="2"/>
        <v>0</v>
      </c>
      <c r="F15" s="228" t="s">
        <v>129</v>
      </c>
      <c r="G15" s="84">
        <f t="shared" si="2"/>
        <v>0</v>
      </c>
      <c r="H15" s="228" t="s">
        <v>129</v>
      </c>
      <c r="I15" s="84">
        <f t="shared" si="2"/>
        <v>0</v>
      </c>
      <c r="J15" s="229" t="s">
        <v>129</v>
      </c>
      <c r="K15" s="84">
        <v>0</v>
      </c>
      <c r="L15" s="58" t="s">
        <v>129</v>
      </c>
      <c r="M15" s="646" t="s">
        <v>129</v>
      </c>
      <c r="N15" s="84">
        <v>0</v>
      </c>
      <c r="O15" s="58" t="s">
        <v>129</v>
      </c>
      <c r="P15" s="64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156775177.45999998</v>
      </c>
      <c r="D16" s="154">
        <f t="shared" ref="D16:I16" si="3">+D9+D12+D15</f>
        <v>181390795.95999998</v>
      </c>
      <c r="E16" s="155">
        <f t="shared" si="3"/>
        <v>180654399.38000003</v>
      </c>
      <c r="F16" s="181">
        <f>E16/D16</f>
        <v>0.99594027593239987</v>
      </c>
      <c r="G16" s="155">
        <f t="shared" si="3"/>
        <v>180200109.82000002</v>
      </c>
      <c r="H16" s="181">
        <f>G16/D16</f>
        <v>0.99343579626684853</v>
      </c>
      <c r="I16" s="155">
        <f t="shared" si="3"/>
        <v>180011908.94999999</v>
      </c>
      <c r="J16" s="173">
        <f>I16/D16</f>
        <v>0.99239825260867121</v>
      </c>
      <c r="K16" s="155">
        <f t="shared" ref="K16" si="4">+K9+K12+K15</f>
        <v>226237882.81999999</v>
      </c>
      <c r="L16" s="181">
        <v>0.99953672395642967</v>
      </c>
      <c r="M16" s="611">
        <f>+G16/K16-1</f>
        <v>-0.20349276799336324</v>
      </c>
      <c r="N16" s="155">
        <f t="shared" ref="N16" si="5">+N9+N12+N15</f>
        <v>226237882.81999999</v>
      </c>
      <c r="O16" s="181">
        <v>0.99953672395642967</v>
      </c>
      <c r="P16" s="611">
        <f>+I16/N16-1</f>
        <v>-0.20432463959529912</v>
      </c>
    </row>
    <row r="21" spans="10:14" x14ac:dyDescent="0.2">
      <c r="J21" s="97" t="s">
        <v>148</v>
      </c>
    </row>
    <row r="24" spans="10:14" x14ac:dyDescent="0.2">
      <c r="N24" s="716"/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N15" sqref="N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137"/>
  <sheetViews>
    <sheetView zoomScaleNormal="100" workbookViewId="0">
      <selection activeCell="C21" sqref="C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4" bestFit="1" customWidth="1"/>
    <col min="16" max="16" width="9" style="97" bestFit="1" customWidth="1"/>
  </cols>
  <sheetData>
    <row r="1" spans="1:16" ht="15.75" thickBot="1" x14ac:dyDescent="0.3">
      <c r="A1" s="7" t="s">
        <v>128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555</v>
      </c>
      <c r="L3" s="647" t="s">
        <v>556</v>
      </c>
      <c r="M3" s="88" t="s">
        <v>557</v>
      </c>
      <c r="N3" s="217" t="s">
        <v>39</v>
      </c>
      <c r="O3" s="647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512</v>
      </c>
      <c r="N4" s="635" t="s">
        <v>17</v>
      </c>
      <c r="O4" s="648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40871849.880000003</v>
      </c>
      <c r="D5" s="204">
        <v>47908663.789999999</v>
      </c>
      <c r="E5" s="30">
        <v>47907628.380000003</v>
      </c>
      <c r="F5" s="48">
        <f>E5/D5</f>
        <v>0.99997838783388882</v>
      </c>
      <c r="G5" s="30">
        <v>47907628.380000003</v>
      </c>
      <c r="H5" s="48">
        <f>G5/D5</f>
        <v>0.99997838783388882</v>
      </c>
      <c r="I5" s="30">
        <v>47907628.380000003</v>
      </c>
      <c r="J5" s="153">
        <f>I5/D5</f>
        <v>0.99997838783388882</v>
      </c>
      <c r="K5" s="30">
        <v>43466043.799999997</v>
      </c>
      <c r="L5" s="48">
        <v>0.99968665492066777</v>
      </c>
      <c r="M5" s="210">
        <f>+G5/K5-1</f>
        <v>0.10218515861340038</v>
      </c>
      <c r="N5" s="715">
        <v>43466043.799999997</v>
      </c>
      <c r="O5" s="48">
        <v>0.99968665492066777</v>
      </c>
      <c r="P5" s="210">
        <f>+I5/N5-1</f>
        <v>0.10218515861340038</v>
      </c>
    </row>
    <row r="6" spans="1:16" ht="15" customHeight="1" x14ac:dyDescent="0.2">
      <c r="A6" s="23">
        <v>2</v>
      </c>
      <c r="B6" s="23" t="s">
        <v>1</v>
      </c>
      <c r="C6" s="160">
        <v>164592771.50999999</v>
      </c>
      <c r="D6" s="205">
        <v>169859929.93000001</v>
      </c>
      <c r="E6" s="32">
        <v>168323675.5</v>
      </c>
      <c r="F6" s="48">
        <f>E6/D6</f>
        <v>0.99095575730760577</v>
      </c>
      <c r="G6" s="32">
        <v>167804950.09</v>
      </c>
      <c r="H6" s="48">
        <f>G6/D6</f>
        <v>0.98790191517889547</v>
      </c>
      <c r="I6" s="32">
        <v>163564804.34</v>
      </c>
      <c r="J6" s="153">
        <f>I6/D6</f>
        <v>0.96293931362979923</v>
      </c>
      <c r="K6" s="32">
        <v>166933610.33000001</v>
      </c>
      <c r="L6" s="280">
        <v>0.98584176705264226</v>
      </c>
      <c r="M6" s="210">
        <f>+G6/K6-1</f>
        <v>5.219678399559502E-3</v>
      </c>
      <c r="N6" s="32">
        <v>166165091.34999999</v>
      </c>
      <c r="O6" s="280">
        <v>0.98130320763516488</v>
      </c>
      <c r="P6" s="210">
        <f>+I6/N6-1</f>
        <v>-1.5648816420308798E-2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82331024.799999997</v>
      </c>
      <c r="D8" s="206">
        <v>105916421.19</v>
      </c>
      <c r="E8" s="34">
        <v>105593634.02</v>
      </c>
      <c r="F8" s="391">
        <f>E8/D8</f>
        <v>0.99695243507688991</v>
      </c>
      <c r="G8" s="34">
        <v>105518578.62</v>
      </c>
      <c r="H8" s="391">
        <f>G8/D8</f>
        <v>0.99624380652659783</v>
      </c>
      <c r="I8" s="34">
        <v>105398005.67</v>
      </c>
      <c r="J8" s="393">
        <f>I8/D8</f>
        <v>0.99510542827849113</v>
      </c>
      <c r="K8" s="34">
        <v>82888728.400000006</v>
      </c>
      <c r="L8" s="391">
        <v>0.99542834001146152</v>
      </c>
      <c r="M8" s="524">
        <f>+G8/K8-1</f>
        <v>0.2730148074029326</v>
      </c>
      <c r="N8" s="34">
        <v>82758897.879999995</v>
      </c>
      <c r="O8" s="391">
        <v>0.99386917772846972</v>
      </c>
      <c r="P8" s="524">
        <f>+I8/N8-1</f>
        <v>0.27355496955537761</v>
      </c>
    </row>
    <row r="9" spans="1:16" ht="15" customHeight="1" x14ac:dyDescent="0.2">
      <c r="A9" s="9"/>
      <c r="B9" s="522" t="s">
        <v>4</v>
      </c>
      <c r="C9" s="519">
        <f>SUM(C5:C8)</f>
        <v>287795646.19</v>
      </c>
      <c r="D9" s="152">
        <f t="shared" ref="D9:I9" si="0">SUM(D5:D8)</f>
        <v>323685014.90999997</v>
      </c>
      <c r="E9" s="84">
        <f t="shared" si="0"/>
        <v>321824937.89999998</v>
      </c>
      <c r="F9" s="90">
        <f>E9/D9</f>
        <v>0.9942534349002311</v>
      </c>
      <c r="G9" s="84">
        <f t="shared" si="0"/>
        <v>321231157.09000003</v>
      </c>
      <c r="H9" s="90">
        <f>G9/D9</f>
        <v>0.99241899468011452</v>
      </c>
      <c r="I9" s="84">
        <f t="shared" si="0"/>
        <v>316870438.38999999</v>
      </c>
      <c r="J9" s="170">
        <f>I9/D9</f>
        <v>0.97894688908630889</v>
      </c>
      <c r="K9" s="152">
        <v>293288382.52999997</v>
      </c>
      <c r="L9" s="90">
        <v>0.99057102549475173</v>
      </c>
      <c r="M9" s="213">
        <f t="shared" ref="M9:M12" si="1">+G9/K9-1</f>
        <v>9.5274058655023142E-2</v>
      </c>
      <c r="N9" s="726">
        <v>292390033.02999997</v>
      </c>
      <c r="O9" s="90">
        <v>0.987536882178909</v>
      </c>
      <c r="P9" s="213">
        <f>+I9/N9-1</f>
        <v>8.3725170472853438E-2</v>
      </c>
    </row>
    <row r="10" spans="1:16" ht="15" customHeight="1" x14ac:dyDescent="0.2">
      <c r="A10" s="21">
        <v>6</v>
      </c>
      <c r="B10" s="21" t="s">
        <v>5</v>
      </c>
      <c r="C10" s="159">
        <v>13046072.59</v>
      </c>
      <c r="D10" s="520">
        <v>19370412.329999998</v>
      </c>
      <c r="E10" s="180">
        <v>16328051.779999999</v>
      </c>
      <c r="F10" s="48">
        <f>E10/D10</f>
        <v>0.84293774968908985</v>
      </c>
      <c r="G10" s="56">
        <v>16319599.449999999</v>
      </c>
      <c r="H10" s="48">
        <f>G10/D10</f>
        <v>0.84250139707790106</v>
      </c>
      <c r="I10" s="30">
        <v>15705855.220000001</v>
      </c>
      <c r="J10" s="153">
        <f>I10/D10</f>
        <v>0.81081677315022871</v>
      </c>
      <c r="K10" s="150">
        <v>27584353.539999999</v>
      </c>
      <c r="L10" s="48">
        <v>0.96577730982075571</v>
      </c>
      <c r="M10" s="210">
        <f t="shared" si="1"/>
        <v>-0.40837477208465334</v>
      </c>
      <c r="N10" s="715">
        <v>27402524.68</v>
      </c>
      <c r="O10" s="48">
        <v>0.95941115782796282</v>
      </c>
      <c r="P10" s="210">
        <f t="shared" ref="P10:P11" si="2">+I10/N10-1</f>
        <v>-0.42684641640107446</v>
      </c>
    </row>
    <row r="11" spans="1:16" ht="15" customHeight="1" x14ac:dyDescent="0.2">
      <c r="A11" s="24">
        <v>7</v>
      </c>
      <c r="B11" s="24" t="s">
        <v>6</v>
      </c>
      <c r="C11" s="161">
        <v>0</v>
      </c>
      <c r="D11" s="206">
        <v>131744.18</v>
      </c>
      <c r="E11" s="34">
        <v>131744.18</v>
      </c>
      <c r="F11" s="48">
        <f>E11/D11</f>
        <v>1</v>
      </c>
      <c r="G11" s="137">
        <v>131744.18</v>
      </c>
      <c r="H11" s="48">
        <f>G11/D11</f>
        <v>1</v>
      </c>
      <c r="I11" s="137">
        <v>131744.18</v>
      </c>
      <c r="J11" s="153">
        <f>I11/D11</f>
        <v>1</v>
      </c>
      <c r="K11" s="137">
        <v>544022.68999999994</v>
      </c>
      <c r="L11" s="391">
        <v>1</v>
      </c>
      <c r="M11" s="245">
        <f t="shared" si="1"/>
        <v>-0.757833299195664</v>
      </c>
      <c r="N11" s="137">
        <v>511335.56</v>
      </c>
      <c r="O11" s="391">
        <v>0.9399158700531407</v>
      </c>
      <c r="P11" s="245">
        <f t="shared" si="2"/>
        <v>-0.74235279079749517</v>
      </c>
    </row>
    <row r="12" spans="1:16" ht="15" customHeight="1" x14ac:dyDescent="0.2">
      <c r="A12" s="9"/>
      <c r="B12" s="2" t="s">
        <v>7</v>
      </c>
      <c r="C12" s="162">
        <f>SUM(C10:C11)</f>
        <v>13046072.59</v>
      </c>
      <c r="D12" s="152">
        <f t="shared" ref="D12:I12" si="3">SUM(D10:D11)</f>
        <v>19502156.509999998</v>
      </c>
      <c r="E12" s="84">
        <f t="shared" si="3"/>
        <v>16459795.959999999</v>
      </c>
      <c r="F12" s="90">
        <f>E12/D12</f>
        <v>0.84399876247326866</v>
      </c>
      <c r="G12" s="84">
        <f t="shared" si="3"/>
        <v>16451343.629999999</v>
      </c>
      <c r="H12" s="90">
        <f>G12/D12</f>
        <v>0.8435653575831138</v>
      </c>
      <c r="I12" s="84">
        <f t="shared" si="3"/>
        <v>15837599.4</v>
      </c>
      <c r="J12" s="170">
        <f>I12/D12</f>
        <v>0.81209477484600512</v>
      </c>
      <c r="K12" s="84">
        <v>28128376.23</v>
      </c>
      <c r="L12" s="90">
        <v>0.96641697254802317</v>
      </c>
      <c r="M12" s="213">
        <f t="shared" si="1"/>
        <v>-0.41513354715250128</v>
      </c>
      <c r="N12" s="84">
        <v>27913860.239999998</v>
      </c>
      <c r="O12" s="90">
        <v>0.95904676774402753</v>
      </c>
      <c r="P12" s="213">
        <f>+I12/N12-1</f>
        <v>-0.43262596918411733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262" t="s">
        <v>129</v>
      </c>
      <c r="M13" s="214" t="s">
        <v>129</v>
      </c>
      <c r="N13" s="30"/>
      <c r="O13" s="262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264" t="s">
        <v>129</v>
      </c>
      <c r="M14" s="215" t="s">
        <v>129</v>
      </c>
      <c r="N14" s="34"/>
      <c r="O14" s="264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4">SUM(D13:D14)</f>
        <v>0</v>
      </c>
      <c r="E15" s="84">
        <f t="shared" si="4"/>
        <v>0</v>
      </c>
      <c r="F15" s="228" t="s">
        <v>129</v>
      </c>
      <c r="G15" s="84">
        <f t="shared" si="4"/>
        <v>0</v>
      </c>
      <c r="H15" s="228" t="s">
        <v>129</v>
      </c>
      <c r="I15" s="84">
        <f t="shared" si="4"/>
        <v>0</v>
      </c>
      <c r="J15" s="229" t="s">
        <v>129</v>
      </c>
      <c r="K15" s="84">
        <v>0</v>
      </c>
      <c r="L15" s="263" t="s">
        <v>129</v>
      </c>
      <c r="M15" s="645" t="s">
        <v>129</v>
      </c>
      <c r="N15" s="84">
        <v>0</v>
      </c>
      <c r="O15" s="263" t="s">
        <v>129</v>
      </c>
      <c r="P15" s="645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300841718.77999997</v>
      </c>
      <c r="D16" s="154">
        <f t="shared" ref="D16:I16" si="5">+D9+D12+D15</f>
        <v>343187171.41999996</v>
      </c>
      <c r="E16" s="155">
        <f t="shared" si="5"/>
        <v>338284733.85999995</v>
      </c>
      <c r="F16" s="181">
        <f>E16/D16</f>
        <v>0.98571497431062105</v>
      </c>
      <c r="G16" s="155">
        <f t="shared" si="5"/>
        <v>337682500.72000003</v>
      </c>
      <c r="H16" s="181">
        <f>G16/D16</f>
        <v>0.98396015015006721</v>
      </c>
      <c r="I16" s="155">
        <f t="shared" si="5"/>
        <v>332708037.78999996</v>
      </c>
      <c r="J16" s="173">
        <f>I16/D16</f>
        <v>0.9694652524841163</v>
      </c>
      <c r="K16" s="155">
        <f t="shared" ref="K16" si="6">+K9+K12+K15</f>
        <v>321416758.75999999</v>
      </c>
      <c r="L16" s="181">
        <v>0.98840911180886715</v>
      </c>
      <c r="M16" s="611">
        <f>+G16/K16-1</f>
        <v>5.0606390353608033E-2</v>
      </c>
      <c r="N16" s="155">
        <f t="shared" ref="N16" si="7">+N9+N12+N15</f>
        <v>320303893.26999998</v>
      </c>
      <c r="O16" s="181">
        <v>0.98498686838018834</v>
      </c>
      <c r="P16" s="611">
        <f>+I16/N16-1</f>
        <v>3.87261746754477E-2</v>
      </c>
    </row>
    <row r="136" spans="12:12" x14ac:dyDescent="0.2">
      <c r="L136" s="712"/>
    </row>
    <row r="137" spans="12:12" x14ac:dyDescent="0.2">
      <c r="L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43" zoomScaleNormal="100" workbookViewId="0">
      <selection activeCell="I66" sqref="I66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7" bestFit="1" customWidth="1"/>
    <col min="7" max="7" width="11.140625" bestFit="1" customWidth="1"/>
    <col min="8" max="8" width="6.140625" style="97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510</v>
      </c>
      <c r="D2" s="761" t="s">
        <v>775</v>
      </c>
      <c r="E2" s="762"/>
      <c r="F2" s="762"/>
      <c r="G2" s="762"/>
      <c r="H2" s="763"/>
      <c r="I2" s="758" t="s">
        <v>776</v>
      </c>
      <c r="J2" s="759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512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623411010</v>
      </c>
      <c r="D5" s="369">
        <v>623411010</v>
      </c>
      <c r="E5" s="284">
        <v>671293102.23000002</v>
      </c>
      <c r="F5" s="373">
        <f>+E5/D5</f>
        <v>1.0768066194884816</v>
      </c>
      <c r="G5" s="284">
        <v>647806710.82000005</v>
      </c>
      <c r="H5" s="365">
        <f>G5/E5</f>
        <v>0.96501320908559995</v>
      </c>
      <c r="I5" s="284">
        <v>666549794.60000002</v>
      </c>
      <c r="J5" s="373">
        <v>1.0691979832053335</v>
      </c>
      <c r="K5" s="285">
        <f>+E5/I5-1</f>
        <v>7.1162089740743895E-3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58620000</v>
      </c>
      <c r="D6" s="292">
        <v>58620000</v>
      </c>
      <c r="E6" s="132">
        <v>61499397.079999998</v>
      </c>
      <c r="F6" s="327">
        <f t="shared" ref="F6:F67" si="0">+E6/D6</f>
        <v>1.0491197045377003</v>
      </c>
      <c r="G6" s="132">
        <v>51587475.890000001</v>
      </c>
      <c r="H6" s="365">
        <f t="shared" ref="H6:H11" si="1">G6/E6</f>
        <v>0.83882896970345389</v>
      </c>
      <c r="I6" s="132">
        <v>61406037.799999997</v>
      </c>
      <c r="J6" s="327">
        <v>1.0475270863186625</v>
      </c>
      <c r="K6" s="293">
        <f t="shared" ref="K6:K67" si="2">+E6/I6-1</f>
        <v>1.5203599408917245E-3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120814000</v>
      </c>
      <c r="D7" s="292">
        <v>120814000</v>
      </c>
      <c r="E7" s="132">
        <v>177144214.59</v>
      </c>
      <c r="F7" s="327">
        <f t="shared" si="0"/>
        <v>1.4662556871720165</v>
      </c>
      <c r="G7" s="132">
        <v>170747989.25999999</v>
      </c>
      <c r="H7" s="365">
        <f t="shared" si="1"/>
        <v>0.96389255305456023</v>
      </c>
      <c r="I7" s="132">
        <v>169737784.78</v>
      </c>
      <c r="J7" s="327">
        <v>1.4049512869369445</v>
      </c>
      <c r="K7" s="293">
        <f t="shared" si="2"/>
        <v>4.3634537940975271E-2</v>
      </c>
      <c r="L7" s="289">
        <v>116</v>
      </c>
      <c r="M7" s="339"/>
      <c r="N7" s="457"/>
      <c r="O7" s="458"/>
    </row>
    <row r="8" spans="1:17" s="287" customFormat="1" ht="15" customHeight="1" x14ac:dyDescent="0.2">
      <c r="A8" s="288"/>
      <c r="B8" s="288" t="s">
        <v>154</v>
      </c>
      <c r="C8" s="291">
        <v>89678010</v>
      </c>
      <c r="D8" s="292">
        <v>89678010</v>
      </c>
      <c r="E8" s="132">
        <v>94318625.540000007</v>
      </c>
      <c r="F8" s="327">
        <f t="shared" si="0"/>
        <v>1.0517475303031367</v>
      </c>
      <c r="G8" s="132">
        <v>86738195.079999998</v>
      </c>
      <c r="H8" s="365">
        <f t="shared" si="1"/>
        <v>0.9196295491309382</v>
      </c>
      <c r="I8" s="132">
        <v>89783974.599999994</v>
      </c>
      <c r="J8" s="327">
        <v>1.001181611857801</v>
      </c>
      <c r="K8" s="293">
        <f t="shared" si="2"/>
        <v>5.0506239673644426E-2</v>
      </c>
      <c r="L8" s="289">
        <v>130</v>
      </c>
      <c r="M8" s="339"/>
      <c r="N8" s="457"/>
      <c r="O8" s="458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0</v>
      </c>
      <c r="F9" s="327" t="s">
        <v>129</v>
      </c>
      <c r="G9" s="132">
        <v>0</v>
      </c>
      <c r="H9" s="365" t="s">
        <v>129</v>
      </c>
      <c r="I9" s="400">
        <v>0</v>
      </c>
      <c r="J9" s="327" t="s">
        <v>129</v>
      </c>
      <c r="K9" s="293" t="s">
        <v>129</v>
      </c>
      <c r="L9" s="289">
        <v>180</v>
      </c>
      <c r="M9" s="339"/>
      <c r="N9" s="457"/>
      <c r="O9" s="458"/>
    </row>
    <row r="10" spans="1:17" s="287" customFormat="1" ht="15" customHeight="1" x14ac:dyDescent="0.2">
      <c r="A10" s="290"/>
      <c r="B10" s="290" t="s">
        <v>155</v>
      </c>
      <c r="C10" s="291">
        <v>16767000</v>
      </c>
      <c r="D10" s="292">
        <v>16767000</v>
      </c>
      <c r="E10" s="294">
        <v>28600656.649999999</v>
      </c>
      <c r="F10" s="374">
        <f t="shared" si="0"/>
        <v>1.7057706596290332</v>
      </c>
      <c r="G10" s="294">
        <v>28091902.75</v>
      </c>
      <c r="H10" s="547">
        <f t="shared" si="1"/>
        <v>0.98221181051100104</v>
      </c>
      <c r="I10" s="294">
        <v>19917796.300000001</v>
      </c>
      <c r="J10" s="374">
        <v>1.1879165205463114</v>
      </c>
      <c r="K10" s="295">
        <f t="shared" si="2"/>
        <v>0.43593479013539249</v>
      </c>
      <c r="L10" s="289">
        <v>290</v>
      </c>
      <c r="M10" s="339"/>
      <c r="N10" s="457"/>
      <c r="O10" s="458"/>
    </row>
    <row r="11" spans="1:17" ht="15" customHeight="1" x14ac:dyDescent="0.2">
      <c r="A11" s="9"/>
      <c r="B11" s="2" t="s">
        <v>156</v>
      </c>
      <c r="C11" s="162">
        <f>SUM(C5:C10)</f>
        <v>909290030</v>
      </c>
      <c r="D11" s="152">
        <f>SUM(D5:D10)</f>
        <v>909290030</v>
      </c>
      <c r="E11" s="84">
        <f>SUM(E5:E10)</f>
        <v>1032855996.09</v>
      </c>
      <c r="F11" s="90">
        <f>+E11/D11</f>
        <v>1.1358927976918431</v>
      </c>
      <c r="G11" s="84">
        <f>SUM(G5:G10)</f>
        <v>984972273.80000007</v>
      </c>
      <c r="H11" s="170">
        <f t="shared" si="1"/>
        <v>0.95363949817663884</v>
      </c>
      <c r="I11" s="84">
        <f>SUM(I5:I10)</f>
        <v>1007395388.0799999</v>
      </c>
      <c r="J11" s="43">
        <v>1.1078922619221943</v>
      </c>
      <c r="K11" s="144">
        <f>+E11/I11-1</f>
        <v>2.5273699196226795E-2</v>
      </c>
      <c r="M11" s="339"/>
      <c r="N11" s="457"/>
      <c r="O11" s="458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90227080</v>
      </c>
      <c r="D12" s="369">
        <v>90227080</v>
      </c>
      <c r="E12" s="326">
        <v>94686101.99000001</v>
      </c>
      <c r="F12" s="661">
        <f t="shared" si="0"/>
        <v>1.0494199966351567</v>
      </c>
      <c r="G12" s="326">
        <v>94686101.99000001</v>
      </c>
      <c r="H12" s="356">
        <f t="shared" ref="H12:H67" si="3">+G12/E12</f>
        <v>1</v>
      </c>
      <c r="I12" s="284">
        <v>90188348.099999994</v>
      </c>
      <c r="J12" s="373">
        <v>0.99957072865485608</v>
      </c>
      <c r="K12" s="285">
        <f t="shared" si="2"/>
        <v>4.9870676032484296E-2</v>
      </c>
      <c r="L12" s="286" t="s">
        <v>165</v>
      </c>
      <c r="M12" s="339"/>
      <c r="N12" s="457"/>
      <c r="O12" s="458"/>
    </row>
    <row r="13" spans="1:17" s="287" customFormat="1" ht="15" customHeight="1" x14ac:dyDescent="0.2">
      <c r="A13" s="290"/>
      <c r="B13" s="290" t="s">
        <v>158</v>
      </c>
      <c r="C13" s="291">
        <v>936468101.54999995</v>
      </c>
      <c r="D13" s="292">
        <v>937074421.54999995</v>
      </c>
      <c r="E13" s="662">
        <v>958928006.47000003</v>
      </c>
      <c r="F13" s="660">
        <f t="shared" si="0"/>
        <v>1.0233210771924095</v>
      </c>
      <c r="G13" s="662">
        <v>958928006.47000003</v>
      </c>
      <c r="H13" s="366">
        <f t="shared" si="3"/>
        <v>1</v>
      </c>
      <c r="I13" s="294">
        <v>979054149.72000003</v>
      </c>
      <c r="J13" s="374">
        <v>1.0423426949172783</v>
      </c>
      <c r="K13" s="295">
        <f t="shared" si="2"/>
        <v>-2.0556721255668986E-2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1026695181.55</v>
      </c>
      <c r="D14" s="152">
        <f>SUM(D12:D13)</f>
        <v>1027301501.55</v>
      </c>
      <c r="E14" s="84">
        <f>SUM(E12:E13)</f>
        <v>1053614108.46</v>
      </c>
      <c r="F14" s="90">
        <f>+E14/D14</f>
        <v>1.0256133246863743</v>
      </c>
      <c r="G14" s="84">
        <f>SUM(G12:G13)</f>
        <v>1053614108.46</v>
      </c>
      <c r="H14" s="171">
        <f>+G14/E14</f>
        <v>1</v>
      </c>
      <c r="I14" s="84">
        <f>SUM(I12:I13)</f>
        <v>1069242497.8200001</v>
      </c>
      <c r="J14" s="43">
        <v>1.0385941236890595</v>
      </c>
      <c r="K14" s="144">
        <f t="shared" si="2"/>
        <v>-1.4616318928459715E-2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9">
        <v>16001258</v>
      </c>
      <c r="D15" s="284">
        <v>16001258</v>
      </c>
      <c r="E15" s="284">
        <v>14585298.810000001</v>
      </c>
      <c r="F15" s="375">
        <f t="shared" si="0"/>
        <v>0.9115095081899186</v>
      </c>
      <c r="G15" s="284">
        <v>14585298.810000001</v>
      </c>
      <c r="H15" s="664">
        <f t="shared" si="3"/>
        <v>1</v>
      </c>
      <c r="I15" s="284">
        <v>14892875.060000001</v>
      </c>
      <c r="J15" s="335">
        <v>0.93073151248483088</v>
      </c>
      <c r="K15" s="285">
        <f t="shared" si="2"/>
        <v>-2.0652577071978762E-2</v>
      </c>
      <c r="L15" s="289">
        <v>32600</v>
      </c>
      <c r="M15" s="339"/>
      <c r="N15" s="456"/>
      <c r="O15" s="458"/>
    </row>
    <row r="16" spans="1:17" s="287" customFormat="1" ht="15" customHeight="1" x14ac:dyDescent="0.2">
      <c r="A16" s="281"/>
      <c r="B16" s="281" t="s">
        <v>166</v>
      </c>
      <c r="C16" s="291">
        <v>35354767</v>
      </c>
      <c r="D16" s="284">
        <v>35354767</v>
      </c>
      <c r="E16" s="284">
        <v>38941460.159999996</v>
      </c>
      <c r="F16" s="375">
        <f t="shared" si="0"/>
        <v>1.1014486436864368</v>
      </c>
      <c r="G16" s="284">
        <v>38941460.159999996</v>
      </c>
      <c r="H16" s="356">
        <f t="shared" si="3"/>
        <v>1</v>
      </c>
      <c r="I16" s="284">
        <v>36668014.579999998</v>
      </c>
      <c r="J16" s="335">
        <v>1.0371448517819393</v>
      </c>
      <c r="K16" s="295">
        <f t="shared" si="2"/>
        <v>6.2000782045069203E-2</v>
      </c>
      <c r="L16" s="289">
        <v>33000</v>
      </c>
      <c r="M16" s="339"/>
      <c r="N16" s="456"/>
      <c r="O16" s="458"/>
    </row>
    <row r="17" spans="1:17" s="287" customFormat="1" ht="15" customHeight="1" x14ac:dyDescent="0.2">
      <c r="A17" s="318"/>
      <c r="B17" s="281" t="s">
        <v>161</v>
      </c>
      <c r="C17" s="291">
        <v>12029885</v>
      </c>
      <c r="D17" s="325">
        <v>12029885</v>
      </c>
      <c r="E17" s="284">
        <v>11815590.810000001</v>
      </c>
      <c r="F17" s="375">
        <f t="shared" si="0"/>
        <v>0.98218651383616717</v>
      </c>
      <c r="G17" s="284">
        <v>11249859.779999999</v>
      </c>
      <c r="H17" s="447">
        <f t="shared" si="3"/>
        <v>0.95211995412694883</v>
      </c>
      <c r="I17" s="297">
        <v>12092716.33</v>
      </c>
      <c r="J17" s="335">
        <v>1.0052229368776178</v>
      </c>
      <c r="K17" s="295">
        <f t="shared" si="2"/>
        <v>-2.2916730405103225E-2</v>
      </c>
      <c r="L17" s="289">
        <v>30903</v>
      </c>
      <c r="M17" s="339"/>
      <c r="N17" s="456"/>
      <c r="O17" s="458"/>
    </row>
    <row r="18" spans="1:17" s="287" customFormat="1" ht="15" customHeight="1" x14ac:dyDescent="0.2">
      <c r="A18" s="281"/>
      <c r="B18" s="344" t="s">
        <v>162</v>
      </c>
      <c r="C18" s="488">
        <v>15500000</v>
      </c>
      <c r="D18" s="369">
        <v>15500000</v>
      </c>
      <c r="E18" s="341">
        <v>15360365.66</v>
      </c>
      <c r="F18" s="376">
        <f t="shared" si="0"/>
        <v>0.99099133290322583</v>
      </c>
      <c r="G18" s="341">
        <v>14016741.449999999</v>
      </c>
      <c r="H18" s="356">
        <f>+G18/E18</f>
        <v>0.91252654788688148</v>
      </c>
      <c r="I18" s="341">
        <v>14953230.689999999</v>
      </c>
      <c r="J18" s="402">
        <v>0.96472456064516121</v>
      </c>
      <c r="K18" s="385">
        <f t="shared" si="2"/>
        <v>2.7227224567081265E-2</v>
      </c>
      <c r="L18" s="289">
        <v>301</v>
      </c>
      <c r="M18" s="339"/>
      <c r="N18" s="456"/>
      <c r="O18" s="458"/>
    </row>
    <row r="19" spans="1:17" s="287" customFormat="1" ht="15" customHeight="1" x14ac:dyDescent="0.2">
      <c r="A19" s="281"/>
      <c r="B19" s="343" t="s">
        <v>167</v>
      </c>
      <c r="C19" s="291">
        <v>6068000</v>
      </c>
      <c r="D19" s="292">
        <v>6068000</v>
      </c>
      <c r="E19" s="284">
        <v>9652212.9299999997</v>
      </c>
      <c r="F19" s="375">
        <f t="shared" si="0"/>
        <v>1.5906745105471325</v>
      </c>
      <c r="G19" s="284">
        <v>9626891.0999999996</v>
      </c>
      <c r="H19" s="356">
        <f t="shared" ref="H19:H23" si="4">+G19/E19</f>
        <v>0.99737657776681476</v>
      </c>
      <c r="I19" s="284">
        <v>7318023.25</v>
      </c>
      <c r="J19" s="335">
        <v>1.2060025131839156</v>
      </c>
      <c r="K19" s="386">
        <f t="shared" si="2"/>
        <v>0.31896450725269276</v>
      </c>
      <c r="L19" s="289">
        <v>321</v>
      </c>
      <c r="M19" s="339"/>
      <c r="N19" s="457"/>
      <c r="O19" s="458"/>
    </row>
    <row r="20" spans="1:17" s="287" customFormat="1" ht="15" customHeight="1" x14ac:dyDescent="0.2">
      <c r="A20" s="281"/>
      <c r="B20" s="343" t="s">
        <v>168</v>
      </c>
      <c r="C20" s="291">
        <v>16757000.01</v>
      </c>
      <c r="D20" s="292">
        <v>16757000.01</v>
      </c>
      <c r="E20" s="326">
        <v>16266295.300000001</v>
      </c>
      <c r="F20" s="375">
        <f t="shared" si="0"/>
        <v>0.9707164343434288</v>
      </c>
      <c r="G20" s="326">
        <v>15722349.02</v>
      </c>
      <c r="H20" s="356">
        <f t="shared" si="4"/>
        <v>0.96655991607382163</v>
      </c>
      <c r="I20" s="284">
        <v>16060510.880000001</v>
      </c>
      <c r="J20" s="335">
        <v>0.95843592948711831</v>
      </c>
      <c r="K20" s="386">
        <f t="shared" si="2"/>
        <v>1.2813068123272542E-2</v>
      </c>
      <c r="L20" s="289">
        <v>331</v>
      </c>
      <c r="M20" s="446"/>
      <c r="N20" s="457"/>
      <c r="O20" s="458"/>
      <c r="P20" s="446"/>
      <c r="Q20" s="446"/>
    </row>
    <row r="21" spans="1:17" s="287" customFormat="1" ht="15" customHeight="1" x14ac:dyDescent="0.2">
      <c r="A21" s="281"/>
      <c r="B21" s="343" t="s">
        <v>169</v>
      </c>
      <c r="C21" s="291">
        <v>30559000</v>
      </c>
      <c r="D21" s="292">
        <v>30559000</v>
      </c>
      <c r="E21" s="663">
        <v>31438828.77</v>
      </c>
      <c r="F21" s="375">
        <f t="shared" si="0"/>
        <v>1.0287911505612095</v>
      </c>
      <c r="G21" s="663">
        <v>24516337.52</v>
      </c>
      <c r="H21" s="356">
        <f t="shared" si="4"/>
        <v>0.77981077791912923</v>
      </c>
      <c r="I21" s="284">
        <v>28225589.460000001</v>
      </c>
      <c r="J21" s="335">
        <v>0.92364244445171639</v>
      </c>
      <c r="K21" s="386">
        <f t="shared" si="2"/>
        <v>0.11384135358992786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8526999.9900000002</v>
      </c>
      <c r="D22" s="292">
        <v>8526999.9900000002</v>
      </c>
      <c r="E22" s="663">
        <v>9246489.4000000004</v>
      </c>
      <c r="F22" s="375">
        <f t="shared" si="0"/>
        <v>1.0843777894738804</v>
      </c>
      <c r="G22" s="326">
        <v>8537413.6099999994</v>
      </c>
      <c r="H22" s="356">
        <f t="shared" si="4"/>
        <v>0.92331405365586627</v>
      </c>
      <c r="I22" s="284">
        <v>8019097.9800000004</v>
      </c>
      <c r="J22" s="335">
        <v>0.94043602549599625</v>
      </c>
      <c r="K22" s="386">
        <f t="shared" si="2"/>
        <v>0.15305853888569154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61" t="s">
        <v>172</v>
      </c>
      <c r="C23" s="494">
        <v>3029617.12</v>
      </c>
      <c r="D23" s="324">
        <v>3029617.12</v>
      </c>
      <c r="E23" s="665">
        <v>5560912.8600000003</v>
      </c>
      <c r="F23" s="381">
        <f t="shared" si="0"/>
        <v>1.8355167137423622</v>
      </c>
      <c r="G23" s="665">
        <v>3857170.36</v>
      </c>
      <c r="H23" s="447">
        <f t="shared" si="4"/>
        <v>0.69362179503744281</v>
      </c>
      <c r="I23" s="324">
        <v>3784088.5300000012</v>
      </c>
      <c r="J23" s="403">
        <v>1.2490319337778217</v>
      </c>
      <c r="K23" s="387">
        <f t="shared" si="2"/>
        <v>0.46955146950539195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9">
        <v>17635000</v>
      </c>
      <c r="D24" s="369">
        <v>17635000</v>
      </c>
      <c r="E24" s="284">
        <v>21015820.399999999</v>
      </c>
      <c r="F24" s="375">
        <f t="shared" si="0"/>
        <v>1.1917108250637936</v>
      </c>
      <c r="G24" s="284">
        <v>14126891.48</v>
      </c>
      <c r="H24" s="356">
        <f>+G24/E24</f>
        <v>0.67220271258123243</v>
      </c>
      <c r="I24" s="284">
        <v>20678667.43</v>
      </c>
      <c r="J24" s="335">
        <v>1.1725924258576694</v>
      </c>
      <c r="K24" s="285">
        <f t="shared" si="2"/>
        <v>1.6304385722208936E-2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6259000</v>
      </c>
      <c r="D25" s="292">
        <v>6259000</v>
      </c>
      <c r="E25" s="284">
        <v>6131426.5999999996</v>
      </c>
      <c r="F25" s="375">
        <f t="shared" si="0"/>
        <v>0.97961760664642905</v>
      </c>
      <c r="G25" s="284">
        <v>5515903.46</v>
      </c>
      <c r="H25" s="356">
        <f>+G25/E25</f>
        <v>0.89961175756389222</v>
      </c>
      <c r="I25" s="284">
        <v>5916463.6200000001</v>
      </c>
      <c r="J25" s="335">
        <v>0.94527298610001598</v>
      </c>
      <c r="K25" s="285">
        <f t="shared" si="2"/>
        <v>3.6333018134910633E-2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3873362.86</v>
      </c>
      <c r="D26" s="292">
        <v>3873362.86</v>
      </c>
      <c r="E26" s="284">
        <v>3145543.82</v>
      </c>
      <c r="F26" s="375">
        <f t="shared" si="0"/>
        <v>0.8120963446218411</v>
      </c>
      <c r="G26" s="284">
        <v>2957229.93</v>
      </c>
      <c r="H26" s="356">
        <f t="shared" si="3"/>
        <v>0.94013312140092853</v>
      </c>
      <c r="I26" s="324">
        <v>2956885.1799999997</v>
      </c>
      <c r="J26" s="335">
        <v>0.76338966600201252</v>
      </c>
      <c r="K26" s="285">
        <f t="shared" si="2"/>
        <v>6.3803167358700064E-2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509</v>
      </c>
      <c r="C27" s="489">
        <v>10</v>
      </c>
      <c r="D27" s="301">
        <v>10</v>
      </c>
      <c r="E27" s="302">
        <v>0</v>
      </c>
      <c r="F27" s="362" t="s">
        <v>129</v>
      </c>
      <c r="G27" s="302">
        <v>0</v>
      </c>
      <c r="H27" s="303" t="s">
        <v>129</v>
      </c>
      <c r="I27" s="301">
        <v>0</v>
      </c>
      <c r="J27" s="404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8">
        <v>6100000</v>
      </c>
      <c r="D28" s="292">
        <v>6100000</v>
      </c>
      <c r="E28" s="284">
        <v>11414987.74</v>
      </c>
      <c r="F28" s="375">
        <f t="shared" si="0"/>
        <v>1.8713094655737705</v>
      </c>
      <c r="G28" s="284">
        <v>5715652.2400000002</v>
      </c>
      <c r="H28" s="356">
        <f>+G28/E28</f>
        <v>0.50071470685609343</v>
      </c>
      <c r="I28" s="284">
        <v>8079597.29</v>
      </c>
      <c r="J28" s="335">
        <v>1.3245241459016392</v>
      </c>
      <c r="K28" s="285">
        <f t="shared" si="2"/>
        <v>0.41281642268583907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4">
        <v>390340</v>
      </c>
      <c r="D29" s="324">
        <v>390340</v>
      </c>
      <c r="E29" s="325">
        <v>294971.27</v>
      </c>
      <c r="F29" s="347">
        <f t="shared" si="0"/>
        <v>0.75567779371829691</v>
      </c>
      <c r="G29" s="297">
        <v>238739.43</v>
      </c>
      <c r="H29" s="367">
        <f t="shared" si="3"/>
        <v>0.80936502731265991</v>
      </c>
      <c r="I29" s="297">
        <v>240913.77000000002</v>
      </c>
      <c r="J29" s="403">
        <v>0.6171895526976483</v>
      </c>
      <c r="K29" s="298">
        <f t="shared" si="2"/>
        <v>0.22438526448695728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870323.98</v>
      </c>
      <c r="D30" s="187">
        <v>870323.98</v>
      </c>
      <c r="E30" s="310">
        <v>3230821.63</v>
      </c>
      <c r="F30" s="375">
        <f t="shared" si="0"/>
        <v>3.7122056891963382</v>
      </c>
      <c r="G30" s="125">
        <v>3011218.83</v>
      </c>
      <c r="H30" s="356">
        <f t="shared" si="3"/>
        <v>0.93202880717373437</v>
      </c>
      <c r="I30" s="284">
        <v>817903.58</v>
      </c>
      <c r="J30" s="402">
        <v>0.93976909610143111</v>
      </c>
      <c r="K30" s="388">
        <f t="shared" si="2"/>
        <v>2.9501253069463274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51560750.68</v>
      </c>
      <c r="D31" s="187">
        <v>51560750.68</v>
      </c>
      <c r="E31" s="310">
        <v>86753044.790000007</v>
      </c>
      <c r="F31" s="375">
        <f t="shared" si="0"/>
        <v>1.6825403751084411</v>
      </c>
      <c r="G31" s="125">
        <v>34398451.590000004</v>
      </c>
      <c r="H31" s="356">
        <f t="shared" si="3"/>
        <v>0.39651002075220654</v>
      </c>
      <c r="I31" s="284">
        <v>90010833.010000005</v>
      </c>
      <c r="J31" s="335">
        <v>1.7457238659815417</v>
      </c>
      <c r="K31" s="285">
        <f t="shared" si="2"/>
        <v>-3.6193290419143986E-2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10708000</v>
      </c>
      <c r="D32" s="187">
        <v>10708000</v>
      </c>
      <c r="E32" s="310">
        <v>11364021.310000001</v>
      </c>
      <c r="F32" s="375">
        <f t="shared" si="0"/>
        <v>1.0612645974971984</v>
      </c>
      <c r="G32" s="125">
        <v>11364021.310000001</v>
      </c>
      <c r="H32" s="356">
        <f t="shared" si="3"/>
        <v>1</v>
      </c>
      <c r="I32" s="284">
        <v>10397681.01</v>
      </c>
      <c r="J32" s="335">
        <v>0.97101989260366084</v>
      </c>
      <c r="K32" s="285">
        <f t="shared" si="2"/>
        <v>9.2938059849174026E-2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7163000</v>
      </c>
      <c r="D33" s="187">
        <v>7163000</v>
      </c>
      <c r="E33" s="310">
        <v>5316605.6900000004</v>
      </c>
      <c r="F33" s="316">
        <f t="shared" si="0"/>
        <v>0.74223170319698462</v>
      </c>
      <c r="G33" s="125">
        <v>4696842.96</v>
      </c>
      <c r="H33" s="356">
        <f t="shared" si="3"/>
        <v>0.88342887057324715</v>
      </c>
      <c r="I33" s="125">
        <v>7966296.0599999996</v>
      </c>
      <c r="J33" s="335">
        <v>1.1121451989389919</v>
      </c>
      <c r="K33" s="285">
        <f t="shared" si="2"/>
        <v>-0.33261259059960158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187">
        <v>10</v>
      </c>
      <c r="E34" s="310">
        <v>204295.51</v>
      </c>
      <c r="F34" s="316" t="s">
        <v>129</v>
      </c>
      <c r="G34" s="125">
        <v>0</v>
      </c>
      <c r="H34" s="356">
        <f t="shared" si="3"/>
        <v>0</v>
      </c>
      <c r="I34" s="125">
        <v>248298.69</v>
      </c>
      <c r="J34" s="335" t="s">
        <v>129</v>
      </c>
      <c r="K34" s="285">
        <f t="shared" si="2"/>
        <v>-0.17721873603118887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10</v>
      </c>
      <c r="D35" s="187">
        <v>10</v>
      </c>
      <c r="E35" s="310">
        <v>4917238.21</v>
      </c>
      <c r="F35" s="316" t="s">
        <v>129</v>
      </c>
      <c r="G35" s="125">
        <v>2113708.9500000002</v>
      </c>
      <c r="H35" s="500">
        <f t="shared" si="3"/>
        <v>0.42985693589166185</v>
      </c>
      <c r="I35" s="310">
        <v>1234777.9099999999</v>
      </c>
      <c r="J35" s="335" t="s">
        <v>129</v>
      </c>
      <c r="K35" s="285">
        <f t="shared" si="2"/>
        <v>2.9822855350562598</v>
      </c>
      <c r="L35" s="289">
        <v>397</v>
      </c>
      <c r="N35"/>
    </row>
    <row r="36" spans="1:18" s="287" customFormat="1" ht="15" customHeight="1" x14ac:dyDescent="0.2">
      <c r="A36" s="309"/>
      <c r="B36" s="247" t="s">
        <v>184</v>
      </c>
      <c r="C36" s="291">
        <v>11693727.279999999</v>
      </c>
      <c r="D36" s="548">
        <v>11745292.140000001</v>
      </c>
      <c r="E36" s="400">
        <v>12324544.470000001</v>
      </c>
      <c r="F36" s="377">
        <f t="shared" si="0"/>
        <v>1.0493178307610831</v>
      </c>
      <c r="G36" s="311">
        <v>10327767.310000001</v>
      </c>
      <c r="H36" s="368">
        <f t="shared" si="3"/>
        <v>0.83798369466226608</v>
      </c>
      <c r="I36" s="311">
        <v>12548695.65</v>
      </c>
      <c r="J36" s="405">
        <v>1.0594639317496117</v>
      </c>
      <c r="K36" s="312">
        <f t="shared" si="2"/>
        <v>-1.786250828387892E-2</v>
      </c>
      <c r="L36" s="289">
        <v>399</v>
      </c>
      <c r="N36"/>
    </row>
    <row r="37" spans="1:18" ht="15" customHeight="1" thickBot="1" x14ac:dyDescent="0.25">
      <c r="A37" s="9"/>
      <c r="B37" s="2" t="s">
        <v>185</v>
      </c>
      <c r="C37" s="166">
        <f>SUM(C15:C36)</f>
        <v>260080061.92000002</v>
      </c>
      <c r="D37" s="169">
        <f>SUM(D15:D36)</f>
        <v>260131626.78000003</v>
      </c>
      <c r="E37" s="174">
        <f>SUM(E15:E36)</f>
        <v>318980776.14000005</v>
      </c>
      <c r="F37" s="378">
        <f>+E37/D37</f>
        <v>1.2262283525015982</v>
      </c>
      <c r="G37" s="174">
        <f>SUM(G15:G36)</f>
        <v>235519949.30000004</v>
      </c>
      <c r="H37" s="175">
        <f t="shared" si="3"/>
        <v>0.73835154629077326</v>
      </c>
      <c r="I37" s="152">
        <f>SUM(I15:I36)</f>
        <v>303111159.96000004</v>
      </c>
      <c r="J37" s="43">
        <v>1.1647785616313191</v>
      </c>
      <c r="K37" s="182">
        <f>+E37/I37-1</f>
        <v>5.2355763417269774E-2</v>
      </c>
      <c r="L37" s="728" t="s">
        <v>148</v>
      </c>
    </row>
    <row r="38" spans="1:18" ht="15.75" thickBot="1" x14ac:dyDescent="0.3">
      <c r="A38" s="7" t="s">
        <v>228</v>
      </c>
    </row>
    <row r="39" spans="1:18" x14ac:dyDescent="0.2">
      <c r="A39" s="8" t="s">
        <v>290</v>
      </c>
      <c r="C39" s="164" t="s">
        <v>510</v>
      </c>
      <c r="D39" s="764" t="s">
        <v>775</v>
      </c>
      <c r="E39" s="762"/>
      <c r="F39" s="762"/>
      <c r="G39" s="762"/>
      <c r="H39" s="763"/>
      <c r="I39" s="760" t="s">
        <v>776</v>
      </c>
      <c r="J39" s="759"/>
      <c r="K39" s="197"/>
    </row>
    <row r="40" spans="1:18" x14ac:dyDescent="0.2">
      <c r="C40" s="157">
        <v>1</v>
      </c>
      <c r="D40" s="148">
        <v>2</v>
      </c>
      <c r="E40" s="87">
        <v>3</v>
      </c>
      <c r="F40" s="88" t="s">
        <v>36</v>
      </c>
      <c r="G40" s="87">
        <v>4</v>
      </c>
      <c r="H40" s="149" t="s">
        <v>46</v>
      </c>
      <c r="I40" s="87" t="s">
        <v>47</v>
      </c>
      <c r="J40" s="16" t="s">
        <v>48</v>
      </c>
      <c r="K40" s="139" t="s">
        <v>360</v>
      </c>
    </row>
    <row r="41" spans="1:18" ht="25.5" x14ac:dyDescent="0.2">
      <c r="A41" s="1"/>
      <c r="B41" s="2" t="s">
        <v>150</v>
      </c>
      <c r="C41" s="158" t="s">
        <v>44</v>
      </c>
      <c r="D41" s="112" t="s">
        <v>45</v>
      </c>
      <c r="E41" s="89" t="s">
        <v>133</v>
      </c>
      <c r="F41" s="89" t="s">
        <v>18</v>
      </c>
      <c r="G41" s="89" t="s">
        <v>413</v>
      </c>
      <c r="H41" s="113" t="s">
        <v>18</v>
      </c>
      <c r="I41" s="89" t="s">
        <v>133</v>
      </c>
      <c r="J41" s="12" t="s">
        <v>18</v>
      </c>
      <c r="K41" s="140" t="s">
        <v>512</v>
      </c>
      <c r="L41" s="58" t="s">
        <v>163</v>
      </c>
    </row>
    <row r="42" spans="1:18" s="287" customFormat="1" ht="15" customHeight="1" x14ac:dyDescent="0.2">
      <c r="A42" s="296"/>
      <c r="B42" s="296" t="s">
        <v>187</v>
      </c>
      <c r="C42" s="477">
        <v>6038467.5800000401</v>
      </c>
      <c r="D42" s="297">
        <v>6038467.5800000001</v>
      </c>
      <c r="E42" s="297">
        <v>8599165.7800000161</v>
      </c>
      <c r="F42" s="347">
        <f t="shared" ref="F42:F58" si="5">+E42/D42</f>
        <v>1.4240642457833674</v>
      </c>
      <c r="G42" s="370">
        <v>8599165.7800000161</v>
      </c>
      <c r="H42" s="465">
        <f>G42/E42</f>
        <v>1</v>
      </c>
      <c r="I42" s="297">
        <v>6991714.3799999999</v>
      </c>
      <c r="J42" s="403">
        <v>1.1578623694457264</v>
      </c>
      <c r="K42" s="504">
        <f t="shared" ref="K42:K52" si="6">+E42/I42-1</f>
        <v>0.22990804724491842</v>
      </c>
      <c r="L42" s="286" t="s">
        <v>188</v>
      </c>
      <c r="N42"/>
      <c r="O42"/>
      <c r="P42"/>
      <c r="Q42"/>
      <c r="R42"/>
    </row>
    <row r="43" spans="1:18" s="287" customFormat="1" ht="15" customHeight="1" x14ac:dyDescent="0.2">
      <c r="A43" s="296"/>
      <c r="B43" s="296" t="s">
        <v>189</v>
      </c>
      <c r="C43" s="300">
        <v>170</v>
      </c>
      <c r="D43" s="297">
        <v>162150</v>
      </c>
      <c r="E43" s="297">
        <v>552604.34</v>
      </c>
      <c r="F43" s="347">
        <f t="shared" si="5"/>
        <v>3.4079823620104839</v>
      </c>
      <c r="G43" s="297">
        <v>552604.34</v>
      </c>
      <c r="H43" s="465">
        <f t="shared" ref="H43:H55" si="7">G43/E43</f>
        <v>1</v>
      </c>
      <c r="I43" s="297">
        <v>471096.28</v>
      </c>
      <c r="J43" s="403">
        <v>2.1791248276946704</v>
      </c>
      <c r="K43" s="505">
        <f t="shared" si="6"/>
        <v>0.17301783830685302</v>
      </c>
      <c r="L43" s="286" t="s">
        <v>201</v>
      </c>
      <c r="N43"/>
      <c r="O43"/>
      <c r="P43"/>
      <c r="Q43"/>
      <c r="R43"/>
    </row>
    <row r="44" spans="1:18" s="287" customFormat="1" ht="15" customHeight="1" x14ac:dyDescent="0.2">
      <c r="A44" s="281"/>
      <c r="B44" s="281" t="s">
        <v>190</v>
      </c>
      <c r="C44" s="371">
        <v>3390000</v>
      </c>
      <c r="D44" s="284">
        <v>3390000</v>
      </c>
      <c r="E44" s="284">
        <v>3179056.69</v>
      </c>
      <c r="F44" s="375">
        <f t="shared" si="5"/>
        <v>0.93777483480825952</v>
      </c>
      <c r="G44" s="284">
        <v>0</v>
      </c>
      <c r="H44" s="314">
        <f t="shared" si="7"/>
        <v>0</v>
      </c>
      <c r="I44" s="284">
        <v>7603681.0099999998</v>
      </c>
      <c r="J44" s="335">
        <v>2.242973749262537</v>
      </c>
      <c r="K44" s="503">
        <f t="shared" si="6"/>
        <v>-0.58190556839259089</v>
      </c>
      <c r="L44" s="289">
        <v>45010</v>
      </c>
      <c r="M44" s="326"/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191</v>
      </c>
      <c r="C45" s="306">
        <v>1214040</v>
      </c>
      <c r="D45" s="284">
        <v>1214040</v>
      </c>
      <c r="E45" s="284">
        <v>1241760</v>
      </c>
      <c r="F45" s="375">
        <f t="shared" si="5"/>
        <v>1.0228328555896016</v>
      </c>
      <c r="G45" s="284">
        <v>0</v>
      </c>
      <c r="H45" s="314">
        <f t="shared" si="7"/>
        <v>0</v>
      </c>
      <c r="I45" s="284">
        <v>1505755.85</v>
      </c>
      <c r="J45" s="335">
        <v>1.2402852047708479</v>
      </c>
      <c r="K45" s="389">
        <f t="shared" si="6"/>
        <v>-0.1753244724236005</v>
      </c>
      <c r="L45" s="289">
        <v>45030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305" t="s">
        <v>192</v>
      </c>
      <c r="C46" s="306">
        <v>2404294</v>
      </c>
      <c r="D46" s="284">
        <v>2404294</v>
      </c>
      <c r="E46" s="125">
        <v>1545949.34</v>
      </c>
      <c r="F46" s="375">
        <f t="shared" si="5"/>
        <v>0.64299513287476495</v>
      </c>
      <c r="G46" s="125">
        <v>118812.47</v>
      </c>
      <c r="H46" s="314">
        <f t="shared" si="7"/>
        <v>7.6854051375318672E-2</v>
      </c>
      <c r="I46" s="125">
        <v>1509349.34</v>
      </c>
      <c r="J46" s="328">
        <v>0.62777236893657773</v>
      </c>
      <c r="K46" s="389">
        <f t="shared" si="6"/>
        <v>2.4248859445620496E-2</v>
      </c>
      <c r="L46" s="313">
        <v>45043</v>
      </c>
      <c r="M46" s="311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193</v>
      </c>
      <c r="C47" s="306">
        <v>44997477</v>
      </c>
      <c r="D47" s="284">
        <v>57476557.899999999</v>
      </c>
      <c r="E47" s="125">
        <v>57881544.130000003</v>
      </c>
      <c r="F47" s="316">
        <f t="shared" si="5"/>
        <v>1.0070461114025759</v>
      </c>
      <c r="G47" s="125">
        <v>39457365.149999999</v>
      </c>
      <c r="H47" s="314">
        <f t="shared" si="7"/>
        <v>0.68169164701929996</v>
      </c>
      <c r="I47" s="125">
        <v>67541813.049999997</v>
      </c>
      <c r="J47" s="328">
        <v>1.501013335703244</v>
      </c>
      <c r="K47" s="389">
        <f t="shared" si="6"/>
        <v>-0.1430264969767493</v>
      </c>
      <c r="L47" s="315" t="s">
        <v>427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417</v>
      </c>
      <c r="C48" s="306">
        <v>0</v>
      </c>
      <c r="D48" s="284">
        <v>0</v>
      </c>
      <c r="E48" s="125">
        <v>0</v>
      </c>
      <c r="F48" s="316" t="s">
        <v>129</v>
      </c>
      <c r="G48" s="125">
        <v>0</v>
      </c>
      <c r="H48" s="737" t="s">
        <v>129</v>
      </c>
      <c r="I48" s="125">
        <v>0</v>
      </c>
      <c r="J48" s="328" t="s">
        <v>129</v>
      </c>
      <c r="K48" s="501" t="s">
        <v>129</v>
      </c>
      <c r="L48" s="317">
        <v>45050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202</v>
      </c>
      <c r="C49" s="306">
        <v>20</v>
      </c>
      <c r="D49" s="125">
        <v>20</v>
      </c>
      <c r="E49" s="125">
        <v>0</v>
      </c>
      <c r="F49" s="316" t="s">
        <v>129</v>
      </c>
      <c r="G49" s="125">
        <v>0</v>
      </c>
      <c r="H49" s="737" t="s">
        <v>129</v>
      </c>
      <c r="I49" s="125">
        <v>0</v>
      </c>
      <c r="J49" s="328" t="s">
        <v>129</v>
      </c>
      <c r="K49" s="501" t="s">
        <v>129</v>
      </c>
      <c r="L49" s="317">
        <v>45051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194</v>
      </c>
      <c r="C50" s="306">
        <v>0</v>
      </c>
      <c r="D50" s="125">
        <v>65739.47</v>
      </c>
      <c r="E50" s="125">
        <v>669287.19999999995</v>
      </c>
      <c r="F50" s="316" t="s">
        <v>129</v>
      </c>
      <c r="G50" s="125">
        <v>0</v>
      </c>
      <c r="H50" s="314">
        <f t="shared" si="7"/>
        <v>0</v>
      </c>
      <c r="I50" s="125">
        <v>1033503.37</v>
      </c>
      <c r="J50" s="328">
        <v>1.051069922638455</v>
      </c>
      <c r="K50" s="389">
        <f t="shared" si="6"/>
        <v>-0.35240927177624981</v>
      </c>
      <c r="L50" s="313">
        <v>45070</v>
      </c>
      <c r="M50" s="311"/>
      <c r="N50"/>
      <c r="O50"/>
      <c r="P50"/>
      <c r="Q50"/>
      <c r="R50"/>
    </row>
    <row r="51" spans="1:18" s="287" customFormat="1" ht="15" customHeight="1" x14ac:dyDescent="0.2">
      <c r="A51" s="318"/>
      <c r="B51" s="401" t="s">
        <v>195</v>
      </c>
      <c r="C51" s="306">
        <v>386495</v>
      </c>
      <c r="D51" s="125">
        <v>6389806</v>
      </c>
      <c r="E51" s="319">
        <v>10076517.939999999</v>
      </c>
      <c r="F51" s="379">
        <f t="shared" si="5"/>
        <v>1.5769677420566446</v>
      </c>
      <c r="G51" s="319">
        <v>6567482.5499999998</v>
      </c>
      <c r="H51" s="372">
        <f t="shared" si="7"/>
        <v>0.65176111322439623</v>
      </c>
      <c r="I51" s="319">
        <v>12343442.519999996</v>
      </c>
      <c r="J51" s="328">
        <v>1.9020466016577526</v>
      </c>
      <c r="K51" s="504">
        <f t="shared" si="6"/>
        <v>-0.18365416101115339</v>
      </c>
      <c r="L51" s="317" t="s">
        <v>203</v>
      </c>
      <c r="M51" s="339"/>
      <c r="N51"/>
      <c r="O51"/>
      <c r="P51"/>
      <c r="Q51"/>
      <c r="R51"/>
    </row>
    <row r="52" spans="1:18" s="287" customFormat="1" ht="15" customHeight="1" x14ac:dyDescent="0.2">
      <c r="A52" s="299"/>
      <c r="B52" s="299" t="s">
        <v>196</v>
      </c>
      <c r="C52" s="300">
        <v>70</v>
      </c>
      <c r="D52" s="301">
        <v>43820</v>
      </c>
      <c r="E52" s="125">
        <v>81041</v>
      </c>
      <c r="F52" s="379">
        <f t="shared" si="5"/>
        <v>1.8494066636239159</v>
      </c>
      <c r="G52" s="125">
        <v>81041</v>
      </c>
      <c r="H52" s="502">
        <f t="shared" si="7"/>
        <v>1</v>
      </c>
      <c r="I52" s="302">
        <v>103541</v>
      </c>
      <c r="J52" s="404">
        <v>0.97129482837872061</v>
      </c>
      <c r="K52" s="506">
        <f t="shared" si="6"/>
        <v>-0.21730522208593694</v>
      </c>
      <c r="L52" s="289">
        <v>461</v>
      </c>
      <c r="M52" s="339"/>
      <c r="N52"/>
      <c r="O52"/>
      <c r="P52"/>
      <c r="Q52"/>
      <c r="R52"/>
    </row>
    <row r="53" spans="1:18" s="287" customFormat="1" ht="15" customHeight="1" x14ac:dyDescent="0.2">
      <c r="A53" s="309"/>
      <c r="B53" s="320" t="s">
        <v>408</v>
      </c>
      <c r="C53" s="321">
        <v>10</v>
      </c>
      <c r="D53" s="322">
        <v>10</v>
      </c>
      <c r="E53" s="323">
        <v>0</v>
      </c>
      <c r="F53" s="380" t="s">
        <v>129</v>
      </c>
      <c r="G53" s="323">
        <v>0</v>
      </c>
      <c r="H53" s="738" t="s">
        <v>129</v>
      </c>
      <c r="I53" s="323">
        <v>0</v>
      </c>
      <c r="J53" s="336" t="s">
        <v>129</v>
      </c>
      <c r="K53" s="736" t="s">
        <v>129</v>
      </c>
      <c r="L53" s="289">
        <v>462</v>
      </c>
      <c r="N53"/>
      <c r="O53"/>
      <c r="P53"/>
      <c r="Q53"/>
      <c r="R53"/>
    </row>
    <row r="54" spans="1:18" s="287" customFormat="1" ht="15" customHeight="1" x14ac:dyDescent="0.2">
      <c r="A54" s="281"/>
      <c r="B54" s="281" t="s">
        <v>418</v>
      </c>
      <c r="C54" s="282">
        <v>0</v>
      </c>
      <c r="D54" s="283">
        <v>0</v>
      </c>
      <c r="E54" s="284">
        <v>0</v>
      </c>
      <c r="F54" s="375" t="s">
        <v>129</v>
      </c>
      <c r="G54" s="284">
        <v>0</v>
      </c>
      <c r="H54" s="739" t="s">
        <v>129</v>
      </c>
      <c r="I54" s="284">
        <v>0</v>
      </c>
      <c r="J54" s="335" t="s">
        <v>129</v>
      </c>
      <c r="K54" s="501" t="s">
        <v>129</v>
      </c>
      <c r="L54" s="289">
        <v>46403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199</v>
      </c>
      <c r="C55" s="306">
        <v>56078421</v>
      </c>
      <c r="D55" s="125">
        <v>56078421</v>
      </c>
      <c r="E55" s="284">
        <v>4036234.07</v>
      </c>
      <c r="F55" s="375">
        <f t="shared" si="5"/>
        <v>7.1974816658978327E-2</v>
      </c>
      <c r="G55" s="284">
        <v>4036234.07</v>
      </c>
      <c r="H55" s="356">
        <f t="shared" si="7"/>
        <v>1</v>
      </c>
      <c r="I55" s="284">
        <v>59766215.310000002</v>
      </c>
      <c r="J55" s="335">
        <v>1</v>
      </c>
      <c r="K55" s="389">
        <f t="shared" ref="K55:K58" si="8">+E55/I55-1</f>
        <v>-0.93246629305428574</v>
      </c>
      <c r="L55" s="289">
        <v>46401</v>
      </c>
      <c r="M55" s="745"/>
      <c r="N55" s="746"/>
      <c r="O55"/>
      <c r="P55"/>
      <c r="Q55"/>
      <c r="R55"/>
    </row>
    <row r="56" spans="1:18" s="287" customFormat="1" ht="15" customHeight="1" x14ac:dyDescent="0.2">
      <c r="A56" s="318"/>
      <c r="B56" s="318" t="s">
        <v>200</v>
      </c>
      <c r="C56" s="306">
        <v>448000</v>
      </c>
      <c r="D56" s="125">
        <v>448000</v>
      </c>
      <c r="E56" s="325">
        <v>1196504.3400000001</v>
      </c>
      <c r="F56" s="381">
        <f t="shared" si="5"/>
        <v>2.6707686160714288</v>
      </c>
      <c r="G56" s="325">
        <v>1196504.3400000001</v>
      </c>
      <c r="H56" s="372">
        <f>+G56/E56</f>
        <v>1</v>
      </c>
      <c r="I56" s="325">
        <v>400157.64</v>
      </c>
      <c r="J56" s="406">
        <v>0.89320901785714291</v>
      </c>
      <c r="K56" s="507">
        <f t="shared" si="8"/>
        <v>1.9900824585031041</v>
      </c>
      <c r="L56" s="289">
        <v>46402</v>
      </c>
      <c r="N56"/>
    </row>
    <row r="57" spans="1:18" s="287" customFormat="1" ht="15" customHeight="1" x14ac:dyDescent="0.2">
      <c r="A57" s="299"/>
      <c r="B57" s="299" t="s">
        <v>197</v>
      </c>
      <c r="C57" s="300">
        <v>30</v>
      </c>
      <c r="D57" s="301">
        <v>799697.56</v>
      </c>
      <c r="E57" s="302">
        <v>2586142.29</v>
      </c>
      <c r="F57" s="362">
        <f t="shared" si="5"/>
        <v>3.2339004385607977</v>
      </c>
      <c r="G57" s="302">
        <v>2586142.29</v>
      </c>
      <c r="H57" s="372">
        <f>+G57/E57</f>
        <v>1</v>
      </c>
      <c r="I57" s="302">
        <v>1134821.9099999999</v>
      </c>
      <c r="J57" s="404">
        <v>0.48835819237111266</v>
      </c>
      <c r="K57" s="508">
        <f t="shared" si="8"/>
        <v>1.2788970385670471</v>
      </c>
      <c r="L57" s="289">
        <v>49</v>
      </c>
      <c r="N57"/>
    </row>
    <row r="58" spans="1:18" s="287" customFormat="1" ht="15" customHeight="1" x14ac:dyDescent="0.2">
      <c r="A58" s="309"/>
      <c r="B58" s="309" t="s">
        <v>198</v>
      </c>
      <c r="C58" s="394">
        <v>400</v>
      </c>
      <c r="D58" s="394">
        <v>463120.88</v>
      </c>
      <c r="E58" s="326">
        <v>629088.51</v>
      </c>
      <c r="F58" s="382">
        <f t="shared" si="5"/>
        <v>1.3583678412426579</v>
      </c>
      <c r="G58" s="326">
        <v>600088.51</v>
      </c>
      <c r="H58" s="357">
        <f>G58/E58</f>
        <v>0.9539015583037751</v>
      </c>
      <c r="I58" s="326">
        <v>459283.17</v>
      </c>
      <c r="J58" s="405">
        <v>1.2131070601059919</v>
      </c>
      <c r="K58" s="551">
        <f t="shared" si="8"/>
        <v>0.36971818497072295</v>
      </c>
      <c r="L58" s="289" t="s">
        <v>771</v>
      </c>
      <c r="N58"/>
    </row>
    <row r="59" spans="1:18" ht="15" customHeight="1" x14ac:dyDescent="0.2">
      <c r="A59" s="9"/>
      <c r="B59" s="2" t="s">
        <v>204</v>
      </c>
      <c r="C59" s="162">
        <f>SUM(C42:C58)</f>
        <v>114957894.58000004</v>
      </c>
      <c r="D59" s="152">
        <f>SUM(D42:D58)</f>
        <v>134974144.38999999</v>
      </c>
      <c r="E59" s="84">
        <f>SUM(E42:E58)</f>
        <v>92274895.630000025</v>
      </c>
      <c r="F59" s="90">
        <f t="shared" si="0"/>
        <v>0.68364867987884437</v>
      </c>
      <c r="G59" s="84">
        <f>SUM(G42:G58)</f>
        <v>63795440.500000015</v>
      </c>
      <c r="H59" s="170">
        <f t="shared" si="3"/>
        <v>0.69136291148791185</v>
      </c>
      <c r="I59" s="84">
        <f>SUM(I42:I58)</f>
        <v>160864374.82999998</v>
      </c>
      <c r="J59" s="43">
        <v>1.2493689036773348</v>
      </c>
      <c r="K59" s="144">
        <f t="shared" si="2"/>
        <v>-0.42638078985782091</v>
      </c>
      <c r="M59" s="46"/>
      <c r="N59" s="46"/>
      <c r="O59" s="46"/>
      <c r="P59" s="46"/>
    </row>
    <row r="60" spans="1:18" s="287" customFormat="1" ht="15" customHeight="1" x14ac:dyDescent="0.2">
      <c r="A60" s="281"/>
      <c r="B60" s="281" t="s">
        <v>206</v>
      </c>
      <c r="C60" s="282">
        <v>3700000</v>
      </c>
      <c r="D60" s="283">
        <v>3700000</v>
      </c>
      <c r="E60" s="284">
        <v>1754232.08</v>
      </c>
      <c r="F60" s="375">
        <f t="shared" ref="F60:F64" si="9">+E60/D60</f>
        <v>0.4741167783783784</v>
      </c>
      <c r="G60" s="284">
        <v>1754232.08</v>
      </c>
      <c r="H60" s="356">
        <f t="shared" ref="H60:H64" si="10">+G60/E60</f>
        <v>1</v>
      </c>
      <c r="I60" s="284">
        <v>7743347.0599999996</v>
      </c>
      <c r="J60" s="335">
        <v>2.0927965027027025</v>
      </c>
      <c r="K60" s="285">
        <f t="shared" si="2"/>
        <v>-0.77345299566102621</v>
      </c>
      <c r="L60" s="289" t="s">
        <v>207</v>
      </c>
      <c r="N60"/>
    </row>
    <row r="61" spans="1:18" s="287" customFormat="1" ht="15" customHeight="1" x14ac:dyDescent="0.2">
      <c r="A61" s="281"/>
      <c r="B61" s="281" t="s">
        <v>208</v>
      </c>
      <c r="C61" s="282">
        <v>2021540</v>
      </c>
      <c r="D61" s="283">
        <v>2021540</v>
      </c>
      <c r="E61" s="284">
        <v>1775474.61</v>
      </c>
      <c r="F61" s="375">
        <f t="shared" si="9"/>
        <v>0.8782782482661734</v>
      </c>
      <c r="G61" s="284">
        <v>1559188.04</v>
      </c>
      <c r="H61" s="356">
        <f t="shared" si="10"/>
        <v>0.87818098395673483</v>
      </c>
      <c r="I61" s="284">
        <v>2124410.98</v>
      </c>
      <c r="J61" s="335">
        <v>1.0508874323535522</v>
      </c>
      <c r="K61" s="285">
        <f t="shared" si="2"/>
        <v>-0.16425087861295085</v>
      </c>
      <c r="L61" s="289">
        <v>54</v>
      </c>
      <c r="N61"/>
    </row>
    <row r="62" spans="1:18" s="287" customFormat="1" ht="15" customHeight="1" x14ac:dyDescent="0.2">
      <c r="A62" s="281"/>
      <c r="B62" s="281" t="s">
        <v>209</v>
      </c>
      <c r="C62" s="282">
        <v>3056000</v>
      </c>
      <c r="D62" s="283">
        <v>3056000</v>
      </c>
      <c r="E62" s="284">
        <v>3505570.26</v>
      </c>
      <c r="F62" s="375">
        <f t="shared" si="9"/>
        <v>1.1471106871727748</v>
      </c>
      <c r="G62" s="284">
        <v>3402069.79</v>
      </c>
      <c r="H62" s="356">
        <f t="shared" si="10"/>
        <v>0.97047542558739086</v>
      </c>
      <c r="I62" s="284">
        <v>2303144.77</v>
      </c>
      <c r="J62" s="335">
        <v>0.75364684882198951</v>
      </c>
      <c r="K62" s="285">
        <f t="shared" si="2"/>
        <v>0.52207985605698592</v>
      </c>
      <c r="L62" s="289">
        <v>55000</v>
      </c>
      <c r="N62"/>
    </row>
    <row r="63" spans="1:18" s="287" customFormat="1" ht="15" customHeight="1" x14ac:dyDescent="0.2">
      <c r="A63" s="281"/>
      <c r="B63" s="281" t="s">
        <v>210</v>
      </c>
      <c r="C63" s="282">
        <v>30692029</v>
      </c>
      <c r="D63" s="283">
        <v>30692029</v>
      </c>
      <c r="E63" s="284">
        <v>30239454.100000001</v>
      </c>
      <c r="F63" s="375">
        <f t="shared" si="9"/>
        <v>0.98525431798595009</v>
      </c>
      <c r="G63" s="284">
        <v>28766183.559999999</v>
      </c>
      <c r="H63" s="356">
        <f t="shared" si="10"/>
        <v>0.95127985660296688</v>
      </c>
      <c r="I63" s="284">
        <v>27768130.52</v>
      </c>
      <c r="J63" s="335">
        <v>0.90473427221119851</v>
      </c>
      <c r="K63" s="285">
        <f t="shared" si="2"/>
        <v>8.8998558193178701E-2</v>
      </c>
      <c r="L63" s="289" t="s">
        <v>416</v>
      </c>
      <c r="N63"/>
    </row>
    <row r="64" spans="1:18" s="287" customFormat="1" ht="15" customHeight="1" x14ac:dyDescent="0.2">
      <c r="A64" s="281"/>
      <c r="B64" s="281" t="s">
        <v>211</v>
      </c>
      <c r="C64" s="282">
        <v>2666040</v>
      </c>
      <c r="D64" s="283">
        <v>2666040</v>
      </c>
      <c r="E64" s="284">
        <v>2624761.91</v>
      </c>
      <c r="F64" s="375">
        <f t="shared" si="9"/>
        <v>0.98451707776327446</v>
      </c>
      <c r="G64" s="284">
        <v>2372367.2000000002</v>
      </c>
      <c r="H64" s="356">
        <f t="shared" si="10"/>
        <v>0.90384091256490384</v>
      </c>
      <c r="I64" s="284">
        <v>11063851.4</v>
      </c>
      <c r="J64" s="335">
        <v>4.14991950608393</v>
      </c>
      <c r="K64" s="285">
        <f t="shared" si="2"/>
        <v>-0.76276236772305173</v>
      </c>
      <c r="L64" s="289" t="s">
        <v>212</v>
      </c>
      <c r="N64"/>
    </row>
    <row r="65" spans="1:12" s="287" customFormat="1" ht="15" customHeight="1" x14ac:dyDescent="0.2">
      <c r="A65" s="281"/>
      <c r="B65" s="309" t="s">
        <v>213</v>
      </c>
      <c r="C65" s="499">
        <v>20</v>
      </c>
      <c r="D65" s="292">
        <v>20</v>
      </c>
      <c r="E65" s="294">
        <v>188076.62</v>
      </c>
      <c r="F65" s="549" t="s">
        <v>129</v>
      </c>
      <c r="G65" s="294">
        <v>0</v>
      </c>
      <c r="H65" s="366" t="s">
        <v>129</v>
      </c>
      <c r="I65" s="292">
        <v>186769.24</v>
      </c>
      <c r="J65" s="550" t="s">
        <v>129</v>
      </c>
      <c r="K65" s="312" t="s">
        <v>129</v>
      </c>
      <c r="L65" s="286" t="s">
        <v>214</v>
      </c>
    </row>
    <row r="66" spans="1:12" ht="15" customHeight="1" thickBot="1" x14ac:dyDescent="0.25">
      <c r="A66" s="9"/>
      <c r="B66" s="545" t="s">
        <v>42</v>
      </c>
      <c r="C66" s="523">
        <f>SUM(C60:C65)</f>
        <v>42135629</v>
      </c>
      <c r="D66" s="152">
        <f>SUM(D60:D65)</f>
        <v>42135629</v>
      </c>
      <c r="E66" s="84">
        <f>SUM(E60:E65)</f>
        <v>40087569.580000006</v>
      </c>
      <c r="F66" s="90">
        <f t="shared" si="0"/>
        <v>0.95139364313275132</v>
      </c>
      <c r="G66" s="84">
        <f>SUM(G60:G65)</f>
        <v>37854040.670000002</v>
      </c>
      <c r="H66" s="170">
        <f t="shared" si="3"/>
        <v>0.94428375345772197</v>
      </c>
      <c r="I66" s="84">
        <f>SUM(I60:I65)</f>
        <v>51189653.969999999</v>
      </c>
      <c r="J66" s="43">
        <v>1.2148781253508758</v>
      </c>
      <c r="K66" s="231">
        <f>+E66/I66-1</f>
        <v>-0.21688141116379567</v>
      </c>
    </row>
    <row r="67" spans="1:12" s="6" customFormat="1" ht="19.5" customHeight="1" thickBot="1" x14ac:dyDescent="0.25">
      <c r="A67" s="5"/>
      <c r="B67" s="4" t="s">
        <v>205</v>
      </c>
      <c r="C67" s="163">
        <f>+C11+C14+C37+C59+C66</f>
        <v>2353158797.0499997</v>
      </c>
      <c r="D67" s="154">
        <f>+D11+D14+D37+D59+D66</f>
        <v>2373832931.7199998</v>
      </c>
      <c r="E67" s="155">
        <f>+E11+E14+E37+E59+E66</f>
        <v>2537813345.9000001</v>
      </c>
      <c r="F67" s="181">
        <f t="shared" si="0"/>
        <v>1.0690783298137101</v>
      </c>
      <c r="G67" s="155">
        <f>+G11+G14+G37+G59+G66</f>
        <v>2375755812.7300005</v>
      </c>
      <c r="H67" s="173">
        <f t="shared" si="3"/>
        <v>0.93614284776624179</v>
      </c>
      <c r="I67" s="147">
        <f>+I11+I14+I37+I59+I66</f>
        <v>2591803074.6599998</v>
      </c>
      <c r="J67" s="183">
        <v>1.0936236202115717</v>
      </c>
      <c r="K67" s="146">
        <f t="shared" si="2"/>
        <v>-2.0830953280307485E-2</v>
      </c>
      <c r="L67" s="14"/>
    </row>
    <row r="68" spans="1:12" x14ac:dyDescent="0.2">
      <c r="D68" s="46"/>
      <c r="F68" s="383"/>
    </row>
    <row r="71" spans="1:12" x14ac:dyDescent="0.2">
      <c r="B71" s="254"/>
    </row>
    <row r="72" spans="1:12" x14ac:dyDescent="0.2">
      <c r="E72" s="46"/>
    </row>
    <row r="73" spans="1:12" x14ac:dyDescent="0.2">
      <c r="E73" s="46"/>
    </row>
    <row r="74" spans="1:12" x14ac:dyDescent="0.2">
      <c r="E74" s="254"/>
    </row>
    <row r="75" spans="1:12" x14ac:dyDescent="0.2">
      <c r="E75" s="46"/>
    </row>
    <row r="76" spans="1:12" x14ac:dyDescent="0.2">
      <c r="E76" s="46"/>
    </row>
    <row r="77" spans="1:12" x14ac:dyDescent="0.2">
      <c r="C77" s="46"/>
    </row>
    <row r="79" spans="1:12" x14ac:dyDescent="0.2">
      <c r="C79" s="254"/>
      <c r="E79" s="46"/>
    </row>
    <row r="80" spans="1:12" x14ac:dyDescent="0.2">
      <c r="E80" s="46"/>
    </row>
    <row r="81" spans="5:5" x14ac:dyDescent="0.2">
      <c r="E81" s="46"/>
    </row>
    <row r="82" spans="5:5" x14ac:dyDescent="0.2">
      <c r="E82" s="254"/>
    </row>
    <row r="136" spans="12:15" x14ac:dyDescent="0.2">
      <c r="L136" s="713"/>
      <c r="O136" s="714">
        <v>0.58699999999999997</v>
      </c>
    </row>
    <row r="137" spans="12:15" x14ac:dyDescent="0.2">
      <c r="L137" s="713"/>
      <c r="O137" s="714">
        <v>0.52900000000000003</v>
      </c>
    </row>
  </sheetData>
  <mergeCells count="4">
    <mergeCell ref="I2:J2"/>
    <mergeCell ref="I39:J39"/>
    <mergeCell ref="D2:H2"/>
    <mergeCell ref="D39:H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rowBreaks count="1" manualBreakCount="1">
    <brk id="3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4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758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4165272.48</v>
      </c>
      <c r="D5" s="204">
        <v>5178621.46</v>
      </c>
      <c r="E5" s="30">
        <v>5178558.49</v>
      </c>
      <c r="F5" s="48">
        <f>E5/D5</f>
        <v>0.99998784039333899</v>
      </c>
      <c r="G5" s="30">
        <v>5178558.49</v>
      </c>
      <c r="H5" s="48">
        <f>G5/D5</f>
        <v>0.99998784039333899</v>
      </c>
      <c r="I5" s="30">
        <v>5178558.49</v>
      </c>
      <c r="J5" s="153">
        <f>I5/D5</f>
        <v>0.99998784039333899</v>
      </c>
      <c r="K5" s="583">
        <v>4640613.92</v>
      </c>
      <c r="L5" s="48">
        <v>1</v>
      </c>
      <c r="M5" s="210">
        <f>+G5/K5-1</f>
        <v>0.11592099219492935</v>
      </c>
      <c r="N5" s="583">
        <v>4640613.92</v>
      </c>
      <c r="O5" s="48">
        <v>1</v>
      </c>
      <c r="P5" s="210">
        <f>+I5/N5-1</f>
        <v>0.11592099219492935</v>
      </c>
    </row>
    <row r="6" spans="1:16" ht="15" customHeight="1" x14ac:dyDescent="0.2">
      <c r="A6" s="23">
        <v>2</v>
      </c>
      <c r="B6" s="23" t="s">
        <v>1</v>
      </c>
      <c r="C6" s="159">
        <v>29089591.800000001</v>
      </c>
      <c r="D6" s="204">
        <v>29528721.510000002</v>
      </c>
      <c r="E6" s="30">
        <v>29458192.75</v>
      </c>
      <c r="F6" s="48">
        <f t="shared" ref="F6:F17" si="0">E6/D6</f>
        <v>0.9976115200254736</v>
      </c>
      <c r="G6" s="30">
        <v>29409975.510000002</v>
      </c>
      <c r="H6" s="280">
        <f t="shared" ref="H6:H17" si="1">G6/D6</f>
        <v>0.99597862711530583</v>
      </c>
      <c r="I6" s="30">
        <v>29014812.690000001</v>
      </c>
      <c r="J6" s="178">
        <f t="shared" ref="J6:J17" si="2">I6/D6</f>
        <v>0.98259630645282214</v>
      </c>
      <c r="K6" s="584">
        <v>29060415.859999999</v>
      </c>
      <c r="L6" s="413">
        <v>0.995</v>
      </c>
      <c r="M6" s="210">
        <f t="shared" ref="M6:M17" si="3">+G6/K6-1</f>
        <v>1.2028721532548747E-2</v>
      </c>
      <c r="N6" s="584">
        <v>28954197.670000002</v>
      </c>
      <c r="O6" s="413">
        <v>0.99099999999999999</v>
      </c>
      <c r="P6" s="210">
        <f>+I6/N6-1</f>
        <v>2.0934795255198591E-3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/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12139115.390000001</v>
      </c>
      <c r="D8" s="204">
        <v>12985256.83</v>
      </c>
      <c r="E8" s="30">
        <v>12979877.939999999</v>
      </c>
      <c r="F8" s="48">
        <f t="shared" si="0"/>
        <v>0.9995857694560516</v>
      </c>
      <c r="G8" s="30">
        <v>12968391.039999999</v>
      </c>
      <c r="H8" s="48">
        <f t="shared" si="1"/>
        <v>0.9987011585353448</v>
      </c>
      <c r="I8" s="30">
        <v>12922004.800000001</v>
      </c>
      <c r="J8" s="178">
        <f t="shared" si="2"/>
        <v>0.9951289350046687</v>
      </c>
      <c r="K8" s="639">
        <v>12095553.08</v>
      </c>
      <c r="L8" s="415">
        <v>0.997</v>
      </c>
      <c r="M8" s="445">
        <f t="shared" si="3"/>
        <v>7.216188910313126E-2</v>
      </c>
      <c r="N8" s="639">
        <v>12033275.33</v>
      </c>
      <c r="O8" s="415">
        <v>0.99199999999999999</v>
      </c>
      <c r="P8" s="445">
        <f t="shared" ref="P8:P17" si="4">+I8/N8-1</f>
        <v>7.3855990628280743E-2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45393979.670000002</v>
      </c>
      <c r="D10" s="152">
        <f t="shared" ref="D10:E10" si="5">SUM(D5:D9)</f>
        <v>47692599.799999997</v>
      </c>
      <c r="E10" s="84">
        <f t="shared" si="5"/>
        <v>47616629.18</v>
      </c>
      <c r="F10" s="90">
        <f t="shared" si="0"/>
        <v>0.99840707740155532</v>
      </c>
      <c r="G10" s="84">
        <f>SUM(G5:G9)</f>
        <v>47556925.039999999</v>
      </c>
      <c r="H10" s="90">
        <f t="shared" si="1"/>
        <v>0.99715522406895507</v>
      </c>
      <c r="I10" s="84">
        <f>SUM(I5:I9)</f>
        <v>47115375.980000004</v>
      </c>
      <c r="J10" s="170">
        <f t="shared" si="2"/>
        <v>0.98789699403218545</v>
      </c>
      <c r="K10" s="573">
        <f>SUM(K5:K9)</f>
        <v>45796582.859999999</v>
      </c>
      <c r="L10" s="90">
        <v>0.996</v>
      </c>
      <c r="M10" s="213">
        <f t="shared" si="3"/>
        <v>3.8438286659538745E-2</v>
      </c>
      <c r="N10" s="573">
        <f>SUM(N5:N9)</f>
        <v>45628086.920000002</v>
      </c>
      <c r="O10" s="90">
        <v>0.99299999999999999</v>
      </c>
      <c r="P10" s="213">
        <f t="shared" si="4"/>
        <v>3.2595910992448074E-2</v>
      </c>
    </row>
    <row r="11" spans="1:16" ht="15" customHeight="1" x14ac:dyDescent="0.2">
      <c r="A11" s="21">
        <v>6</v>
      </c>
      <c r="B11" s="21" t="s">
        <v>5</v>
      </c>
      <c r="C11" s="159">
        <v>228323.20000000001</v>
      </c>
      <c r="D11" s="204">
        <v>3310067.24</v>
      </c>
      <c r="E11" s="30">
        <v>1141618.79</v>
      </c>
      <c r="F11" s="48">
        <f t="shared" si="0"/>
        <v>0.34489293033213425</v>
      </c>
      <c r="G11" s="30">
        <v>1141483.27</v>
      </c>
      <c r="H11" s="48">
        <f t="shared" si="1"/>
        <v>0.34485198856564614</v>
      </c>
      <c r="I11" s="30">
        <v>1139936.5900000001</v>
      </c>
      <c r="J11" s="153">
        <f t="shared" si="2"/>
        <v>0.34438472313329804</v>
      </c>
      <c r="K11" s="570">
        <v>1244032.55</v>
      </c>
      <c r="L11" s="48">
        <v>0.999</v>
      </c>
      <c r="M11" s="224">
        <f>+G11/K11-1</f>
        <v>-8.2432955632873117E-2</v>
      </c>
      <c r="N11" s="570">
        <v>1242576.1599999999</v>
      </c>
      <c r="O11" s="48">
        <v>0.998</v>
      </c>
      <c r="P11" s="224">
        <f t="shared" si="4"/>
        <v>-8.2602236630710646E-2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391" t="s">
        <v>129</v>
      </c>
      <c r="M12" s="224" t="s">
        <v>129</v>
      </c>
      <c r="N12" s="574"/>
      <c r="O12" s="391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228323.20000000001</v>
      </c>
      <c r="D13" s="152">
        <f t="shared" ref="D13:I13" si="6">SUM(D11:D12)</f>
        <v>3310067.24</v>
      </c>
      <c r="E13" s="84">
        <f t="shared" si="6"/>
        <v>1141618.79</v>
      </c>
      <c r="F13" s="90">
        <f t="shared" si="0"/>
        <v>0.34489293033213425</v>
      </c>
      <c r="G13" s="84">
        <f t="shared" si="6"/>
        <v>1141483.27</v>
      </c>
      <c r="H13" s="90">
        <f t="shared" si="1"/>
        <v>0.34485198856564614</v>
      </c>
      <c r="I13" s="84">
        <f t="shared" si="6"/>
        <v>1139936.5900000001</v>
      </c>
      <c r="J13" s="170">
        <f t="shared" si="2"/>
        <v>0.34438472313329804</v>
      </c>
      <c r="K13" s="573">
        <f>SUM(K11:K12)</f>
        <v>1244032.55</v>
      </c>
      <c r="L13" s="90">
        <v>0.999</v>
      </c>
      <c r="M13" s="213">
        <f t="shared" si="3"/>
        <v>-8.2432955632873117E-2</v>
      </c>
      <c r="N13" s="573">
        <f>SUM(N11:N12)</f>
        <v>1242576.1599999999</v>
      </c>
      <c r="O13" s="90">
        <v>0.998</v>
      </c>
      <c r="P13" s="213">
        <f t="shared" si="4"/>
        <v>-8.2602236630710646E-2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 t="s">
        <v>129</v>
      </c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 t="s">
        <v>129</v>
      </c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45622302.870000005</v>
      </c>
      <c r="D17" s="154">
        <f t="shared" ref="D17:I17" si="8">+D10+D13+D16</f>
        <v>51002667.039999999</v>
      </c>
      <c r="E17" s="155">
        <f t="shared" si="8"/>
        <v>48758247.969999999</v>
      </c>
      <c r="F17" s="181">
        <f t="shared" si="0"/>
        <v>0.95599408422622756</v>
      </c>
      <c r="G17" s="155">
        <f t="shared" si="8"/>
        <v>48698408.310000002</v>
      </c>
      <c r="H17" s="181">
        <f t="shared" si="1"/>
        <v>0.95482081891535531</v>
      </c>
      <c r="I17" s="155">
        <f t="shared" si="8"/>
        <v>48255312.570000008</v>
      </c>
      <c r="J17" s="173">
        <f t="shared" si="2"/>
        <v>0.9461331214729356</v>
      </c>
      <c r="K17" s="581">
        <f>K10+K13+K16</f>
        <v>47040615.409999996</v>
      </c>
      <c r="L17" s="181">
        <v>0.996</v>
      </c>
      <c r="M17" s="611">
        <f t="shared" si="3"/>
        <v>3.5241734946511505E-2</v>
      </c>
      <c r="N17" s="581">
        <f>N10+N13+N16</f>
        <v>46870663.079999998</v>
      </c>
      <c r="O17" s="181">
        <v>0.99299999999999999</v>
      </c>
      <c r="P17" s="611">
        <f t="shared" si="4"/>
        <v>2.9541922367017914E-2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16" sqref="N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D17" sqref="D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759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4480148.04</v>
      </c>
      <c r="D5" s="204">
        <v>5663478.5700000003</v>
      </c>
      <c r="E5" s="30">
        <v>5663478.5700000003</v>
      </c>
      <c r="F5" s="48">
        <f>E5/D5</f>
        <v>1</v>
      </c>
      <c r="G5" s="30">
        <v>5663478.5700000003</v>
      </c>
      <c r="H5" s="48">
        <f>G5/D5</f>
        <v>1</v>
      </c>
      <c r="I5" s="30">
        <v>5663478.5700000003</v>
      </c>
      <c r="J5" s="153">
        <f>I5/D5</f>
        <v>1</v>
      </c>
      <c r="K5" s="204">
        <v>5186291.45</v>
      </c>
      <c r="L5" s="48">
        <v>1</v>
      </c>
      <c r="M5" s="210">
        <f>+G5/K5-1</f>
        <v>9.2009314285644406E-2</v>
      </c>
      <c r="N5" s="30">
        <v>5186291.45</v>
      </c>
      <c r="O5" s="48">
        <v>1</v>
      </c>
      <c r="P5" s="210">
        <f>+I5/N5-1</f>
        <v>9.2009314285644406E-2</v>
      </c>
    </row>
    <row r="6" spans="1:16" ht="15" customHeight="1" x14ac:dyDescent="0.2">
      <c r="A6" s="23">
        <v>2</v>
      </c>
      <c r="B6" s="23" t="s">
        <v>1</v>
      </c>
      <c r="C6" s="159">
        <v>22310119.09</v>
      </c>
      <c r="D6" s="204">
        <v>22765395.620000001</v>
      </c>
      <c r="E6" s="30">
        <v>22611269.18</v>
      </c>
      <c r="F6" s="48">
        <f t="shared" ref="F6:F17" si="0">E6/D6</f>
        <v>0.99322979303445103</v>
      </c>
      <c r="G6" s="30">
        <v>22570868.690000001</v>
      </c>
      <c r="H6" s="280">
        <f t="shared" ref="H6:H17" si="1">G6/D6</f>
        <v>0.99145514827648751</v>
      </c>
      <c r="I6" s="30">
        <v>22036630.199999999</v>
      </c>
      <c r="J6" s="178">
        <f t="shared" ref="J6:J17" si="2">I6/D6</f>
        <v>0.96798801865056272</v>
      </c>
      <c r="K6" s="204">
        <v>22893419.600000001</v>
      </c>
      <c r="L6" s="413">
        <v>0.997</v>
      </c>
      <c r="M6" s="210">
        <f t="shared" ref="M6:M17" si="3">+G6/K6-1</f>
        <v>-1.4089241172166367E-2</v>
      </c>
      <c r="N6" s="30">
        <v>22811578.66</v>
      </c>
      <c r="O6" s="413">
        <v>0.99399999999999999</v>
      </c>
      <c r="P6" s="210">
        <f>+I6/N6-1</f>
        <v>-3.3971715484946707E-2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30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12256253.529999999</v>
      </c>
      <c r="D8" s="204">
        <v>13283032.15</v>
      </c>
      <c r="E8" s="30">
        <v>13283022.140000001</v>
      </c>
      <c r="F8" s="48">
        <f t="shared" si="0"/>
        <v>0.99999924640700355</v>
      </c>
      <c r="G8" s="30">
        <v>13250207.140000001</v>
      </c>
      <c r="H8" s="48">
        <f t="shared" si="1"/>
        <v>0.99752880143409128</v>
      </c>
      <c r="I8" s="30">
        <v>13248894.32</v>
      </c>
      <c r="J8" s="178">
        <f t="shared" si="2"/>
        <v>0.99742996707269127</v>
      </c>
      <c r="K8" s="204">
        <v>12247029.32</v>
      </c>
      <c r="L8" s="415">
        <v>1</v>
      </c>
      <c r="M8" s="445">
        <f t="shared" si="3"/>
        <v>8.191193094979865E-2</v>
      </c>
      <c r="N8" s="30">
        <v>12246348.52</v>
      </c>
      <c r="O8" s="415">
        <v>1</v>
      </c>
      <c r="P8" s="445">
        <f t="shared" ref="P8:P17" si="4">+I8/N8-1</f>
        <v>8.186487575155188E-2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39046520.659999996</v>
      </c>
      <c r="D10" s="152">
        <f t="shared" ref="D10:E10" si="5">SUM(D5:D9)</f>
        <v>41711906.340000004</v>
      </c>
      <c r="E10" s="84">
        <f t="shared" si="5"/>
        <v>41557769.890000001</v>
      </c>
      <c r="F10" s="90">
        <f t="shared" si="0"/>
        <v>0.99630473733941538</v>
      </c>
      <c r="G10" s="84">
        <f>SUM(G5:G9)</f>
        <v>41484554.400000006</v>
      </c>
      <c r="H10" s="90">
        <f t="shared" si="1"/>
        <v>0.99454947136324057</v>
      </c>
      <c r="I10" s="84">
        <f>SUM(I5:I9)</f>
        <v>40949003.090000004</v>
      </c>
      <c r="J10" s="170">
        <f t="shared" si="2"/>
        <v>0.9817101802113416</v>
      </c>
      <c r="K10" s="573">
        <f>SUM(K5:K9)</f>
        <v>40326740.370000005</v>
      </c>
      <c r="L10" s="90">
        <v>0.998</v>
      </c>
      <c r="M10" s="213">
        <f t="shared" si="3"/>
        <v>2.871082610141551E-2</v>
      </c>
      <c r="N10" s="573">
        <f>SUM(N5:N9)</f>
        <v>40244218.629999995</v>
      </c>
      <c r="O10" s="90">
        <v>0.996</v>
      </c>
      <c r="P10" s="213">
        <f t="shared" si="4"/>
        <v>1.7512688380900254E-2</v>
      </c>
    </row>
    <row r="11" spans="1:16" ht="15" customHeight="1" x14ac:dyDescent="0.2">
      <c r="A11" s="21">
        <v>6</v>
      </c>
      <c r="B11" s="21" t="s">
        <v>5</v>
      </c>
      <c r="C11" s="159">
        <v>579168</v>
      </c>
      <c r="D11" s="204">
        <v>1508083.58</v>
      </c>
      <c r="E11" s="30">
        <v>1500213.49</v>
      </c>
      <c r="F11" s="48">
        <f t="shared" si="0"/>
        <v>0.99478139666503096</v>
      </c>
      <c r="G11" s="30">
        <v>1500213.49</v>
      </c>
      <c r="H11" s="48">
        <f t="shared" si="1"/>
        <v>0.99478139666503096</v>
      </c>
      <c r="I11" s="30">
        <v>1412897.99</v>
      </c>
      <c r="J11" s="153">
        <f t="shared" si="2"/>
        <v>0.93688308044571367</v>
      </c>
      <c r="K11" s="570">
        <v>1724913.67</v>
      </c>
      <c r="L11" s="48">
        <v>0.999</v>
      </c>
      <c r="M11" s="224">
        <f t="shared" si="3"/>
        <v>-0.13026749332910093</v>
      </c>
      <c r="N11" s="570">
        <v>1724600.03</v>
      </c>
      <c r="O11" s="48">
        <v>0.999</v>
      </c>
      <c r="P11" s="224">
        <f t="shared" si="4"/>
        <v>-0.18073874207227059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563" t="s">
        <v>129</v>
      </c>
      <c r="N12" s="574"/>
      <c r="O12" s="525"/>
      <c r="P12" s="498" t="s">
        <v>129</v>
      </c>
    </row>
    <row r="13" spans="1:16" ht="15" customHeight="1" x14ac:dyDescent="0.2">
      <c r="A13" s="9"/>
      <c r="B13" s="2" t="s">
        <v>7</v>
      </c>
      <c r="C13" s="162">
        <f>SUM(C11:C12)</f>
        <v>579168</v>
      </c>
      <c r="D13" s="152">
        <f t="shared" ref="D13:I13" si="6">SUM(D11:D12)</f>
        <v>1508083.58</v>
      </c>
      <c r="E13" s="84">
        <f t="shared" si="6"/>
        <v>1500213.49</v>
      </c>
      <c r="F13" s="90">
        <f t="shared" si="0"/>
        <v>0.99478139666503096</v>
      </c>
      <c r="G13" s="84">
        <f t="shared" si="6"/>
        <v>1500213.49</v>
      </c>
      <c r="H13" s="90">
        <f t="shared" si="1"/>
        <v>0.99478139666503096</v>
      </c>
      <c r="I13" s="84">
        <f t="shared" si="6"/>
        <v>1412897.99</v>
      </c>
      <c r="J13" s="170" t="s">
        <v>129</v>
      </c>
      <c r="K13" s="573">
        <f>SUM(K11:K12)</f>
        <v>1724913.67</v>
      </c>
      <c r="L13" s="90">
        <v>0.999</v>
      </c>
      <c r="M13" s="633">
        <f t="shared" si="3"/>
        <v>-0.13026749332910093</v>
      </c>
      <c r="N13" s="573">
        <f>SUM(N11:N12)</f>
        <v>1724600.03</v>
      </c>
      <c r="O13" s="90">
        <v>0.999</v>
      </c>
      <c r="P13" s="213">
        <f t="shared" si="4"/>
        <v>-0.18073874207227059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5" t="s">
        <v>129</v>
      </c>
      <c r="N16" s="573">
        <f>SUM(N14:N15)</f>
        <v>0</v>
      </c>
      <c r="O16" s="518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39625688.659999996</v>
      </c>
      <c r="D17" s="154">
        <f t="shared" ref="D17:I17" si="8">+D10+D13+D16</f>
        <v>43219989.920000002</v>
      </c>
      <c r="E17" s="155">
        <f t="shared" si="8"/>
        <v>43057983.380000003</v>
      </c>
      <c r="F17" s="181">
        <f t="shared" si="0"/>
        <v>0.99625158311466822</v>
      </c>
      <c r="G17" s="155">
        <f t="shared" si="8"/>
        <v>42984767.890000008</v>
      </c>
      <c r="H17" s="181">
        <f t="shared" si="1"/>
        <v>0.99455756397825668</v>
      </c>
      <c r="I17" s="155">
        <f t="shared" si="8"/>
        <v>42361901.080000006</v>
      </c>
      <c r="J17" s="173">
        <f t="shared" si="2"/>
        <v>0.98014601943248214</v>
      </c>
      <c r="K17" s="581">
        <f>K10+K13+K16</f>
        <v>42051654.040000007</v>
      </c>
      <c r="L17" s="181">
        <v>0.998</v>
      </c>
      <c r="M17" s="611">
        <f t="shared" si="3"/>
        <v>2.2189706238722851E-2</v>
      </c>
      <c r="N17" s="581">
        <f>N10+N13+N16</f>
        <v>41968818.659999996</v>
      </c>
      <c r="O17" s="181">
        <v>0.997</v>
      </c>
      <c r="P17" s="611">
        <f t="shared" si="4"/>
        <v>9.3660587205102175E-3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7" sqref="N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2016
Execució Pressupostària a Desembre&amp;R&amp;"Arial,Negreta"&amp;8&amp;K03+000Direcció de Pressupostos i Política Fiscal&amp;"Arial,Normal"&amp;10&amp;K01+000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7" sqref="D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760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4181396.19</v>
      </c>
      <c r="D5" s="204">
        <v>5207377.08</v>
      </c>
      <c r="E5" s="30">
        <v>5207377.08</v>
      </c>
      <c r="F5" s="48">
        <f>E5/D5</f>
        <v>1</v>
      </c>
      <c r="G5" s="30">
        <v>5207377.08</v>
      </c>
      <c r="H5" s="48">
        <f>G5/D5</f>
        <v>1</v>
      </c>
      <c r="I5" s="30">
        <v>5207377.08</v>
      </c>
      <c r="J5" s="153">
        <f>I5/D5</f>
        <v>1</v>
      </c>
      <c r="K5" s="583">
        <v>4619772.99</v>
      </c>
      <c r="L5" s="48">
        <v>1</v>
      </c>
      <c r="M5" s="210">
        <f>+G5/K5-1</f>
        <v>0.12719328228290272</v>
      </c>
      <c r="N5" s="583">
        <v>4619772.99</v>
      </c>
      <c r="O5" s="48">
        <v>1</v>
      </c>
      <c r="P5" s="210">
        <f>+I5/N5-1</f>
        <v>0.12719328228290272</v>
      </c>
    </row>
    <row r="6" spans="1:16" ht="15" customHeight="1" x14ac:dyDescent="0.2">
      <c r="A6" s="23">
        <v>2</v>
      </c>
      <c r="B6" s="23" t="s">
        <v>1</v>
      </c>
      <c r="C6" s="159">
        <v>19441907.379999999</v>
      </c>
      <c r="D6" s="204">
        <v>20825400.800000001</v>
      </c>
      <c r="E6" s="30">
        <v>20602268.850000001</v>
      </c>
      <c r="F6" s="48">
        <f t="shared" ref="F6:F17" si="0">E6/D6</f>
        <v>0.98928558676287282</v>
      </c>
      <c r="G6" s="30">
        <v>20481933.190000001</v>
      </c>
      <c r="H6" s="280">
        <f t="shared" ref="H6:H17" si="1">G6/D6</f>
        <v>0.98350727492361156</v>
      </c>
      <c r="I6" s="30">
        <v>20111428.66</v>
      </c>
      <c r="J6" s="178">
        <f t="shared" ref="J6:J17" si="2">I6/D6</f>
        <v>0.96571628335719706</v>
      </c>
      <c r="K6" s="584">
        <v>20195747.809999999</v>
      </c>
      <c r="L6" s="413">
        <v>0.98799999999999999</v>
      </c>
      <c r="M6" s="210">
        <f t="shared" ref="M6:M17" si="3">+G6/K6-1</f>
        <v>1.4170576038699423E-2</v>
      </c>
      <c r="N6" s="584">
        <v>20139392.809999999</v>
      </c>
      <c r="O6" s="413">
        <v>0.98499999999999999</v>
      </c>
      <c r="P6" s="210">
        <f>+I6/N6-1</f>
        <v>-1.3885299454565736E-3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8635194.75</v>
      </c>
      <c r="D8" s="204">
        <v>10095020.880000001</v>
      </c>
      <c r="E8" s="30">
        <v>10082005.029999999</v>
      </c>
      <c r="F8" s="48">
        <f t="shared" si="0"/>
        <v>0.99871066636169237</v>
      </c>
      <c r="G8" s="30">
        <v>10081005.029999999</v>
      </c>
      <c r="H8" s="48">
        <f t="shared" si="1"/>
        <v>0.99861160762651124</v>
      </c>
      <c r="I8" s="30">
        <v>10066173.52</v>
      </c>
      <c r="J8" s="178">
        <f t="shared" si="2"/>
        <v>0.99714241700508488</v>
      </c>
      <c r="K8" s="639">
        <v>8664148.8699999992</v>
      </c>
      <c r="L8" s="415">
        <v>1</v>
      </c>
      <c r="M8" s="445">
        <f t="shared" si="3"/>
        <v>0.16353091125960773</v>
      </c>
      <c r="N8" s="639">
        <v>8664074.9000000004</v>
      </c>
      <c r="O8" s="415">
        <v>1</v>
      </c>
      <c r="P8" s="445">
        <f t="shared" ref="P8:P17" si="4">+I8/N8-1</f>
        <v>0.16182900496393438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32258498.32</v>
      </c>
      <c r="D10" s="152">
        <f t="shared" ref="D10:E10" si="5">SUM(D5:D9)</f>
        <v>36127798.760000005</v>
      </c>
      <c r="E10" s="84">
        <f t="shared" si="5"/>
        <v>35891650.960000001</v>
      </c>
      <c r="F10" s="90">
        <f t="shared" si="0"/>
        <v>0.99346354308578955</v>
      </c>
      <c r="G10" s="84">
        <f>SUM(G5:G9)</f>
        <v>35770315.300000004</v>
      </c>
      <c r="H10" s="90">
        <f t="shared" si="1"/>
        <v>0.99010503068911582</v>
      </c>
      <c r="I10" s="84">
        <f>SUM(I5:I9)</f>
        <v>35384979.260000005</v>
      </c>
      <c r="J10" s="170">
        <f t="shared" si="2"/>
        <v>0.97943911543200812</v>
      </c>
      <c r="K10" s="573">
        <f>SUM(K5:K9)</f>
        <v>33479669.669999994</v>
      </c>
      <c r="L10" s="90">
        <v>0.99299999999999999</v>
      </c>
      <c r="M10" s="213">
        <f t="shared" si="3"/>
        <v>6.8419003310913107E-2</v>
      </c>
      <c r="N10" s="573">
        <f>SUM(N5:N9)</f>
        <v>33423240.699999996</v>
      </c>
      <c r="O10" s="90">
        <v>0.99099999999999999</v>
      </c>
      <c r="P10" s="213">
        <f t="shared" si="4"/>
        <v>5.8693846524583426E-2</v>
      </c>
    </row>
    <row r="11" spans="1:16" ht="15" customHeight="1" x14ac:dyDescent="0.2">
      <c r="A11" s="21">
        <v>6</v>
      </c>
      <c r="B11" s="21" t="s">
        <v>5</v>
      </c>
      <c r="C11" s="159">
        <v>1141700</v>
      </c>
      <c r="D11" s="204">
        <v>1872067.73</v>
      </c>
      <c r="E11" s="30">
        <v>1572138.38</v>
      </c>
      <c r="F11" s="48">
        <f t="shared" si="0"/>
        <v>0.83978712671896749</v>
      </c>
      <c r="G11" s="30">
        <v>1571105.11</v>
      </c>
      <c r="H11" s="48">
        <f t="shared" si="1"/>
        <v>0.8392351862183961</v>
      </c>
      <c r="I11" s="30">
        <v>1567329.91</v>
      </c>
      <c r="J11" s="153">
        <f t="shared" si="2"/>
        <v>0.83721859251320996</v>
      </c>
      <c r="K11" s="570">
        <v>3828251.13</v>
      </c>
      <c r="L11" s="48">
        <v>0.93500000000000005</v>
      </c>
      <c r="M11" s="224">
        <f t="shared" si="3"/>
        <v>-0.58960239110541313</v>
      </c>
      <c r="N11" s="570">
        <v>3828224</v>
      </c>
      <c r="O11" s="48">
        <v>0.93500000000000005</v>
      </c>
      <c r="P11" s="224">
        <f t="shared" si="4"/>
        <v>-0.59058563187525082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>
        <v>131744.18</v>
      </c>
      <c r="E12" s="34">
        <v>131744.18</v>
      </c>
      <c r="F12" s="48">
        <f t="shared" si="0"/>
        <v>1</v>
      </c>
      <c r="G12" s="34">
        <v>131744.18</v>
      </c>
      <c r="H12" s="48">
        <f t="shared" si="1"/>
        <v>1</v>
      </c>
      <c r="I12" s="180">
        <v>131744.18</v>
      </c>
      <c r="J12" s="153">
        <f t="shared" si="2"/>
        <v>1</v>
      </c>
      <c r="K12" s="574">
        <v>64649.8</v>
      </c>
      <c r="L12" s="391">
        <v>1</v>
      </c>
      <c r="M12" s="224">
        <f t="shared" si="3"/>
        <v>1.0378126459787964</v>
      </c>
      <c r="N12" s="574">
        <v>64649.8</v>
      </c>
      <c r="O12" s="391">
        <v>1</v>
      </c>
      <c r="P12" s="224">
        <f t="shared" si="4"/>
        <v>1.0378126459787964</v>
      </c>
    </row>
    <row r="13" spans="1:16" ht="15" customHeight="1" x14ac:dyDescent="0.2">
      <c r="A13" s="9"/>
      <c r="B13" s="2" t="s">
        <v>7</v>
      </c>
      <c r="C13" s="162">
        <f>SUM(C11:C12)</f>
        <v>1141700</v>
      </c>
      <c r="D13" s="152">
        <f t="shared" ref="D13:I13" si="6">SUM(D11:D12)</f>
        <v>2003811.91</v>
      </c>
      <c r="E13" s="84">
        <f t="shared" si="6"/>
        <v>1703882.5599999998</v>
      </c>
      <c r="F13" s="90">
        <f t="shared" si="0"/>
        <v>0.85032060718712865</v>
      </c>
      <c r="G13" s="84">
        <f t="shared" si="6"/>
        <v>1702849.29</v>
      </c>
      <c r="H13" s="90">
        <f t="shared" si="1"/>
        <v>0.84980495499699871</v>
      </c>
      <c r="I13" s="84">
        <f t="shared" si="6"/>
        <v>1699074.0899999999</v>
      </c>
      <c r="J13" s="170">
        <f t="shared" si="2"/>
        <v>0.84792094583368349</v>
      </c>
      <c r="K13" s="573">
        <f>SUM(K11:K12)</f>
        <v>3892900.9299999997</v>
      </c>
      <c r="L13" s="90">
        <v>0.93600000000000005</v>
      </c>
      <c r="M13" s="213">
        <f t="shared" si="3"/>
        <v>-0.56257574476728334</v>
      </c>
      <c r="N13" s="573">
        <f>SUM(N11:N12)</f>
        <v>3892873.8</v>
      </c>
      <c r="O13" s="90">
        <v>0.93600000000000005</v>
      </c>
      <c r="P13" s="213">
        <f t="shared" si="4"/>
        <v>-0.56354246829167698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 t="s">
        <v>129</v>
      </c>
      <c r="M14" s="224" t="s">
        <v>129</v>
      </c>
      <c r="N14" s="570"/>
      <c r="O14" s="418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 t="s">
        <v>129</v>
      </c>
      <c r="M15" s="524" t="s">
        <v>129</v>
      </c>
      <c r="N15" s="574"/>
      <c r="O15" s="525" t="s">
        <v>129</v>
      </c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 t="s">
        <v>129</v>
      </c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33400198.32</v>
      </c>
      <c r="D17" s="154">
        <f t="shared" ref="D17:I17" si="8">+D10+D13+D16</f>
        <v>38131610.670000002</v>
      </c>
      <c r="E17" s="155">
        <f t="shared" si="8"/>
        <v>37595533.520000003</v>
      </c>
      <c r="F17" s="181">
        <f t="shared" si="0"/>
        <v>0.98594139768604749</v>
      </c>
      <c r="G17" s="155">
        <f t="shared" si="8"/>
        <v>37473164.590000004</v>
      </c>
      <c r="H17" s="181">
        <f t="shared" si="1"/>
        <v>0.98273227727781165</v>
      </c>
      <c r="I17" s="155">
        <f t="shared" si="8"/>
        <v>37084053.350000009</v>
      </c>
      <c r="J17" s="173">
        <f t="shared" si="2"/>
        <v>0.97252785021157895</v>
      </c>
      <c r="K17" s="581">
        <f>K10+K13+K16</f>
        <v>37372570.599999994</v>
      </c>
      <c r="L17" s="181">
        <v>0.98699999999999999</v>
      </c>
      <c r="M17" s="611">
        <f t="shared" si="3"/>
        <v>2.6916529525535804E-3</v>
      </c>
      <c r="N17" s="581">
        <f>N10+N13+N16</f>
        <v>37316114.499999993</v>
      </c>
      <c r="O17" s="181">
        <v>0.98499999999999999</v>
      </c>
      <c r="P17" s="611">
        <f t="shared" si="4"/>
        <v>-6.2187918841332124E-3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O19" sqref="O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H21" sqref="H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761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3236627.39</v>
      </c>
      <c r="D5" s="204">
        <v>3843087.77</v>
      </c>
      <c r="E5" s="30">
        <v>3843087.77</v>
      </c>
      <c r="F5" s="48">
        <f>E5/D5</f>
        <v>1</v>
      </c>
      <c r="G5" s="30">
        <v>3843087.77</v>
      </c>
      <c r="H5" s="48">
        <f>G5/D5</f>
        <v>1</v>
      </c>
      <c r="I5" s="30">
        <v>3843087.77</v>
      </c>
      <c r="J5" s="153">
        <f>I5/D5</f>
        <v>1</v>
      </c>
      <c r="K5" s="583">
        <v>3464350.04</v>
      </c>
      <c r="L5" s="48">
        <v>0.999</v>
      </c>
      <c r="M5" s="210">
        <f>+G5/K5-1</f>
        <v>0.10932432509042878</v>
      </c>
      <c r="N5" s="583">
        <v>3464350.04</v>
      </c>
      <c r="O5" s="48">
        <v>0.999</v>
      </c>
      <c r="P5" s="210">
        <f>+I5/N5-1</f>
        <v>0.10932432509042878</v>
      </c>
    </row>
    <row r="6" spans="1:16" ht="15" customHeight="1" x14ac:dyDescent="0.2">
      <c r="A6" s="23">
        <v>2</v>
      </c>
      <c r="B6" s="23" t="s">
        <v>1</v>
      </c>
      <c r="C6" s="159">
        <v>8168020.2999999998</v>
      </c>
      <c r="D6" s="204">
        <v>8242050.8499999996</v>
      </c>
      <c r="E6" s="30">
        <v>8121961.54</v>
      </c>
      <c r="F6" s="48">
        <f t="shared" ref="F6:F17" si="0">E6/D6</f>
        <v>0.98542968101197781</v>
      </c>
      <c r="G6" s="30">
        <v>8065515.2300000004</v>
      </c>
      <c r="H6" s="280">
        <f t="shared" ref="H6:H17" si="1">G6/D6</f>
        <v>0.978581105211211</v>
      </c>
      <c r="I6" s="30">
        <v>7924581.4400000004</v>
      </c>
      <c r="J6" s="178">
        <f t="shared" ref="J6:J17" si="2">I6/D6</f>
        <v>0.96148174577204903</v>
      </c>
      <c r="K6" s="584">
        <v>8440721.1799999997</v>
      </c>
      <c r="L6" s="413">
        <v>0.96899999999999997</v>
      </c>
      <c r="M6" s="210">
        <f t="shared" ref="M6:M17" si="3">+G6/K6-1</f>
        <v>-4.4451882961024314E-2</v>
      </c>
      <c r="N6" s="584">
        <v>8406616.8399999999</v>
      </c>
      <c r="O6" s="413">
        <v>0.96499999999999997</v>
      </c>
      <c r="P6" s="210">
        <f>+I6/N6-1</f>
        <v>-5.7339998857376173E-2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3673291.67</v>
      </c>
      <c r="D8" s="204">
        <v>3833532.72</v>
      </c>
      <c r="E8" s="30">
        <v>3833532.72</v>
      </c>
      <c r="F8" s="48">
        <f t="shared" si="0"/>
        <v>1</v>
      </c>
      <c r="G8" s="30">
        <v>3832655.22</v>
      </c>
      <c r="H8" s="48">
        <f t="shared" si="1"/>
        <v>0.99977109886256554</v>
      </c>
      <c r="I8" s="30">
        <v>3823557.57</v>
      </c>
      <c r="J8" s="178">
        <f t="shared" si="2"/>
        <v>0.99739792230076485</v>
      </c>
      <c r="K8" s="639"/>
      <c r="L8" s="415"/>
      <c r="M8" s="445" t="e">
        <f t="shared" si="3"/>
        <v>#DIV/0!</v>
      </c>
      <c r="N8" s="639"/>
      <c r="O8" s="415"/>
      <c r="P8" s="445" t="e">
        <f t="shared" ref="P8:P17" si="4">+I8/N8-1</f>
        <v>#DIV/0!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>
        <v>3538157.86</v>
      </c>
      <c r="L9" s="268">
        <v>0.96799999999999997</v>
      </c>
      <c r="M9" s="498" t="s">
        <v>129</v>
      </c>
      <c r="N9" s="572">
        <v>3528588.6</v>
      </c>
      <c r="O9" s="268">
        <v>0.96499999999999997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15077939.359999999</v>
      </c>
      <c r="D10" s="152">
        <f t="shared" ref="D10:E10" si="5">SUM(D5:D9)</f>
        <v>15918671.34</v>
      </c>
      <c r="E10" s="84">
        <f t="shared" si="5"/>
        <v>15798582.030000001</v>
      </c>
      <c r="F10" s="90">
        <f t="shared" si="0"/>
        <v>0.99245607202793107</v>
      </c>
      <c r="G10" s="84">
        <f>SUM(G5:G9)</f>
        <v>15741258.220000001</v>
      </c>
      <c r="H10" s="90">
        <f t="shared" si="1"/>
        <v>0.98885502965601157</v>
      </c>
      <c r="I10" s="84">
        <f>SUM(I5:I9)</f>
        <v>15591226.780000001</v>
      </c>
      <c r="J10" s="170">
        <f t="shared" si="2"/>
        <v>0.9794301576427924</v>
      </c>
      <c r="K10" s="573">
        <f>SUM(K5:K9)</f>
        <v>15443229.079999998</v>
      </c>
      <c r="L10" s="90">
        <v>0.97499999999999998</v>
      </c>
      <c r="M10" s="213">
        <f t="shared" si="3"/>
        <v>1.9298369431427487E-2</v>
      </c>
      <c r="N10" s="573">
        <f>SUM(N5:N9)</f>
        <v>15399555.479999999</v>
      </c>
      <c r="O10" s="90">
        <v>0.97299999999999998</v>
      </c>
      <c r="P10" s="213">
        <f t="shared" si="4"/>
        <v>1.2446547580476253E-2</v>
      </c>
    </row>
    <row r="11" spans="1:16" ht="15" customHeight="1" x14ac:dyDescent="0.2">
      <c r="A11" s="21">
        <v>6</v>
      </c>
      <c r="B11" s="21" t="s">
        <v>5</v>
      </c>
      <c r="C11" s="159">
        <v>350000</v>
      </c>
      <c r="D11" s="204">
        <v>1217756.25</v>
      </c>
      <c r="E11" s="30">
        <v>1213976.8400000001</v>
      </c>
      <c r="F11" s="48">
        <f t="shared" si="0"/>
        <v>0.99689641502558501</v>
      </c>
      <c r="G11" s="30">
        <v>1212616.6000000001</v>
      </c>
      <c r="H11" s="48">
        <f t="shared" si="1"/>
        <v>0.99577940987779789</v>
      </c>
      <c r="I11" s="30">
        <v>1196653.6299999999</v>
      </c>
      <c r="J11" s="153">
        <f t="shared" si="2"/>
        <v>0.98267089986193856</v>
      </c>
      <c r="K11" s="570">
        <v>2092808.77</v>
      </c>
      <c r="L11" s="48">
        <v>0.99099999999999999</v>
      </c>
      <c r="M11" s="224">
        <f t="shared" si="3"/>
        <v>-0.4205793585239993</v>
      </c>
      <c r="N11" s="570">
        <v>2052908.34</v>
      </c>
      <c r="O11" s="48">
        <v>0.97199999999999998</v>
      </c>
      <c r="P11" s="224">
        <f t="shared" si="4"/>
        <v>-0.41709349283465824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224" t="s">
        <v>129</v>
      </c>
      <c r="N12" s="574"/>
      <c r="O12" s="525"/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350000</v>
      </c>
      <c r="D13" s="152">
        <f t="shared" ref="D13:I13" si="6">SUM(D11:D12)</f>
        <v>1217756.25</v>
      </c>
      <c r="E13" s="84">
        <f t="shared" si="6"/>
        <v>1213976.8400000001</v>
      </c>
      <c r="F13" s="90">
        <f t="shared" si="0"/>
        <v>0.99689641502558501</v>
      </c>
      <c r="G13" s="84">
        <f t="shared" si="6"/>
        <v>1212616.6000000001</v>
      </c>
      <c r="H13" s="90">
        <f t="shared" si="1"/>
        <v>0.99577940987779789</v>
      </c>
      <c r="I13" s="84">
        <f t="shared" si="6"/>
        <v>1196653.6299999999</v>
      </c>
      <c r="J13" s="170">
        <f t="shared" si="2"/>
        <v>0.98267089986193856</v>
      </c>
      <c r="K13" s="573">
        <f>SUM(K11:K12)</f>
        <v>2092808.77</v>
      </c>
      <c r="L13" s="90">
        <v>0.99099999999999999</v>
      </c>
      <c r="M13" s="213">
        <f t="shared" si="3"/>
        <v>-0.4205793585239993</v>
      </c>
      <c r="N13" s="573">
        <f>SUM(N11:N12)</f>
        <v>2052908.34</v>
      </c>
      <c r="O13" s="90">
        <v>0.97199999999999998</v>
      </c>
      <c r="P13" s="213">
        <f t="shared" si="4"/>
        <v>-0.41709349283465824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5" t="s">
        <v>129</v>
      </c>
      <c r="N16" s="573">
        <f>SUM(N14:N15)</f>
        <v>0</v>
      </c>
      <c r="O16" s="518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15427939.359999999</v>
      </c>
      <c r="D17" s="154">
        <f t="shared" ref="D17:I17" si="8">+D10+D13+D16</f>
        <v>17136427.59</v>
      </c>
      <c r="E17" s="155">
        <f t="shared" si="8"/>
        <v>17012558.870000001</v>
      </c>
      <c r="F17" s="181">
        <f t="shared" si="0"/>
        <v>0.99277161360794464</v>
      </c>
      <c r="G17" s="155">
        <f t="shared" si="8"/>
        <v>16953874.82</v>
      </c>
      <c r="H17" s="181">
        <f t="shared" si="1"/>
        <v>0.98934709296665024</v>
      </c>
      <c r="I17" s="155">
        <f t="shared" si="8"/>
        <v>16787880.41</v>
      </c>
      <c r="J17" s="173">
        <f t="shared" si="2"/>
        <v>0.97966045267197954</v>
      </c>
      <c r="K17" s="581">
        <f>K10+K13+K16</f>
        <v>17536037.849999998</v>
      </c>
      <c r="L17" s="181">
        <v>0.97699999999999998</v>
      </c>
      <c r="M17" s="611">
        <f t="shared" si="3"/>
        <v>-3.3198093832809472E-2</v>
      </c>
      <c r="N17" s="581">
        <f>N10+N13+N16</f>
        <v>17452463.82</v>
      </c>
      <c r="O17" s="181">
        <v>0.97299999999999998</v>
      </c>
      <c r="P17" s="611">
        <f t="shared" si="4"/>
        <v>-3.8079632586798806E-2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5" sqref="N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762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3746436.62</v>
      </c>
      <c r="D5" s="204">
        <v>4647366.8099999996</v>
      </c>
      <c r="E5" s="30">
        <v>4647366.78</v>
      </c>
      <c r="F5" s="48">
        <f>E5/D5</f>
        <v>0.99999999354473179</v>
      </c>
      <c r="G5" s="30">
        <v>4647366.78</v>
      </c>
      <c r="H5" s="48">
        <f>G5/D5</f>
        <v>0.99999999354473179</v>
      </c>
      <c r="I5" s="30">
        <v>4647366.78</v>
      </c>
      <c r="J5" s="153">
        <f>I5/D5</f>
        <v>0.99999999354473179</v>
      </c>
      <c r="K5" s="583">
        <v>4280826.97</v>
      </c>
      <c r="L5" s="48">
        <v>0.999</v>
      </c>
      <c r="M5" s="210">
        <f>+G5/K5-1</f>
        <v>8.5623598563714154E-2</v>
      </c>
      <c r="N5" s="583">
        <v>4280826.97</v>
      </c>
      <c r="O5" s="48">
        <v>0.999</v>
      </c>
      <c r="P5" s="210">
        <f>+I5/N5-1</f>
        <v>8.5623598563714154E-2</v>
      </c>
    </row>
    <row r="6" spans="1:16" ht="15" customHeight="1" x14ac:dyDescent="0.2">
      <c r="A6" s="23">
        <v>2</v>
      </c>
      <c r="B6" s="23" t="s">
        <v>1</v>
      </c>
      <c r="C6" s="159">
        <v>11631909.09</v>
      </c>
      <c r="D6" s="204">
        <v>11409340.75</v>
      </c>
      <c r="E6" s="30">
        <v>11395689.310000001</v>
      </c>
      <c r="F6" s="48">
        <f t="shared" ref="F6:F17" si="0">E6/D6</f>
        <v>0.99880348564398869</v>
      </c>
      <c r="G6" s="30">
        <v>11345168.810000001</v>
      </c>
      <c r="H6" s="280">
        <f t="shared" ref="H6:H17" si="1">G6/D6</f>
        <v>0.9943754909765492</v>
      </c>
      <c r="I6" s="30">
        <v>11155501.41</v>
      </c>
      <c r="J6" s="178">
        <f t="shared" ref="J6:J17" si="2">I6/D6</f>
        <v>0.97775162074986677</v>
      </c>
      <c r="K6" s="584">
        <v>11835481.42</v>
      </c>
      <c r="L6" s="413">
        <v>0.98499999999999999</v>
      </c>
      <c r="M6" s="210">
        <f t="shared" ref="M6:M17" si="3">+G6/K6-1</f>
        <v>-4.1427348208367132E-2</v>
      </c>
      <c r="N6" s="584">
        <v>11722074.390000001</v>
      </c>
      <c r="O6" s="413">
        <v>0.97499999999999998</v>
      </c>
      <c r="P6" s="210">
        <f>+I6/N6-1</f>
        <v>-4.8333849551691843E-2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5623938.5499999998</v>
      </c>
      <c r="D8" s="204">
        <v>5529018.6500000004</v>
      </c>
      <c r="E8" s="30">
        <v>5499650.71</v>
      </c>
      <c r="F8" s="48">
        <f t="shared" si="0"/>
        <v>0.99468839917912011</v>
      </c>
      <c r="G8" s="30">
        <v>5491500.71</v>
      </c>
      <c r="H8" s="48">
        <f t="shared" si="1"/>
        <v>0.99321435821165105</v>
      </c>
      <c r="I8" s="30">
        <v>5491500.7000000002</v>
      </c>
      <c r="J8" s="178">
        <f t="shared" si="2"/>
        <v>0.99321435640301192</v>
      </c>
      <c r="K8" s="639">
        <v>5586566.6399999997</v>
      </c>
      <c r="L8" s="415">
        <v>0.99299999999999999</v>
      </c>
      <c r="M8" s="445">
        <f t="shared" si="3"/>
        <v>-1.7016879261642526E-2</v>
      </c>
      <c r="N8" s="639">
        <v>5586183.6799999997</v>
      </c>
      <c r="O8" s="415">
        <v>0.99299999999999999</v>
      </c>
      <c r="P8" s="445">
        <f t="shared" ref="P8:P17" si="4">+I8/N8-1</f>
        <v>-1.6949492788608023E-2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21002284.260000002</v>
      </c>
      <c r="D10" s="152">
        <f t="shared" ref="D10:E10" si="5">SUM(D5:D9)</f>
        <v>21585726.210000001</v>
      </c>
      <c r="E10" s="84">
        <f t="shared" si="5"/>
        <v>21542706.800000001</v>
      </c>
      <c r="F10" s="90">
        <f t="shared" si="0"/>
        <v>0.99800704365553983</v>
      </c>
      <c r="G10" s="84">
        <f>SUM(G5:G9)</f>
        <v>21484036.300000001</v>
      </c>
      <c r="H10" s="90">
        <f t="shared" si="1"/>
        <v>0.99528902066992353</v>
      </c>
      <c r="I10" s="84">
        <f>SUM(I5:I9)</f>
        <v>21294368.890000001</v>
      </c>
      <c r="J10" s="170">
        <f t="shared" si="2"/>
        <v>0.98650231559663615</v>
      </c>
      <c r="K10" s="573">
        <f>SUM(K5:K9)</f>
        <v>21702875.030000001</v>
      </c>
      <c r="L10" s="90">
        <v>0.99</v>
      </c>
      <c r="M10" s="213">
        <f t="shared" si="3"/>
        <v>-1.0083398153355239E-2</v>
      </c>
      <c r="N10" s="573">
        <f>SUM(N5:N9)</f>
        <v>21589085.039999999</v>
      </c>
      <c r="O10" s="90">
        <v>0.98399999999999999</v>
      </c>
      <c r="P10" s="213">
        <f t="shared" si="4"/>
        <v>-1.3651164440454555E-2</v>
      </c>
    </row>
    <row r="11" spans="1:16" ht="15" customHeight="1" x14ac:dyDescent="0.2">
      <c r="A11" s="21">
        <v>6</v>
      </c>
      <c r="B11" s="21" t="s">
        <v>5</v>
      </c>
      <c r="C11" s="159">
        <v>284800</v>
      </c>
      <c r="D11" s="204">
        <v>1174530.45</v>
      </c>
      <c r="E11" s="30">
        <v>969758.15</v>
      </c>
      <c r="F11" s="48">
        <f t="shared" si="0"/>
        <v>0.82565603131021426</v>
      </c>
      <c r="G11" s="30">
        <v>965049.86</v>
      </c>
      <c r="H11" s="48">
        <f t="shared" si="1"/>
        <v>0.82164737406339705</v>
      </c>
      <c r="I11" s="30">
        <v>932634.57</v>
      </c>
      <c r="J11" s="153">
        <f t="shared" si="2"/>
        <v>0.79404886437810107</v>
      </c>
      <c r="K11" s="570">
        <v>2288592.17</v>
      </c>
      <c r="L11" s="48">
        <v>0.91500000000000004</v>
      </c>
      <c r="M11" s="224">
        <f t="shared" si="3"/>
        <v>-0.57832161070445331</v>
      </c>
      <c r="N11" s="570">
        <v>2238184.89</v>
      </c>
      <c r="O11" s="48">
        <v>0.89500000000000002</v>
      </c>
      <c r="P11" s="224">
        <f t="shared" si="4"/>
        <v>-0.58330762835236549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30000</v>
      </c>
      <c r="L12" s="391">
        <v>1</v>
      </c>
      <c r="M12" s="224">
        <f t="shared" si="3"/>
        <v>-1</v>
      </c>
      <c r="N12" s="574">
        <v>30000</v>
      </c>
      <c r="O12" s="391">
        <v>1</v>
      </c>
      <c r="P12" s="498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284800</v>
      </c>
      <c r="D13" s="152">
        <f t="shared" ref="D13:I13" si="6">SUM(D11:D12)</f>
        <v>1174530.45</v>
      </c>
      <c r="E13" s="84">
        <f t="shared" si="6"/>
        <v>969758.15</v>
      </c>
      <c r="F13" s="90">
        <f t="shared" si="0"/>
        <v>0.82565603131021426</v>
      </c>
      <c r="G13" s="84">
        <f t="shared" si="6"/>
        <v>965049.86</v>
      </c>
      <c r="H13" s="90">
        <f t="shared" si="1"/>
        <v>0.82164737406339705</v>
      </c>
      <c r="I13" s="84">
        <f t="shared" si="6"/>
        <v>932634.57</v>
      </c>
      <c r="J13" s="170">
        <f t="shared" si="2"/>
        <v>0.79404886437810107</v>
      </c>
      <c r="K13" s="573">
        <f>SUM(K11:K12)</f>
        <v>2318592.17</v>
      </c>
      <c r="L13" s="90">
        <v>0.91600000000000004</v>
      </c>
      <c r="M13" s="213">
        <f t="shared" si="3"/>
        <v>-0.58377765935438308</v>
      </c>
      <c r="N13" s="573">
        <f>SUM(N11:N12)</f>
        <v>2268184.89</v>
      </c>
      <c r="O13" s="90">
        <v>0.89700000000000002</v>
      </c>
      <c r="P13" s="213">
        <f t="shared" si="4"/>
        <v>-0.58881898291809898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 t="s">
        <v>129</v>
      </c>
      <c r="M14" s="224" t="s">
        <v>129</v>
      </c>
      <c r="N14" s="570"/>
      <c r="O14" s="418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 t="s">
        <v>129</v>
      </c>
      <c r="M15" s="524" t="s">
        <v>129</v>
      </c>
      <c r="N15" s="574"/>
      <c r="O15" s="525" t="s">
        <v>129</v>
      </c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 t="s">
        <v>129</v>
      </c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21287084.260000002</v>
      </c>
      <c r="D17" s="154">
        <f t="shared" ref="D17:I17" si="8">+D10+D13+D16</f>
        <v>22760256.66</v>
      </c>
      <c r="E17" s="155">
        <f t="shared" si="8"/>
        <v>22512464.949999999</v>
      </c>
      <c r="F17" s="181">
        <f t="shared" si="0"/>
        <v>0.98911296503806645</v>
      </c>
      <c r="G17" s="155">
        <f t="shared" si="8"/>
        <v>22449086.16</v>
      </c>
      <c r="H17" s="181">
        <f t="shared" si="1"/>
        <v>0.98632833958560462</v>
      </c>
      <c r="I17" s="155">
        <f t="shared" si="8"/>
        <v>22227003.460000001</v>
      </c>
      <c r="J17" s="173">
        <f t="shared" si="2"/>
        <v>0.97657086174528229</v>
      </c>
      <c r="K17" s="581">
        <f>K10+K13+K16</f>
        <v>24021467.200000003</v>
      </c>
      <c r="L17" s="181">
        <v>0.98199999999999998</v>
      </c>
      <c r="M17" s="611">
        <f t="shared" si="3"/>
        <v>-6.5457327269335286E-2</v>
      </c>
      <c r="N17" s="581">
        <f>N10+N13+N16</f>
        <v>23857269.93</v>
      </c>
      <c r="O17" s="181">
        <v>0.97499999999999998</v>
      </c>
      <c r="P17" s="611">
        <f t="shared" si="4"/>
        <v>-6.8334158719056681E-2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I20" sqref="I20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8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8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8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8"/>
    </row>
    <row r="10" spans="1:15" ht="15" customHeight="1" x14ac:dyDescent="0.2">
      <c r="F10"/>
      <c r="H10"/>
      <c r="J10"/>
      <c r="M10" s="458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8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8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8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8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8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8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8"/>
      <c r="N19" s="446"/>
      <c r="O19" s="446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1" workbookViewId="0">
      <selection activeCell="N29" sqref="N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770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G22" sqref="G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763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3938350.2</v>
      </c>
      <c r="D5" s="204">
        <v>4572398.88</v>
      </c>
      <c r="E5" s="30">
        <v>4572330.71</v>
      </c>
      <c r="F5" s="48">
        <f>E5/D5</f>
        <v>0.99998509097701471</v>
      </c>
      <c r="G5" s="30">
        <v>4572330.71</v>
      </c>
      <c r="H5" s="48">
        <f>G5/D5</f>
        <v>0.99998509097701471</v>
      </c>
      <c r="I5" s="30">
        <v>4572330.71</v>
      </c>
      <c r="J5" s="153">
        <f>I5/D5</f>
        <v>0.99998509097701471</v>
      </c>
      <c r="K5" s="583">
        <v>4162456.02</v>
      </c>
      <c r="L5" s="48">
        <v>0.999</v>
      </c>
      <c r="M5" s="210">
        <f>+G5/K5-1</f>
        <v>9.8469434398972933E-2</v>
      </c>
      <c r="N5" s="583">
        <v>4162456.02</v>
      </c>
      <c r="O5" s="48">
        <v>0.999</v>
      </c>
      <c r="P5" s="210">
        <f>+I5/N5-1</f>
        <v>9.8469434398972933E-2</v>
      </c>
    </row>
    <row r="6" spans="1:16" ht="15" customHeight="1" x14ac:dyDescent="0.2">
      <c r="A6" s="23">
        <v>2</v>
      </c>
      <c r="B6" s="23" t="s">
        <v>1</v>
      </c>
      <c r="C6" s="159">
        <v>11277741.720000001</v>
      </c>
      <c r="D6" s="204">
        <v>11585691.800000001</v>
      </c>
      <c r="E6" s="30">
        <v>11518267.82</v>
      </c>
      <c r="F6" s="48">
        <f t="shared" ref="F6:F17" si="0">E6/D6</f>
        <v>0.99418040966703425</v>
      </c>
      <c r="G6" s="30">
        <v>11477904.32</v>
      </c>
      <c r="H6" s="280">
        <f t="shared" ref="H6:H17" si="1">G6/D6</f>
        <v>0.99069650031601908</v>
      </c>
      <c r="I6" s="30">
        <v>11029009.789999999</v>
      </c>
      <c r="J6" s="178">
        <f t="shared" ref="J6:J17" si="2">I6/D6</f>
        <v>0.95195090464947452</v>
      </c>
      <c r="K6" s="584">
        <v>11609796.710000001</v>
      </c>
      <c r="L6" s="413">
        <v>0.99399999999999999</v>
      </c>
      <c r="M6" s="210">
        <f t="shared" ref="M6:M17" si="3">+G6/K6-1</f>
        <v>-1.1360439230292174E-2</v>
      </c>
      <c r="N6" s="584">
        <v>11556210.380000001</v>
      </c>
      <c r="O6" s="413">
        <v>0.98899999999999999</v>
      </c>
      <c r="P6" s="210">
        <f>+I6/N6-1</f>
        <v>-4.5620542778661455E-2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6157520.5</v>
      </c>
      <c r="D8" s="204">
        <v>8796178.4600000009</v>
      </c>
      <c r="E8" s="30">
        <v>8796167.5199999996</v>
      </c>
      <c r="F8" s="48">
        <f t="shared" si="0"/>
        <v>0.99999875627807566</v>
      </c>
      <c r="G8" s="30">
        <v>8794517.5199999996</v>
      </c>
      <c r="H8" s="48">
        <f t="shared" si="1"/>
        <v>0.99981117481784232</v>
      </c>
      <c r="I8" s="30">
        <v>8778638.6199999992</v>
      </c>
      <c r="J8" s="178">
        <f t="shared" si="2"/>
        <v>0.99800597042456984</v>
      </c>
      <c r="K8" s="639">
        <v>6081985.6100000003</v>
      </c>
      <c r="L8" s="415">
        <v>0.998</v>
      </c>
      <c r="M8" s="445">
        <f t="shared" si="3"/>
        <v>0.44599446364030437</v>
      </c>
      <c r="N8" s="639">
        <v>6066963.8799999999</v>
      </c>
      <c r="O8" s="415">
        <v>0.995</v>
      </c>
      <c r="P8" s="445">
        <f t="shared" ref="P8:P17" si="4">+I8/N8-1</f>
        <v>0.44695745576121659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21373612.420000002</v>
      </c>
      <c r="D10" s="152">
        <f t="shared" ref="D10:E10" si="5">SUM(D5:D9)</f>
        <v>24954269.140000001</v>
      </c>
      <c r="E10" s="84">
        <f t="shared" si="5"/>
        <v>24886766.050000001</v>
      </c>
      <c r="F10" s="90">
        <f t="shared" si="0"/>
        <v>0.99729492818958998</v>
      </c>
      <c r="G10" s="84">
        <f>SUM(G5:G9)</f>
        <v>24844752.550000001</v>
      </c>
      <c r="H10" s="90">
        <f t="shared" si="1"/>
        <v>0.99561130845445389</v>
      </c>
      <c r="I10" s="84">
        <f>SUM(I5:I9)</f>
        <v>24379979.119999997</v>
      </c>
      <c r="J10" s="170">
        <f t="shared" si="2"/>
        <v>0.97698630175149248</v>
      </c>
      <c r="K10" s="573">
        <f>SUM(K5:K9)</f>
        <v>21854238.34</v>
      </c>
      <c r="L10" s="90">
        <v>0.996</v>
      </c>
      <c r="M10" s="213">
        <f t="shared" si="3"/>
        <v>0.13683909562413965</v>
      </c>
      <c r="N10" s="573">
        <f>SUM(N5:N9)</f>
        <v>21785630.280000001</v>
      </c>
      <c r="O10" s="90">
        <v>0.99299999999999999</v>
      </c>
      <c r="P10" s="213">
        <f t="shared" si="4"/>
        <v>0.11908532397989435</v>
      </c>
    </row>
    <row r="11" spans="1:16" ht="15" customHeight="1" x14ac:dyDescent="0.2">
      <c r="A11" s="21">
        <v>6</v>
      </c>
      <c r="B11" s="21" t="s">
        <v>5</v>
      </c>
      <c r="C11" s="159">
        <v>582092.55000000005</v>
      </c>
      <c r="D11" s="204">
        <v>2513482.2200000002</v>
      </c>
      <c r="E11" s="30">
        <v>2512037.77</v>
      </c>
      <c r="F11" s="48">
        <f t="shared" si="0"/>
        <v>0.99942531918924804</v>
      </c>
      <c r="G11" s="30">
        <v>2511603.69</v>
      </c>
      <c r="H11" s="48">
        <f t="shared" si="1"/>
        <v>0.99925261854448277</v>
      </c>
      <c r="I11" s="30">
        <v>2509479.79</v>
      </c>
      <c r="J11" s="153">
        <f t="shared" si="2"/>
        <v>0.99840761555098645</v>
      </c>
      <c r="K11" s="570">
        <v>1937985.77</v>
      </c>
      <c r="L11" s="48">
        <v>0.90500000000000003</v>
      </c>
      <c r="M11" s="224">
        <f t="shared" si="3"/>
        <v>0.29598665216205378</v>
      </c>
      <c r="N11" s="570">
        <v>1934264.97</v>
      </c>
      <c r="O11" s="48">
        <v>0.90300000000000002</v>
      </c>
      <c r="P11" s="224">
        <f t="shared" si="4"/>
        <v>0.29738160434141547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 t="s">
        <v>129</v>
      </c>
      <c r="M12" s="224" t="s">
        <v>129</v>
      </c>
      <c r="N12" s="574"/>
      <c r="O12" s="525" t="s">
        <v>129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582092.55000000005</v>
      </c>
      <c r="D13" s="152">
        <f t="shared" ref="D13:I13" si="6">SUM(D11:D12)</f>
        <v>2513482.2200000002</v>
      </c>
      <c r="E13" s="84">
        <f t="shared" si="6"/>
        <v>2512037.77</v>
      </c>
      <c r="F13" s="90">
        <f t="shared" si="0"/>
        <v>0.99942531918924804</v>
      </c>
      <c r="G13" s="84">
        <f t="shared" si="6"/>
        <v>2511603.69</v>
      </c>
      <c r="H13" s="90">
        <f t="shared" si="1"/>
        <v>0.99925261854448277</v>
      </c>
      <c r="I13" s="84">
        <f t="shared" si="6"/>
        <v>2509479.79</v>
      </c>
      <c r="J13" s="170">
        <f t="shared" si="2"/>
        <v>0.99840761555098645</v>
      </c>
      <c r="K13" s="573">
        <f>SUM(K11:K12)</f>
        <v>1937985.77</v>
      </c>
      <c r="L13" s="90">
        <v>0.90500000000000003</v>
      </c>
      <c r="M13" s="213">
        <f t="shared" si="3"/>
        <v>0.29598665216205378</v>
      </c>
      <c r="N13" s="573">
        <f>SUM(N11:N12)</f>
        <v>1934264.97</v>
      </c>
      <c r="O13" s="90">
        <v>0.90300000000000002</v>
      </c>
      <c r="P13" s="213">
        <f t="shared" si="4"/>
        <v>0.29738160434141547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 t="s">
        <v>129</v>
      </c>
      <c r="M14" s="224" t="s">
        <v>129</v>
      </c>
      <c r="N14" s="570"/>
      <c r="O14" s="418" t="s">
        <v>129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 t="s">
        <v>129</v>
      </c>
      <c r="M15" s="524" t="s">
        <v>129</v>
      </c>
      <c r="N15" s="574"/>
      <c r="O15" s="525" t="s">
        <v>129</v>
      </c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 t="s">
        <v>129</v>
      </c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21955704.970000003</v>
      </c>
      <c r="D17" s="154">
        <f t="shared" ref="D17:I17" si="8">+D10+D13+D16</f>
        <v>27467751.359999999</v>
      </c>
      <c r="E17" s="155">
        <f t="shared" si="8"/>
        <v>27398803.82</v>
      </c>
      <c r="F17" s="181">
        <f t="shared" si="0"/>
        <v>0.99748987315720339</v>
      </c>
      <c r="G17" s="155">
        <f t="shared" si="8"/>
        <v>27356356.240000002</v>
      </c>
      <c r="H17" s="181">
        <f t="shared" si="1"/>
        <v>0.99594451258350125</v>
      </c>
      <c r="I17" s="155">
        <f t="shared" si="8"/>
        <v>26889458.909999996</v>
      </c>
      <c r="J17" s="173">
        <f t="shared" si="2"/>
        <v>0.9789464946576536</v>
      </c>
      <c r="K17" s="581">
        <f>K10+K13+K16</f>
        <v>23792224.109999999</v>
      </c>
      <c r="L17" s="181">
        <v>0.98799999999999999</v>
      </c>
      <c r="M17" s="611">
        <f t="shared" si="3"/>
        <v>0.14980239398896633</v>
      </c>
      <c r="N17" s="581">
        <f>N10+N13+N16</f>
        <v>23719895.25</v>
      </c>
      <c r="O17" s="181">
        <v>0.98499999999999999</v>
      </c>
      <c r="P17" s="611">
        <f t="shared" si="4"/>
        <v>0.13362469043787173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12" sqref="N1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3" sqref="K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764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4151001.85</v>
      </c>
      <c r="D5" s="204">
        <v>4521524.5199999996</v>
      </c>
      <c r="E5" s="30">
        <v>4521141.4400000004</v>
      </c>
      <c r="F5" s="48">
        <f>E5/D5</f>
        <v>0.99991527636346889</v>
      </c>
      <c r="G5" s="30">
        <v>4521141.4400000004</v>
      </c>
      <c r="H5" s="48">
        <f>G5/D5</f>
        <v>0.99991527636346889</v>
      </c>
      <c r="I5" s="30">
        <v>4521141.4400000004</v>
      </c>
      <c r="J5" s="153">
        <f>I5/D5</f>
        <v>0.99991527636346889</v>
      </c>
      <c r="K5" s="583">
        <v>4028075.46</v>
      </c>
      <c r="L5" s="48">
        <v>1</v>
      </c>
      <c r="M5" s="210">
        <f>+G5/K5-1</f>
        <v>0.12240733444452423</v>
      </c>
      <c r="N5" s="583">
        <v>4028075.46</v>
      </c>
      <c r="O5" s="48">
        <v>1</v>
      </c>
      <c r="P5" s="210">
        <f>+I5/N5-1</f>
        <v>0.12240733444452423</v>
      </c>
    </row>
    <row r="6" spans="1:16" ht="15" customHeight="1" x14ac:dyDescent="0.2">
      <c r="A6" s="23">
        <v>2</v>
      </c>
      <c r="B6" s="23" t="s">
        <v>1</v>
      </c>
      <c r="C6" s="159">
        <v>12642114.67</v>
      </c>
      <c r="D6" s="204">
        <v>13605944.779999999</v>
      </c>
      <c r="E6" s="30">
        <v>13541658.060000001</v>
      </c>
      <c r="F6" s="48">
        <f t="shared" ref="F6:F17" si="0">E6/D6</f>
        <v>0.9952751006240671</v>
      </c>
      <c r="G6" s="30">
        <v>13477134.640000001</v>
      </c>
      <c r="H6" s="280">
        <f t="shared" ref="H6:H17" si="1">G6/D6</f>
        <v>0.99053280444079539</v>
      </c>
      <c r="I6" s="30">
        <v>13098450.1</v>
      </c>
      <c r="J6" s="178">
        <f t="shared" ref="J6:J17" si="2">I6/D6</f>
        <v>0.96270051891243968</v>
      </c>
      <c r="K6" s="584">
        <v>12971187.310000001</v>
      </c>
      <c r="L6" s="413">
        <v>0.98299999999999998</v>
      </c>
      <c r="M6" s="210">
        <f t="shared" ref="M6:M17" si="3">+G6/K6-1</f>
        <v>3.9005475590499383E-2</v>
      </c>
      <c r="N6" s="584">
        <v>12914122.83</v>
      </c>
      <c r="O6" s="413">
        <v>0.97899999999999998</v>
      </c>
      <c r="P6" s="210">
        <f>+I6/N6-1</f>
        <v>1.4273309339431162E-2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8902363.8699999992</v>
      </c>
      <c r="D8" s="204">
        <v>12997499.84</v>
      </c>
      <c r="E8" s="30">
        <v>12916374.449999999</v>
      </c>
      <c r="F8" s="48">
        <f t="shared" si="0"/>
        <v>0.99375838499721802</v>
      </c>
      <c r="G8" s="30">
        <v>12915874.449999999</v>
      </c>
      <c r="H8" s="48">
        <f t="shared" si="1"/>
        <v>0.99371991606041055</v>
      </c>
      <c r="I8" s="30">
        <v>12913714.539999999</v>
      </c>
      <c r="J8" s="178">
        <f t="shared" si="2"/>
        <v>0.99355373717781093</v>
      </c>
      <c r="K8" s="639">
        <v>8822653.3300000001</v>
      </c>
      <c r="L8" s="415">
        <v>1</v>
      </c>
      <c r="M8" s="445">
        <f t="shared" si="3"/>
        <v>0.46394445830503916</v>
      </c>
      <c r="N8" s="639">
        <v>8821223.9000000004</v>
      </c>
      <c r="O8" s="415">
        <v>1</v>
      </c>
      <c r="P8" s="445">
        <f t="shared" ref="P8:P17" si="4">+I8/N8-1</f>
        <v>0.46393682853917784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25695480.390000001</v>
      </c>
      <c r="D10" s="152">
        <f t="shared" ref="D10:E10" si="5">SUM(D5:D9)</f>
        <v>31124969.139999997</v>
      </c>
      <c r="E10" s="84">
        <f t="shared" si="5"/>
        <v>30979173.949999999</v>
      </c>
      <c r="F10" s="90">
        <f t="shared" si="0"/>
        <v>0.99531581254444912</v>
      </c>
      <c r="G10" s="84">
        <f>SUM(G5:G9)</f>
        <v>30914150.530000001</v>
      </c>
      <c r="H10" s="90">
        <f t="shared" si="1"/>
        <v>0.99322670460967422</v>
      </c>
      <c r="I10" s="84">
        <f>SUM(I5:I9)</f>
        <v>30533306.079999998</v>
      </c>
      <c r="J10" s="170">
        <f t="shared" si="2"/>
        <v>0.98099072621281325</v>
      </c>
      <c r="K10" s="573">
        <f>SUM(K5:K9)</f>
        <v>25821916.100000001</v>
      </c>
      <c r="L10" s="90">
        <v>0.99099999999999999</v>
      </c>
      <c r="M10" s="213">
        <f t="shared" si="3"/>
        <v>0.19720590874354205</v>
      </c>
      <c r="N10" s="573">
        <f>SUM(N5:N9)</f>
        <v>25763422.189999998</v>
      </c>
      <c r="O10" s="90">
        <v>0.98899999999999999</v>
      </c>
      <c r="P10" s="213">
        <f t="shared" si="4"/>
        <v>0.18514170418910481</v>
      </c>
    </row>
    <row r="11" spans="1:16" ht="15" customHeight="1" x14ac:dyDescent="0.2">
      <c r="A11" s="21">
        <v>6</v>
      </c>
      <c r="B11" s="21" t="s">
        <v>5</v>
      </c>
      <c r="C11" s="159">
        <v>1119753.2</v>
      </c>
      <c r="D11" s="204">
        <v>1482944.17</v>
      </c>
      <c r="E11" s="30">
        <v>1456968.01</v>
      </c>
      <c r="F11" s="48">
        <f t="shared" si="0"/>
        <v>0.98248338641096655</v>
      </c>
      <c r="G11" s="30">
        <v>1456543.81</v>
      </c>
      <c r="H11" s="48">
        <f t="shared" si="1"/>
        <v>0.98219733383489427</v>
      </c>
      <c r="I11" s="30">
        <v>1452772.33</v>
      </c>
      <c r="J11" s="153">
        <f t="shared" si="2"/>
        <v>0.97965409581130769</v>
      </c>
      <c r="K11" s="570">
        <v>2899662.47</v>
      </c>
      <c r="L11" s="48">
        <v>0.996</v>
      </c>
      <c r="M11" s="224">
        <f t="shared" si="3"/>
        <v>-0.49768504952923021</v>
      </c>
      <c r="N11" s="570">
        <v>2896231.92</v>
      </c>
      <c r="O11" s="48">
        <v>0.995</v>
      </c>
      <c r="P11" s="224">
        <f t="shared" si="4"/>
        <v>-0.49839226618288213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174372.89</v>
      </c>
      <c r="L12" s="391">
        <v>1</v>
      </c>
      <c r="M12" s="224">
        <f t="shared" si="3"/>
        <v>-1</v>
      </c>
      <c r="N12" s="574">
        <v>174372.89</v>
      </c>
      <c r="O12" s="391">
        <v>1</v>
      </c>
      <c r="P12" s="224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1119753.2</v>
      </c>
      <c r="D13" s="152">
        <f t="shared" ref="D13:I13" si="6">SUM(D11:D12)</f>
        <v>1482944.17</v>
      </c>
      <c r="E13" s="84">
        <f t="shared" si="6"/>
        <v>1456968.01</v>
      </c>
      <c r="F13" s="90">
        <f t="shared" si="0"/>
        <v>0.98248338641096655</v>
      </c>
      <c r="G13" s="84">
        <f t="shared" si="6"/>
        <v>1456543.81</v>
      </c>
      <c r="H13" s="90">
        <f t="shared" si="1"/>
        <v>0.98219733383489427</v>
      </c>
      <c r="I13" s="84">
        <f t="shared" si="6"/>
        <v>1452772.33</v>
      </c>
      <c r="J13" s="170">
        <f t="shared" si="2"/>
        <v>0.97965409581130769</v>
      </c>
      <c r="K13" s="573">
        <f>SUM(K11:K12)</f>
        <v>3074035.3600000003</v>
      </c>
      <c r="L13" s="90">
        <v>0.997</v>
      </c>
      <c r="M13" s="633">
        <f t="shared" si="3"/>
        <v>-0.52617857655352407</v>
      </c>
      <c r="N13" s="573">
        <f>SUM(N11:N12)</f>
        <v>3070604.81</v>
      </c>
      <c r="O13" s="90">
        <v>0.996</v>
      </c>
      <c r="P13" s="213">
        <f t="shared" si="4"/>
        <v>-0.52687746555050818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26815233.59</v>
      </c>
      <c r="D17" s="154">
        <f t="shared" ref="D17:I17" si="8">+D10+D13+D16</f>
        <v>32607913.309999995</v>
      </c>
      <c r="E17" s="155">
        <f t="shared" si="8"/>
        <v>32436141.960000001</v>
      </c>
      <c r="F17" s="181">
        <f t="shared" si="0"/>
        <v>0.99473221888297536</v>
      </c>
      <c r="G17" s="155">
        <f t="shared" si="8"/>
        <v>32370694.34</v>
      </c>
      <c r="H17" s="181">
        <f t="shared" si="1"/>
        <v>0.99272511038210942</v>
      </c>
      <c r="I17" s="155">
        <f t="shared" si="8"/>
        <v>31986078.409999996</v>
      </c>
      <c r="J17" s="173">
        <f t="shared" si="2"/>
        <v>0.98092993887439894</v>
      </c>
      <c r="K17" s="581">
        <f>K10+K13+K16</f>
        <v>28895951.460000001</v>
      </c>
      <c r="L17" s="181">
        <v>0.99199999999999999</v>
      </c>
      <c r="M17" s="611">
        <f t="shared" si="3"/>
        <v>0.12025016323861171</v>
      </c>
      <c r="N17" s="581">
        <f>N10+N13+N16</f>
        <v>28834026.999999996</v>
      </c>
      <c r="O17" s="181">
        <v>0.99</v>
      </c>
      <c r="P17" s="611">
        <f t="shared" si="4"/>
        <v>0.10931707215228736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765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3689730.5</v>
      </c>
      <c r="D5" s="204">
        <v>4294877.58</v>
      </c>
      <c r="E5" s="30">
        <v>4294388.54</v>
      </c>
      <c r="F5" s="48">
        <f>E5/D5</f>
        <v>0.99988613412352489</v>
      </c>
      <c r="G5" s="30">
        <v>4294388.54</v>
      </c>
      <c r="H5" s="48">
        <f>G5/D5</f>
        <v>0.99988613412352489</v>
      </c>
      <c r="I5" s="30">
        <v>4294388.54</v>
      </c>
      <c r="J5" s="153">
        <f>I5/D5</f>
        <v>0.99988613412352489</v>
      </c>
      <c r="K5" s="583">
        <v>3973124.82</v>
      </c>
      <c r="L5" s="48">
        <v>1</v>
      </c>
      <c r="M5" s="210">
        <f>+G5/K5-1</f>
        <v>8.0859206431878494E-2</v>
      </c>
      <c r="N5" s="583">
        <v>3973124.82</v>
      </c>
      <c r="O5" s="48">
        <v>1</v>
      </c>
      <c r="P5" s="210">
        <f>+I5/N5-1</f>
        <v>8.0859206431878494E-2</v>
      </c>
    </row>
    <row r="6" spans="1:16" ht="15" customHeight="1" x14ac:dyDescent="0.2">
      <c r="A6" s="23">
        <v>2</v>
      </c>
      <c r="B6" s="23" t="s">
        <v>1</v>
      </c>
      <c r="C6" s="159">
        <v>13922557.779999999</v>
      </c>
      <c r="D6" s="204">
        <v>14869199.300000001</v>
      </c>
      <c r="E6" s="30">
        <v>14490101.33</v>
      </c>
      <c r="F6" s="48">
        <f t="shared" ref="F6:F17" si="0">E6/D6</f>
        <v>0.97450447987471656</v>
      </c>
      <c r="G6" s="30">
        <v>14460278.810000001</v>
      </c>
      <c r="H6" s="280">
        <f t="shared" ref="H6:H17" si="1">G6/D6</f>
        <v>0.97249882244836139</v>
      </c>
      <c r="I6" s="30">
        <v>13969608.08</v>
      </c>
      <c r="J6" s="178">
        <f t="shared" ref="J6:J17" si="2">I6/D6</f>
        <v>0.93949968644242998</v>
      </c>
      <c r="K6" s="584">
        <v>14308674.369999999</v>
      </c>
      <c r="L6" s="413">
        <v>0.98599999999999999</v>
      </c>
      <c r="M6" s="210">
        <f t="shared" ref="M6:M17" si="3">+G6/K6-1</f>
        <v>1.0595282000257056E-2</v>
      </c>
      <c r="N6" s="584">
        <v>14205838.890000001</v>
      </c>
      <c r="O6" s="413">
        <v>0.97899999999999998</v>
      </c>
      <c r="P6" s="210">
        <f>+I6/N6-1</f>
        <v>-1.6629134810636992E-2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9513334.1400000006</v>
      </c>
      <c r="D8" s="204">
        <v>14119902.140000001</v>
      </c>
      <c r="E8" s="30">
        <v>13971766.720000001</v>
      </c>
      <c r="F8" s="48">
        <f t="shared" si="0"/>
        <v>0.9895087502355735</v>
      </c>
      <c r="G8" s="30">
        <v>13962240.720000001</v>
      </c>
      <c r="H8" s="48">
        <f t="shared" si="1"/>
        <v>0.98883409966749247</v>
      </c>
      <c r="I8" s="30">
        <v>13960218.619999999</v>
      </c>
      <c r="J8" s="178">
        <f t="shared" si="2"/>
        <v>0.98869089045966985</v>
      </c>
      <c r="K8" s="639">
        <v>9892693.2699999996</v>
      </c>
      <c r="L8" s="415">
        <v>0.996</v>
      </c>
      <c r="M8" s="445">
        <f t="shared" si="3"/>
        <v>0.4113690113430557</v>
      </c>
      <c r="N8" s="639">
        <v>9872833.4700000007</v>
      </c>
      <c r="O8" s="415">
        <v>0.99399999999999999</v>
      </c>
      <c r="P8" s="445">
        <f t="shared" ref="P8:P17" si="4">+I8/N8-1</f>
        <v>0.4140032506797664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/>
      <c r="M9" s="498" t="s">
        <v>129</v>
      </c>
      <c r="N9" s="572"/>
      <c r="O9" s="268"/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27125622.420000002</v>
      </c>
      <c r="D10" s="152">
        <f t="shared" ref="D10:E10" si="5">SUM(D5:D9)</f>
        <v>33283979.020000003</v>
      </c>
      <c r="E10" s="84">
        <f t="shared" si="5"/>
        <v>32756256.590000004</v>
      </c>
      <c r="F10" s="90">
        <f t="shared" si="0"/>
        <v>0.98414485150099096</v>
      </c>
      <c r="G10" s="84">
        <f>SUM(G5:G9)</f>
        <v>32716908.07</v>
      </c>
      <c r="H10" s="90">
        <f t="shared" si="1"/>
        <v>0.98296264549201717</v>
      </c>
      <c r="I10" s="84">
        <f>SUM(I5:I9)</f>
        <v>32224215.240000002</v>
      </c>
      <c r="J10" s="170">
        <f t="shared" si="2"/>
        <v>0.96815994327591659</v>
      </c>
      <c r="K10" s="573">
        <f>SUM(K5:K9)</f>
        <v>28174492.459999997</v>
      </c>
      <c r="L10" s="90">
        <v>0.99099999999999999</v>
      </c>
      <c r="M10" s="213">
        <f t="shared" si="3"/>
        <v>0.16122439885825735</v>
      </c>
      <c r="N10" s="573">
        <f>SUM(N5:N9)</f>
        <v>28051797.18</v>
      </c>
      <c r="O10" s="90">
        <v>0.98699999999999999</v>
      </c>
      <c r="P10" s="213">
        <f t="shared" si="4"/>
        <v>0.14873977710685859</v>
      </c>
    </row>
    <row r="11" spans="1:16" ht="15" customHeight="1" x14ac:dyDescent="0.2">
      <c r="A11" s="21">
        <v>6</v>
      </c>
      <c r="B11" s="21" t="s">
        <v>5</v>
      </c>
      <c r="C11" s="159">
        <v>3061835.64</v>
      </c>
      <c r="D11" s="204">
        <v>3018057.7</v>
      </c>
      <c r="E11" s="30">
        <v>2777005.9</v>
      </c>
      <c r="F11" s="48">
        <f t="shared" si="0"/>
        <v>0.92013015523195585</v>
      </c>
      <c r="G11" s="30">
        <v>2776755.02</v>
      </c>
      <c r="H11" s="48">
        <f t="shared" si="1"/>
        <v>0.92004702892194534</v>
      </c>
      <c r="I11" s="30">
        <v>2535228.33</v>
      </c>
      <c r="J11" s="153">
        <f t="shared" si="2"/>
        <v>0.84001983461084917</v>
      </c>
      <c r="K11" s="570">
        <v>2394579.02</v>
      </c>
      <c r="L11" s="48">
        <v>0.99299999999999999</v>
      </c>
      <c r="M11" s="224">
        <f t="shared" si="3"/>
        <v>0.15960049629099315</v>
      </c>
      <c r="N11" s="570">
        <v>2366746.66</v>
      </c>
      <c r="O11" s="48">
        <v>0.98099999999999998</v>
      </c>
      <c r="P11" s="224">
        <f t="shared" si="4"/>
        <v>7.118703190649045E-2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100000</v>
      </c>
      <c r="L12" s="525">
        <v>1</v>
      </c>
      <c r="M12" s="224">
        <f t="shared" si="3"/>
        <v>-1</v>
      </c>
      <c r="N12" s="574">
        <v>100000</v>
      </c>
      <c r="O12" s="525">
        <v>1</v>
      </c>
      <c r="P12" s="224">
        <f t="shared" si="4"/>
        <v>-1</v>
      </c>
    </row>
    <row r="13" spans="1:16" ht="15" customHeight="1" x14ac:dyDescent="0.2">
      <c r="A13" s="9"/>
      <c r="B13" s="2" t="s">
        <v>7</v>
      </c>
      <c r="C13" s="162">
        <f>SUM(C11:C12)</f>
        <v>3061835.64</v>
      </c>
      <c r="D13" s="152">
        <f t="shared" ref="D13:I13" si="6">SUM(D11:D12)</f>
        <v>3018057.7</v>
      </c>
      <c r="E13" s="84">
        <f t="shared" si="6"/>
        <v>2777005.9</v>
      </c>
      <c r="F13" s="90">
        <f t="shared" si="0"/>
        <v>0.92013015523195585</v>
      </c>
      <c r="G13" s="84">
        <f t="shared" si="6"/>
        <v>2776755.02</v>
      </c>
      <c r="H13" s="90">
        <f t="shared" si="1"/>
        <v>0.92004702892194534</v>
      </c>
      <c r="I13" s="84">
        <f t="shared" si="6"/>
        <v>2535228.33</v>
      </c>
      <c r="J13" s="170">
        <f t="shared" si="2"/>
        <v>0.84001983461084917</v>
      </c>
      <c r="K13" s="573">
        <f>SUM(K11:K12)</f>
        <v>2494579.02</v>
      </c>
      <c r="L13" s="90">
        <v>0.99299999999999999</v>
      </c>
      <c r="M13" s="633">
        <f t="shared" si="3"/>
        <v>0.11311567913370801</v>
      </c>
      <c r="N13" s="573">
        <f>SUM(N11:N12)</f>
        <v>2466746.66</v>
      </c>
      <c r="O13" s="90">
        <v>0.98199999999999998</v>
      </c>
      <c r="P13" s="213">
        <f t="shared" si="4"/>
        <v>2.7761938877014503E-2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 t="s">
        <v>129</v>
      </c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30187458.060000002</v>
      </c>
      <c r="D17" s="154">
        <f t="shared" ref="D17:I17" si="8">+D10+D13+D16</f>
        <v>36302036.720000006</v>
      </c>
      <c r="E17" s="155">
        <f t="shared" si="8"/>
        <v>35533262.490000002</v>
      </c>
      <c r="F17" s="181">
        <f t="shared" si="0"/>
        <v>0.97882283476462739</v>
      </c>
      <c r="G17" s="155">
        <f t="shared" si="8"/>
        <v>35493663.090000004</v>
      </c>
      <c r="H17" s="181">
        <f t="shared" si="1"/>
        <v>0.97773200340699773</v>
      </c>
      <c r="I17" s="155">
        <f t="shared" si="8"/>
        <v>34759443.57</v>
      </c>
      <c r="J17" s="173">
        <f t="shared" si="2"/>
        <v>0.95750670514995817</v>
      </c>
      <c r="K17" s="581">
        <f>K10+K13+K16</f>
        <v>30669071.479999997</v>
      </c>
      <c r="L17" s="181">
        <v>0.99199999999999999</v>
      </c>
      <c r="M17" s="611">
        <f t="shared" si="3"/>
        <v>0.1573113034460869</v>
      </c>
      <c r="N17" s="581">
        <f>N10+N13+N16</f>
        <v>30518543.84</v>
      </c>
      <c r="O17" s="181">
        <v>0.98699999999999999</v>
      </c>
      <c r="P17" s="611">
        <f t="shared" si="4"/>
        <v>0.13896140498163434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O18" sqref="O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766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4367041.09</v>
      </c>
      <c r="D5" s="204">
        <v>4715418.3</v>
      </c>
      <c r="E5" s="30">
        <v>4715418.3</v>
      </c>
      <c r="F5" s="48">
        <f>E5/D5</f>
        <v>1</v>
      </c>
      <c r="G5" s="30">
        <v>4715418.3</v>
      </c>
      <c r="H5" s="48">
        <f>G5/D5</f>
        <v>1</v>
      </c>
      <c r="I5" s="30">
        <v>4715418.3</v>
      </c>
      <c r="J5" s="153">
        <f>I5/D5</f>
        <v>1</v>
      </c>
      <c r="K5" s="583">
        <v>4267565.29</v>
      </c>
      <c r="L5" s="48">
        <v>1</v>
      </c>
      <c r="M5" s="210">
        <f>+G5/K5-1</f>
        <v>0.10494344657114785</v>
      </c>
      <c r="N5" s="583">
        <v>4267565.29</v>
      </c>
      <c r="O5" s="48">
        <v>1</v>
      </c>
      <c r="P5" s="210">
        <f>+I5/N5-1</f>
        <v>0.10494344657114785</v>
      </c>
    </row>
    <row r="6" spans="1:16" ht="15" customHeight="1" x14ac:dyDescent="0.2">
      <c r="A6" s="23">
        <v>2</v>
      </c>
      <c r="B6" s="23" t="s">
        <v>1</v>
      </c>
      <c r="C6" s="159">
        <v>14251427.35</v>
      </c>
      <c r="D6" s="204">
        <v>15205938.449999999</v>
      </c>
      <c r="E6" s="30">
        <v>14869898.68</v>
      </c>
      <c r="F6" s="48">
        <f t="shared" ref="F6:F17" si="0">E6/D6</f>
        <v>0.97790075429379375</v>
      </c>
      <c r="G6" s="30">
        <v>14837556.73</v>
      </c>
      <c r="H6" s="280">
        <f t="shared" ref="H6:H17" si="1">G6/D6</f>
        <v>0.97577382538990887</v>
      </c>
      <c r="I6" s="30">
        <v>14228652.49</v>
      </c>
      <c r="J6" s="178">
        <f t="shared" ref="J6:J17" si="2">I6/D6</f>
        <v>0.9357299805458571</v>
      </c>
      <c r="K6" s="584">
        <v>13588404.789999999</v>
      </c>
      <c r="L6" s="413">
        <v>0.93500000000000005</v>
      </c>
      <c r="M6" s="210">
        <f t="shared" ref="M6:M17" si="3">+G6/K6-1</f>
        <v>9.1927783967642673E-2</v>
      </c>
      <c r="N6" s="584">
        <v>13481257.699999999</v>
      </c>
      <c r="O6" s="413">
        <v>0.92800000000000005</v>
      </c>
      <c r="P6" s="210">
        <f>+I6/N6-1</f>
        <v>5.5439544783718597E-2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5188344.55</v>
      </c>
      <c r="D8" s="204">
        <v>8615423.5</v>
      </c>
      <c r="E8" s="30">
        <v>8598499.8900000006</v>
      </c>
      <c r="F8" s="48">
        <f t="shared" si="0"/>
        <v>0.99803566127654675</v>
      </c>
      <c r="G8" s="30">
        <v>8598499.8900000006</v>
      </c>
      <c r="H8" s="48">
        <f t="shared" si="1"/>
        <v>0.99803566127654675</v>
      </c>
      <c r="I8" s="30">
        <v>8596844.7200000007</v>
      </c>
      <c r="J8" s="178">
        <f t="shared" si="2"/>
        <v>0.99784354419721799</v>
      </c>
      <c r="K8" s="639">
        <v>5701280.0800000001</v>
      </c>
      <c r="L8" s="415">
        <v>1</v>
      </c>
      <c r="M8" s="445">
        <f t="shared" si="3"/>
        <v>0.50817005468007115</v>
      </c>
      <c r="N8" s="639">
        <v>5681962.75</v>
      </c>
      <c r="O8" s="415">
        <v>0.996</v>
      </c>
      <c r="P8" s="445">
        <f t="shared" ref="P8:P17" si="4">+I8/N8-1</f>
        <v>0.51300617379091418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23806812.989999998</v>
      </c>
      <c r="D10" s="152">
        <f t="shared" ref="D10:E10" si="5">SUM(D5:D9)</f>
        <v>28536780.25</v>
      </c>
      <c r="E10" s="84">
        <f t="shared" si="5"/>
        <v>28183816.870000001</v>
      </c>
      <c r="F10" s="90">
        <f t="shared" si="0"/>
        <v>0.98763128226422814</v>
      </c>
      <c r="G10" s="84">
        <f>SUM(G5:G9)</f>
        <v>28151474.920000002</v>
      </c>
      <c r="H10" s="90">
        <f t="shared" si="1"/>
        <v>0.9864979396195197</v>
      </c>
      <c r="I10" s="84">
        <f>SUM(I5:I9)</f>
        <v>27540915.509999998</v>
      </c>
      <c r="J10" s="170">
        <f t="shared" si="2"/>
        <v>0.9651024141029364</v>
      </c>
      <c r="K10" s="573">
        <f>SUM(K5:K9)</f>
        <v>23557250.159999996</v>
      </c>
      <c r="L10" s="90">
        <v>0.96099999999999997</v>
      </c>
      <c r="M10" s="213">
        <f t="shared" si="3"/>
        <v>0.19502381342458031</v>
      </c>
      <c r="N10" s="573">
        <f>SUM(N5:N9)</f>
        <v>23430785.739999998</v>
      </c>
      <c r="O10" s="90">
        <v>0.95599999999999996</v>
      </c>
      <c r="P10" s="213">
        <f t="shared" si="4"/>
        <v>0.17541578910789024</v>
      </c>
    </row>
    <row r="11" spans="1:16" ht="15" customHeight="1" x14ac:dyDescent="0.2">
      <c r="A11" s="21">
        <v>6</v>
      </c>
      <c r="B11" s="21" t="s">
        <v>5</v>
      </c>
      <c r="C11" s="159">
        <v>5342400</v>
      </c>
      <c r="D11" s="204">
        <v>1908058.7</v>
      </c>
      <c r="E11" s="30">
        <v>1907328.75</v>
      </c>
      <c r="F11" s="48">
        <f t="shared" si="0"/>
        <v>0.99961743839432193</v>
      </c>
      <c r="G11" s="30">
        <v>1907328.68</v>
      </c>
      <c r="H11" s="48">
        <f t="shared" si="1"/>
        <v>0.99961740170781954</v>
      </c>
      <c r="I11" s="30">
        <v>1759929.66</v>
      </c>
      <c r="J11" s="153">
        <f t="shared" si="2"/>
        <v>0.92236662320713714</v>
      </c>
      <c r="K11" s="570">
        <v>4323397.07</v>
      </c>
      <c r="L11" s="48">
        <v>0.998</v>
      </c>
      <c r="M11" s="224">
        <f t="shared" si="3"/>
        <v>-0.55883564495268534</v>
      </c>
      <c r="N11" s="570">
        <v>4323304.8</v>
      </c>
      <c r="O11" s="48">
        <v>0.998</v>
      </c>
      <c r="P11" s="224">
        <f t="shared" si="4"/>
        <v>-0.59292029097740229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/>
      <c r="L12" s="525"/>
      <c r="M12" s="563" t="s">
        <v>129</v>
      </c>
      <c r="N12" s="574"/>
      <c r="O12" s="525"/>
      <c r="P12" s="563" t="s">
        <v>129</v>
      </c>
    </row>
    <row r="13" spans="1:16" ht="15" customHeight="1" x14ac:dyDescent="0.2">
      <c r="A13" s="9"/>
      <c r="B13" s="2" t="s">
        <v>7</v>
      </c>
      <c r="C13" s="162">
        <f>SUM(C11:C12)</f>
        <v>5342400</v>
      </c>
      <c r="D13" s="152">
        <f t="shared" ref="D13:I13" si="6">SUM(D11:D12)</f>
        <v>1908058.7</v>
      </c>
      <c r="E13" s="84">
        <f t="shared" si="6"/>
        <v>1907328.75</v>
      </c>
      <c r="F13" s="90">
        <f t="shared" si="0"/>
        <v>0.99961743839432193</v>
      </c>
      <c r="G13" s="84">
        <f t="shared" si="6"/>
        <v>1907328.68</v>
      </c>
      <c r="H13" s="90">
        <f t="shared" si="1"/>
        <v>0.99961740170781954</v>
      </c>
      <c r="I13" s="84">
        <f t="shared" si="6"/>
        <v>1759929.66</v>
      </c>
      <c r="J13" s="170">
        <f t="shared" si="2"/>
        <v>0.92236662320713714</v>
      </c>
      <c r="K13" s="573">
        <f>SUM(K11:K12)</f>
        <v>4323397.07</v>
      </c>
      <c r="L13" s="90">
        <v>0.998</v>
      </c>
      <c r="M13" s="633">
        <f t="shared" si="3"/>
        <v>-0.55883564495268534</v>
      </c>
      <c r="N13" s="573">
        <f>SUM(N11:N12)</f>
        <v>4323304.8</v>
      </c>
      <c r="O13" s="90">
        <v>0.998</v>
      </c>
      <c r="P13" s="213">
        <f t="shared" si="4"/>
        <v>-0.59292029097740229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73">
        <f>SUM(K14:K15)</f>
        <v>0</v>
      </c>
      <c r="L16" s="518"/>
      <c r="M16" s="645" t="s">
        <v>129</v>
      </c>
      <c r="N16" s="573">
        <f>SUM(N14:N15)</f>
        <v>0</v>
      </c>
      <c r="O16" s="518"/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29149212.989999998</v>
      </c>
      <c r="D17" s="154">
        <f t="shared" ref="D17:I17" si="8">+D10+D13+D16</f>
        <v>30444838.949999999</v>
      </c>
      <c r="E17" s="155">
        <f t="shared" si="8"/>
        <v>30091145.620000001</v>
      </c>
      <c r="F17" s="181">
        <f t="shared" si="0"/>
        <v>0.98838248641811266</v>
      </c>
      <c r="G17" s="155">
        <f t="shared" si="8"/>
        <v>30058803.600000001</v>
      </c>
      <c r="H17" s="181">
        <f t="shared" si="1"/>
        <v>0.98732017105973235</v>
      </c>
      <c r="I17" s="155">
        <f t="shared" si="8"/>
        <v>29300845.169999998</v>
      </c>
      <c r="J17" s="173">
        <f t="shared" si="2"/>
        <v>0.96242404888793143</v>
      </c>
      <c r="K17" s="581">
        <f>K10+K13+K16</f>
        <v>27880647.229999997</v>
      </c>
      <c r="L17" s="181">
        <v>0.96699999999999997</v>
      </c>
      <c r="M17" s="611">
        <f t="shared" si="3"/>
        <v>7.8124311535217039E-2</v>
      </c>
      <c r="N17" s="581">
        <f>N10+N13+N16</f>
        <v>27754090.539999999</v>
      </c>
      <c r="O17" s="181">
        <v>0.96199999999999997</v>
      </c>
      <c r="P17" s="611">
        <f t="shared" si="4"/>
        <v>5.5730690500226387E-2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22" sqref="N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
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H22" sqref="H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767</v>
      </c>
    </row>
    <row r="2" spans="1:16" x14ac:dyDescent="0.2">
      <c r="A2" s="8" t="s">
        <v>20</v>
      </c>
      <c r="C2" s="164" t="s">
        <v>510</v>
      </c>
      <c r="D2" s="764" t="s">
        <v>775</v>
      </c>
      <c r="E2" s="762"/>
      <c r="F2" s="762"/>
      <c r="G2" s="762"/>
      <c r="H2" s="762"/>
      <c r="I2" s="762"/>
      <c r="J2" s="763"/>
      <c r="K2" s="773" t="s">
        <v>776</v>
      </c>
      <c r="L2" s="771"/>
      <c r="M2" s="771"/>
      <c r="N2" s="771"/>
      <c r="O2" s="771"/>
      <c r="P2" s="774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555</v>
      </c>
      <c r="L3" s="88" t="s">
        <v>556</v>
      </c>
      <c r="M3" s="88" t="s">
        <v>557</v>
      </c>
      <c r="N3" s="217" t="s">
        <v>39</v>
      </c>
      <c r="O3" s="88" t="s">
        <v>40</v>
      </c>
      <c r="P3" s="615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512</v>
      </c>
      <c r="N4" s="635" t="s">
        <v>17</v>
      </c>
      <c r="O4" s="89" t="s">
        <v>18</v>
      </c>
      <c r="P4" s="592" t="s">
        <v>512</v>
      </c>
    </row>
    <row r="5" spans="1:16" ht="15" customHeight="1" x14ac:dyDescent="0.2">
      <c r="A5" s="21">
        <v>1</v>
      </c>
      <c r="B5" s="21" t="s">
        <v>0</v>
      </c>
      <c r="C5" s="159">
        <v>4915845.5199999996</v>
      </c>
      <c r="D5" s="204">
        <v>5264512.82</v>
      </c>
      <c r="E5" s="30">
        <v>5264480.7</v>
      </c>
      <c r="F5" s="48">
        <f>E5/D5</f>
        <v>0.99999389877067479</v>
      </c>
      <c r="G5" s="30">
        <v>5264480.7</v>
      </c>
      <c r="H5" s="48">
        <f>G5/D5</f>
        <v>0.99999389877067479</v>
      </c>
      <c r="I5" s="30">
        <v>5264480.7</v>
      </c>
      <c r="J5" s="153">
        <f>I5/D5</f>
        <v>0.99999389877067479</v>
      </c>
      <c r="K5" s="583">
        <v>4842966.84</v>
      </c>
      <c r="L5" s="48">
        <v>1</v>
      </c>
      <c r="M5" s="210">
        <f>+G5/K5-1</f>
        <v>8.7036288689517516E-2</v>
      </c>
      <c r="N5" s="583">
        <v>4842966.84</v>
      </c>
      <c r="O5" s="48">
        <v>1</v>
      </c>
      <c r="P5" s="210">
        <f>+I5/N5-1</f>
        <v>8.7036288689517516E-2</v>
      </c>
    </row>
    <row r="6" spans="1:16" ht="15" customHeight="1" x14ac:dyDescent="0.2">
      <c r="A6" s="23">
        <v>2</v>
      </c>
      <c r="B6" s="23" t="s">
        <v>1</v>
      </c>
      <c r="C6" s="159">
        <v>21857382.329999998</v>
      </c>
      <c r="D6" s="204">
        <v>21822246.07</v>
      </c>
      <c r="E6" s="30">
        <v>21714367.98</v>
      </c>
      <c r="F6" s="48">
        <f>E6/D6</f>
        <v>0.99505650840642368</v>
      </c>
      <c r="G6" s="30">
        <v>21678614.16</v>
      </c>
      <c r="H6" s="280">
        <f>G6/D6</f>
        <v>0.99341809685679161</v>
      </c>
      <c r="I6" s="30">
        <v>20996129.48</v>
      </c>
      <c r="J6" s="178">
        <f>I6/D6</f>
        <v>0.96214337482264489</v>
      </c>
      <c r="K6" s="584">
        <v>22029761.280000001</v>
      </c>
      <c r="L6" s="413">
        <v>0.997</v>
      </c>
      <c r="M6" s="210">
        <f t="shared" ref="M6:M17" si="0">+G6/K6-1</f>
        <v>-1.5939669773852416E-2</v>
      </c>
      <c r="N6" s="584">
        <v>21973801.18</v>
      </c>
      <c r="O6" s="413">
        <v>0.995</v>
      </c>
      <c r="P6" s="210">
        <f>+I6/N6-1</f>
        <v>-4.4492606990994887E-2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4"/>
      <c r="L7" s="421" t="s">
        <v>129</v>
      </c>
      <c r="M7" s="212" t="s">
        <v>129</v>
      </c>
      <c r="N7" s="584"/>
      <c r="O7" s="421" t="s">
        <v>129</v>
      </c>
      <c r="P7" s="212" t="s">
        <v>129</v>
      </c>
    </row>
    <row r="8" spans="1:16" ht="15" customHeight="1" x14ac:dyDescent="0.2">
      <c r="A8" s="235">
        <v>4</v>
      </c>
      <c r="B8" s="564" t="s">
        <v>3</v>
      </c>
      <c r="C8" s="159">
        <v>10241667.85</v>
      </c>
      <c r="D8" s="204">
        <v>15661556.02</v>
      </c>
      <c r="E8" s="30">
        <v>15632736.9</v>
      </c>
      <c r="F8" s="48">
        <f t="shared" ref="F8:F17" si="1">E8/D8</f>
        <v>0.99815988143430978</v>
      </c>
      <c r="G8" s="30">
        <v>15623686.9</v>
      </c>
      <c r="H8" s="48">
        <f t="shared" ref="H8:H17" si="2">G8/D8</f>
        <v>0.99758203335916051</v>
      </c>
      <c r="I8" s="30">
        <v>15596458.26</v>
      </c>
      <c r="J8" s="178">
        <f t="shared" ref="J8:J17" si="3">I8/D8</f>
        <v>0.99584346792126721</v>
      </c>
      <c r="K8" s="639">
        <v>10258660.34</v>
      </c>
      <c r="L8" s="415">
        <v>0.98699999999999999</v>
      </c>
      <c r="M8" s="445">
        <f t="shared" si="0"/>
        <v>0.52297535761867331</v>
      </c>
      <c r="N8" s="639">
        <v>10257442.85</v>
      </c>
      <c r="O8" s="415">
        <v>0.98699999999999999</v>
      </c>
      <c r="P8" s="445">
        <f t="shared" ref="P8:P17" si="4">+I8/N8-1</f>
        <v>0.52050159948003039</v>
      </c>
    </row>
    <row r="9" spans="1:16" ht="15" customHeight="1" x14ac:dyDescent="0.2">
      <c r="A9" s="55">
        <v>5</v>
      </c>
      <c r="B9" s="55" t="s">
        <v>455</v>
      </c>
      <c r="C9" s="176"/>
      <c r="D9" s="520"/>
      <c r="E9" s="180"/>
      <c r="F9" s="391" t="s">
        <v>129</v>
      </c>
      <c r="G9" s="34"/>
      <c r="H9" s="78" t="s">
        <v>129</v>
      </c>
      <c r="I9" s="34"/>
      <c r="J9" s="393" t="s">
        <v>129</v>
      </c>
      <c r="K9" s="572"/>
      <c r="L9" s="268" t="s">
        <v>129</v>
      </c>
      <c r="M9" s="498" t="s">
        <v>129</v>
      </c>
      <c r="N9" s="572"/>
      <c r="O9" s="268" t="s">
        <v>129</v>
      </c>
      <c r="P9" s="498" t="s">
        <v>129</v>
      </c>
    </row>
    <row r="10" spans="1:16" ht="15" customHeight="1" x14ac:dyDescent="0.2">
      <c r="A10" s="9"/>
      <c r="B10" s="2" t="s">
        <v>4</v>
      </c>
      <c r="C10" s="162">
        <f>SUM(C5:C9)</f>
        <v>37014895.699999996</v>
      </c>
      <c r="D10" s="152">
        <f>SUM(D5:D9)</f>
        <v>42748314.909999996</v>
      </c>
      <c r="E10" s="84">
        <f>SUM(E5:E9)</f>
        <v>42611585.579999998</v>
      </c>
      <c r="F10" s="90">
        <f t="shared" si="1"/>
        <v>0.99680152702421465</v>
      </c>
      <c r="G10" s="84">
        <f>SUM(G5:G9)</f>
        <v>42566781.759999998</v>
      </c>
      <c r="H10" s="90">
        <f t="shared" si="2"/>
        <v>0.99575344313846781</v>
      </c>
      <c r="I10" s="84">
        <f>SUM(I5:I9)</f>
        <v>41857068.439999998</v>
      </c>
      <c r="J10" s="170">
        <f t="shared" si="3"/>
        <v>0.97915130755735325</v>
      </c>
      <c r="K10" s="573">
        <f>SUM(K5:K9)</f>
        <v>37131388.460000001</v>
      </c>
      <c r="L10" s="90">
        <v>0.995</v>
      </c>
      <c r="M10" s="213">
        <f t="shared" si="0"/>
        <v>0.14638271083924881</v>
      </c>
      <c r="N10" s="573">
        <f>SUM(N5:N9)</f>
        <v>37074210.869999997</v>
      </c>
      <c r="O10" s="90">
        <v>0.99299999999999999</v>
      </c>
      <c r="P10" s="213">
        <f t="shared" si="4"/>
        <v>0.12900767023122883</v>
      </c>
    </row>
    <row r="11" spans="1:16" ht="15" customHeight="1" x14ac:dyDescent="0.2">
      <c r="A11" s="21">
        <v>6</v>
      </c>
      <c r="B11" s="21" t="s">
        <v>5</v>
      </c>
      <c r="C11" s="159">
        <v>356000</v>
      </c>
      <c r="D11" s="204">
        <v>1365364.29</v>
      </c>
      <c r="E11" s="30">
        <v>1277005.7</v>
      </c>
      <c r="F11" s="48">
        <f t="shared" si="1"/>
        <v>0.93528570312908943</v>
      </c>
      <c r="G11" s="30">
        <v>1276899.92</v>
      </c>
      <c r="H11" s="48">
        <f t="shared" si="2"/>
        <v>0.93520822929974234</v>
      </c>
      <c r="I11" s="30">
        <v>1198992.42</v>
      </c>
      <c r="J11" s="153">
        <f t="shared" si="3"/>
        <v>0.8781483658108562</v>
      </c>
      <c r="K11" s="570">
        <v>4850130.92</v>
      </c>
      <c r="L11" s="48">
        <v>0.95399999999999996</v>
      </c>
      <c r="M11" s="224">
        <f t="shared" si="0"/>
        <v>-0.73672877267403747</v>
      </c>
      <c r="N11" s="570">
        <v>4795482.91</v>
      </c>
      <c r="O11" s="48">
        <v>0.94299999999999995</v>
      </c>
      <c r="P11" s="224">
        <f t="shared" si="4"/>
        <v>-0.74997462351502786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1" t="s">
        <v>129</v>
      </c>
      <c r="G12" s="34"/>
      <c r="H12" s="391" t="s">
        <v>129</v>
      </c>
      <c r="I12" s="180"/>
      <c r="J12" s="393" t="s">
        <v>129</v>
      </c>
      <c r="K12" s="574">
        <v>175000</v>
      </c>
      <c r="L12" s="391">
        <v>1</v>
      </c>
      <c r="M12" s="563">
        <f t="shared" si="0"/>
        <v>-1</v>
      </c>
      <c r="N12" s="574">
        <v>142312.87</v>
      </c>
      <c r="O12" s="391">
        <v>0.81299999999999994</v>
      </c>
      <c r="P12" s="498" t="s">
        <v>129</v>
      </c>
    </row>
    <row r="13" spans="1:16" ht="15" customHeight="1" x14ac:dyDescent="0.2">
      <c r="A13" s="9"/>
      <c r="B13" s="2" t="s">
        <v>7</v>
      </c>
      <c r="C13" s="162">
        <f>SUM(C11:C12)</f>
        <v>356000</v>
      </c>
      <c r="D13" s="152">
        <f t="shared" ref="D13:I13" si="5">SUM(D11:D12)</f>
        <v>1365364.29</v>
      </c>
      <c r="E13" s="84">
        <f t="shared" si="5"/>
        <v>1277005.7</v>
      </c>
      <c r="F13" s="90">
        <f t="shared" si="1"/>
        <v>0.93528570312908943</v>
      </c>
      <c r="G13" s="84">
        <f t="shared" si="5"/>
        <v>1276899.92</v>
      </c>
      <c r="H13" s="90">
        <f t="shared" si="2"/>
        <v>0.93520822929974234</v>
      </c>
      <c r="I13" s="84">
        <f t="shared" si="5"/>
        <v>1198992.42</v>
      </c>
      <c r="J13" s="170">
        <f t="shared" si="3"/>
        <v>0.8781483658108562</v>
      </c>
      <c r="K13" s="573">
        <f>SUM(K11:K12)</f>
        <v>5025130.92</v>
      </c>
      <c r="L13" s="90">
        <v>0.95499999999999996</v>
      </c>
      <c r="M13" s="633">
        <f t="shared" si="0"/>
        <v>-0.74589718351059398</v>
      </c>
      <c r="N13" s="573">
        <f>SUM(N11:N12)</f>
        <v>4937795.78</v>
      </c>
      <c r="O13" s="90">
        <v>0.93899999999999995</v>
      </c>
      <c r="P13" s="90">
        <f t="shared" si="4"/>
        <v>-0.75718063819966241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70"/>
      <c r="L14" s="418"/>
      <c r="M14" s="224" t="s">
        <v>129</v>
      </c>
      <c r="N14" s="570"/>
      <c r="O14" s="418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1" t="s">
        <v>129</v>
      </c>
      <c r="G15" s="34"/>
      <c r="H15" s="391" t="s">
        <v>129</v>
      </c>
      <c r="I15" s="34"/>
      <c r="J15" s="393" t="s">
        <v>129</v>
      </c>
      <c r="K15" s="574"/>
      <c r="L15" s="525"/>
      <c r="M15" s="524" t="s">
        <v>129</v>
      </c>
      <c r="N15" s="574"/>
      <c r="O15" s="525"/>
      <c r="P15" s="524" t="s">
        <v>129</v>
      </c>
    </row>
    <row r="16" spans="1:16" ht="15" customHeight="1" thickBot="1" x14ac:dyDescent="0.25">
      <c r="A16" s="9"/>
      <c r="B16" s="2" t="s">
        <v>10</v>
      </c>
      <c r="C16" s="523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73">
        <f>SUM(K14:K15)</f>
        <v>0</v>
      </c>
      <c r="L16" s="518" t="s">
        <v>129</v>
      </c>
      <c r="M16" s="645" t="s">
        <v>129</v>
      </c>
      <c r="N16" s="573">
        <f>SUM(N14:N15)</f>
        <v>0</v>
      </c>
      <c r="O16" s="518" t="s">
        <v>129</v>
      </c>
      <c r="P16" s="645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37370895.699999996</v>
      </c>
      <c r="D17" s="154">
        <f t="shared" ref="D17:I17" si="7">+D10+D13+D16</f>
        <v>44113679.199999996</v>
      </c>
      <c r="E17" s="155">
        <f t="shared" si="7"/>
        <v>43888591.280000001</v>
      </c>
      <c r="F17" s="181">
        <f t="shared" si="1"/>
        <v>0.9948975482416802</v>
      </c>
      <c r="G17" s="155">
        <f t="shared" si="7"/>
        <v>43843681.68</v>
      </c>
      <c r="H17" s="181">
        <f t="shared" si="2"/>
        <v>0.99387950574750528</v>
      </c>
      <c r="I17" s="155">
        <f t="shared" si="7"/>
        <v>43056060.859999999</v>
      </c>
      <c r="J17" s="173">
        <f t="shared" si="3"/>
        <v>0.97602516137443385</v>
      </c>
      <c r="K17" s="581">
        <f>K10+K13+K16</f>
        <v>42156519.380000003</v>
      </c>
      <c r="L17" s="181">
        <v>0.99</v>
      </c>
      <c r="M17" s="611">
        <f t="shared" si="0"/>
        <v>4.0021385181064684E-2</v>
      </c>
      <c r="N17" s="581">
        <f>N10+N13+N16</f>
        <v>42012006.649999999</v>
      </c>
      <c r="O17" s="181">
        <v>0.98699999999999999</v>
      </c>
      <c r="P17" s="611">
        <f t="shared" si="4"/>
        <v>2.4851329256847077E-2</v>
      </c>
    </row>
    <row r="136" spans="12:15" x14ac:dyDescent="0.2">
      <c r="L136" s="712"/>
      <c r="O136" s="712"/>
    </row>
    <row r="137" spans="12:15" x14ac:dyDescent="0.2">
      <c r="L137" s="712"/>
      <c r="O137" s="712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zoomScaleNormal="100" workbookViewId="0">
      <selection activeCell="I23" sqref="I2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1.285156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510</v>
      </c>
      <c r="D2" s="764" t="s">
        <v>775</v>
      </c>
      <c r="E2" s="762"/>
      <c r="F2" s="762"/>
      <c r="G2" s="762"/>
      <c r="H2" s="763"/>
      <c r="I2" s="758" t="s">
        <v>777</v>
      </c>
      <c r="J2" s="759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512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100020</v>
      </c>
      <c r="D5" s="150">
        <v>100020</v>
      </c>
      <c r="E5" s="136">
        <v>2329232.9700000002</v>
      </c>
      <c r="F5" s="48">
        <f t="shared" ref="F5:F13" si="0">+E5/D5</f>
        <v>23.287672165566889</v>
      </c>
      <c r="G5" s="136">
        <v>2329232.9700000002</v>
      </c>
      <c r="H5" s="153">
        <f t="shared" ref="H5" si="1">+G5/E5</f>
        <v>1</v>
      </c>
      <c r="I5" s="30">
        <v>4277997.37</v>
      </c>
      <c r="J5" s="52">
        <v>8.5556525138994441</v>
      </c>
      <c r="K5" s="145">
        <f>+E5/I5-1</f>
        <v>-0.45553193035272943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111356</v>
      </c>
      <c r="J6" s="52" t="s">
        <v>129</v>
      </c>
      <c r="K6" s="145">
        <f t="shared" ref="K6:K7" si="2">+E6/I6-1</f>
        <v>-1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50</v>
      </c>
      <c r="D7" s="544">
        <v>50</v>
      </c>
      <c r="E7" s="137">
        <v>54561.07</v>
      </c>
      <c r="F7" s="391">
        <f>+E7/D7</f>
        <v>1091.2213999999999</v>
      </c>
      <c r="G7" s="137">
        <v>54561.07</v>
      </c>
      <c r="H7" s="393">
        <f>+G7/E7</f>
        <v>1</v>
      </c>
      <c r="I7" s="206">
        <v>1038804.2999999998</v>
      </c>
      <c r="J7" s="329" t="s">
        <v>129</v>
      </c>
      <c r="K7" s="145">
        <f t="shared" si="2"/>
        <v>-0.94747704644657327</v>
      </c>
      <c r="L7" s="60" t="s">
        <v>225</v>
      </c>
    </row>
    <row r="8" spans="1:13" ht="15" customHeight="1" thickBot="1" x14ac:dyDescent="0.25">
      <c r="A8" s="9"/>
      <c r="B8" s="522" t="s">
        <v>218</v>
      </c>
      <c r="C8" s="162">
        <f>SUM(C5:C7)</f>
        <v>100080</v>
      </c>
      <c r="D8" s="152">
        <f t="shared" ref="D8:G8" si="3">SUM(D5:D7)</f>
        <v>100080</v>
      </c>
      <c r="E8" s="84">
        <f>SUM(E5:E7)</f>
        <v>2383794.04</v>
      </c>
      <c r="F8" s="90">
        <f>+E8/D8</f>
        <v>23.818885291766588</v>
      </c>
      <c r="G8" s="84">
        <f t="shared" si="3"/>
        <v>2383794.04</v>
      </c>
      <c r="H8" s="170">
        <f>+G8/E8</f>
        <v>1</v>
      </c>
      <c r="I8" s="84">
        <f t="shared" ref="I8" si="4">SUM(I5:I7)</f>
        <v>5428157.6699999999</v>
      </c>
      <c r="J8" s="43">
        <v>10.854578607422813</v>
      </c>
      <c r="K8" s="231">
        <f>+E8/I8-1</f>
        <v>-0.56084657356682865</v>
      </c>
      <c r="M8" s="340"/>
    </row>
    <row r="9" spans="1:13" ht="15" customHeight="1" x14ac:dyDescent="0.2">
      <c r="A9" s="21"/>
      <c r="B9" s="21" t="s">
        <v>219</v>
      </c>
      <c r="C9" s="159">
        <v>0</v>
      </c>
      <c r="D9" s="150">
        <v>0</v>
      </c>
      <c r="E9" s="96">
        <v>1406941.59</v>
      </c>
      <c r="F9" s="418" t="s">
        <v>129</v>
      </c>
      <c r="G9" s="96">
        <v>1406941.59</v>
      </c>
      <c r="H9" s="348">
        <f>+G9/E9</f>
        <v>1</v>
      </c>
      <c r="I9" s="136">
        <v>845400</v>
      </c>
      <c r="J9" s="52">
        <v>0.71221566975568662</v>
      </c>
      <c r="K9" s="145">
        <f t="shared" ref="K9:K15" si="5">+E9/I9-1</f>
        <v>0.66423183108587658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0</v>
      </c>
      <c r="D10" s="150">
        <v>0</v>
      </c>
      <c r="E10" s="136">
        <v>0</v>
      </c>
      <c r="F10" s="48" t="s">
        <v>129</v>
      </c>
      <c r="G10" s="136">
        <v>0</v>
      </c>
      <c r="H10" s="153" t="s">
        <v>129</v>
      </c>
      <c r="I10" s="136"/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0</v>
      </c>
      <c r="D11" s="150">
        <v>203244.33</v>
      </c>
      <c r="E11" s="136">
        <v>1592384.89</v>
      </c>
      <c r="F11" s="48">
        <f t="shared" si="0"/>
        <v>7.8348305706732386</v>
      </c>
      <c r="G11" s="136">
        <v>0</v>
      </c>
      <c r="H11" s="348" t="s">
        <v>129</v>
      </c>
      <c r="I11" s="136">
        <v>8689494.6300000008</v>
      </c>
      <c r="J11" s="52">
        <v>4.1243022072195004</v>
      </c>
      <c r="K11" s="145">
        <f t="shared" si="5"/>
        <v>-0.81674597225684686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10000000</v>
      </c>
      <c r="D12" s="150">
        <v>10000000</v>
      </c>
      <c r="E12" s="136">
        <v>11208039.74</v>
      </c>
      <c r="F12" s="48">
        <f t="shared" si="0"/>
        <v>1.120803974</v>
      </c>
      <c r="G12" s="136">
        <v>1208039.74</v>
      </c>
      <c r="H12" s="348">
        <f>+G12/E12</f>
        <v>0.10778332054700583</v>
      </c>
      <c r="I12" s="136">
        <v>12607092.639999999</v>
      </c>
      <c r="J12" s="52">
        <v>1.0441559203959332</v>
      </c>
      <c r="K12" s="145">
        <f t="shared" si="5"/>
        <v>-0.1109734765937278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0</v>
      </c>
      <c r="D13" s="150">
        <v>8805084.6500000004</v>
      </c>
      <c r="E13" s="136">
        <v>20374715.449999999</v>
      </c>
      <c r="F13" s="48">
        <f t="shared" si="0"/>
        <v>2.3139715584676406</v>
      </c>
      <c r="G13" s="136">
        <v>20374715.449999999</v>
      </c>
      <c r="H13" s="348">
        <f>+G13/E13</f>
        <v>1</v>
      </c>
      <c r="I13" s="136">
        <v>8062967.8300000001</v>
      </c>
      <c r="J13" s="52">
        <v>0.26453874696999069</v>
      </c>
      <c r="K13" s="145">
        <f t="shared" si="5"/>
        <v>1.5269498625793227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10</v>
      </c>
      <c r="D14" s="150">
        <v>10</v>
      </c>
      <c r="E14" s="136">
        <v>3552155.48</v>
      </c>
      <c r="F14" s="48" t="s">
        <v>129</v>
      </c>
      <c r="G14" s="136">
        <v>3552155.48</v>
      </c>
      <c r="H14" s="348">
        <f>+G14/E14</f>
        <v>1</v>
      </c>
      <c r="I14" s="136">
        <v>2317125.6</v>
      </c>
      <c r="J14" s="52">
        <v>2.2528021511859619</v>
      </c>
      <c r="K14" s="145">
        <f t="shared" si="5"/>
        <v>0.53300083517268115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f>10000010-SUM(C12,C14)</f>
        <v>0</v>
      </c>
      <c r="D15" s="544">
        <v>0</v>
      </c>
      <c r="E15" s="137">
        <v>0</v>
      </c>
      <c r="F15" s="525" t="s">
        <v>129</v>
      </c>
      <c r="G15" s="137">
        <v>2.09547579288483E-9</v>
      </c>
      <c r="H15" s="514" t="s">
        <v>129</v>
      </c>
      <c r="I15" s="544">
        <v>42555.959999997169</v>
      </c>
      <c r="J15" s="57">
        <v>0.62993651928512562</v>
      </c>
      <c r="K15" s="165">
        <f t="shared" si="5"/>
        <v>-1</v>
      </c>
      <c r="L15" s="60" t="s">
        <v>227</v>
      </c>
    </row>
    <row r="16" spans="1:13" ht="15" customHeight="1" thickBot="1" x14ac:dyDescent="0.25">
      <c r="A16" s="546"/>
      <c r="B16" s="545" t="s">
        <v>6</v>
      </c>
      <c r="C16" s="523">
        <f>SUM(C9:C15)</f>
        <v>10000010</v>
      </c>
      <c r="D16" s="152">
        <f>SUM(D9:D15)</f>
        <v>19008338.98</v>
      </c>
      <c r="E16" s="84">
        <f>SUM(E9:E15)</f>
        <v>38134237.149999999</v>
      </c>
      <c r="F16" s="90">
        <f>E16/D16</f>
        <v>2.0061846114025896</v>
      </c>
      <c r="G16" s="84">
        <f>SUM(G9:G15)</f>
        <v>26541852.260000005</v>
      </c>
      <c r="H16" s="171" t="s">
        <v>129</v>
      </c>
      <c r="I16" s="84">
        <f>SUM(I9:I15)</f>
        <v>32564636.66</v>
      </c>
      <c r="J16" s="565">
        <v>0.69370132413356289</v>
      </c>
      <c r="K16" s="231">
        <f t="shared" ref="K16:K17" si="6">+E16/I16-1</f>
        <v>0.17103217051524133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10100090</v>
      </c>
      <c r="D17" s="154">
        <f>+D8+D16</f>
        <v>19108418.98</v>
      </c>
      <c r="E17" s="155">
        <f t="shared" ref="E17:G17" si="7">+E8+E16</f>
        <v>40518031.189999998</v>
      </c>
      <c r="F17" s="181">
        <f>E17/D17</f>
        <v>2.1204282380666113</v>
      </c>
      <c r="G17" s="155">
        <f t="shared" si="7"/>
        <v>28925646.300000004</v>
      </c>
      <c r="H17" s="173">
        <f t="shared" ref="H17" si="8">+G17/E17</f>
        <v>0.71389565214459294</v>
      </c>
      <c r="I17" s="147">
        <f t="shared" ref="I17" si="9">+I8+I16</f>
        <v>37992794.329999998</v>
      </c>
      <c r="J17" s="183">
        <v>0.80080268129218068</v>
      </c>
      <c r="K17" s="146">
        <f t="shared" si="6"/>
        <v>6.6466205093159259E-2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510</v>
      </c>
      <c r="D20" s="761" t="s">
        <v>775</v>
      </c>
      <c r="E20" s="762"/>
      <c r="F20" s="762"/>
      <c r="G20" s="762"/>
      <c r="H20" s="763"/>
      <c r="I20" s="765" t="s">
        <v>776</v>
      </c>
      <c r="J20" s="749"/>
      <c r="K20" s="408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512</v>
      </c>
      <c r="L22" s="58" t="s">
        <v>163</v>
      </c>
    </row>
    <row r="23" spans="1:17" s="91" customFormat="1" x14ac:dyDescent="0.2">
      <c r="A23" s="21"/>
      <c r="B23" s="234" t="s">
        <v>453</v>
      </c>
      <c r="C23" s="159">
        <v>5000000</v>
      </c>
      <c r="D23" s="168">
        <v>5000000</v>
      </c>
      <c r="E23" s="136">
        <v>25000</v>
      </c>
      <c r="F23" s="48">
        <f t="shared" ref="F23" si="10">+E23/D23</f>
        <v>5.0000000000000001E-3</v>
      </c>
      <c r="G23" s="136">
        <v>25000</v>
      </c>
      <c r="H23" s="153">
        <f>+G23/E23</f>
        <v>1</v>
      </c>
      <c r="I23" s="136">
        <v>5000000</v>
      </c>
      <c r="J23" s="52">
        <v>1</v>
      </c>
      <c r="K23" s="94">
        <f>+E23/I23-1</f>
        <v>-0.995</v>
      </c>
      <c r="L23" s="59" t="s">
        <v>454</v>
      </c>
      <c r="N23"/>
      <c r="O23"/>
      <c r="P23"/>
      <c r="Q23"/>
    </row>
    <row r="24" spans="1:17" s="91" customFormat="1" x14ac:dyDescent="0.2">
      <c r="A24" s="21"/>
      <c r="B24" s="513" t="s">
        <v>537</v>
      </c>
      <c r="C24" s="159">
        <v>0</v>
      </c>
      <c r="D24" s="168">
        <v>0</v>
      </c>
      <c r="E24" s="136">
        <v>24492.98</v>
      </c>
      <c r="F24" s="48" t="s">
        <v>129</v>
      </c>
      <c r="G24" s="136">
        <v>24492.98</v>
      </c>
      <c r="H24" s="153">
        <f>+G24/E24</f>
        <v>1</v>
      </c>
      <c r="I24" s="136">
        <v>0</v>
      </c>
      <c r="J24" s="52" t="s">
        <v>129</v>
      </c>
      <c r="K24" s="94" t="s">
        <v>129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13" t="s">
        <v>423</v>
      </c>
      <c r="C25" s="159">
        <v>0</v>
      </c>
      <c r="D25" s="168">
        <v>0</v>
      </c>
      <c r="E25" s="136">
        <v>120320.88</v>
      </c>
      <c r="F25" s="48" t="s">
        <v>129</v>
      </c>
      <c r="G25" s="136">
        <v>120320.88</v>
      </c>
      <c r="H25" s="153">
        <f>+G25/E25</f>
        <v>1</v>
      </c>
      <c r="I25" s="136">
        <v>241101</v>
      </c>
      <c r="J25" s="52" t="s">
        <v>129</v>
      </c>
      <c r="K25" s="94">
        <f t="shared" ref="K25" si="11">+E25/I25-1</f>
        <v>-0.50095238095238093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15" t="s">
        <v>506</v>
      </c>
      <c r="C26" s="159">
        <v>0</v>
      </c>
      <c r="D26" s="168">
        <v>153916120.58000001</v>
      </c>
      <c r="E26" s="136">
        <v>0</v>
      </c>
      <c r="F26" s="48" t="s">
        <v>129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>
        <v>5972118.3099999996</v>
      </c>
      <c r="E27" s="136">
        <v>0</v>
      </c>
      <c r="F27" s="48" t="s">
        <v>129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1719180.83</v>
      </c>
      <c r="F28" s="48">
        <f>+E28/D28</f>
        <v>11.461205533333334</v>
      </c>
      <c r="G28" s="136">
        <v>1719180.83</v>
      </c>
      <c r="H28" s="348">
        <f>+G28/E28</f>
        <v>1</v>
      </c>
      <c r="I28" s="30">
        <v>-248.52</v>
      </c>
      <c r="J28" s="52">
        <v>-1.6568000000000002E-3</v>
      </c>
      <c r="K28" s="244" t="s">
        <v>129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1400000</v>
      </c>
      <c r="D29" s="390">
        <v>1400000</v>
      </c>
      <c r="E29" s="66">
        <v>2851912.29</v>
      </c>
      <c r="F29" s="384">
        <f>+E29/D29</f>
        <v>2.0370802071428571</v>
      </c>
      <c r="G29" s="66">
        <v>2851912.29</v>
      </c>
      <c r="H29" s="407">
        <f t="shared" ref="H29:H30" si="12">+G29/E29</f>
        <v>1</v>
      </c>
      <c r="I29" s="179">
        <v>1517406.85</v>
      </c>
      <c r="J29" s="67">
        <v>1.0838620357142859</v>
      </c>
      <c r="K29" s="98">
        <f>+E29/I29-1</f>
        <v>0.87946448903931063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156158736.81999999</v>
      </c>
      <c r="D30" s="168">
        <v>278468783.51999998</v>
      </c>
      <c r="E30" s="56">
        <v>156000000</v>
      </c>
      <c r="F30" s="384">
        <f>+E30/D30</f>
        <v>0.56020641893167855</v>
      </c>
      <c r="G30" s="56">
        <v>156000000</v>
      </c>
      <c r="H30" s="434">
        <f t="shared" si="12"/>
        <v>1</v>
      </c>
      <c r="I30" s="180">
        <v>160000000</v>
      </c>
      <c r="J30" s="57">
        <v>1</v>
      </c>
      <c r="K30" s="98">
        <f>+E30/I30-1</f>
        <v>-2.5000000000000022E-2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162708736.81999999</v>
      </c>
      <c r="D31" s="154">
        <f>SUM(D23:D30)</f>
        <v>444907022.40999997</v>
      </c>
      <c r="E31" s="155">
        <f>SUM(E23:E30)</f>
        <v>160740906.97999999</v>
      </c>
      <c r="F31" s="181">
        <f>+E31/(D31-D27-D26)</f>
        <v>0.56396601302847349</v>
      </c>
      <c r="G31" s="155">
        <f>SUM(G23:G30)</f>
        <v>160740906.97999999</v>
      </c>
      <c r="H31" s="173">
        <f>+G31/E31</f>
        <v>1</v>
      </c>
      <c r="I31" s="355">
        <f>SUM(I23:I30)</f>
        <v>166758259.33000001</v>
      </c>
      <c r="J31" s="181">
        <v>1.0012504312818975</v>
      </c>
      <c r="K31" s="95">
        <f>+E31/I31-1</f>
        <v>-3.6084283766072534E-2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713"/>
      <c r="O136" s="714">
        <v>0.58699999999999997</v>
      </c>
    </row>
    <row r="137" spans="12:15" x14ac:dyDescent="0.2">
      <c r="L137" s="713"/>
      <c r="O137" s="714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C22" sqref="C22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-70033391.889999866</v>
      </c>
      <c r="C4" s="54">
        <f>+DCap!E17-'ICap '!E18</f>
        <v>-70033391.890000343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+DTProg!C88-DCap!C17</f>
        <v>0</v>
      </c>
      <c r="C5" s="54">
        <f>+DTProg!D88-DCap!E17</f>
        <v>0</v>
      </c>
      <c r="D5" s="54">
        <f>+DTProg!E88-DCap!G17</f>
        <v>0</v>
      </c>
      <c r="E5" s="54"/>
      <c r="F5" s="54">
        <f>+DTProg!G88-DCap!I17</f>
        <v>0</v>
      </c>
      <c r="G5" s="54"/>
      <c r="H5" s="54">
        <f>+DTProg!I88-DCap!K17</f>
        <v>0</v>
      </c>
      <c r="I5" s="54"/>
    </row>
    <row r="6" spans="1:13" s="51" customFormat="1" x14ac:dyDescent="0.2">
      <c r="A6" s="50" t="s">
        <v>137</v>
      </c>
      <c r="B6" s="54">
        <f>+DOrg!C28-DCap!C17</f>
        <v>0</v>
      </c>
      <c r="C6" s="54">
        <f>+DOrg!D28-DCap!E17</f>
        <v>0</v>
      </c>
      <c r="D6" s="54">
        <f>+DOrg!E28-DCap!G17</f>
        <v>0</v>
      </c>
      <c r="E6" s="54"/>
      <c r="F6" s="54">
        <f>+DOrg!G28-DCap!I17</f>
        <v>0</v>
      </c>
      <c r="G6" s="54"/>
      <c r="H6" s="54">
        <f>+DOrg!I28-DCap!K17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+DOrg!C9-'DCap 0502'!C16</f>
        <v>0</v>
      </c>
      <c r="C9" s="32">
        <f>+DOrg!D9-'DCap 0502'!D16</f>
        <v>0</v>
      </c>
      <c r="D9" s="32">
        <f>+DOrg!E9-'DCap 0502'!E16</f>
        <v>0</v>
      </c>
      <c r="E9" s="32"/>
      <c r="F9" s="32">
        <f>+DOrg!G9-'DCap 0502'!G16</f>
        <v>0</v>
      </c>
      <c r="G9" s="32"/>
      <c r="H9" s="32">
        <f>+DOrg!I9-'DCap 0502'!I16</f>
        <v>0</v>
      </c>
      <c r="I9" s="54"/>
    </row>
    <row r="10" spans="1:13" x14ac:dyDescent="0.2">
      <c r="A10" s="40" t="s">
        <v>141</v>
      </c>
      <c r="B10" s="32">
        <f>+DOrg!C7-'DCap 04'!C16</f>
        <v>0</v>
      </c>
      <c r="C10" s="32">
        <f>+DOrg!D7-'DCap 04'!D16</f>
        <v>0</v>
      </c>
      <c r="D10" s="32">
        <f>+DOrg!E7-'DCap 04'!E16</f>
        <v>0</v>
      </c>
      <c r="E10" s="32"/>
      <c r="F10" s="32">
        <f>+DOrg!G7-'DCap 04'!G16</f>
        <v>0</v>
      </c>
      <c r="G10" s="32"/>
      <c r="H10" s="32">
        <f>+DOrg!I7-'DCap 04'!I16</f>
        <v>0</v>
      </c>
      <c r="I10" s="54"/>
    </row>
    <row r="11" spans="1:13" x14ac:dyDescent="0.2">
      <c r="A11" s="40" t="s">
        <v>142</v>
      </c>
      <c r="B11" s="32">
        <f>+DOrg!C8-'DCap 0501'!C16</f>
        <v>0</v>
      </c>
      <c r="C11" s="32">
        <f>+DOrg!D8-'DCap 0501'!D16</f>
        <v>0</v>
      </c>
      <c r="D11" s="32">
        <f>+DOrg!E8-'DCap 0501'!E16</f>
        <v>0</v>
      </c>
      <c r="E11" s="32"/>
      <c r="F11" s="32">
        <f>+DOrg!G8-'DCap 0501'!G16</f>
        <v>0</v>
      </c>
      <c r="G11" s="32"/>
      <c r="H11" s="32">
        <f>+DOrg!I8-'DCap 0501'!I16</f>
        <v>0</v>
      </c>
      <c r="I11" s="54"/>
    </row>
    <row r="12" spans="1:13" x14ac:dyDescent="0.2">
      <c r="A12" s="40" t="s">
        <v>143</v>
      </c>
      <c r="B12" s="32">
        <f>+DOrg!C12-'DCap 0701'!C16</f>
        <v>0</v>
      </c>
      <c r="C12" s="32">
        <f>+DOrg!D12-'DCap 0701'!D16</f>
        <v>0</v>
      </c>
      <c r="D12" s="32">
        <f>+DOrg!E12-'DCap 0701'!E16</f>
        <v>0</v>
      </c>
      <c r="E12" s="32"/>
      <c r="F12" s="32">
        <f>+DOrg!G12-'DCap 0701'!G16</f>
        <v>0</v>
      </c>
      <c r="G12" s="32"/>
      <c r="H12" s="32">
        <f>+DOrg!I12-'DCap 0701'!I16</f>
        <v>0</v>
      </c>
      <c r="I12" s="54"/>
    </row>
    <row r="13" spans="1:13" x14ac:dyDescent="0.2">
      <c r="A13" s="40" t="s">
        <v>144</v>
      </c>
      <c r="B13" s="32">
        <f>+DOrg!C15-'DCap 08'!C16</f>
        <v>0</v>
      </c>
      <c r="C13" s="32">
        <f>+DOrg!D15-'DCap 08'!D16</f>
        <v>0</v>
      </c>
      <c r="D13" s="32">
        <f>+DOrg!E15-'DCap 08'!E16</f>
        <v>0</v>
      </c>
      <c r="E13" s="32"/>
      <c r="F13" s="32">
        <f>+DOrg!G15-'DCap 08'!G16</f>
        <v>0</v>
      </c>
      <c r="G13" s="32"/>
      <c r="H13" s="32">
        <f>+DOrg!I15-'DCap 08'!I16</f>
        <v>0</v>
      </c>
      <c r="I13" s="54"/>
    </row>
    <row r="14" spans="1:13" x14ac:dyDescent="0.2">
      <c r="A14" s="40" t="s">
        <v>145</v>
      </c>
      <c r="B14" s="32">
        <f>+DOrg!C14-'DCap 0703'!C17</f>
        <v>0</v>
      </c>
      <c r="C14" s="32">
        <f>+DOrg!D14-'DCap 0703'!D17</f>
        <v>0</v>
      </c>
      <c r="D14" s="32">
        <f>+DOrg!E14-'DCap 0703'!E17</f>
        <v>0</v>
      </c>
      <c r="E14" s="32"/>
      <c r="F14" s="32">
        <f>+DOrg!G14-'DCap 0703'!G17</f>
        <v>0</v>
      </c>
      <c r="G14" s="32"/>
      <c r="H14" s="32">
        <f>+DOrg!I14-'DCap 0703'!I17</f>
        <v>0</v>
      </c>
      <c r="I14" s="54"/>
    </row>
    <row r="15" spans="1:13" x14ac:dyDescent="0.2">
      <c r="A15" s="40" t="s">
        <v>146</v>
      </c>
      <c r="B15" s="32">
        <f>+DOrg!C27-'DCap 06'!C16</f>
        <v>0</v>
      </c>
      <c r="C15" s="32">
        <f>+DOrg!D27-'DCap 06'!D16</f>
        <v>0</v>
      </c>
      <c r="D15" s="32">
        <f>+DOrg!E27-'DCap 06'!E16</f>
        <v>0</v>
      </c>
      <c r="E15" s="32"/>
      <c r="F15" s="32">
        <f>+DOrg!G27-'DCap 06'!G16</f>
        <v>0</v>
      </c>
      <c r="G15" s="32"/>
      <c r="H15" s="32">
        <f>+DOrg!I27-'DCap 06'!I16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opLeftCell="A6" zoomScaleNormal="100" workbookViewId="0">
      <selection activeCell="J10" sqref="J1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S137"/>
  <sheetViews>
    <sheetView tabSelected="1" zoomScaleNormal="100" workbookViewId="0">
      <selection activeCell="A15" sqref="A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510</v>
      </c>
      <c r="D2" s="267" t="s">
        <v>148</v>
      </c>
      <c r="E2" s="767" t="s">
        <v>775</v>
      </c>
      <c r="F2" s="768"/>
      <c r="G2" s="768"/>
      <c r="H2" s="768"/>
      <c r="I2" s="768"/>
      <c r="J2" s="768"/>
      <c r="K2" s="768"/>
      <c r="L2" s="768"/>
      <c r="M2" s="769"/>
      <c r="N2" s="767" t="s">
        <v>776</v>
      </c>
      <c r="O2" s="768"/>
      <c r="P2" s="768"/>
      <c r="Q2" s="768"/>
      <c r="R2" s="768"/>
      <c r="S2" s="769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555</v>
      </c>
      <c r="O3" s="88" t="s">
        <v>556</v>
      </c>
      <c r="P3" s="88" t="s">
        <v>557</v>
      </c>
      <c r="Q3" s="87" t="s">
        <v>39</v>
      </c>
      <c r="R3" s="88" t="s">
        <v>40</v>
      </c>
      <c r="S3" s="575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512</v>
      </c>
      <c r="Q4" s="569" t="s">
        <v>17</v>
      </c>
      <c r="R4" s="89" t="s">
        <v>18</v>
      </c>
      <c r="S4" s="576" t="s">
        <v>512</v>
      </c>
    </row>
    <row r="5" spans="1:19" ht="15" customHeight="1" x14ac:dyDescent="0.2">
      <c r="A5" s="21">
        <v>1</v>
      </c>
      <c r="B5" s="21" t="s">
        <v>0</v>
      </c>
      <c r="C5" s="159">
        <v>355786464.55000001</v>
      </c>
      <c r="D5" s="260">
        <f>C5/C17</f>
        <v>0.1448680750148432</v>
      </c>
      <c r="E5" s="150">
        <v>399877849.73000002</v>
      </c>
      <c r="F5" s="262">
        <f>E5/E17</f>
        <v>0.14447419803824516</v>
      </c>
      <c r="G5" s="136">
        <v>399814515.63999999</v>
      </c>
      <c r="H5" s="48">
        <f>+G5/E5</f>
        <v>0.99984161640850377</v>
      </c>
      <c r="I5" s="136">
        <v>399735969.27999997</v>
      </c>
      <c r="J5" s="48">
        <f t="shared" ref="J5:J17" si="0">+I5/E5</f>
        <v>0.99964519052481693</v>
      </c>
      <c r="K5" s="136">
        <v>399652498.37</v>
      </c>
      <c r="L5" s="262">
        <f>K5/K17</f>
        <v>0.14788963041860656</v>
      </c>
      <c r="M5" s="153">
        <f t="shared" ref="M5:M17" si="1">+K5/E5</f>
        <v>0.99943644950538724</v>
      </c>
      <c r="N5" s="570">
        <v>357319649.69999999</v>
      </c>
      <c r="O5" s="48">
        <v>0.99628064179678377</v>
      </c>
      <c r="P5" s="577">
        <f>+I5/N5-1</f>
        <v>0.11870693261792931</v>
      </c>
      <c r="Q5" s="570">
        <v>357311906.08999997</v>
      </c>
      <c r="R5" s="48">
        <v>0.9962590510201581</v>
      </c>
      <c r="S5" s="577">
        <f>+K5/Q5-1</f>
        <v>0.11849756909397602</v>
      </c>
    </row>
    <row r="6" spans="1:19" ht="15" customHeight="1" x14ac:dyDescent="0.2">
      <c r="A6" s="23">
        <v>2</v>
      </c>
      <c r="B6" s="23" t="s">
        <v>1</v>
      </c>
      <c r="C6" s="159">
        <v>602409334.73000002</v>
      </c>
      <c r="D6" s="260">
        <f>C6/C17</f>
        <v>0.24528724217681153</v>
      </c>
      <c r="E6" s="150">
        <v>598087198.64999998</v>
      </c>
      <c r="F6" s="262">
        <f>E6/E17</f>
        <v>0.21608640848759861</v>
      </c>
      <c r="G6" s="136">
        <v>591770617.23000002</v>
      </c>
      <c r="H6" s="280">
        <f t="shared" ref="H6:H10" si="2">+G6/E6</f>
        <v>0.98943869483537228</v>
      </c>
      <c r="I6" s="136">
        <v>586505115.98000002</v>
      </c>
      <c r="J6" s="280">
        <f t="shared" si="0"/>
        <v>0.980634792558438</v>
      </c>
      <c r="K6" s="136">
        <v>570798952.91999996</v>
      </c>
      <c r="L6" s="411">
        <f>K6/K17</f>
        <v>0.2112216151155257</v>
      </c>
      <c r="M6" s="178">
        <f t="shared" si="1"/>
        <v>0.95437413509000868</v>
      </c>
      <c r="N6" s="571">
        <v>584992217.30999994</v>
      </c>
      <c r="O6" s="280">
        <v>0.98079132000607794</v>
      </c>
      <c r="P6" s="577">
        <f t="shared" ref="P6:P17" si="3">+I6/N6-1</f>
        <v>2.5861859786049379E-3</v>
      </c>
      <c r="Q6" s="571">
        <v>575950621.64999998</v>
      </c>
      <c r="R6" s="280">
        <v>0.96563228321904104</v>
      </c>
      <c r="S6" s="578">
        <f>+K6/Q6-1</f>
        <v>-8.9446361134941643E-3</v>
      </c>
    </row>
    <row r="7" spans="1:19" ht="15" customHeight="1" x14ac:dyDescent="0.2">
      <c r="A7" s="23">
        <v>3</v>
      </c>
      <c r="B7" s="23" t="s">
        <v>2</v>
      </c>
      <c r="C7" s="159">
        <v>34707752.200000003</v>
      </c>
      <c r="D7" s="260">
        <f>C7/C17</f>
        <v>1.4132199367577624E-2</v>
      </c>
      <c r="E7" s="150">
        <v>24851373.84</v>
      </c>
      <c r="F7" s="262">
        <f>E7/E17</f>
        <v>8.9786976400590152E-3</v>
      </c>
      <c r="G7" s="136">
        <v>18495091.489999998</v>
      </c>
      <c r="H7" s="280">
        <f t="shared" si="2"/>
        <v>0.74422813036721835</v>
      </c>
      <c r="I7" s="136">
        <v>18495091.489999998</v>
      </c>
      <c r="J7" s="280">
        <f t="shared" si="0"/>
        <v>0.74422813036721835</v>
      </c>
      <c r="K7" s="136">
        <v>18495091.489999998</v>
      </c>
      <c r="L7" s="411">
        <f>K7/K17</f>
        <v>6.8440263883503254E-3</v>
      </c>
      <c r="M7" s="178">
        <f>+K7/E7</f>
        <v>0.74422813036721835</v>
      </c>
      <c r="N7" s="571">
        <v>23425776.050000001</v>
      </c>
      <c r="O7" s="280">
        <v>0.94086311234886955</v>
      </c>
      <c r="P7" s="577">
        <f t="shared" si="3"/>
        <v>-0.21048116183967369</v>
      </c>
      <c r="Q7" s="571">
        <v>23425776.050000001</v>
      </c>
      <c r="R7" s="280">
        <v>0.94086311234886955</v>
      </c>
      <c r="S7" s="578">
        <f>+K7/Q7-1</f>
        <v>-0.21048116183967369</v>
      </c>
    </row>
    <row r="8" spans="1:19" ht="15" customHeight="1" x14ac:dyDescent="0.2">
      <c r="A8" s="23">
        <v>4</v>
      </c>
      <c r="B8" s="23" t="s">
        <v>3</v>
      </c>
      <c r="C8" s="159">
        <v>994650766.36000001</v>
      </c>
      <c r="D8" s="361">
        <f>C8/C17</f>
        <v>0.40499894232025174</v>
      </c>
      <c r="E8" s="150">
        <v>1115862427.6900001</v>
      </c>
      <c r="F8" s="411">
        <f>E8/E17</f>
        <v>0.40315643757305963</v>
      </c>
      <c r="G8" s="136">
        <v>1107981845.1199999</v>
      </c>
      <c r="H8" s="280">
        <f t="shared" si="2"/>
        <v>0.99293767549256573</v>
      </c>
      <c r="I8" s="136">
        <v>1105501268.95</v>
      </c>
      <c r="J8" s="280">
        <f t="shared" si="0"/>
        <v>0.99071466295226995</v>
      </c>
      <c r="K8" s="136">
        <v>1104502649.96</v>
      </c>
      <c r="L8" s="411">
        <f>K8/K17</f>
        <v>0.40871629569479373</v>
      </c>
      <c r="M8" s="428">
        <f t="shared" si="1"/>
        <v>0.98981973274831336</v>
      </c>
      <c r="N8" s="571">
        <v>1071909679.24</v>
      </c>
      <c r="O8" s="280">
        <v>0.99724670485984912</v>
      </c>
      <c r="P8" s="577">
        <f t="shared" si="3"/>
        <v>3.1338078534580482E-2</v>
      </c>
      <c r="Q8" s="571">
        <v>1071441547.5700001</v>
      </c>
      <c r="R8" s="280">
        <v>0.99681118051074624</v>
      </c>
      <c r="S8" s="578">
        <f>+K8/Q8-1</f>
        <v>3.08566551903664E-2</v>
      </c>
    </row>
    <row r="9" spans="1:19" ht="15" customHeight="1" x14ac:dyDescent="0.2">
      <c r="A9" s="55">
        <v>5</v>
      </c>
      <c r="B9" s="55" t="s">
        <v>455</v>
      </c>
      <c r="C9" s="176">
        <v>6477736.8899999997</v>
      </c>
      <c r="D9" s="541">
        <f>C9/C17</f>
        <v>2.6375856509714343E-3</v>
      </c>
      <c r="E9" s="543">
        <v>1490540.6</v>
      </c>
      <c r="F9" s="711">
        <f>E9/E17</f>
        <v>5.3852609734159269E-4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1">
        <f>K9/K17</f>
        <v>0</v>
      </c>
      <c r="M9" s="428">
        <f t="shared" si="1"/>
        <v>0</v>
      </c>
      <c r="N9" s="572">
        <v>0</v>
      </c>
      <c r="O9" s="78" t="s">
        <v>129</v>
      </c>
      <c r="P9" s="577" t="s">
        <v>129</v>
      </c>
      <c r="Q9" s="572">
        <v>0</v>
      </c>
      <c r="R9" s="78" t="s">
        <v>129</v>
      </c>
      <c r="S9" s="710" t="s">
        <v>129</v>
      </c>
    </row>
    <row r="10" spans="1:19" ht="15" customHeight="1" x14ac:dyDescent="0.2">
      <c r="A10" s="9"/>
      <c r="B10" s="2" t="s">
        <v>4</v>
      </c>
      <c r="C10" s="162">
        <f>SUM(C5:C9)</f>
        <v>1994032054.7300003</v>
      </c>
      <c r="D10" s="542">
        <f>C10/C17</f>
        <v>0.81192404453045564</v>
      </c>
      <c r="E10" s="152">
        <f>SUM(E5:E9)</f>
        <v>2140169390.51</v>
      </c>
      <c r="F10" s="263">
        <f>E10/E17</f>
        <v>0.773234267836304</v>
      </c>
      <c r="G10" s="84">
        <f>SUM(G5:G9)</f>
        <v>2118062069.48</v>
      </c>
      <c r="H10" s="90">
        <f t="shared" si="2"/>
        <v>0.98967029379635607</v>
      </c>
      <c r="I10" s="84">
        <f>SUM(I5:I9)</f>
        <v>2110237445.7</v>
      </c>
      <c r="J10" s="90">
        <f t="shared" si="0"/>
        <v>0.98601421693875024</v>
      </c>
      <c r="K10" s="84">
        <f>SUM(K5:K8)</f>
        <v>2093449192.74</v>
      </c>
      <c r="L10" s="263">
        <f>K10/K17</f>
        <v>0.77467156761727629</v>
      </c>
      <c r="M10" s="170">
        <f t="shared" si="1"/>
        <v>0.97816985983578308</v>
      </c>
      <c r="N10" s="573">
        <f>SUM(N5:N9)</f>
        <v>2037647322.3</v>
      </c>
      <c r="O10" s="90">
        <v>0.99156679036408601</v>
      </c>
      <c r="P10" s="579">
        <f t="shared" si="3"/>
        <v>3.5624478586443464E-2</v>
      </c>
      <c r="Q10" s="573">
        <f>SUM(Q5:Q8)</f>
        <v>2028129851.3600001</v>
      </c>
      <c r="R10" s="90">
        <v>0.98693536665838466</v>
      </c>
      <c r="S10" s="579">
        <f>+K10/Q10-1</f>
        <v>3.220668604438659E-2</v>
      </c>
    </row>
    <row r="11" spans="1:19" ht="15" customHeight="1" x14ac:dyDescent="0.2">
      <c r="A11" s="21">
        <v>6</v>
      </c>
      <c r="B11" s="21" t="s">
        <v>5</v>
      </c>
      <c r="C11" s="159">
        <v>267219357.74000001</v>
      </c>
      <c r="D11" s="260">
        <f>C11/C17</f>
        <v>0.10880558374096398</v>
      </c>
      <c r="E11" s="150">
        <v>380751548.94999999</v>
      </c>
      <c r="F11" s="262">
        <f>E11/E17</f>
        <v>0.13756394539860897</v>
      </c>
      <c r="G11" s="136">
        <v>375539729.33999997</v>
      </c>
      <c r="H11" s="48">
        <f t="shared" ref="H11:H17" si="4">+G11/E11</f>
        <v>0.98631175730112541</v>
      </c>
      <c r="I11" s="136">
        <v>374562743.88999999</v>
      </c>
      <c r="J11" s="48">
        <f t="shared" si="0"/>
        <v>0.98374581777259507</v>
      </c>
      <c r="K11" s="136">
        <v>370571883.63999999</v>
      </c>
      <c r="L11" s="262">
        <f>K11/K17</f>
        <v>0.1371284782118613</v>
      </c>
      <c r="M11" s="153">
        <f t="shared" si="1"/>
        <v>0.97326428391933661</v>
      </c>
      <c r="N11" s="570">
        <v>400728762.06</v>
      </c>
      <c r="O11" s="48">
        <v>0.97201595465013391</v>
      </c>
      <c r="P11" s="577">
        <f t="shared" si="3"/>
        <v>-6.5296082156644064E-2</v>
      </c>
      <c r="Q11" s="570">
        <v>396839669.64999998</v>
      </c>
      <c r="R11" s="48">
        <v>0.96258249184552802</v>
      </c>
      <c r="S11" s="577">
        <f t="shared" ref="S11:S17" si="5">+K11/Q11-1</f>
        <v>-6.6192439967423966E-2</v>
      </c>
    </row>
    <row r="12" spans="1:19" ht="15" customHeight="1" x14ac:dyDescent="0.2">
      <c r="A12" s="24">
        <v>7</v>
      </c>
      <c r="B12" s="24" t="s">
        <v>6</v>
      </c>
      <c r="C12" s="176">
        <v>15552538.550000001</v>
      </c>
      <c r="D12" s="541">
        <f>C12/C17</f>
        <v>6.3326364148853353E-3</v>
      </c>
      <c r="E12" s="544">
        <v>64858574.780000001</v>
      </c>
      <c r="F12" s="264">
        <f>E12/E17</f>
        <v>2.3433132351719399E-2</v>
      </c>
      <c r="G12" s="137">
        <v>64815577.719999999</v>
      </c>
      <c r="H12" s="391">
        <f t="shared" si="4"/>
        <v>0.99933706437204561</v>
      </c>
      <c r="I12" s="137">
        <v>64665577.719999999</v>
      </c>
      <c r="J12" s="391">
        <f t="shared" si="0"/>
        <v>0.99702434010222019</v>
      </c>
      <c r="K12" s="137">
        <v>64593611.420000002</v>
      </c>
      <c r="L12" s="264">
        <f>K12/K17</f>
        <v>2.3902578763470985E-2</v>
      </c>
      <c r="M12" s="393">
        <f t="shared" si="1"/>
        <v>0.99591475204475655</v>
      </c>
      <c r="N12" s="574">
        <v>52150267.960000001</v>
      </c>
      <c r="O12" s="391">
        <v>0.98993178602089182</v>
      </c>
      <c r="P12" s="580">
        <f t="shared" si="3"/>
        <v>0.23998553122678912</v>
      </c>
      <c r="Q12" s="574">
        <v>52062956.299999997</v>
      </c>
      <c r="R12" s="391">
        <v>0.98827441030825791</v>
      </c>
      <c r="S12" s="580">
        <f t="shared" si="5"/>
        <v>0.24068274278923352</v>
      </c>
    </row>
    <row r="13" spans="1:19" ht="15" customHeight="1" x14ac:dyDescent="0.2">
      <c r="A13" s="9"/>
      <c r="B13" s="2" t="s">
        <v>7</v>
      </c>
      <c r="C13" s="162">
        <f>SUM(C11:C12)</f>
        <v>282771896.29000002</v>
      </c>
      <c r="D13" s="542">
        <f>C13/C17</f>
        <v>0.11513822015584932</v>
      </c>
      <c r="E13" s="152">
        <f>SUM(E11:E12)</f>
        <v>445610123.73000002</v>
      </c>
      <c r="F13" s="263">
        <f>E13/E17</f>
        <v>0.1609970777503284</v>
      </c>
      <c r="G13" s="84">
        <f>SUM(G11:G12)</f>
        <v>440355307.05999994</v>
      </c>
      <c r="H13" s="90">
        <f t="shared" si="4"/>
        <v>0.98820759136705782</v>
      </c>
      <c r="I13" s="84">
        <f>SUM(I11:I12)</f>
        <v>439228321.61000001</v>
      </c>
      <c r="J13" s="90">
        <f t="shared" si="0"/>
        <v>0.98567850733151918</v>
      </c>
      <c r="K13" s="84">
        <f>SUM(K11:K12)</f>
        <v>435165495.06</v>
      </c>
      <c r="L13" s="263">
        <f>K13/K17</f>
        <v>0.16103105697533229</v>
      </c>
      <c r="M13" s="170">
        <f t="shared" si="1"/>
        <v>0.9765610606362064</v>
      </c>
      <c r="N13" s="573">
        <f>SUM(N11:N12)</f>
        <v>452879030.01999998</v>
      </c>
      <c r="O13" s="90">
        <v>0.97404590517996059</v>
      </c>
      <c r="P13" s="579">
        <f t="shared" si="3"/>
        <v>-3.0142063343928993E-2</v>
      </c>
      <c r="Q13" s="573">
        <f>SUM(Q11:Q12)</f>
        <v>448902625.94999999</v>
      </c>
      <c r="R13" s="90">
        <v>0.96549351073247791</v>
      </c>
      <c r="S13" s="579">
        <f t="shared" si="5"/>
        <v>-3.0601582828633456E-2</v>
      </c>
    </row>
    <row r="14" spans="1:19" ht="15" customHeight="1" x14ac:dyDescent="0.2">
      <c r="A14" s="21">
        <v>8</v>
      </c>
      <c r="B14" s="21" t="s">
        <v>8</v>
      </c>
      <c r="C14" s="159">
        <v>21421544.140000001</v>
      </c>
      <c r="D14" s="260">
        <f>C14/C17</f>
        <v>8.7223606646541687E-3</v>
      </c>
      <c r="E14" s="150">
        <v>24326730.16</v>
      </c>
      <c r="F14" s="262">
        <f>E14/E17</f>
        <v>8.7891460683102614E-3</v>
      </c>
      <c r="G14" s="136">
        <v>19326730.16</v>
      </c>
      <c r="H14" s="48">
        <f t="shared" si="4"/>
        <v>0.79446477323033704</v>
      </c>
      <c r="I14" s="136">
        <v>19326730.16</v>
      </c>
      <c r="J14" s="48">
        <f t="shared" si="0"/>
        <v>0.79446477323033704</v>
      </c>
      <c r="K14" s="136">
        <v>16598916.76</v>
      </c>
      <c r="L14" s="262">
        <f>K14/K17</f>
        <v>6.1423553587120153E-3</v>
      </c>
      <c r="M14" s="153">
        <f t="shared" si="1"/>
        <v>0.68233242407947192</v>
      </c>
      <c r="N14" s="570">
        <v>16323489.08</v>
      </c>
      <c r="O14" s="48">
        <v>0.76201271828576966</v>
      </c>
      <c r="P14" s="577">
        <f t="shared" si="3"/>
        <v>0.18398279101247139</v>
      </c>
      <c r="Q14" s="570">
        <v>16323489.08</v>
      </c>
      <c r="R14" s="48">
        <v>0.76201271828576966</v>
      </c>
      <c r="S14" s="577">
        <f t="shared" si="5"/>
        <v>1.6873088752665133E-2</v>
      </c>
    </row>
    <row r="15" spans="1:19" ht="15" customHeight="1" x14ac:dyDescent="0.2">
      <c r="A15" s="24">
        <v>9</v>
      </c>
      <c r="B15" s="24" t="s">
        <v>9</v>
      </c>
      <c r="C15" s="176">
        <v>157708736.81999999</v>
      </c>
      <c r="D15" s="261">
        <f>C15/C17</f>
        <v>6.4215374649040799E-2</v>
      </c>
      <c r="E15" s="544">
        <v>157708736.81999999</v>
      </c>
      <c r="F15" s="264">
        <f>E15/E17</f>
        <v>5.6979508345057446E-2</v>
      </c>
      <c r="G15" s="137">
        <v>157156380.66999999</v>
      </c>
      <c r="H15" s="391">
        <f t="shared" si="4"/>
        <v>0.99649761857752728</v>
      </c>
      <c r="I15" s="137">
        <v>157156380.66999999</v>
      </c>
      <c r="J15" s="391">
        <f t="shared" si="0"/>
        <v>0.99649761857752728</v>
      </c>
      <c r="K15" s="137">
        <v>157156380.66999999</v>
      </c>
      <c r="L15" s="264">
        <f>K15/K17</f>
        <v>5.8155020048679354E-2</v>
      </c>
      <c r="M15" s="393">
        <f t="shared" si="1"/>
        <v>0.99649761857752728</v>
      </c>
      <c r="N15" s="574">
        <v>296889428.08999997</v>
      </c>
      <c r="O15" s="391">
        <v>0.99770875462524844</v>
      </c>
      <c r="P15" s="580">
        <f t="shared" si="3"/>
        <v>-0.47065686480975299</v>
      </c>
      <c r="Q15" s="574">
        <v>296889428.08999997</v>
      </c>
      <c r="R15" s="391">
        <v>0.99770875462524844</v>
      </c>
      <c r="S15" s="580">
        <f t="shared" si="5"/>
        <v>-0.47065686480975299</v>
      </c>
    </row>
    <row r="16" spans="1:19" ht="15" customHeight="1" thickBot="1" x14ac:dyDescent="0.25">
      <c r="A16" s="9"/>
      <c r="B16" s="2" t="s">
        <v>10</v>
      </c>
      <c r="C16" s="523">
        <f>SUM(C14:C15)</f>
        <v>179130280.95999998</v>
      </c>
      <c r="D16" s="259">
        <f>C16/C17</f>
        <v>7.2937735313694949E-2</v>
      </c>
      <c r="E16" s="152">
        <f>SUM(E14:E15)</f>
        <v>182035466.97999999</v>
      </c>
      <c r="F16" s="263">
        <f>E16/E17</f>
        <v>6.5768654413367711E-2</v>
      </c>
      <c r="G16" s="84">
        <f>SUM(G14:G15)</f>
        <v>176483110.82999998</v>
      </c>
      <c r="H16" s="90">
        <f t="shared" si="4"/>
        <v>0.96949849256238596</v>
      </c>
      <c r="I16" s="84">
        <f>SUM(I14:I15)</f>
        <v>176483110.82999998</v>
      </c>
      <c r="J16" s="90">
        <f t="shared" si="0"/>
        <v>0.96949849256238596</v>
      </c>
      <c r="K16" s="84">
        <f>SUM(K14:K15)</f>
        <v>173755297.42999998</v>
      </c>
      <c r="L16" s="263">
        <f>K16/K17</f>
        <v>6.4297375407391374E-2</v>
      </c>
      <c r="M16" s="170">
        <f t="shared" si="1"/>
        <v>0.95451342704051323</v>
      </c>
      <c r="N16" s="573">
        <f>SUM(N14:N15)</f>
        <v>313212917.16999996</v>
      </c>
      <c r="O16" s="90">
        <v>0.98188089472499385</v>
      </c>
      <c r="P16" s="579">
        <f t="shared" si="3"/>
        <v>-0.43653948750072868</v>
      </c>
      <c r="Q16" s="573">
        <f>SUM(Q14:Q15)</f>
        <v>313212917.16999996</v>
      </c>
      <c r="R16" s="90">
        <v>0.98188089472499385</v>
      </c>
      <c r="S16" s="579">
        <f t="shared" si="5"/>
        <v>-0.44524862192802772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2455934231.9800005</v>
      </c>
      <c r="D17" s="409"/>
      <c r="E17" s="154">
        <f>+E10+E13+E16</f>
        <v>2767814981.2199998</v>
      </c>
      <c r="F17" s="265"/>
      <c r="G17" s="155">
        <f>+G10+G13+G16</f>
        <v>2734900487.3699999</v>
      </c>
      <c r="H17" s="181">
        <f t="shared" si="4"/>
        <v>0.98810813075536874</v>
      </c>
      <c r="I17" s="155">
        <f>+I10+I13+I16</f>
        <v>2725948878.1399999</v>
      </c>
      <c r="J17" s="181">
        <f t="shared" si="0"/>
        <v>0.98487395170411784</v>
      </c>
      <c r="K17" s="155">
        <f>+K10+K13+K16</f>
        <v>2702369985.23</v>
      </c>
      <c r="L17" s="265"/>
      <c r="M17" s="173">
        <f t="shared" si="1"/>
        <v>0.97635499611279908</v>
      </c>
      <c r="N17" s="581">
        <f>N10+N13+N16</f>
        <v>2803739269.4899998</v>
      </c>
      <c r="O17" s="181">
        <v>0.98760894181301118</v>
      </c>
      <c r="P17" s="582">
        <f t="shared" si="3"/>
        <v>-2.774523016334185E-2</v>
      </c>
      <c r="Q17" s="581">
        <f>+Q10+Q13+Q16</f>
        <v>2790245394.48</v>
      </c>
      <c r="R17" s="181">
        <v>0.98285576388216633</v>
      </c>
      <c r="S17" s="582">
        <f t="shared" si="5"/>
        <v>-3.1493792418346378E-2</v>
      </c>
    </row>
    <row r="18" spans="1:19" x14ac:dyDescent="0.2">
      <c r="D18" s="478"/>
      <c r="E18" s="46"/>
      <c r="G18" s="46"/>
      <c r="I18" s="46"/>
      <c r="K18" s="46"/>
    </row>
    <row r="19" spans="1:19" x14ac:dyDescent="0.2">
      <c r="A19" s="8" t="s">
        <v>778</v>
      </c>
      <c r="F19" s="412"/>
      <c r="G19" s="254"/>
      <c r="H19" s="412"/>
      <c r="K19" s="766"/>
      <c r="L19" s="766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538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 t="s">
        <v>18</v>
      </c>
    </row>
    <row r="22" spans="1:19" x14ac:dyDescent="0.2">
      <c r="A22" s="21">
        <v>1</v>
      </c>
      <c r="B22" s="21" t="s">
        <v>0</v>
      </c>
      <c r="C22" s="136">
        <v>0</v>
      </c>
      <c r="D22" s="136">
        <v>0</v>
      </c>
      <c r="E22" s="136">
        <v>171929020.03999999</v>
      </c>
      <c r="F22" s="48"/>
      <c r="G22" s="136">
        <v>201958165.19999999</v>
      </c>
      <c r="H22" s="48"/>
      <c r="I22" s="136">
        <v>0</v>
      </c>
      <c r="J22" s="48"/>
      <c r="K22" s="30">
        <v>74027426.340000004</v>
      </c>
      <c r="L22" s="30">
        <v>93104</v>
      </c>
      <c r="M22" s="30">
        <v>0</v>
      </c>
      <c r="N22" s="337"/>
      <c r="O22" s="136"/>
      <c r="P22" s="48">
        <f>O22/O34</f>
        <v>0</v>
      </c>
    </row>
    <row r="23" spans="1:19" x14ac:dyDescent="0.2">
      <c r="A23" s="23">
        <v>2</v>
      </c>
      <c r="B23" s="23" t="s">
        <v>1</v>
      </c>
      <c r="C23" s="133">
        <v>2115303.75</v>
      </c>
      <c r="D23" s="133">
        <v>0</v>
      </c>
      <c r="E23" s="133">
        <v>21077598.43</v>
      </c>
      <c r="F23" s="280"/>
      <c r="G23" s="133">
        <v>45963654.43</v>
      </c>
      <c r="H23" s="280"/>
      <c r="I23" s="133">
        <v>1207770.6200000001</v>
      </c>
      <c r="J23" s="280"/>
      <c r="K23" s="32">
        <v>50000</v>
      </c>
      <c r="L23" s="32">
        <v>17190845.550000001</v>
      </c>
      <c r="M23" s="32">
        <v>0</v>
      </c>
      <c r="N23" s="133"/>
      <c r="O23" s="133"/>
      <c r="P23" s="48">
        <f>O23/O34</f>
        <v>0</v>
      </c>
    </row>
    <row r="24" spans="1:19" x14ac:dyDescent="0.2">
      <c r="A24" s="23">
        <v>3</v>
      </c>
      <c r="B24" s="23" t="s">
        <v>2</v>
      </c>
      <c r="C24" s="133">
        <v>0</v>
      </c>
      <c r="D24" s="133">
        <v>0</v>
      </c>
      <c r="E24" s="133">
        <v>0</v>
      </c>
      <c r="F24" s="280"/>
      <c r="G24" s="133">
        <v>9856378.3599999994</v>
      </c>
      <c r="H24" s="280"/>
      <c r="I24" s="133">
        <v>0</v>
      </c>
      <c r="J24" s="280"/>
      <c r="K24" s="32">
        <v>0</v>
      </c>
      <c r="L24" s="32">
        <v>0</v>
      </c>
      <c r="M24" s="32">
        <v>0</v>
      </c>
      <c r="N24" s="133"/>
      <c r="O24" s="133"/>
      <c r="P24" s="48">
        <f>O24/O34</f>
        <v>0</v>
      </c>
    </row>
    <row r="25" spans="1:19" x14ac:dyDescent="0.2">
      <c r="A25" s="23">
        <v>4</v>
      </c>
      <c r="B25" s="23" t="s">
        <v>3</v>
      </c>
      <c r="C25" s="133">
        <v>20617896.25</v>
      </c>
      <c r="D25" s="133">
        <v>0</v>
      </c>
      <c r="E25" s="133">
        <v>145673871.22999999</v>
      </c>
      <c r="F25" s="280"/>
      <c r="G25" s="133">
        <v>109183926.16</v>
      </c>
      <c r="H25" s="280"/>
      <c r="I25" s="133">
        <v>358898.93</v>
      </c>
      <c r="J25" s="280"/>
      <c r="K25" s="32">
        <v>5088525.68</v>
      </c>
      <c r="L25" s="32">
        <v>58656395.399999999</v>
      </c>
      <c r="M25" s="467">
        <v>0</v>
      </c>
      <c r="N25" s="448"/>
      <c r="O25" s="133"/>
      <c r="P25" s="280">
        <f>O25/O34</f>
        <v>0</v>
      </c>
    </row>
    <row r="26" spans="1:19" x14ac:dyDescent="0.2">
      <c r="A26" s="55">
        <v>5</v>
      </c>
      <c r="B26" s="55" t="s">
        <v>455</v>
      </c>
      <c r="C26" s="56">
        <v>0</v>
      </c>
      <c r="D26" s="56">
        <v>0</v>
      </c>
      <c r="E26" s="137">
        <v>11650236.9</v>
      </c>
      <c r="F26" s="78"/>
      <c r="G26" s="137">
        <v>19659696.289999999</v>
      </c>
      <c r="H26" s="78"/>
      <c r="I26" s="56">
        <v>0</v>
      </c>
      <c r="J26" s="78"/>
      <c r="K26" s="180">
        <v>1822263.11</v>
      </c>
      <c r="L26" s="180">
        <v>1200000</v>
      </c>
      <c r="M26" s="468">
        <v>0</v>
      </c>
      <c r="N26" s="338"/>
      <c r="O26" s="56"/>
      <c r="P26" s="78">
        <f>O26/O34</f>
        <v>0</v>
      </c>
    </row>
    <row r="27" spans="1:19" x14ac:dyDescent="0.2">
      <c r="A27" s="9"/>
      <c r="B27" s="2" t="s">
        <v>4</v>
      </c>
      <c r="C27" s="19">
        <f>SUM(C22:C26)</f>
        <v>22733200</v>
      </c>
      <c r="D27" s="19">
        <f>SUM(D22:D26)</f>
        <v>0</v>
      </c>
      <c r="E27" s="84">
        <f>SUM(E22:E26)</f>
        <v>350330726.59999996</v>
      </c>
      <c r="F27" s="44"/>
      <c r="G27" s="19">
        <f>SUM(G22:G26)</f>
        <v>386621820.44</v>
      </c>
      <c r="H27" s="44"/>
      <c r="I27" s="19">
        <f>SUM(I22:I26)</f>
        <v>1566669.55</v>
      </c>
      <c r="J27" s="44"/>
      <c r="K27" s="469">
        <f>SUM(K22:K26)</f>
        <v>80988215.13000001</v>
      </c>
      <c r="L27" s="469">
        <f>SUM(L22:L26)</f>
        <v>77140344.950000003</v>
      </c>
      <c r="M27" s="469">
        <f>SUM(M22:M26)</f>
        <v>0</v>
      </c>
      <c r="N27" s="124"/>
      <c r="O27" s="84">
        <f>+C27+D27+E27-G27+I27+K27-M27+L27</f>
        <v>146137335.78999996</v>
      </c>
      <c r="P27" s="90">
        <f>O27/O34</f>
        <v>0.46856798998151061</v>
      </c>
      <c r="Q27" s="46"/>
    </row>
    <row r="28" spans="1:19" x14ac:dyDescent="0.2">
      <c r="A28" s="21">
        <v>6</v>
      </c>
      <c r="B28" s="21" t="s">
        <v>5</v>
      </c>
      <c r="C28" s="136">
        <v>2505671.08</v>
      </c>
      <c r="D28" s="136">
        <v>0</v>
      </c>
      <c r="E28" s="136">
        <v>342125485.63999999</v>
      </c>
      <c r="F28" s="48"/>
      <c r="G28" s="136">
        <v>329507559.75999999</v>
      </c>
      <c r="H28" s="48"/>
      <c r="I28" s="136">
        <v>9339302.5299999993</v>
      </c>
      <c r="J28" s="48"/>
      <c r="K28" s="180">
        <v>76182783.950000003</v>
      </c>
      <c r="L28" s="180">
        <v>12886507.77</v>
      </c>
      <c r="M28" s="30">
        <v>0</v>
      </c>
      <c r="N28" s="136"/>
      <c r="O28" s="136"/>
      <c r="P28" s="48">
        <f>O28/O34</f>
        <v>0</v>
      </c>
    </row>
    <row r="29" spans="1:19" x14ac:dyDescent="0.2">
      <c r="A29" s="24">
        <v>7</v>
      </c>
      <c r="B29" s="24" t="s">
        <v>6</v>
      </c>
      <c r="C29" s="137">
        <v>0</v>
      </c>
      <c r="D29" s="137">
        <v>0</v>
      </c>
      <c r="E29" s="56">
        <v>81855467.040000007</v>
      </c>
      <c r="F29" s="391"/>
      <c r="G29" s="56">
        <v>58182898.090000004</v>
      </c>
      <c r="H29" s="391"/>
      <c r="I29" s="137">
        <v>264096.09000000003</v>
      </c>
      <c r="J29" s="391"/>
      <c r="K29" s="34">
        <v>8500422.7599999998</v>
      </c>
      <c r="L29" s="34">
        <v>16868948.43</v>
      </c>
      <c r="M29" s="468">
        <v>0</v>
      </c>
      <c r="N29" s="338"/>
      <c r="O29" s="137"/>
      <c r="P29" s="264">
        <f>O29/O34</f>
        <v>0</v>
      </c>
    </row>
    <row r="30" spans="1:19" x14ac:dyDescent="0.2">
      <c r="A30" s="9"/>
      <c r="B30" s="2" t="s">
        <v>7</v>
      </c>
      <c r="C30" s="19">
        <f>SUM(C28:C29)</f>
        <v>2505671.08</v>
      </c>
      <c r="D30" s="19">
        <f>SUM(D28:D29)</f>
        <v>0</v>
      </c>
      <c r="E30" s="19">
        <f>SUM(E28:E29)</f>
        <v>423980952.68000001</v>
      </c>
      <c r="F30" s="44"/>
      <c r="G30" s="19">
        <f>SUM(G28:G29)</f>
        <v>387690457.85000002</v>
      </c>
      <c r="H30" s="44"/>
      <c r="I30" s="19">
        <f>SUM(I28:I29)</f>
        <v>9603398.6199999992</v>
      </c>
      <c r="J30" s="44"/>
      <c r="K30" s="469">
        <f>SUM(K28:K29)</f>
        <v>84683206.710000008</v>
      </c>
      <c r="L30" s="469">
        <f>SUM(L28:L29)</f>
        <v>29755456.199999999</v>
      </c>
      <c r="M30" s="469">
        <f>SUM(M28:M29)</f>
        <v>0</v>
      </c>
      <c r="N30" s="124"/>
      <c r="O30" s="84">
        <f>+C30+D30+E30-G30+I30+K30-M30+L30</f>
        <v>162838227.43999997</v>
      </c>
      <c r="P30" s="90">
        <f>O30/O34</f>
        <v>0.52211695602113228</v>
      </c>
      <c r="Q30" s="46"/>
    </row>
    <row r="31" spans="1:19" x14ac:dyDescent="0.2">
      <c r="A31" s="21">
        <v>8</v>
      </c>
      <c r="B31" s="21" t="s">
        <v>8</v>
      </c>
      <c r="C31" s="22">
        <v>0</v>
      </c>
      <c r="D31" s="136">
        <v>0</v>
      </c>
      <c r="E31" s="136">
        <v>10822184.800000001</v>
      </c>
      <c r="F31" s="48"/>
      <c r="G31" s="136">
        <v>10821585.779999999</v>
      </c>
      <c r="H31" s="48"/>
      <c r="I31" s="22">
        <v>0</v>
      </c>
      <c r="J31" s="48"/>
      <c r="K31" s="30">
        <v>0</v>
      </c>
      <c r="L31" s="30">
        <v>2904587</v>
      </c>
      <c r="M31" s="30">
        <v>0</v>
      </c>
      <c r="N31" s="136"/>
      <c r="O31" s="136"/>
      <c r="P31" s="48">
        <f>O31/O34</f>
        <v>0</v>
      </c>
    </row>
    <row r="32" spans="1:19" x14ac:dyDescent="0.2">
      <c r="A32" s="24">
        <v>9</v>
      </c>
      <c r="B32" s="24" t="s">
        <v>9</v>
      </c>
      <c r="C32" s="25"/>
      <c r="D32" s="137"/>
      <c r="E32" s="25"/>
      <c r="F32" s="391"/>
      <c r="G32" s="25"/>
      <c r="H32" s="391"/>
      <c r="I32" s="25"/>
      <c r="J32" s="391"/>
      <c r="K32" s="468"/>
      <c r="L32" s="468"/>
      <c r="M32" s="468"/>
      <c r="N32" s="34"/>
      <c r="O32" s="410"/>
      <c r="P32" s="391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70">
        <f>SUM(E31:E32)</f>
        <v>10822184.800000001</v>
      </c>
      <c r="F33" s="471"/>
      <c r="G33" s="470">
        <f>SUM(G31:G32)</f>
        <v>10821585.779999999</v>
      </c>
      <c r="H33" s="471"/>
      <c r="I33" s="470">
        <f>SUM(I31:I32)</f>
        <v>0</v>
      </c>
      <c r="J33" s="471"/>
      <c r="K33" s="469">
        <f>SUM(K31:K32)</f>
        <v>0</v>
      </c>
      <c r="L33" s="469">
        <f>SUM(L31:L32)</f>
        <v>2904587</v>
      </c>
      <c r="M33" s="469">
        <f>SUM(M31:M32)</f>
        <v>0</v>
      </c>
      <c r="N33" s="469"/>
      <c r="O33" s="472">
        <f>+C33+D33+E33-G33+I33+K33-M33+N33+L33</f>
        <v>2905186.0200000014</v>
      </c>
      <c r="P33" s="90">
        <f>O33/O34</f>
        <v>9.3150539973573011E-3</v>
      </c>
    </row>
    <row r="34" spans="1:16" ht="13.5" thickBot="1" x14ac:dyDescent="0.25">
      <c r="A34" s="5"/>
      <c r="B34" s="4" t="s">
        <v>11</v>
      </c>
      <c r="C34" s="20">
        <f>+C27+C30+C33</f>
        <v>25238871.079999998</v>
      </c>
      <c r="D34" s="20">
        <f>+D27+D30+D33</f>
        <v>0</v>
      </c>
      <c r="E34" s="20">
        <f>+E27+E30+E33</f>
        <v>785133864.07999992</v>
      </c>
      <c r="F34" s="45"/>
      <c r="G34" s="20">
        <f>+G27+G30+G33</f>
        <v>785133864.06999993</v>
      </c>
      <c r="H34" s="45"/>
      <c r="I34" s="20">
        <f>+I27+I30+I33</f>
        <v>11170068.17</v>
      </c>
      <c r="J34" s="45"/>
      <c r="K34" s="473">
        <f>+K27+K30+K33</f>
        <v>165671421.84000003</v>
      </c>
      <c r="L34" s="473">
        <f>+L27+L30+L33</f>
        <v>109800388.15000001</v>
      </c>
      <c r="M34" s="473">
        <f>+M27+M30+M33</f>
        <v>0</v>
      </c>
      <c r="N34" s="473"/>
      <c r="O34" s="20">
        <f>O27+O30+O33</f>
        <v>311880749.24999988</v>
      </c>
      <c r="P34" s="45">
        <f>O34/O34</f>
        <v>1</v>
      </c>
    </row>
    <row r="36" spans="1:16" x14ac:dyDescent="0.2">
      <c r="N36" s="46"/>
    </row>
    <row r="37" spans="1:16" x14ac:dyDescent="0.2">
      <c r="B37" s="46"/>
    </row>
    <row r="136" spans="12:15" x14ac:dyDescent="0.2">
      <c r="L136" s="712"/>
      <c r="O136" s="712"/>
    </row>
    <row r="137" spans="12:15" x14ac:dyDescent="0.2">
      <c r="L137" s="712"/>
      <c r="N137" s="46"/>
      <c r="O137" s="712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4" zoomScaleNormal="100" workbookViewId="0">
      <selection activeCell="F8" sqref="F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Desembre&amp;R&amp;"Arial,Negreta"&amp;8&amp;K03+000Direcció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61</vt:i4>
      </vt:variant>
      <vt:variant>
        <vt:lpstr>Intervals amb nom</vt:lpstr>
      </vt:variant>
      <vt:variant>
        <vt:i4>32</vt:i4>
      </vt:variant>
    </vt:vector>
  </HeadingPairs>
  <TitlesOfParts>
    <vt:vector size="93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2017-02-16T10:46:22Z</cp:lastPrinted>
  <dcterms:created xsi:type="dcterms:W3CDTF">2011-01-04T08:57:13Z</dcterms:created>
  <dcterms:modified xsi:type="dcterms:W3CDTF">2017-03-02T11:25:31Z</dcterms:modified>
</cp:coreProperties>
</file>