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300" windowHeight="10900"/>
  </bookViews>
  <sheets>
    <sheet name="Hoja1" sheetId="1" r:id="rId1"/>
  </sheets>
  <definedNames>
    <definedName name="_xlnm.Print_Area" localSheetId="0">Hoja1!$A$1:$G$154</definedName>
  </definedNames>
  <calcPr calcId="145621"/>
</workbook>
</file>

<file path=xl/calcChain.xml><?xml version="1.0" encoding="utf-8"?>
<calcChain xmlns="http://schemas.openxmlformats.org/spreadsheetml/2006/main">
  <c r="B108" i="1" l="1"/>
  <c r="B107" i="1"/>
  <c r="B106" i="1"/>
  <c r="B105" i="1"/>
  <c r="B104" i="1"/>
  <c r="B103" i="1"/>
  <c r="B102" i="1"/>
  <c r="B101" i="1"/>
  <c r="B100" i="1"/>
  <c r="B99" i="1"/>
  <c r="B110" i="1" s="1"/>
  <c r="B98" i="1"/>
  <c r="B97" i="1"/>
  <c r="B96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71" i="1" s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33" i="1" s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92" i="1" s="1"/>
  <c r="C149" i="1" l="1"/>
  <c r="C147" i="1"/>
  <c r="C148" i="1" l="1"/>
  <c r="C146" i="1"/>
  <c r="C151" i="1" l="1"/>
</calcChain>
</file>

<file path=xl/sharedStrings.xml><?xml version="1.0" encoding="utf-8"?>
<sst xmlns="http://schemas.openxmlformats.org/spreadsheetml/2006/main" count="143" uniqueCount="77">
  <si>
    <t>Mobilitat i Infraestructures-Ecologia Urbana
Direcció d’infraestructures i Espai Urbà 
Departament d'Espai Urbà
Torrent de l’Olla, 218-220 , 2ª pl
08012  Barcelona
93.291.40.77</t>
  </si>
  <si>
    <t>Tram Inici</t>
  </si>
  <si>
    <t>Tram Final</t>
  </si>
  <si>
    <t>m2</t>
  </si>
  <si>
    <t>Estat actual</t>
  </si>
  <si>
    <t>Estat futur</t>
  </si>
  <si>
    <t>Total de manteniment preventiu</t>
  </si>
  <si>
    <t xml:space="preserve">% d'increment de preu </t>
  </si>
  <si>
    <t>% a reparar</t>
  </si>
  <si>
    <t>Total manteniment correctiu</t>
  </si>
  <si>
    <t>MANTENIMENT PREVENTIU ACTUAL</t>
  </si>
  <si>
    <t>MANTENIMENT CORRECTIU ACTUAL</t>
  </si>
  <si>
    <t xml:space="preserve">% d'increment per actualització de preu </t>
  </si>
  <si>
    <t>CONCLUSIONS</t>
  </si>
  <si>
    <t>Cost actual de manteniment preventiu</t>
  </si>
  <si>
    <t>Cost actual de manteniment correctiu</t>
  </si>
  <si>
    <t>*</t>
  </si>
  <si>
    <t>* En vermell si falta dotació de manteniment o en verd si sobra dotació de manteniment</t>
  </si>
  <si>
    <t>Nom de projecte:</t>
  </si>
  <si>
    <t>Carrer afectat</t>
  </si>
  <si>
    <t>Propietat:</t>
  </si>
  <si>
    <t>Carrer 1</t>
  </si>
  <si>
    <t>Carrer 2</t>
  </si>
  <si>
    <t>Carrer 3</t>
  </si>
  <si>
    <t>Codi Nautura Inversions</t>
  </si>
  <si>
    <t>PLA DE MANTENIMENT DE SENYALITZACIÓ</t>
  </si>
  <si>
    <t>Senyals de codi</t>
  </si>
  <si>
    <t>u</t>
  </si>
  <si>
    <t>Senyals informatives vehicles</t>
  </si>
  <si>
    <t>Senyals informatives vianants</t>
  </si>
  <si>
    <t>ml</t>
  </si>
  <si>
    <t>Línia carril 10 cm</t>
  </si>
  <si>
    <t>Línia carril BUS 30 cm</t>
  </si>
  <si>
    <t>Passos de vianants</t>
  </si>
  <si>
    <t>Zones especifiques (catifes, inscripcions,..)</t>
  </si>
  <si>
    <t>Separadors bici</t>
  </si>
  <si>
    <t>Pilones carril bici (agulles)</t>
  </si>
  <si>
    <t>Modul aparcabici</t>
  </si>
  <si>
    <t>Bandes rugoses</t>
  </si>
  <si>
    <t>Coixins berlinesos</t>
  </si>
  <si>
    <t>Fitons</t>
  </si>
  <si>
    <t xml:space="preserve">TOTS ELS PREUS SON PEC + IVA </t>
  </si>
  <si>
    <t>MANTENIMENT CORRECTIU NOVA SENYALITZACIÓ</t>
  </si>
  <si>
    <t>MANTENIMENT PREVENTIU NOVA SENYALITZACIÓ</t>
  </si>
  <si>
    <t>Ràti de manteniment preventiu senyals de codi (€/u)</t>
  </si>
  <si>
    <t>Cost total de manteniment preventiu nova senyalització</t>
  </si>
  <si>
    <t>Cost total de manteniment correctiu nova senyalització</t>
  </si>
  <si>
    <t>Ràti de manteniment preventiu línia carril 10 cm (€/ml)</t>
  </si>
  <si>
    <t>Ràti de manteniment preventiu passos vianants(€/m2)</t>
  </si>
  <si>
    <t>Ràti de manteniment preventiu Zones especifiques (catifes, inscripcions,..) (€/m2)</t>
  </si>
  <si>
    <t>Ràti de manteniment preventiu separadors bici (€/u)</t>
  </si>
  <si>
    <t>Ràti de manteniment preventiu pilones carril bici (agulles) (€/u)</t>
  </si>
  <si>
    <t>Ràti de manteniment preventiu modul aparcabici(€/u)</t>
  </si>
  <si>
    <t>Ràti de manteniment preventiu bandes rugoses (€/ml)</t>
  </si>
  <si>
    <t>Ràti de manteniment preventiu coixins berlinesos (€/u)</t>
  </si>
  <si>
    <t>Ràti de manteniment preventiu fitons (€/u)</t>
  </si>
  <si>
    <r>
      <t xml:space="preserve">El pla de manteniment de senyalització de l'Ajuntament de Barcelona contempla dos tipus d'actuacions de manteniment. Per una banda el </t>
    </r>
    <r>
      <rPr>
        <u/>
        <sz val="11"/>
        <color theme="1"/>
        <rFont val="Calibri"/>
        <family val="2"/>
        <scheme val="minor"/>
      </rPr>
      <t>manteniment preventiu que es del 25% pel que fa a la senyalització horitzontal, i del 15% per la senyalització vertical i abalissament</t>
    </r>
    <r>
      <rPr>
        <sz val="11"/>
        <color theme="1"/>
        <rFont val="Calibri"/>
        <family val="2"/>
        <scheme val="minor"/>
      </rPr>
      <t>. En quant al manteniment correctiu, es contempla reparar de forma puntual aquelles incidències que apareguin . A continuació s'adjunta un desglossat del cost d'ambdós manteniments. Altrament també es fa una valoració de la diferencia de cost que hi ha entre el manteniment actual i el futur. Els preus unitaris inclouen el subministre i la instal.lació, incloent el suport per les diferents tipologies de senyalització vertical.</t>
    </r>
  </si>
  <si>
    <t xml:space="preserve"> senyals de codi (€/u)</t>
  </si>
  <si>
    <t>senyals informatives vehicles (€/u)</t>
  </si>
  <si>
    <t>senyals de codi (€/u)</t>
  </si>
  <si>
    <t xml:space="preserve"> senyals informatives vehicles (€/u)</t>
  </si>
  <si>
    <t xml:space="preserve"> senyals informatives vianants (€/u)</t>
  </si>
  <si>
    <t>línia carril 10 cm (€/ml)</t>
  </si>
  <si>
    <t>línia carril BUS 30 cm (€/ml)</t>
  </si>
  <si>
    <t>passos vianants(€/m2)</t>
  </si>
  <si>
    <t>Zones especifiques (catifes, inscripcions,..) (€/m2)</t>
  </si>
  <si>
    <t>Zones especifiques (catifes, inscripcions,..) €/m2</t>
  </si>
  <si>
    <t>pilones carril bici (agulles) (€/u)</t>
  </si>
  <si>
    <t>modul aparcabici(€/u)</t>
  </si>
  <si>
    <t>bandes rugoses (€/ml)</t>
  </si>
  <si>
    <t>coixins berlinesos (€/u)</t>
  </si>
  <si>
    <t>fitons (€/u)</t>
  </si>
  <si>
    <t>senyals informatives vianants (€/u)</t>
  </si>
  <si>
    <t>Ràti de manteniment correctiu nova senyalització</t>
  </si>
  <si>
    <t>Ràti de manteniment preventiu nova senyalització</t>
  </si>
  <si>
    <t>separadors bici (€/u)</t>
  </si>
  <si>
    <t>Ràti de manteniment preventiu senyalització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</si>
</sst>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Alignment="1">
      <alignment vertical="center" wrapText="1"/>
    </xf>
    <xf numFmtId="44" fontId="2" fillId="0" borderId="0" xfId="0" applyNumberFormat="1" applyFont="1"/>
    <xf numFmtId="0" fontId="5" fillId="0" borderId="0" xfId="0" applyFont="1"/>
    <xf numFmtId="44" fontId="5" fillId="0" borderId="0" xfId="1" applyFont="1"/>
    <xf numFmtId="0" fontId="0" fillId="0" borderId="0" xfId="0" applyAlignment="1">
      <alignment horizontal="left" vertical="top" wrapText="1"/>
    </xf>
    <xf numFmtId="0" fontId="0" fillId="0" borderId="0" xfId="0" applyFont="1"/>
    <xf numFmtId="44" fontId="2" fillId="0" borderId="1" xfId="0" applyNumberFormat="1" applyFont="1" applyBorder="1"/>
    <xf numFmtId="0" fontId="0" fillId="0" borderId="0" xfId="0" applyBorder="1"/>
    <xf numFmtId="0" fontId="2" fillId="0" borderId="0" xfId="0" applyFont="1" applyFill="1" applyBorder="1" applyAlignment="1">
      <alignment vertical="center" wrapText="1"/>
    </xf>
    <xf numFmtId="44" fontId="2" fillId="0" borderId="0" xfId="0" applyNumberFormat="1" applyFont="1" applyBorder="1"/>
    <xf numFmtId="0" fontId="2" fillId="3" borderId="15" xfId="0" applyFont="1" applyFill="1" applyBorder="1"/>
    <xf numFmtId="0" fontId="0" fillId="3" borderId="13" xfId="0" applyFill="1" applyBorder="1"/>
    <xf numFmtId="0" fontId="0" fillId="3" borderId="15" xfId="0" applyFill="1" applyBorder="1"/>
    <xf numFmtId="0" fontId="0" fillId="0" borderId="21" xfId="0" applyBorder="1"/>
    <xf numFmtId="0" fontId="0" fillId="0" borderId="22" xfId="0" applyBorder="1"/>
    <xf numFmtId="0" fontId="0" fillId="0" borderId="19" xfId="0" applyBorder="1"/>
    <xf numFmtId="0" fontId="0" fillId="0" borderId="2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8" xfId="0" applyBorder="1"/>
    <xf numFmtId="9" fontId="2" fillId="3" borderId="5" xfId="2" applyFont="1" applyFill="1" applyBorder="1"/>
    <xf numFmtId="44" fontId="0" fillId="3" borderId="5" xfId="1" applyFont="1" applyFill="1" applyBorder="1" applyAlignment="1">
      <alignment vertical="center"/>
    </xf>
    <xf numFmtId="44" fontId="0" fillId="3" borderId="5" xfId="1" applyFont="1" applyFill="1" applyBorder="1"/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3" borderId="13" xfId="0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44" fontId="2" fillId="3" borderId="16" xfId="0" applyNumberFormat="1" applyFont="1" applyFill="1" applyBorder="1"/>
    <xf numFmtId="44" fontId="2" fillId="3" borderId="16" xfId="1" applyFont="1" applyFill="1" applyBorder="1"/>
    <xf numFmtId="44" fontId="2" fillId="2" borderId="4" xfId="0" applyNumberFormat="1" applyFont="1" applyFill="1" applyBorder="1"/>
    <xf numFmtId="44" fontId="2" fillId="2" borderId="9" xfId="0" applyNumberFormat="1" applyFont="1" applyFill="1" applyBorder="1"/>
    <xf numFmtId="0" fontId="2" fillId="3" borderId="10" xfId="0" applyFont="1" applyFill="1" applyBorder="1" applyProtection="1"/>
    <xf numFmtId="0" fontId="2" fillId="3" borderId="13" xfId="0" applyFont="1" applyFill="1" applyBorder="1" applyProtection="1"/>
    <xf numFmtId="0" fontId="2" fillId="3" borderId="15" xfId="0" applyFont="1" applyFill="1" applyBorder="1" applyProtection="1"/>
    <xf numFmtId="0" fontId="0" fillId="3" borderId="24" xfId="0" applyFill="1" applyBorder="1" applyProtection="1"/>
    <xf numFmtId="0" fontId="0" fillId="3" borderId="25" xfId="0" applyFill="1" applyBorder="1" applyProtection="1"/>
    <xf numFmtId="0" fontId="0" fillId="3" borderId="26" xfId="0" applyFill="1" applyBorder="1" applyProtection="1"/>
    <xf numFmtId="0" fontId="0" fillId="2" borderId="0" xfId="0" applyFill="1" applyBorder="1"/>
    <xf numFmtId="0" fontId="0" fillId="2" borderId="22" xfId="0" applyFill="1" applyBorder="1"/>
    <xf numFmtId="0" fontId="5" fillId="2" borderId="21" xfId="0" applyFont="1" applyFill="1" applyBorder="1"/>
    <xf numFmtId="44" fontId="5" fillId="2" borderId="0" xfId="1" applyFont="1" applyFill="1" applyBorder="1"/>
    <xf numFmtId="44" fontId="0" fillId="0" borderId="0" xfId="0" applyNumberFormat="1" applyFont="1" applyBorder="1"/>
    <xf numFmtId="0" fontId="6" fillId="0" borderId="0" xfId="0" applyFont="1"/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44" fontId="0" fillId="0" borderId="0" xfId="0" applyNumberFormat="1" applyBorder="1" applyAlignment="1">
      <alignment vertical="center"/>
    </xf>
    <xf numFmtId="0" fontId="0" fillId="2" borderId="21" xfId="0" applyFill="1" applyBorder="1" applyAlignment="1">
      <alignment horizontal="justify" vertical="center"/>
    </xf>
    <xf numFmtId="0" fontId="0" fillId="2" borderId="0" xfId="0" applyFill="1" applyBorder="1" applyAlignment="1">
      <alignment horizontal="justify" vertical="center"/>
    </xf>
    <xf numFmtId="0" fontId="0" fillId="2" borderId="22" xfId="0" applyFill="1" applyBorder="1" applyAlignment="1">
      <alignment horizontal="justify" vertical="center"/>
    </xf>
    <xf numFmtId="0" fontId="0" fillId="2" borderId="7" xfId="0" applyFill="1" applyBorder="1" applyAlignment="1">
      <alignment horizontal="justify" vertical="center"/>
    </xf>
    <xf numFmtId="0" fontId="0" fillId="2" borderId="8" xfId="0" applyFill="1" applyBorder="1" applyAlignment="1">
      <alignment horizontal="justify" vertical="center"/>
    </xf>
    <xf numFmtId="0" fontId="0" fillId="2" borderId="9" xfId="0" applyFill="1" applyBorder="1" applyAlignment="1">
      <alignment horizontal="justify" vertical="center"/>
    </xf>
    <xf numFmtId="0" fontId="0" fillId="0" borderId="2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3" borderId="2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0" fontId="0" fillId="0" borderId="27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2" xfId="0" applyBorder="1" applyAlignment="1">
      <alignment horizontal="center"/>
    </xf>
    <xf numFmtId="0" fontId="2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3" borderId="28" xfId="0" applyFont="1" applyFill="1" applyBorder="1" applyAlignment="1">
      <alignment horizontal="left" vertical="top" wrapText="1"/>
    </xf>
    <xf numFmtId="0" fontId="2" fillId="3" borderId="33" xfId="0" applyFont="1" applyFill="1" applyBorder="1" applyAlignment="1">
      <alignment horizontal="left" vertical="top" wrapText="1"/>
    </xf>
    <xf numFmtId="0" fontId="2" fillId="3" borderId="30" xfId="0" applyFont="1" applyFill="1" applyBorder="1" applyAlignment="1">
      <alignment horizontal="left" vertical="top" wrapText="1"/>
    </xf>
    <xf numFmtId="0" fontId="0" fillId="3" borderId="18" xfId="0" applyFill="1" applyBorder="1" applyAlignment="1">
      <alignment horizontal="justify" vertical="top" wrapText="1"/>
    </xf>
    <xf numFmtId="0" fontId="0" fillId="3" borderId="19" xfId="0" applyFill="1" applyBorder="1" applyAlignment="1">
      <alignment horizontal="justify" vertical="top" wrapText="1"/>
    </xf>
    <xf numFmtId="0" fontId="0" fillId="3" borderId="20" xfId="0" applyFill="1" applyBorder="1" applyAlignment="1">
      <alignment horizontal="justify" vertical="top" wrapText="1"/>
    </xf>
    <xf numFmtId="0" fontId="0" fillId="3" borderId="21" xfId="0" applyFill="1" applyBorder="1" applyAlignment="1">
      <alignment horizontal="justify" vertical="top" wrapText="1"/>
    </xf>
    <xf numFmtId="0" fontId="0" fillId="3" borderId="0" xfId="0" applyFill="1" applyBorder="1" applyAlignment="1">
      <alignment horizontal="justify" vertical="top" wrapText="1"/>
    </xf>
    <xf numFmtId="0" fontId="0" fillId="3" borderId="22" xfId="0" applyFill="1" applyBorder="1" applyAlignment="1">
      <alignment horizontal="justify" vertical="top" wrapText="1"/>
    </xf>
    <xf numFmtId="0" fontId="0" fillId="3" borderId="7" xfId="0" applyFill="1" applyBorder="1" applyAlignment="1">
      <alignment horizontal="justify" vertical="top" wrapText="1"/>
    </xf>
    <xf numFmtId="0" fontId="0" fillId="3" borderId="8" xfId="0" applyFill="1" applyBorder="1" applyAlignment="1">
      <alignment horizontal="justify" vertical="top" wrapText="1"/>
    </xf>
    <xf numFmtId="0" fontId="0" fillId="3" borderId="9" xfId="0" applyFill="1" applyBorder="1" applyAlignment="1">
      <alignment horizontal="justify" vertical="top" wrapText="1"/>
    </xf>
    <xf numFmtId="0" fontId="2" fillId="3" borderId="2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left" vertical="top" wrapText="1"/>
    </xf>
    <xf numFmtId="0" fontId="0" fillId="3" borderId="34" xfId="0" applyFill="1" applyBorder="1" applyAlignment="1">
      <alignment vertical="center" wrapText="1"/>
    </xf>
    <xf numFmtId="0" fontId="2" fillId="3" borderId="19" xfId="0" applyFont="1" applyFill="1" applyBorder="1" applyAlignment="1">
      <alignment horizontal="left" vertical="top" wrapText="1"/>
    </xf>
    <xf numFmtId="44" fontId="0" fillId="3" borderId="35" xfId="1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3">
    <cellStyle name="Moneda" xfId="1" builtinId="4"/>
    <cellStyle name="Normal" xfId="0" builtinId="0"/>
    <cellStyle name="Percentatge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76892</xdr:colOff>
      <xdr:row>1</xdr:row>
      <xdr:rowOff>65117</xdr:rowOff>
    </xdr:from>
    <xdr:to>
      <xdr:col>6</xdr:col>
      <xdr:colOff>885167</xdr:colOff>
      <xdr:row>3</xdr:row>
      <xdr:rowOff>258638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5881947" y="328353"/>
          <a:ext cx="2523270" cy="7199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"/>
  <sheetViews>
    <sheetView tabSelected="1" showWhiteSpace="0" topLeftCell="A7" zoomScale="85" zoomScaleNormal="85" zoomScalePageLayoutView="70" workbookViewId="0">
      <selection activeCell="D80" sqref="D80"/>
    </sheetView>
  </sheetViews>
  <sheetFormatPr defaultColWidth="8.7265625" defaultRowHeight="14.5" x14ac:dyDescent="0.35"/>
  <cols>
    <col min="1" max="1" width="40.453125" customWidth="1"/>
    <col min="2" max="2" width="16.7265625" customWidth="1"/>
    <col min="3" max="3" width="14.453125" customWidth="1"/>
    <col min="4" max="4" width="11.7265625" customWidth="1"/>
    <col min="5" max="5" width="11.7265625" bestFit="1" customWidth="1"/>
    <col min="6" max="6" width="13.26953125" customWidth="1"/>
    <col min="7" max="7" width="15" customWidth="1"/>
  </cols>
  <sheetData>
    <row r="1" spans="1:7" ht="21" x14ac:dyDescent="0.3">
      <c r="B1" s="1"/>
      <c r="C1" s="1"/>
    </row>
    <row r="2" spans="1:7" ht="21" customHeight="1" x14ac:dyDescent="0.35">
      <c r="A2" s="59" t="s">
        <v>0</v>
      </c>
      <c r="B2" s="68" t="s">
        <v>25</v>
      </c>
      <c r="C2" s="68"/>
      <c r="D2" s="68"/>
      <c r="E2" s="1"/>
      <c r="F2" s="1"/>
    </row>
    <row r="3" spans="1:7" ht="21" customHeight="1" x14ac:dyDescent="0.35">
      <c r="A3" s="59"/>
      <c r="B3" s="68"/>
      <c r="C3" s="68"/>
      <c r="D3" s="68"/>
      <c r="E3" s="1"/>
      <c r="F3" s="1"/>
    </row>
    <row r="4" spans="1:7" ht="29.25" customHeight="1" x14ac:dyDescent="0.35">
      <c r="A4" s="59"/>
      <c r="B4" s="68"/>
      <c r="C4" s="68"/>
      <c r="D4" s="68"/>
      <c r="E4" s="1"/>
      <c r="F4" s="1"/>
    </row>
    <row r="6" spans="1:7" ht="15" thickBot="1" x14ac:dyDescent="0.35">
      <c r="A6" s="8"/>
      <c r="B6" s="8"/>
      <c r="C6" s="8"/>
      <c r="D6" s="8"/>
      <c r="E6" s="8"/>
      <c r="F6" s="8"/>
      <c r="G6" s="8"/>
    </row>
    <row r="7" spans="1:7" x14ac:dyDescent="0.3">
      <c r="A7" s="34" t="s">
        <v>20</v>
      </c>
      <c r="B7" s="60"/>
      <c r="C7" s="60"/>
      <c r="D7" s="60"/>
      <c r="E7" s="60"/>
      <c r="F7" s="60"/>
      <c r="G7" s="61"/>
    </row>
    <row r="8" spans="1:7" x14ac:dyDescent="0.3">
      <c r="A8" s="35" t="s">
        <v>18</v>
      </c>
      <c r="B8" s="62"/>
      <c r="C8" s="62"/>
      <c r="D8" s="62"/>
      <c r="E8" s="62"/>
      <c r="F8" s="62"/>
      <c r="G8" s="63"/>
    </row>
    <row r="9" spans="1:7" ht="15.75" thickBot="1" x14ac:dyDescent="0.3">
      <c r="A9" s="36" t="s">
        <v>24</v>
      </c>
      <c r="B9" s="64"/>
      <c r="C9" s="64"/>
      <c r="D9" s="64"/>
      <c r="E9" s="64"/>
      <c r="F9" s="64"/>
      <c r="G9" s="65"/>
    </row>
    <row r="10" spans="1:7" ht="15" thickBot="1" x14ac:dyDescent="0.35">
      <c r="A10" s="14"/>
      <c r="B10" s="8"/>
      <c r="C10" s="8"/>
      <c r="D10" s="8"/>
      <c r="E10" s="8"/>
      <c r="F10" s="8"/>
      <c r="G10" s="15"/>
    </row>
    <row r="11" spans="1:7" ht="15" thickBot="1" x14ac:dyDescent="0.35">
      <c r="A11" s="14"/>
      <c r="B11" s="69" t="s">
        <v>21</v>
      </c>
      <c r="C11" s="70"/>
      <c r="D11" s="69" t="s">
        <v>22</v>
      </c>
      <c r="E11" s="70"/>
      <c r="F11" s="69" t="s">
        <v>23</v>
      </c>
      <c r="G11" s="70"/>
    </row>
    <row r="12" spans="1:7" x14ac:dyDescent="0.3">
      <c r="A12" s="37" t="s">
        <v>19</v>
      </c>
      <c r="B12" s="66"/>
      <c r="C12" s="67"/>
      <c r="D12" s="66"/>
      <c r="E12" s="67"/>
      <c r="F12" s="66"/>
      <c r="G12" s="67"/>
    </row>
    <row r="13" spans="1:7" x14ac:dyDescent="0.3">
      <c r="A13" s="38" t="s">
        <v>1</v>
      </c>
      <c r="B13" s="71"/>
      <c r="C13" s="72"/>
      <c r="D13" s="71"/>
      <c r="E13" s="72"/>
      <c r="F13" s="71"/>
      <c r="G13" s="72"/>
    </row>
    <row r="14" spans="1:7" ht="15" thickBot="1" x14ac:dyDescent="0.35">
      <c r="A14" s="39" t="s">
        <v>2</v>
      </c>
      <c r="B14" s="73"/>
      <c r="C14" s="74"/>
      <c r="D14" s="73"/>
      <c r="E14" s="74"/>
      <c r="F14" s="73"/>
      <c r="G14" s="74"/>
    </row>
    <row r="15" spans="1:7" x14ac:dyDescent="0.3">
      <c r="A15" s="21"/>
      <c r="B15" s="16"/>
      <c r="C15" s="16"/>
      <c r="D15" s="16"/>
      <c r="E15" s="16"/>
      <c r="F15" s="16"/>
      <c r="G15" s="17"/>
    </row>
    <row r="16" spans="1:7" ht="15" x14ac:dyDescent="0.25">
      <c r="A16" s="94" t="s">
        <v>4</v>
      </c>
      <c r="B16" s="95"/>
      <c r="C16" s="96"/>
      <c r="D16" s="8"/>
      <c r="E16" s="8"/>
      <c r="F16" s="8"/>
      <c r="G16" s="15"/>
    </row>
    <row r="17" spans="1:7" ht="15" x14ac:dyDescent="0.25">
      <c r="A17" s="12" t="s">
        <v>26</v>
      </c>
      <c r="B17" s="46">
        <v>1</v>
      </c>
      <c r="C17" s="48" t="s">
        <v>27</v>
      </c>
      <c r="D17" s="8"/>
      <c r="E17" s="8"/>
      <c r="F17" s="8"/>
      <c r="G17" s="15"/>
    </row>
    <row r="18" spans="1:7" ht="15" x14ac:dyDescent="0.25">
      <c r="A18" s="12" t="s">
        <v>28</v>
      </c>
      <c r="B18" s="46">
        <v>1</v>
      </c>
      <c r="C18" s="48" t="s">
        <v>27</v>
      </c>
      <c r="D18" s="8"/>
      <c r="E18" s="8"/>
      <c r="F18" s="8"/>
      <c r="G18" s="15"/>
    </row>
    <row r="19" spans="1:7" ht="15" x14ac:dyDescent="0.25">
      <c r="A19" s="12" t="s">
        <v>29</v>
      </c>
      <c r="B19" s="46">
        <v>1</v>
      </c>
      <c r="C19" s="48" t="s">
        <v>27</v>
      </c>
      <c r="D19" s="8"/>
      <c r="E19" s="8"/>
      <c r="F19" s="8"/>
      <c r="G19" s="15"/>
    </row>
    <row r="20" spans="1:7" x14ac:dyDescent="0.35">
      <c r="A20" s="12" t="s">
        <v>31</v>
      </c>
      <c r="B20" s="46">
        <v>1</v>
      </c>
      <c r="C20" s="48" t="s">
        <v>30</v>
      </c>
      <c r="D20" s="8"/>
      <c r="E20" s="8"/>
      <c r="F20" s="8"/>
      <c r="G20" s="15"/>
    </row>
    <row r="21" spans="1:7" x14ac:dyDescent="0.35">
      <c r="A21" s="12" t="s">
        <v>32</v>
      </c>
      <c r="B21" s="46">
        <v>1</v>
      </c>
      <c r="C21" s="48" t="s">
        <v>30</v>
      </c>
      <c r="D21" s="8"/>
      <c r="E21" s="8"/>
      <c r="F21" s="8"/>
      <c r="G21" s="15"/>
    </row>
    <row r="22" spans="1:7" ht="15" x14ac:dyDescent="0.25">
      <c r="A22" s="12" t="s">
        <v>33</v>
      </c>
      <c r="B22" s="46">
        <v>1</v>
      </c>
      <c r="C22" s="48" t="s">
        <v>3</v>
      </c>
      <c r="D22" s="8"/>
      <c r="E22" s="8"/>
      <c r="F22" s="8"/>
      <c r="G22" s="15"/>
    </row>
    <row r="23" spans="1:7" ht="15" x14ac:dyDescent="0.25">
      <c r="A23" s="12" t="s">
        <v>34</v>
      </c>
      <c r="B23" s="46">
        <v>1</v>
      </c>
      <c r="C23" s="48" t="s">
        <v>3</v>
      </c>
      <c r="D23" s="8"/>
      <c r="E23" s="8"/>
      <c r="F23" s="8"/>
      <c r="G23" s="15"/>
    </row>
    <row r="24" spans="1:7" ht="15" x14ac:dyDescent="0.25">
      <c r="A24" s="12" t="s">
        <v>35</v>
      </c>
      <c r="B24" s="46">
        <v>1</v>
      </c>
      <c r="C24" s="48" t="s">
        <v>27</v>
      </c>
      <c r="D24" s="8"/>
      <c r="E24" s="8"/>
      <c r="F24" s="8"/>
      <c r="G24" s="15"/>
    </row>
    <row r="25" spans="1:7" ht="15" x14ac:dyDescent="0.25">
      <c r="A25" s="12" t="s">
        <v>36</v>
      </c>
      <c r="B25" s="46">
        <v>1</v>
      </c>
      <c r="C25" s="48" t="s">
        <v>27</v>
      </c>
      <c r="D25" s="8"/>
      <c r="E25" s="8"/>
      <c r="F25" s="8"/>
      <c r="G25" s="15"/>
    </row>
    <row r="26" spans="1:7" ht="15" x14ac:dyDescent="0.25">
      <c r="A26" s="12" t="s">
        <v>37</v>
      </c>
      <c r="B26" s="46">
        <v>1</v>
      </c>
      <c r="C26" s="48" t="s">
        <v>27</v>
      </c>
      <c r="D26" s="8"/>
      <c r="E26" s="8"/>
      <c r="F26" s="8"/>
      <c r="G26" s="15"/>
    </row>
    <row r="27" spans="1:7" ht="15" x14ac:dyDescent="0.25">
      <c r="A27" s="12" t="s">
        <v>38</v>
      </c>
      <c r="B27" s="46">
        <v>1</v>
      </c>
      <c r="C27" s="48" t="s">
        <v>30</v>
      </c>
      <c r="D27" s="8"/>
      <c r="E27" s="8"/>
      <c r="F27" s="8"/>
      <c r="G27" s="15"/>
    </row>
    <row r="28" spans="1:7" ht="15" x14ac:dyDescent="0.25">
      <c r="A28" s="12" t="s">
        <v>39</v>
      </c>
      <c r="B28" s="46">
        <v>1</v>
      </c>
      <c r="C28" s="48" t="s">
        <v>27</v>
      </c>
      <c r="D28" s="8"/>
      <c r="E28" s="8"/>
      <c r="F28" s="8"/>
      <c r="G28" s="15"/>
    </row>
    <row r="29" spans="1:7" ht="15.75" thickBot="1" x14ac:dyDescent="0.3">
      <c r="A29" s="13" t="s">
        <v>40</v>
      </c>
      <c r="B29" s="47">
        <v>1</v>
      </c>
      <c r="C29" s="49" t="s">
        <v>27</v>
      </c>
      <c r="D29" s="19"/>
      <c r="E29" s="19"/>
      <c r="F29" s="19"/>
      <c r="G29" s="20"/>
    </row>
    <row r="30" spans="1:7" ht="15" x14ac:dyDescent="0.25">
      <c r="A30" s="14"/>
      <c r="B30" s="8"/>
      <c r="C30" s="8"/>
      <c r="D30" s="8"/>
      <c r="E30" s="8"/>
      <c r="F30" s="8"/>
      <c r="G30" s="15"/>
    </row>
    <row r="31" spans="1:7" ht="15" x14ac:dyDescent="0.25">
      <c r="A31" s="94" t="s">
        <v>5</v>
      </c>
      <c r="B31" s="95"/>
      <c r="C31" s="96"/>
      <c r="D31" s="8"/>
      <c r="E31" s="8"/>
      <c r="F31" s="8"/>
      <c r="G31" s="15"/>
    </row>
    <row r="32" spans="1:7" ht="15" x14ac:dyDescent="0.25">
      <c r="A32" s="12" t="s">
        <v>26</v>
      </c>
      <c r="B32" s="46">
        <v>2</v>
      </c>
      <c r="C32" s="48" t="s">
        <v>27</v>
      </c>
      <c r="D32" s="8"/>
      <c r="E32" s="8"/>
      <c r="F32" s="8"/>
      <c r="G32" s="15"/>
    </row>
    <row r="33" spans="1:7" ht="15" x14ac:dyDescent="0.25">
      <c r="A33" s="12" t="s">
        <v>28</v>
      </c>
      <c r="B33" s="46">
        <v>2</v>
      </c>
      <c r="C33" s="48" t="s">
        <v>27</v>
      </c>
      <c r="D33" s="8"/>
      <c r="E33" s="8"/>
      <c r="F33" s="8"/>
      <c r="G33" s="15"/>
    </row>
    <row r="34" spans="1:7" ht="15" x14ac:dyDescent="0.25">
      <c r="A34" s="12" t="s">
        <v>29</v>
      </c>
      <c r="B34" s="46">
        <v>2</v>
      </c>
      <c r="C34" s="48" t="s">
        <v>27</v>
      </c>
      <c r="D34" s="8"/>
      <c r="E34" s="8"/>
      <c r="F34" s="8"/>
      <c r="G34" s="15"/>
    </row>
    <row r="35" spans="1:7" x14ac:dyDescent="0.35">
      <c r="A35" s="12" t="s">
        <v>31</v>
      </c>
      <c r="B35" s="46">
        <v>2</v>
      </c>
      <c r="C35" s="48" t="s">
        <v>30</v>
      </c>
      <c r="D35" s="8"/>
      <c r="E35" s="8"/>
      <c r="F35" s="8"/>
      <c r="G35" s="15"/>
    </row>
    <row r="36" spans="1:7" x14ac:dyDescent="0.35">
      <c r="A36" s="12" t="s">
        <v>32</v>
      </c>
      <c r="B36" s="46">
        <v>2</v>
      </c>
      <c r="C36" s="48" t="s">
        <v>30</v>
      </c>
      <c r="D36" s="8"/>
      <c r="E36" s="8"/>
      <c r="F36" s="8"/>
      <c r="G36" s="15"/>
    </row>
    <row r="37" spans="1:7" ht="15" x14ac:dyDescent="0.25">
      <c r="A37" s="12" t="s">
        <v>33</v>
      </c>
      <c r="B37" s="46">
        <v>2</v>
      </c>
      <c r="C37" s="48" t="s">
        <v>3</v>
      </c>
      <c r="D37" s="8"/>
      <c r="E37" s="8"/>
      <c r="F37" s="8"/>
      <c r="G37" s="15"/>
    </row>
    <row r="38" spans="1:7" ht="15" x14ac:dyDescent="0.25">
      <c r="A38" s="12" t="s">
        <v>34</v>
      </c>
      <c r="B38" s="46">
        <v>2</v>
      </c>
      <c r="C38" s="48" t="s">
        <v>3</v>
      </c>
      <c r="D38" s="8"/>
      <c r="E38" s="8"/>
      <c r="F38" s="8"/>
      <c r="G38" s="15"/>
    </row>
    <row r="39" spans="1:7" ht="15" x14ac:dyDescent="0.25">
      <c r="A39" s="12" t="s">
        <v>35</v>
      </c>
      <c r="B39" s="46">
        <v>2</v>
      </c>
      <c r="C39" s="48" t="s">
        <v>27</v>
      </c>
      <c r="D39" s="8"/>
      <c r="E39" s="8"/>
      <c r="F39" s="8"/>
      <c r="G39" s="15"/>
    </row>
    <row r="40" spans="1:7" ht="15" x14ac:dyDescent="0.25">
      <c r="A40" s="12" t="s">
        <v>36</v>
      </c>
      <c r="B40" s="46">
        <v>2</v>
      </c>
      <c r="C40" s="48" t="s">
        <v>27</v>
      </c>
      <c r="D40" s="8"/>
      <c r="E40" s="8"/>
      <c r="F40" s="8"/>
      <c r="G40" s="15"/>
    </row>
    <row r="41" spans="1:7" ht="15" x14ac:dyDescent="0.25">
      <c r="A41" s="12" t="s">
        <v>37</v>
      </c>
      <c r="B41" s="46">
        <v>2</v>
      </c>
      <c r="C41" s="48" t="s">
        <v>27</v>
      </c>
      <c r="D41" s="8"/>
      <c r="E41" s="8"/>
      <c r="F41" s="8"/>
      <c r="G41" s="15"/>
    </row>
    <row r="42" spans="1:7" ht="15" x14ac:dyDescent="0.25">
      <c r="A42" s="12" t="s">
        <v>38</v>
      </c>
      <c r="B42" s="46">
        <v>2</v>
      </c>
      <c r="C42" s="48" t="s">
        <v>30</v>
      </c>
      <c r="D42" s="8"/>
      <c r="E42" s="8"/>
      <c r="F42" s="8"/>
      <c r="G42" s="15"/>
    </row>
    <row r="43" spans="1:7" ht="15" x14ac:dyDescent="0.25">
      <c r="A43" s="12" t="s">
        <v>39</v>
      </c>
      <c r="B43" s="46">
        <v>2</v>
      </c>
      <c r="C43" s="48" t="s">
        <v>27</v>
      </c>
      <c r="D43" s="8"/>
      <c r="E43" s="8"/>
      <c r="F43" s="8"/>
      <c r="G43" s="15"/>
    </row>
    <row r="44" spans="1:7" ht="15.75" thickBot="1" x14ac:dyDescent="0.3">
      <c r="A44" s="13" t="s">
        <v>40</v>
      </c>
      <c r="B44" s="47">
        <v>2</v>
      </c>
      <c r="C44" s="49" t="s">
        <v>27</v>
      </c>
      <c r="D44" s="19"/>
      <c r="E44" s="19"/>
      <c r="F44" s="19"/>
      <c r="G44" s="20"/>
    </row>
    <row r="45" spans="1:7" ht="15.75" thickBot="1" x14ac:dyDescent="0.3"/>
    <row r="46" spans="1:7" ht="14.5" customHeight="1" x14ac:dyDescent="0.35">
      <c r="A46" s="85" t="s">
        <v>56</v>
      </c>
      <c r="B46" s="86"/>
      <c r="C46" s="86"/>
      <c r="D46" s="86"/>
      <c r="E46" s="86"/>
      <c r="F46" s="86"/>
      <c r="G46" s="87"/>
    </row>
    <row r="47" spans="1:7" ht="14.5" customHeight="1" x14ac:dyDescent="0.35">
      <c r="A47" s="88"/>
      <c r="B47" s="89"/>
      <c r="C47" s="89"/>
      <c r="D47" s="89"/>
      <c r="E47" s="89"/>
      <c r="F47" s="89"/>
      <c r="G47" s="90"/>
    </row>
    <row r="48" spans="1:7" ht="14.5" customHeight="1" x14ac:dyDescent="0.35">
      <c r="A48" s="88"/>
      <c r="B48" s="89"/>
      <c r="C48" s="89"/>
      <c r="D48" s="89"/>
      <c r="E48" s="89"/>
      <c r="F48" s="89"/>
      <c r="G48" s="90"/>
    </row>
    <row r="49" spans="1:7" ht="51.75" customHeight="1" thickBot="1" x14ac:dyDescent="0.4">
      <c r="A49" s="91"/>
      <c r="B49" s="92"/>
      <c r="C49" s="92"/>
      <c r="D49" s="92"/>
      <c r="E49" s="92"/>
      <c r="F49" s="92"/>
      <c r="G49" s="93"/>
    </row>
    <row r="50" spans="1:7" ht="15.75" thickBot="1" x14ac:dyDescent="0.3">
      <c r="A50" s="5"/>
      <c r="B50" s="5"/>
      <c r="C50" s="5"/>
      <c r="D50" s="5"/>
      <c r="E50" s="5"/>
      <c r="F50" s="5"/>
      <c r="G50" s="5"/>
    </row>
    <row r="51" spans="1:7" ht="14.65" customHeight="1" thickBot="1" x14ac:dyDescent="0.35">
      <c r="A51" s="78" t="s">
        <v>41</v>
      </c>
      <c r="B51" s="79"/>
      <c r="C51" s="79"/>
      <c r="D51" s="79"/>
      <c r="E51" s="79"/>
      <c r="F51" s="79"/>
      <c r="G51" s="97"/>
    </row>
    <row r="52" spans="1:7" ht="15" thickBot="1" x14ac:dyDescent="0.35"/>
    <row r="53" spans="1:7" ht="15" thickBot="1" x14ac:dyDescent="0.4">
      <c r="A53" s="98" t="s">
        <v>43</v>
      </c>
      <c r="B53" s="100"/>
      <c r="C53" s="83"/>
      <c r="D53" s="83"/>
      <c r="E53" s="83"/>
      <c r="F53" s="83"/>
      <c r="G53" s="84"/>
    </row>
    <row r="54" spans="1:7" ht="22.5" customHeight="1" thickBot="1" x14ac:dyDescent="0.4">
      <c r="A54" s="102" t="s">
        <v>74</v>
      </c>
      <c r="B54" s="103"/>
      <c r="C54" s="25"/>
      <c r="D54" s="25"/>
      <c r="E54" s="25"/>
      <c r="F54" s="25"/>
      <c r="G54" s="26"/>
    </row>
    <row r="55" spans="1:7" x14ac:dyDescent="0.35">
      <c r="A55" s="99" t="s">
        <v>59</v>
      </c>
      <c r="B55" s="101">
        <f>87.99*1.19*1.21*0.15</f>
        <v>19.004520149999998</v>
      </c>
      <c r="C55" s="25"/>
      <c r="D55" s="25"/>
      <c r="E55" s="25"/>
      <c r="F55" s="25"/>
      <c r="G55" s="26"/>
    </row>
    <row r="56" spans="1:7" x14ac:dyDescent="0.35">
      <c r="A56" s="27" t="s">
        <v>60</v>
      </c>
      <c r="B56" s="23">
        <f>1216.4*1.19*1.21*0.15</f>
        <v>262.724154</v>
      </c>
      <c r="C56" s="25"/>
      <c r="D56" s="25"/>
      <c r="E56" s="25"/>
      <c r="F56" s="25"/>
      <c r="G56" s="26"/>
    </row>
    <row r="57" spans="1:7" x14ac:dyDescent="0.35">
      <c r="A57" s="27" t="s">
        <v>61</v>
      </c>
      <c r="B57" s="23">
        <f>450*1.19*1.21*0.15</f>
        <v>97.193249999999992</v>
      </c>
      <c r="C57" s="25"/>
      <c r="D57" s="25"/>
      <c r="E57" s="25"/>
      <c r="F57" s="25"/>
      <c r="G57" s="26"/>
    </row>
    <row r="58" spans="1:7" x14ac:dyDescent="0.35">
      <c r="A58" s="27" t="s">
        <v>62</v>
      </c>
      <c r="B58" s="23">
        <f>1.45*1.19*1.21*0.25</f>
        <v>0.52196374999999995</v>
      </c>
      <c r="C58" s="25"/>
      <c r="D58" s="25"/>
      <c r="E58" s="25"/>
      <c r="F58" s="25"/>
      <c r="G58" s="26"/>
    </row>
    <row r="59" spans="1:7" x14ac:dyDescent="0.35">
      <c r="A59" s="27" t="s">
        <v>63</v>
      </c>
      <c r="B59" s="23">
        <f>2.29*1.19*1.21*0.25</f>
        <v>0.8243427499999999</v>
      </c>
      <c r="C59" s="25"/>
      <c r="D59" s="25"/>
      <c r="E59" s="25"/>
      <c r="F59" s="25"/>
      <c r="G59" s="26"/>
    </row>
    <row r="60" spans="1:7" x14ac:dyDescent="0.35">
      <c r="A60" s="27" t="s">
        <v>64</v>
      </c>
      <c r="B60" s="23">
        <f>5.8*1.19*1.21*0.25</f>
        <v>2.0878549999999998</v>
      </c>
      <c r="C60" s="25"/>
      <c r="D60" s="25"/>
      <c r="E60" s="25"/>
      <c r="F60" s="25"/>
      <c r="G60" s="26"/>
    </row>
    <row r="61" spans="1:7" ht="29" customHeight="1" x14ac:dyDescent="0.35">
      <c r="A61" s="27" t="s">
        <v>66</v>
      </c>
      <c r="B61" s="23">
        <f>10.53*1.19*1.21*0.25</f>
        <v>3.7905367499999998</v>
      </c>
      <c r="C61" s="25"/>
      <c r="D61" s="25"/>
      <c r="E61" s="25"/>
      <c r="F61" s="25"/>
      <c r="G61" s="26"/>
    </row>
    <row r="62" spans="1:7" ht="29" x14ac:dyDescent="0.35">
      <c r="A62" s="27" t="s">
        <v>50</v>
      </c>
      <c r="B62" s="23">
        <f>51.3*1.19*1.21*0.15</f>
        <v>11.080030499999998</v>
      </c>
      <c r="C62" s="25"/>
      <c r="D62" s="25"/>
      <c r="E62" s="25"/>
      <c r="F62" s="25"/>
      <c r="G62" s="26"/>
    </row>
    <row r="63" spans="1:7" x14ac:dyDescent="0.35">
      <c r="A63" s="27" t="s">
        <v>67</v>
      </c>
      <c r="B63" s="23">
        <f>224.11*1.19*1.21*0.15</f>
        <v>48.404398350000001</v>
      </c>
      <c r="C63" s="25"/>
      <c r="D63" s="25"/>
      <c r="E63" s="25"/>
      <c r="F63" s="25"/>
      <c r="G63" s="26"/>
    </row>
    <row r="64" spans="1:7" x14ac:dyDescent="0.35">
      <c r="A64" s="27" t="s">
        <v>68</v>
      </c>
      <c r="B64" s="24">
        <f>109.62*1.19*1.21*0.15</f>
        <v>23.676275699999998</v>
      </c>
      <c r="C64" s="8"/>
      <c r="D64" s="25"/>
      <c r="E64" s="25"/>
      <c r="F64" s="25"/>
      <c r="G64" s="15"/>
    </row>
    <row r="65" spans="1:7" ht="15.5" customHeight="1" x14ac:dyDescent="0.35">
      <c r="A65" s="27" t="s">
        <v>69</v>
      </c>
      <c r="B65" s="24">
        <f>156.57*1.19*1.21*0.15</f>
        <v>33.816771449999997</v>
      </c>
      <c r="C65" s="8"/>
      <c r="D65" s="25"/>
      <c r="E65" s="25"/>
      <c r="F65" s="25"/>
      <c r="G65" s="15"/>
    </row>
    <row r="66" spans="1:7" ht="17.5" customHeight="1" x14ac:dyDescent="0.35">
      <c r="A66" s="27" t="s">
        <v>70</v>
      </c>
      <c r="B66" s="24">
        <f>675*1.19*1.21*0.15</f>
        <v>145.78987499999999</v>
      </c>
      <c r="C66" s="8"/>
      <c r="D66" s="25"/>
      <c r="E66" s="25"/>
      <c r="F66" s="25"/>
      <c r="G66" s="15"/>
    </row>
    <row r="67" spans="1:7" ht="16.5" customHeight="1" x14ac:dyDescent="0.35">
      <c r="A67" s="27" t="s">
        <v>71</v>
      </c>
      <c r="B67" s="24">
        <f>37.75*1.19*1.21*0.15</f>
        <v>8.1534337499999996</v>
      </c>
      <c r="C67" s="8"/>
      <c r="D67" s="25"/>
      <c r="E67" s="25"/>
      <c r="F67" s="25"/>
      <c r="G67" s="15"/>
    </row>
    <row r="68" spans="1:7" ht="15" x14ac:dyDescent="0.25">
      <c r="A68" s="14"/>
      <c r="B68" s="8"/>
      <c r="C68" s="8"/>
      <c r="D68" s="8"/>
      <c r="E68" s="25"/>
      <c r="F68" s="25"/>
      <c r="G68" s="15"/>
    </row>
    <row r="69" spans="1:7" ht="15" x14ac:dyDescent="0.25">
      <c r="A69" s="14"/>
      <c r="B69" s="8"/>
      <c r="C69" s="8"/>
      <c r="D69" s="8"/>
      <c r="E69" s="8"/>
      <c r="F69" s="25"/>
      <c r="G69" s="15"/>
    </row>
    <row r="70" spans="1:7" x14ac:dyDescent="0.35">
      <c r="A70" s="28" t="s">
        <v>12</v>
      </c>
      <c r="B70" s="22">
        <v>0.25</v>
      </c>
      <c r="C70" s="8"/>
      <c r="D70" s="8"/>
      <c r="E70" s="8"/>
      <c r="F70" s="25"/>
      <c r="G70" s="15"/>
    </row>
    <row r="71" spans="1:7" ht="14.65" customHeight="1" thickBot="1" x14ac:dyDescent="0.3">
      <c r="A71" s="29" t="s">
        <v>6</v>
      </c>
      <c r="B71" s="30">
        <f>(B32*B55+B33*B56+B34*B57+B35*B58+B36*B59+B37*B60+B38*B61+B39*B62+B40*B63+B41*B64+B42*B65+B43*B66+B44*B67)*(1+B70)</f>
        <v>1642.6685178749999</v>
      </c>
      <c r="C71" s="19"/>
      <c r="D71" s="19"/>
      <c r="E71" s="19"/>
      <c r="F71" s="19"/>
      <c r="G71" s="20"/>
    </row>
    <row r="72" spans="1:7" ht="15.75" thickBot="1" x14ac:dyDescent="0.3"/>
    <row r="73" spans="1:7" ht="13.5" customHeight="1" thickBot="1" x14ac:dyDescent="0.4">
      <c r="A73" s="98" t="s">
        <v>42</v>
      </c>
      <c r="B73" s="100"/>
      <c r="C73" s="83"/>
      <c r="D73" s="83"/>
      <c r="E73" s="83"/>
      <c r="F73" s="83"/>
      <c r="G73" s="84"/>
    </row>
    <row r="74" spans="1:7" ht="21.5" customHeight="1" thickBot="1" x14ac:dyDescent="0.4">
      <c r="A74" s="104" t="s">
        <v>73</v>
      </c>
      <c r="B74" s="105"/>
      <c r="C74" s="8"/>
      <c r="D74" s="8"/>
      <c r="E74" s="8"/>
      <c r="F74" s="8"/>
      <c r="G74" s="15"/>
    </row>
    <row r="75" spans="1:7" x14ac:dyDescent="0.35">
      <c r="A75" s="99" t="s">
        <v>57</v>
      </c>
      <c r="B75" s="101">
        <f>87.99*1.19*1.21</f>
        <v>126.69680099999998</v>
      </c>
      <c r="C75" s="8"/>
      <c r="D75" s="8"/>
      <c r="E75" s="8"/>
      <c r="F75" s="8"/>
      <c r="G75" s="15"/>
    </row>
    <row r="76" spans="1:7" x14ac:dyDescent="0.35">
      <c r="A76" s="27" t="s">
        <v>58</v>
      </c>
      <c r="B76" s="23">
        <f>1216.4*1.19*1.21</f>
        <v>1751.4943600000001</v>
      </c>
      <c r="C76" s="8"/>
      <c r="D76" s="8"/>
      <c r="E76" s="8"/>
      <c r="F76" s="8"/>
      <c r="G76" s="15"/>
    </row>
    <row r="77" spans="1:7" x14ac:dyDescent="0.35">
      <c r="A77" s="27" t="s">
        <v>72</v>
      </c>
      <c r="B77" s="23">
        <f>450*1.19*1.21</f>
        <v>647.95499999999993</v>
      </c>
      <c r="C77" s="8"/>
      <c r="D77" s="8"/>
      <c r="E77" s="8"/>
      <c r="F77" s="8"/>
      <c r="G77" s="15"/>
    </row>
    <row r="78" spans="1:7" ht="29" x14ac:dyDescent="0.35">
      <c r="A78" s="27" t="s">
        <v>47</v>
      </c>
      <c r="B78" s="23">
        <f>1.45*1.19*1.21</f>
        <v>2.0878549999999998</v>
      </c>
      <c r="C78" s="8"/>
      <c r="D78" s="8"/>
      <c r="E78" s="8"/>
      <c r="F78" s="8"/>
      <c r="G78" s="15"/>
    </row>
    <row r="79" spans="1:7" x14ac:dyDescent="0.35">
      <c r="A79" s="27" t="s">
        <v>63</v>
      </c>
      <c r="B79" s="23">
        <f>2.29*1.19*1.21</f>
        <v>3.2973709999999996</v>
      </c>
      <c r="C79" s="8"/>
      <c r="D79" s="8"/>
      <c r="E79" s="8"/>
      <c r="F79" s="8"/>
      <c r="G79" s="15"/>
    </row>
    <row r="80" spans="1:7" ht="29" x14ac:dyDescent="0.35">
      <c r="A80" s="27" t="s">
        <v>48</v>
      </c>
      <c r="B80" s="23">
        <f>5.8*1.19*1.21</f>
        <v>8.3514199999999992</v>
      </c>
      <c r="C80" s="8"/>
      <c r="D80" s="8"/>
      <c r="E80" s="8"/>
      <c r="F80" s="8"/>
      <c r="G80" s="15"/>
    </row>
    <row r="81" spans="1:7" ht="29" x14ac:dyDescent="0.35">
      <c r="A81" s="27" t="s">
        <v>49</v>
      </c>
      <c r="B81" s="23">
        <f>10.53*1.19*1.21</f>
        <v>15.162146999999999</v>
      </c>
      <c r="C81" s="8"/>
      <c r="D81" s="8"/>
      <c r="E81" s="8"/>
      <c r="F81" s="8"/>
      <c r="G81" s="15"/>
    </row>
    <row r="82" spans="1:7" ht="29" x14ac:dyDescent="0.35">
      <c r="A82" s="27" t="s">
        <v>50</v>
      </c>
      <c r="B82" s="23">
        <f>51.3*1.19*1.21</f>
        <v>73.866869999999992</v>
      </c>
      <c r="C82" s="8"/>
      <c r="D82" s="8"/>
      <c r="E82" s="8"/>
      <c r="F82" s="8"/>
      <c r="G82" s="15"/>
    </row>
    <row r="83" spans="1:7" ht="29" x14ac:dyDescent="0.35">
      <c r="A83" s="27" t="s">
        <v>51</v>
      </c>
      <c r="B83" s="23">
        <f>224.11*1.19*1.21</f>
        <v>322.695989</v>
      </c>
      <c r="C83" s="8"/>
      <c r="D83" s="8"/>
      <c r="E83" s="8"/>
      <c r="F83" s="8"/>
      <c r="G83" s="15"/>
    </row>
    <row r="84" spans="1:7" ht="29" x14ac:dyDescent="0.35">
      <c r="A84" s="27" t="s">
        <v>52</v>
      </c>
      <c r="B84" s="24">
        <f>109.62*1.19*1.21</f>
        <v>157.841838</v>
      </c>
      <c r="C84" s="8"/>
      <c r="D84" s="8"/>
      <c r="E84" s="8"/>
      <c r="F84" s="8"/>
      <c r="G84" s="15"/>
    </row>
    <row r="85" spans="1:7" ht="29" x14ac:dyDescent="0.35">
      <c r="A85" s="27" t="s">
        <v>53</v>
      </c>
      <c r="B85" s="24">
        <f>156.57*1.19*1.21</f>
        <v>225.44514299999997</v>
      </c>
      <c r="C85" s="8"/>
      <c r="D85" s="8"/>
      <c r="E85" s="8"/>
      <c r="F85" s="8"/>
      <c r="G85" s="15"/>
    </row>
    <row r="86" spans="1:7" ht="29" x14ac:dyDescent="0.35">
      <c r="A86" s="27" t="s">
        <v>54</v>
      </c>
      <c r="B86" s="24">
        <f>675*1.19*1.21</f>
        <v>971.9325</v>
      </c>
      <c r="C86" s="8"/>
      <c r="D86" s="8"/>
      <c r="E86" s="8"/>
      <c r="F86" s="8"/>
      <c r="G86" s="15"/>
    </row>
    <row r="87" spans="1:7" x14ac:dyDescent="0.35">
      <c r="A87" s="27" t="s">
        <v>55</v>
      </c>
      <c r="B87" s="24">
        <f>37.75*1.19*1.21</f>
        <v>54.356224999999995</v>
      </c>
      <c r="C87" s="8"/>
      <c r="D87" s="8"/>
      <c r="E87" s="8"/>
      <c r="F87" s="8"/>
      <c r="G87" s="15"/>
    </row>
    <row r="88" spans="1:7" ht="15" x14ac:dyDescent="0.25">
      <c r="A88" s="14"/>
      <c r="B88" s="8"/>
      <c r="C88" s="8"/>
      <c r="D88" s="8"/>
      <c r="E88" s="8"/>
      <c r="F88" s="8"/>
      <c r="G88" s="15"/>
    </row>
    <row r="89" spans="1:7" ht="15" x14ac:dyDescent="0.25">
      <c r="A89" s="14"/>
      <c r="B89" s="8"/>
      <c r="C89" s="8"/>
      <c r="D89" s="8"/>
      <c r="E89" s="8"/>
      <c r="F89" s="8"/>
      <c r="G89" s="15"/>
    </row>
    <row r="90" spans="1:7" ht="15" x14ac:dyDescent="0.25">
      <c r="A90" s="28" t="s">
        <v>8</v>
      </c>
      <c r="B90" s="22">
        <v>0.3</v>
      </c>
      <c r="C90" s="8"/>
      <c r="D90" s="8"/>
      <c r="E90" s="8"/>
      <c r="F90" s="8"/>
      <c r="G90" s="15"/>
    </row>
    <row r="91" spans="1:7" x14ac:dyDescent="0.35">
      <c r="A91" s="28" t="s">
        <v>12</v>
      </c>
      <c r="B91" s="22">
        <v>0.25</v>
      </c>
      <c r="C91" s="8"/>
      <c r="D91" s="8"/>
      <c r="E91" s="8"/>
      <c r="F91" s="8"/>
      <c r="G91" s="15"/>
    </row>
    <row r="92" spans="1:7" ht="15.75" thickBot="1" x14ac:dyDescent="0.3">
      <c r="A92" s="11" t="s">
        <v>9</v>
      </c>
      <c r="B92" s="31">
        <f>(B32*B75+B33*B76+B34*B77+B35*B78+B36*B79+B37*B80+B38*B81+B39*B82+B40*B83+B41*B84+B42*B85+B43*B86+B44*B87)*B90*(1+B91)</f>
        <v>3270.8876392500001</v>
      </c>
      <c r="C92" s="19"/>
      <c r="D92" s="19"/>
      <c r="E92" s="19"/>
      <c r="F92" s="19"/>
      <c r="G92" s="20"/>
    </row>
    <row r="93" spans="1:7" ht="15.75" thickBot="1" x14ac:dyDescent="0.3"/>
    <row r="94" spans="1:7" ht="15" thickBot="1" x14ac:dyDescent="0.4">
      <c r="A94" s="98" t="s">
        <v>10</v>
      </c>
      <c r="B94" s="100"/>
      <c r="C94" s="83"/>
      <c r="D94" s="83"/>
      <c r="E94" s="83"/>
      <c r="F94" s="83"/>
      <c r="G94" s="84"/>
    </row>
    <row r="95" spans="1:7" ht="22.5" customHeight="1" thickBot="1" x14ac:dyDescent="0.4">
      <c r="A95" s="104" t="s">
        <v>76</v>
      </c>
      <c r="B95" s="105"/>
      <c r="C95" s="25"/>
      <c r="D95" s="25"/>
      <c r="E95" s="25"/>
      <c r="F95" s="25"/>
      <c r="G95" s="26"/>
    </row>
    <row r="96" spans="1:7" x14ac:dyDescent="0.35">
      <c r="A96" s="99" t="s">
        <v>59</v>
      </c>
      <c r="B96" s="101">
        <f>87.99*1.19*1.21*0.15</f>
        <v>19.004520149999998</v>
      </c>
      <c r="C96" s="25"/>
      <c r="D96" s="25"/>
      <c r="E96" s="25"/>
      <c r="F96" s="25"/>
      <c r="G96" s="26"/>
    </row>
    <row r="97" spans="1:7" x14ac:dyDescent="0.35">
      <c r="A97" s="27" t="s">
        <v>58</v>
      </c>
      <c r="B97" s="23">
        <f>1216.4*1.19*1.21*0.15</f>
        <v>262.724154</v>
      </c>
      <c r="C97" s="25"/>
      <c r="D97" s="25"/>
      <c r="E97" s="25"/>
      <c r="F97" s="25"/>
      <c r="G97" s="26"/>
    </row>
    <row r="98" spans="1:7" x14ac:dyDescent="0.35">
      <c r="A98" s="27" t="s">
        <v>72</v>
      </c>
      <c r="B98" s="23">
        <f>450*1.19*1.21*0.15</f>
        <v>97.193249999999992</v>
      </c>
      <c r="C98" s="25"/>
      <c r="D98" s="25"/>
      <c r="E98" s="25"/>
      <c r="F98" s="25"/>
      <c r="G98" s="26"/>
    </row>
    <row r="99" spans="1:7" x14ac:dyDescent="0.35">
      <c r="A99" s="27" t="s">
        <v>62</v>
      </c>
      <c r="B99" s="23">
        <f>1.45*1.19*1.21*0.25</f>
        <v>0.52196374999999995</v>
      </c>
      <c r="C99" s="25"/>
      <c r="D99" s="25"/>
      <c r="E99" s="25"/>
      <c r="F99" s="25"/>
      <c r="G99" s="26"/>
    </row>
    <row r="100" spans="1:7" x14ac:dyDescent="0.35">
      <c r="A100" s="27" t="s">
        <v>63</v>
      </c>
      <c r="B100" s="23">
        <f>2.29*1.19*1.21*0.25</f>
        <v>0.8243427499999999</v>
      </c>
      <c r="C100" s="25"/>
      <c r="D100" s="25"/>
      <c r="E100" s="25"/>
      <c r="F100" s="25"/>
      <c r="G100" s="26"/>
    </row>
    <row r="101" spans="1:7" x14ac:dyDescent="0.35">
      <c r="A101" s="27" t="s">
        <v>64</v>
      </c>
      <c r="B101" s="23">
        <f>5.8*1.19*1.21*0.25</f>
        <v>2.0878549999999998</v>
      </c>
      <c r="C101" s="25"/>
      <c r="D101" s="25"/>
      <c r="E101" s="25"/>
      <c r="F101" s="25"/>
      <c r="G101" s="26"/>
    </row>
    <row r="102" spans="1:7" ht="29" x14ac:dyDescent="0.35">
      <c r="A102" s="27" t="s">
        <v>65</v>
      </c>
      <c r="B102" s="23">
        <f>10.53*1.19*1.21*0.25</f>
        <v>3.7905367499999998</v>
      </c>
      <c r="C102" s="25"/>
      <c r="D102" s="25"/>
      <c r="E102" s="25"/>
      <c r="F102" s="25"/>
      <c r="G102" s="26"/>
    </row>
    <row r="103" spans="1:7" x14ac:dyDescent="0.35">
      <c r="A103" s="27" t="s">
        <v>75</v>
      </c>
      <c r="B103" s="23">
        <f>51.3*1.19*1.21*0.15</f>
        <v>11.080030499999998</v>
      </c>
      <c r="C103" s="25"/>
      <c r="D103" s="25"/>
      <c r="E103" s="25"/>
      <c r="F103" s="25"/>
      <c r="G103" s="26"/>
    </row>
    <row r="104" spans="1:7" x14ac:dyDescent="0.35">
      <c r="A104" s="27" t="s">
        <v>67</v>
      </c>
      <c r="B104" s="23">
        <f>224.11*1.19*1.21*0.15</f>
        <v>48.404398350000001</v>
      </c>
      <c r="C104" s="25"/>
      <c r="D104" s="25"/>
      <c r="E104" s="25"/>
      <c r="F104" s="25"/>
      <c r="G104" s="26"/>
    </row>
    <row r="105" spans="1:7" x14ac:dyDescent="0.35">
      <c r="A105" s="27" t="s">
        <v>68</v>
      </c>
      <c r="B105" s="24">
        <f>109.62*1.19*1.21*0.15</f>
        <v>23.676275699999998</v>
      </c>
      <c r="C105" s="25"/>
      <c r="D105" s="25"/>
      <c r="E105" s="25"/>
      <c r="F105" s="25"/>
      <c r="G105" s="26"/>
    </row>
    <row r="106" spans="1:7" x14ac:dyDescent="0.35">
      <c r="A106" s="27" t="s">
        <v>69</v>
      </c>
      <c r="B106" s="24">
        <f>156.57*1.19*1.21*0.15</f>
        <v>33.816771449999997</v>
      </c>
      <c r="C106" s="25"/>
      <c r="D106" s="25"/>
      <c r="E106" s="25"/>
      <c r="F106" s="25"/>
      <c r="G106" s="26"/>
    </row>
    <row r="107" spans="1:7" x14ac:dyDescent="0.35">
      <c r="A107" s="27" t="s">
        <v>70</v>
      </c>
      <c r="B107" s="24">
        <f>675*1.19*1.21*0.15</f>
        <v>145.78987499999999</v>
      </c>
      <c r="C107" s="25"/>
      <c r="D107" s="25"/>
      <c r="E107" s="25"/>
      <c r="F107" s="25"/>
      <c r="G107" s="26"/>
    </row>
    <row r="108" spans="1:7" ht="24.75" customHeight="1" x14ac:dyDescent="0.35">
      <c r="A108" s="27" t="s">
        <v>71</v>
      </c>
      <c r="B108" s="24">
        <f>37.75*1.19*1.21*0.15</f>
        <v>8.1534337499999996</v>
      </c>
      <c r="C108" s="50"/>
      <c r="D108" s="25"/>
      <c r="E108" s="25"/>
      <c r="F108" s="25"/>
      <c r="G108" s="26"/>
    </row>
    <row r="109" spans="1:7" ht="15" x14ac:dyDescent="0.25">
      <c r="A109" s="14"/>
      <c r="B109" s="8"/>
      <c r="C109" s="8"/>
      <c r="D109" s="8"/>
      <c r="E109" s="8"/>
      <c r="F109" s="8"/>
      <c r="G109" s="15"/>
    </row>
    <row r="110" spans="1:7" ht="15.75" thickBot="1" x14ac:dyDescent="0.3">
      <c r="A110" s="29" t="s">
        <v>6</v>
      </c>
      <c r="B110" s="30">
        <f>B17*B96+B18*B97+B19*B98+B20*B99+B21*B100+B22*B101+B23*B102+B24*B103+B25*B104+B26*B105+B27*B106+B28*B107+B29*B108</f>
        <v>657.06740715000001</v>
      </c>
      <c r="C110" s="19"/>
      <c r="D110" s="19"/>
      <c r="E110" s="19"/>
      <c r="F110" s="19"/>
      <c r="G110" s="20"/>
    </row>
    <row r="111" spans="1:7" ht="15" x14ac:dyDescent="0.25">
      <c r="A111" s="9"/>
      <c r="B111" s="10"/>
    </row>
    <row r="112" spans="1:7" ht="15" x14ac:dyDescent="0.25">
      <c r="A112" s="9"/>
      <c r="B112" s="10"/>
    </row>
    <row r="113" spans="1:7" ht="15.75" thickBot="1" x14ac:dyDescent="0.3"/>
    <row r="114" spans="1:7" ht="15" thickBot="1" x14ac:dyDescent="0.4">
      <c r="A114" s="82" t="s">
        <v>11</v>
      </c>
      <c r="B114" s="83"/>
      <c r="C114" s="83"/>
      <c r="D114" s="83"/>
      <c r="E114" s="83"/>
      <c r="F114" s="83"/>
      <c r="G114" s="84"/>
    </row>
    <row r="115" spans="1:7" ht="20.5" customHeight="1" thickBot="1" x14ac:dyDescent="0.4">
      <c r="A115" s="104" t="s">
        <v>76</v>
      </c>
      <c r="B115" s="105"/>
      <c r="C115" s="8"/>
      <c r="D115" s="8"/>
      <c r="E115" s="8"/>
      <c r="F115" s="8"/>
      <c r="G115" s="15"/>
    </row>
    <row r="116" spans="1:7" ht="29" x14ac:dyDescent="0.35">
      <c r="A116" s="27" t="s">
        <v>44</v>
      </c>
      <c r="B116" s="23">
        <f>87.99*1.19*1.21</f>
        <v>126.69680099999998</v>
      </c>
      <c r="C116" s="8"/>
      <c r="D116" s="8"/>
      <c r="E116" s="8"/>
      <c r="F116" s="8"/>
      <c r="G116" s="15"/>
    </row>
    <row r="117" spans="1:7" x14ac:dyDescent="0.35">
      <c r="A117" s="27" t="s">
        <v>58</v>
      </c>
      <c r="B117" s="23">
        <f>1216.4*1.19*1.21</f>
        <v>1751.4943600000001</v>
      </c>
      <c r="C117" s="8"/>
      <c r="D117" s="8"/>
      <c r="E117" s="8"/>
      <c r="F117" s="8"/>
      <c r="G117" s="15"/>
    </row>
    <row r="118" spans="1:7" x14ac:dyDescent="0.35">
      <c r="A118" s="27" t="s">
        <v>72</v>
      </c>
      <c r="B118" s="23">
        <f>450*1.19*1.21</f>
        <v>647.95499999999993</v>
      </c>
      <c r="C118" s="8"/>
      <c r="D118" s="8"/>
      <c r="E118" s="8"/>
      <c r="F118" s="8"/>
      <c r="G118" s="15"/>
    </row>
    <row r="119" spans="1:7" x14ac:dyDescent="0.35">
      <c r="A119" s="27" t="s">
        <v>62</v>
      </c>
      <c r="B119" s="23">
        <f>1.45*1.19*1.21</f>
        <v>2.0878549999999998</v>
      </c>
      <c r="C119" s="8"/>
      <c r="D119" s="8"/>
      <c r="E119" s="8"/>
      <c r="F119" s="8"/>
      <c r="G119" s="15"/>
    </row>
    <row r="120" spans="1:7" x14ac:dyDescent="0.35">
      <c r="A120" s="27" t="s">
        <v>63</v>
      </c>
      <c r="B120" s="23">
        <f>2.29*1.19*1.21</f>
        <v>3.2973709999999996</v>
      </c>
      <c r="C120" s="8"/>
      <c r="D120" s="8"/>
      <c r="E120" s="8"/>
      <c r="F120" s="8"/>
      <c r="G120" s="15"/>
    </row>
    <row r="121" spans="1:7" x14ac:dyDescent="0.35">
      <c r="A121" s="27" t="s">
        <v>64</v>
      </c>
      <c r="B121" s="23">
        <f>5.8*1.19*1.21</f>
        <v>8.3514199999999992</v>
      </c>
      <c r="C121" s="8"/>
      <c r="D121" s="8"/>
      <c r="E121" s="8"/>
      <c r="F121" s="8"/>
      <c r="G121" s="15"/>
    </row>
    <row r="122" spans="1:7" ht="29" x14ac:dyDescent="0.35">
      <c r="A122" s="27" t="s">
        <v>65</v>
      </c>
      <c r="B122" s="23">
        <f>10.53*1.19*1.21</f>
        <v>15.162146999999999</v>
      </c>
      <c r="C122" s="8"/>
      <c r="D122" s="8"/>
      <c r="E122" s="8"/>
      <c r="F122" s="8"/>
      <c r="G122" s="15"/>
    </row>
    <row r="123" spans="1:7" x14ac:dyDescent="0.35">
      <c r="A123" s="27" t="s">
        <v>75</v>
      </c>
      <c r="B123" s="23">
        <f>51.3*1.19*1.21</f>
        <v>73.866869999999992</v>
      </c>
      <c r="C123" s="8"/>
      <c r="D123" s="8"/>
      <c r="E123" s="8"/>
      <c r="F123" s="8"/>
      <c r="G123" s="15"/>
    </row>
    <row r="124" spans="1:7" x14ac:dyDescent="0.35">
      <c r="A124" s="27" t="s">
        <v>67</v>
      </c>
      <c r="B124" s="23">
        <f>224.11*1.19*1.21</f>
        <v>322.695989</v>
      </c>
      <c r="C124" s="8"/>
      <c r="D124" s="8"/>
      <c r="E124" s="8"/>
      <c r="F124" s="8"/>
      <c r="G124" s="15"/>
    </row>
    <row r="125" spans="1:7" x14ac:dyDescent="0.35">
      <c r="A125" s="27" t="s">
        <v>68</v>
      </c>
      <c r="B125" s="24">
        <f>109.62*1.19*1.21</f>
        <v>157.841838</v>
      </c>
      <c r="C125" s="8"/>
      <c r="D125" s="8"/>
      <c r="E125" s="8"/>
      <c r="F125" s="8"/>
      <c r="G125" s="15"/>
    </row>
    <row r="126" spans="1:7" x14ac:dyDescent="0.35">
      <c r="A126" s="27" t="s">
        <v>69</v>
      </c>
      <c r="B126" s="24">
        <f>156.57*1.19*1.21</f>
        <v>225.44514299999997</v>
      </c>
      <c r="C126" s="8"/>
      <c r="D126" s="8"/>
      <c r="E126" s="8"/>
      <c r="F126" s="8"/>
      <c r="G126" s="15"/>
    </row>
    <row r="127" spans="1:7" x14ac:dyDescent="0.35">
      <c r="A127" s="27" t="s">
        <v>70</v>
      </c>
      <c r="B127" s="24">
        <f>675*1.19*1.21</f>
        <v>971.9325</v>
      </c>
      <c r="C127" s="8"/>
      <c r="D127" s="8"/>
      <c r="E127" s="8"/>
      <c r="F127" s="8"/>
      <c r="G127" s="15"/>
    </row>
    <row r="128" spans="1:7" x14ac:dyDescent="0.35">
      <c r="A128" s="27" t="s">
        <v>55</v>
      </c>
      <c r="B128" s="24">
        <f>37.75*1.19*1.21</f>
        <v>54.356224999999995</v>
      </c>
      <c r="C128" s="8"/>
      <c r="D128" s="8"/>
      <c r="E128" s="8"/>
      <c r="F128" s="8"/>
      <c r="G128" s="15"/>
    </row>
    <row r="129" spans="1:17" ht="15" x14ac:dyDescent="0.25">
      <c r="A129" s="14"/>
      <c r="B129" s="8"/>
      <c r="C129" s="8"/>
      <c r="D129" s="8"/>
      <c r="E129" s="8"/>
      <c r="F129" s="8"/>
      <c r="G129" s="15"/>
    </row>
    <row r="130" spans="1:17" ht="15" x14ac:dyDescent="0.25">
      <c r="A130" s="14"/>
      <c r="B130" s="8"/>
      <c r="C130" s="8"/>
      <c r="D130" s="8"/>
      <c r="E130" s="8"/>
      <c r="F130" s="8"/>
      <c r="G130" s="15"/>
    </row>
    <row r="131" spans="1:17" ht="15" x14ac:dyDescent="0.25">
      <c r="A131" s="28" t="s">
        <v>8</v>
      </c>
      <c r="B131" s="22">
        <v>0.3</v>
      </c>
      <c r="C131" s="8"/>
      <c r="D131" s="8"/>
      <c r="E131" s="8"/>
      <c r="F131" s="8"/>
      <c r="G131" s="15"/>
    </row>
    <row r="132" spans="1:17" ht="15" x14ac:dyDescent="0.25">
      <c r="A132" s="28" t="s">
        <v>7</v>
      </c>
      <c r="B132" s="22">
        <v>0.25</v>
      </c>
      <c r="C132" s="8"/>
      <c r="D132" s="8"/>
      <c r="E132" s="8"/>
      <c r="F132" s="8"/>
      <c r="G132" s="15"/>
    </row>
    <row r="133" spans="1:17" ht="15.75" thickBot="1" x14ac:dyDescent="0.3">
      <c r="A133" s="11" t="s">
        <v>9</v>
      </c>
      <c r="B133" s="31">
        <f>(B17*B116+B18*B117+B19*B118+B20*B119+B21*B120+B22*B121+B23*B122+B24*B123+B25*B124+B26*B125+B27*B126+B28*B127+B29*B128)*B131*(1+B132)</f>
        <v>1635.4438196250001</v>
      </c>
      <c r="C133" s="19"/>
      <c r="D133" s="19"/>
      <c r="E133" s="19"/>
      <c r="F133" s="19"/>
      <c r="G133" s="20"/>
    </row>
    <row r="134" spans="1:17" ht="15.75" thickBot="1" x14ac:dyDescent="0.3">
      <c r="A134" s="3"/>
      <c r="B134" s="4"/>
    </row>
    <row r="135" spans="1:17" ht="15" x14ac:dyDescent="0.25">
      <c r="A135" s="75" t="s">
        <v>13</v>
      </c>
      <c r="B135" s="76"/>
      <c r="C135" s="76"/>
      <c r="D135" s="76"/>
      <c r="E135" s="76"/>
      <c r="F135" s="76"/>
      <c r="G135" s="77"/>
    </row>
    <row r="136" spans="1:17" ht="15" x14ac:dyDescent="0.25">
      <c r="A136" s="42"/>
      <c r="B136" s="43"/>
      <c r="C136" s="40"/>
      <c r="D136" s="40"/>
      <c r="E136" s="40"/>
      <c r="F136" s="40"/>
      <c r="G136" s="41"/>
    </row>
    <row r="137" spans="1:17" x14ac:dyDescent="0.35">
      <c r="A137" s="51"/>
      <c r="B137" s="52"/>
      <c r="C137" s="52"/>
      <c r="D137" s="52"/>
      <c r="E137" s="52"/>
      <c r="F137" s="52"/>
      <c r="G137" s="53"/>
    </row>
    <row r="138" spans="1:17" x14ac:dyDescent="0.35">
      <c r="A138" s="51"/>
      <c r="B138" s="52"/>
      <c r="C138" s="52"/>
      <c r="D138" s="52"/>
      <c r="E138" s="52"/>
      <c r="F138" s="52"/>
      <c r="G138" s="53"/>
    </row>
    <row r="139" spans="1:17" x14ac:dyDescent="0.35">
      <c r="A139" s="51"/>
      <c r="B139" s="52"/>
      <c r="C139" s="52"/>
      <c r="D139" s="52"/>
      <c r="E139" s="52"/>
      <c r="F139" s="52"/>
      <c r="G139" s="53"/>
      <c r="N139" s="6"/>
      <c r="O139" s="6"/>
      <c r="P139" s="6"/>
      <c r="Q139" s="6"/>
    </row>
    <row r="140" spans="1:17" x14ac:dyDescent="0.35">
      <c r="A140" s="51"/>
      <c r="B140" s="52"/>
      <c r="C140" s="52"/>
      <c r="D140" s="52"/>
      <c r="E140" s="52"/>
      <c r="F140" s="52"/>
      <c r="G140" s="53"/>
    </row>
    <row r="141" spans="1:17" x14ac:dyDescent="0.35">
      <c r="A141" s="51"/>
      <c r="B141" s="52"/>
      <c r="C141" s="52"/>
      <c r="D141" s="52"/>
      <c r="E141" s="52"/>
      <c r="F141" s="52"/>
      <c r="G141" s="53"/>
      <c r="O141" s="2"/>
    </row>
    <row r="142" spans="1:17" ht="15" thickBot="1" x14ac:dyDescent="0.4">
      <c r="A142" s="54"/>
      <c r="B142" s="55"/>
      <c r="C142" s="55"/>
      <c r="D142" s="55"/>
      <c r="E142" s="55"/>
      <c r="F142" s="55"/>
      <c r="G142" s="56"/>
      <c r="O142" s="2"/>
    </row>
    <row r="143" spans="1:17" ht="15" x14ac:dyDescent="0.25">
      <c r="A143" s="14"/>
      <c r="B143" s="44"/>
      <c r="C143" s="8"/>
      <c r="D143" s="8"/>
      <c r="E143" s="8"/>
      <c r="F143" s="8"/>
      <c r="G143" s="15"/>
      <c r="O143" s="2"/>
    </row>
    <row r="144" spans="1:17" ht="15" x14ac:dyDescent="0.25">
      <c r="A144" s="14"/>
      <c r="B144" s="8"/>
      <c r="C144" s="8"/>
      <c r="D144" s="8"/>
      <c r="E144" s="8"/>
      <c r="F144" s="8"/>
      <c r="G144" s="15"/>
    </row>
    <row r="145" spans="1:7" ht="15.75" thickBot="1" x14ac:dyDescent="0.3">
      <c r="A145" s="14"/>
      <c r="B145" s="8"/>
      <c r="C145" s="8"/>
      <c r="D145" s="8"/>
      <c r="E145" s="8"/>
      <c r="F145" s="8"/>
      <c r="G145" s="15"/>
    </row>
    <row r="146" spans="1:7" ht="15" thickBot="1" x14ac:dyDescent="0.4">
      <c r="A146" s="78" t="s">
        <v>45</v>
      </c>
      <c r="B146" s="79"/>
      <c r="C146" s="32">
        <f>B71</f>
        <v>1642.6685178749999</v>
      </c>
      <c r="D146" s="8"/>
      <c r="E146" s="8"/>
      <c r="F146" s="8"/>
      <c r="G146" s="15"/>
    </row>
    <row r="147" spans="1:7" ht="15.75" thickBot="1" x14ac:dyDescent="0.3">
      <c r="A147" s="78" t="s">
        <v>14</v>
      </c>
      <c r="B147" s="79"/>
      <c r="C147" s="32">
        <f>+B110</f>
        <v>657.06740715000001</v>
      </c>
      <c r="D147" s="8"/>
      <c r="E147" s="8"/>
      <c r="F147" s="8"/>
      <c r="G147" s="15"/>
    </row>
    <row r="148" spans="1:7" ht="15" thickBot="1" x14ac:dyDescent="0.4">
      <c r="A148" s="78" t="s">
        <v>46</v>
      </c>
      <c r="B148" s="79"/>
      <c r="C148" s="32">
        <f>+B92</f>
        <v>3270.8876392500001</v>
      </c>
      <c r="D148" s="8"/>
      <c r="E148" s="8"/>
      <c r="F148" s="8"/>
      <c r="G148" s="15"/>
    </row>
    <row r="149" spans="1:7" ht="15.75" thickBot="1" x14ac:dyDescent="0.3">
      <c r="A149" s="80" t="s">
        <v>15</v>
      </c>
      <c r="B149" s="81"/>
      <c r="C149" s="33">
        <f>+B133</f>
        <v>1635.4438196250001</v>
      </c>
      <c r="D149" s="8"/>
      <c r="E149" s="8"/>
      <c r="F149" s="8"/>
      <c r="G149" s="15"/>
    </row>
    <row r="150" spans="1:7" ht="15.75" thickBot="1" x14ac:dyDescent="0.3">
      <c r="A150" s="14"/>
      <c r="B150" s="8"/>
      <c r="C150" s="8"/>
      <c r="D150" s="8"/>
      <c r="E150" s="8"/>
      <c r="F150" s="8"/>
      <c r="G150" s="15"/>
    </row>
    <row r="151" spans="1:7" ht="15.75" thickBot="1" x14ac:dyDescent="0.3">
      <c r="A151" s="14"/>
      <c r="B151" s="8"/>
      <c r="C151" s="7">
        <f>C146-C147+C148-C149</f>
        <v>2621.04493035</v>
      </c>
      <c r="D151" s="8" t="s">
        <v>16</v>
      </c>
      <c r="E151" s="8"/>
      <c r="F151" s="8"/>
      <c r="G151" s="15"/>
    </row>
    <row r="152" spans="1:7" ht="15" x14ac:dyDescent="0.25">
      <c r="A152" s="14"/>
      <c r="B152" s="8"/>
      <c r="C152" s="8"/>
      <c r="D152" s="8"/>
      <c r="E152" s="8"/>
      <c r="F152" s="8"/>
      <c r="G152" s="15"/>
    </row>
    <row r="153" spans="1:7" ht="15" customHeight="1" x14ac:dyDescent="0.35">
      <c r="A153" s="57" t="s">
        <v>17</v>
      </c>
      <c r="B153" s="58"/>
      <c r="C153" s="58"/>
      <c r="D153" s="58"/>
      <c r="E153" s="8"/>
      <c r="F153" s="8"/>
      <c r="G153" s="15"/>
    </row>
    <row r="154" spans="1:7" ht="15.75" thickBot="1" x14ac:dyDescent="0.3">
      <c r="A154" s="18"/>
      <c r="B154" s="19"/>
      <c r="C154" s="19"/>
      <c r="D154" s="19"/>
      <c r="E154" s="19"/>
      <c r="F154" s="19"/>
      <c r="G154" s="20"/>
    </row>
    <row r="161" spans="1:1" x14ac:dyDescent="0.35">
      <c r="A161" s="45"/>
    </row>
  </sheetData>
  <mergeCells count="36">
    <mergeCell ref="B12:C12"/>
    <mergeCell ref="B13:C13"/>
    <mergeCell ref="B14:C14"/>
    <mergeCell ref="A31:C31"/>
    <mergeCell ref="A51:G51"/>
    <mergeCell ref="F13:G13"/>
    <mergeCell ref="F14:G14"/>
    <mergeCell ref="A46:G49"/>
    <mergeCell ref="A16:C16"/>
    <mergeCell ref="A73:G73"/>
    <mergeCell ref="A54:B54"/>
    <mergeCell ref="A147:B147"/>
    <mergeCell ref="A148:B148"/>
    <mergeCell ref="A149:B149"/>
    <mergeCell ref="A53:G53"/>
    <mergeCell ref="A114:G114"/>
    <mergeCell ref="A94:G94"/>
    <mergeCell ref="A74:B74"/>
    <mergeCell ref="A95:B95"/>
    <mergeCell ref="A115:B115"/>
    <mergeCell ref="A137:G142"/>
    <mergeCell ref="A153:D153"/>
    <mergeCell ref="A2:A4"/>
    <mergeCell ref="B7:G7"/>
    <mergeCell ref="B8:G8"/>
    <mergeCell ref="B9:G9"/>
    <mergeCell ref="F12:G12"/>
    <mergeCell ref="B2:D4"/>
    <mergeCell ref="B11:C11"/>
    <mergeCell ref="F11:G11"/>
    <mergeCell ref="D11:E11"/>
    <mergeCell ref="D12:E12"/>
    <mergeCell ref="D13:E13"/>
    <mergeCell ref="D14:E14"/>
    <mergeCell ref="A135:G135"/>
    <mergeCell ref="A146:B146"/>
  </mergeCells>
  <conditionalFormatting sqref="C15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Hoja1</vt:lpstr>
      <vt:lpstr>Hoja1!Àrea_d'impressió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2021-03-11T17:32:52Z</dcterms:modified>
</cp:coreProperties>
</file>