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52" yWindow="1860" windowWidth="15456" windowHeight="8640" tabRatio="916" firstSheet="44" activeTab="47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externalReferences>
    <externalReference r:id="rId68"/>
  </externalReference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DOrg!$A$1:$P$63</definedName>
    <definedName name="_xlnm.Print_Area" localSheetId="16">Dsectors!$A$1:$P$17</definedName>
    <definedName name="_xlnm.Print_Area" localSheetId="11">DTProg!$A$1:$P$217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DTProg!$A$1:$P$299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M57" i="43" l="1"/>
  <c r="M58" i="43"/>
  <c r="M59" i="43"/>
  <c r="M53" i="43"/>
  <c r="M54" i="43"/>
  <c r="M55" i="43"/>
  <c r="M56" i="43"/>
  <c r="M44" i="43"/>
  <c r="M45" i="43"/>
  <c r="M46" i="43"/>
  <c r="M47" i="43"/>
  <c r="M48" i="43"/>
  <c r="M49" i="43"/>
  <c r="M50" i="43"/>
  <c r="M51" i="43"/>
  <c r="M43" i="43"/>
  <c r="M37" i="43"/>
  <c r="M36" i="43"/>
  <c r="M35" i="43"/>
  <c r="M34" i="43"/>
  <c r="M33" i="43"/>
  <c r="M32" i="43"/>
  <c r="M31" i="43"/>
  <c r="M30" i="43"/>
  <c r="M29" i="43"/>
  <c r="M28" i="43"/>
  <c r="M27" i="43"/>
  <c r="M25" i="43"/>
  <c r="M24" i="43"/>
  <c r="M22" i="43"/>
  <c r="M21" i="43"/>
  <c r="M20" i="43"/>
  <c r="M19" i="43"/>
  <c r="M18" i="43"/>
  <c r="J13" i="74" l="1"/>
  <c r="N13" i="86" l="1"/>
  <c r="P10" i="25"/>
  <c r="P10" i="27"/>
  <c r="P167" i="78" l="1"/>
  <c r="P153" i="78"/>
  <c r="P154" i="78"/>
  <c r="M153" i="78"/>
  <c r="M169" i="78"/>
  <c r="M167" i="78"/>
  <c r="P36" i="78"/>
  <c r="P37" i="78"/>
  <c r="M36" i="78"/>
  <c r="P181" i="16"/>
  <c r="P167" i="16"/>
  <c r="P154" i="16"/>
  <c r="P153" i="16"/>
  <c r="M153" i="16"/>
  <c r="P139" i="16"/>
  <c r="P92" i="16"/>
  <c r="P36" i="16"/>
  <c r="P37" i="16"/>
  <c r="M36" i="16"/>
  <c r="P139" i="45"/>
  <c r="P122" i="45"/>
  <c r="P114" i="45"/>
  <c r="K11" i="45"/>
  <c r="K35" i="43"/>
  <c r="P11" i="86" l="1"/>
  <c r="H11" i="76" l="1"/>
  <c r="I138" i="45" l="1"/>
  <c r="G138" i="45"/>
  <c r="E138" i="45"/>
  <c r="D138" i="45"/>
  <c r="F135" i="45"/>
  <c r="F136" i="45"/>
  <c r="F137" i="45"/>
  <c r="I20" i="45"/>
  <c r="G20" i="45"/>
  <c r="E20" i="45"/>
  <c r="D20" i="45"/>
  <c r="E30" i="44" l="1"/>
  <c r="D30" i="44"/>
  <c r="G15" i="44"/>
  <c r="E15" i="44"/>
  <c r="D12" i="44"/>
  <c r="D15" i="44" s="1"/>
  <c r="G7" i="44"/>
  <c r="E7" i="44"/>
  <c r="D7" i="44"/>
  <c r="G64" i="43"/>
  <c r="E64" i="43"/>
  <c r="D64" i="43"/>
  <c r="H58" i="43"/>
  <c r="E52" i="43"/>
  <c r="M52" i="43" s="1"/>
  <c r="G52" i="43"/>
  <c r="D52" i="43"/>
  <c r="G26" i="43"/>
  <c r="E26" i="43"/>
  <c r="M26" i="43" s="1"/>
  <c r="D26" i="43"/>
  <c r="G23" i="43"/>
  <c r="E23" i="43"/>
  <c r="M23" i="43" s="1"/>
  <c r="D23" i="43"/>
  <c r="E14" i="15"/>
  <c r="F30" i="44" l="1"/>
  <c r="J10" i="22"/>
  <c r="H10" i="22"/>
  <c r="F10" i="22"/>
  <c r="F11" i="76"/>
  <c r="H13" i="74"/>
  <c r="F13" i="74"/>
  <c r="H10" i="74"/>
  <c r="F10" i="74"/>
  <c r="J11" i="25"/>
  <c r="H11" i="25"/>
  <c r="F11" i="25"/>
  <c r="J11" i="28" l="1"/>
  <c r="H11" i="28"/>
  <c r="P112" i="78" l="1"/>
  <c r="I27" i="1" l="1"/>
  <c r="H14" i="44" l="1"/>
  <c r="H7" i="44"/>
  <c r="H48" i="43"/>
  <c r="H47" i="43"/>
  <c r="P11" i="83" l="1"/>
  <c r="P11" i="80"/>
  <c r="M12" i="28"/>
  <c r="P10" i="26" l="1"/>
  <c r="N18" i="13" l="1"/>
  <c r="K6" i="78" l="1"/>
  <c r="K27" i="78"/>
  <c r="K33" i="78"/>
  <c r="M202" i="78"/>
  <c r="P177" i="78"/>
  <c r="N80" i="78" l="1"/>
  <c r="M205" i="16"/>
  <c r="P205" i="16"/>
  <c r="P177" i="16"/>
  <c r="P178" i="16"/>
  <c r="M167" i="16"/>
  <c r="K123" i="16" l="1"/>
  <c r="P113" i="16"/>
  <c r="M47" i="16"/>
  <c r="P9" i="16"/>
  <c r="J111" i="16" l="1"/>
  <c r="J112" i="16"/>
  <c r="J113" i="16"/>
  <c r="J114" i="16"/>
  <c r="J115" i="16"/>
  <c r="J116" i="16"/>
  <c r="J117" i="16"/>
  <c r="J118" i="16"/>
  <c r="J119" i="16"/>
  <c r="J120" i="16"/>
  <c r="J121" i="16"/>
  <c r="J122" i="16"/>
  <c r="N33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P105" i="45" l="1"/>
  <c r="P18" i="45"/>
  <c r="M114" i="45" l="1"/>
  <c r="M50" i="45"/>
  <c r="M117" i="45"/>
  <c r="Q16" i="1" l="1"/>
  <c r="K14" i="44"/>
  <c r="K44" i="43"/>
  <c r="I14" i="15" l="1"/>
  <c r="P11" i="87" l="1"/>
  <c r="P11" i="82"/>
  <c r="P6" i="82"/>
  <c r="P11" i="85" l="1"/>
  <c r="M12" i="85"/>
  <c r="P11" i="84"/>
  <c r="M11" i="84"/>
  <c r="M11" i="81"/>
  <c r="M11" i="80"/>
  <c r="P11" i="79"/>
  <c r="M11" i="79"/>
  <c r="M11" i="22"/>
  <c r="M10" i="22"/>
  <c r="P178" i="78"/>
  <c r="M177" i="78"/>
  <c r="P143" i="78"/>
  <c r="P138" i="78"/>
  <c r="M138" i="78"/>
  <c r="P111" i="78"/>
  <c r="P107" i="78"/>
  <c r="P108" i="78"/>
  <c r="P100" i="78"/>
  <c r="M100" i="78"/>
  <c r="P59" i="78"/>
  <c r="M51" i="78"/>
  <c r="M39" i="78"/>
  <c r="M37" i="78"/>
  <c r="M169" i="16"/>
  <c r="M156" i="16"/>
  <c r="M157" i="16"/>
  <c r="M154" i="16"/>
  <c r="P144" i="16"/>
  <c r="M139" i="16"/>
  <c r="P112" i="16"/>
  <c r="P101" i="16"/>
  <c r="M101" i="16"/>
  <c r="P59" i="16"/>
  <c r="M37" i="16"/>
  <c r="M39" i="16"/>
  <c r="P134" i="45"/>
  <c r="P133" i="45"/>
  <c r="P97" i="45"/>
  <c r="P94" i="45"/>
  <c r="M76" i="45"/>
  <c r="P78" i="45"/>
  <c r="P77" i="45"/>
  <c r="P72" i="45"/>
  <c r="M72" i="45"/>
  <c r="M71" i="45"/>
  <c r="P64" i="45"/>
  <c r="M64" i="45"/>
  <c r="P53" i="45"/>
  <c r="P52" i="45"/>
  <c r="P40" i="45"/>
  <c r="P36" i="45"/>
  <c r="P37" i="45"/>
  <c r="P24" i="45"/>
  <c r="P117" i="45"/>
  <c r="K7" i="44"/>
  <c r="K28" i="43"/>
  <c r="K59" i="43"/>
  <c r="J87" i="45" l="1"/>
  <c r="H87" i="45"/>
  <c r="F87" i="45"/>
  <c r="J76" i="45" l="1"/>
  <c r="K143" i="45" l="1"/>
  <c r="N143" i="45"/>
  <c r="K16" i="23" l="1"/>
  <c r="H30" i="43" l="1"/>
  <c r="H18" i="43"/>
  <c r="M11" i="85" l="1"/>
  <c r="M11" i="86"/>
  <c r="P11" i="28"/>
  <c r="M8" i="22"/>
  <c r="P6" i="22"/>
  <c r="M14" i="23" l="1"/>
  <c r="P14" i="23"/>
  <c r="P12" i="23"/>
  <c r="M12" i="23"/>
  <c r="P6" i="23"/>
  <c r="P8" i="76"/>
  <c r="P10" i="47"/>
  <c r="P6" i="47"/>
  <c r="P6" i="46"/>
  <c r="P8" i="25"/>
  <c r="P6" i="25"/>
  <c r="P6" i="27"/>
  <c r="M10" i="26"/>
  <c r="M11" i="24"/>
  <c r="P10" i="20"/>
  <c r="M10" i="20"/>
  <c r="P14" i="103"/>
  <c r="M14" i="103"/>
  <c r="P12" i="103"/>
  <c r="P39" i="13"/>
  <c r="M39" i="13"/>
  <c r="P17" i="13"/>
  <c r="P7" i="13"/>
  <c r="M7" i="13"/>
  <c r="P205" i="78"/>
  <c r="P190" i="78"/>
  <c r="M190" i="78"/>
  <c r="P188" i="78"/>
  <c r="M188" i="78"/>
  <c r="P185" i="78"/>
  <c r="P182" i="78"/>
  <c r="M183" i="78"/>
  <c r="M182" i="78"/>
  <c r="M178" i="78"/>
  <c r="P172" i="78"/>
  <c r="P173" i="78"/>
  <c r="M174" i="78"/>
  <c r="P165" i="78"/>
  <c r="P166" i="78"/>
  <c r="M165" i="78"/>
  <c r="M166" i="78"/>
  <c r="M159" i="78"/>
  <c r="M160" i="78"/>
  <c r="M161" i="78"/>
  <c r="M162" i="78"/>
  <c r="M156" i="78"/>
  <c r="M157" i="78"/>
  <c r="P158" i="78"/>
  <c r="M154" i="78"/>
  <c r="P152" i="78"/>
  <c r="P149" i="78"/>
  <c r="P147" i="78"/>
  <c r="P144" i="78"/>
  <c r="P145" i="78"/>
  <c r="P139" i="78"/>
  <c r="P137" i="78"/>
  <c r="P136" i="78"/>
  <c r="P128" i="78"/>
  <c r="P129" i="78"/>
  <c r="M118" i="78"/>
  <c r="P117" i="78"/>
  <c r="P118" i="78"/>
  <c r="P119" i="78"/>
  <c r="P120" i="78"/>
  <c r="P121" i="78"/>
  <c r="P110" i="78"/>
  <c r="P109" i="78"/>
  <c r="M107" i="78"/>
  <c r="M108" i="78"/>
  <c r="P105" i="78"/>
  <c r="P103" i="78"/>
  <c r="P99" i="78"/>
  <c r="P73" i="78"/>
  <c r="P64" i="78"/>
  <c r="M64" i="78"/>
  <c r="M59" i="78"/>
  <c r="M56" i="78"/>
  <c r="P54" i="78"/>
  <c r="P55" i="78"/>
  <c r="P45" i="78"/>
  <c r="M45" i="78"/>
  <c r="P44" i="78"/>
  <c r="M41" i="78"/>
  <c r="P40" i="78"/>
  <c r="P35" i="78"/>
  <c r="P32" i="78"/>
  <c r="P24" i="78"/>
  <c r="P25" i="78"/>
  <c r="P26" i="78"/>
  <c r="M24" i="78"/>
  <c r="P23" i="78"/>
  <c r="P17" i="78"/>
  <c r="P18" i="78"/>
  <c r="P208" i="16"/>
  <c r="P193" i="16"/>
  <c r="M193" i="16"/>
  <c r="P190" i="16"/>
  <c r="M190" i="16"/>
  <c r="P187" i="16"/>
  <c r="P180" i="16"/>
  <c r="M180" i="16"/>
  <c r="M181" i="16"/>
  <c r="M177" i="16"/>
  <c r="M178" i="16"/>
  <c r="M174" i="16"/>
  <c r="P172" i="16"/>
  <c r="P173" i="16"/>
  <c r="M166" i="16"/>
  <c r="P165" i="16"/>
  <c r="P166" i="16"/>
  <c r="M159" i="16"/>
  <c r="M160" i="16"/>
  <c r="M161" i="16"/>
  <c r="M162" i="16"/>
  <c r="P158" i="16"/>
  <c r="P152" i="16"/>
  <c r="P149" i="16"/>
  <c r="P145" i="16"/>
  <c r="P146" i="16"/>
  <c r="P147" i="16"/>
  <c r="P140" i="16"/>
  <c r="P137" i="16"/>
  <c r="P129" i="16"/>
  <c r="P130" i="16"/>
  <c r="M119" i="16"/>
  <c r="P118" i="16"/>
  <c r="P119" i="16"/>
  <c r="P120" i="16"/>
  <c r="P121" i="16"/>
  <c r="P122" i="16"/>
  <c r="P110" i="16"/>
  <c r="P111" i="16"/>
  <c r="P108" i="16"/>
  <c r="P109" i="16"/>
  <c r="M108" i="16"/>
  <c r="M109" i="16"/>
  <c r="P106" i="16"/>
  <c r="P104" i="16"/>
  <c r="P100" i="16"/>
  <c r="M92" i="16"/>
  <c r="P74" i="16"/>
  <c r="P65" i="16"/>
  <c r="M65" i="16"/>
  <c r="M59" i="16"/>
  <c r="M56" i="16"/>
  <c r="P54" i="16"/>
  <c r="P55" i="16"/>
  <c r="P45" i="16"/>
  <c r="M45" i="16"/>
  <c r="P44" i="16"/>
  <c r="M41" i="16"/>
  <c r="P40" i="16"/>
  <c r="P35" i="16"/>
  <c r="P32" i="16"/>
  <c r="P23" i="16"/>
  <c r="P24" i="16"/>
  <c r="P25" i="16"/>
  <c r="P26" i="16"/>
  <c r="M24" i="16"/>
  <c r="P17" i="16"/>
  <c r="P18" i="16"/>
  <c r="M141" i="45" l="1"/>
  <c r="P141" i="45"/>
  <c r="M139" i="45"/>
  <c r="P137" i="45"/>
  <c r="M137" i="45"/>
  <c r="M133" i="45"/>
  <c r="M134" i="45"/>
  <c r="P131" i="45"/>
  <c r="M122" i="45"/>
  <c r="M120" i="45"/>
  <c r="P106" i="45"/>
  <c r="M105" i="45"/>
  <c r="M97" i="45"/>
  <c r="M93" i="45"/>
  <c r="M89" i="45"/>
  <c r="M88" i="45"/>
  <c r="M86" i="45"/>
  <c r="M85" i="45"/>
  <c r="M84" i="45"/>
  <c r="M82" i="45"/>
  <c r="P89" i="45"/>
  <c r="P88" i="45"/>
  <c r="P86" i="45"/>
  <c r="P85" i="45"/>
  <c r="P84" i="45"/>
  <c r="P82" i="45"/>
  <c r="P79" i="45"/>
  <c r="M78" i="45"/>
  <c r="M77" i="45"/>
  <c r="P74" i="45"/>
  <c r="P75" i="45"/>
  <c r="P71" i="45"/>
  <c r="P59" i="45"/>
  <c r="M59" i="45"/>
  <c r="P56" i="45"/>
  <c r="P55" i="45"/>
  <c r="P54" i="45"/>
  <c r="P49" i="45"/>
  <c r="P48" i="45"/>
  <c r="P47" i="45"/>
  <c r="M40" i="45"/>
  <c r="P42" i="45"/>
  <c r="P31" i="45"/>
  <c r="P32" i="45"/>
  <c r="P33" i="45"/>
  <c r="P34" i="45"/>
  <c r="P35" i="45"/>
  <c r="P38" i="45"/>
  <c r="P39" i="45"/>
  <c r="P27" i="45"/>
  <c r="M23" i="45"/>
  <c r="M24" i="45"/>
  <c r="P21" i="45"/>
  <c r="P22" i="45"/>
  <c r="P23" i="45"/>
  <c r="M18" i="45"/>
  <c r="P15" i="45"/>
  <c r="P16" i="45"/>
  <c r="P17" i="45"/>
  <c r="P19" i="45"/>
  <c r="S14" i="1"/>
  <c r="S12" i="1"/>
  <c r="K5" i="44"/>
  <c r="K13" i="44"/>
  <c r="H13" i="44"/>
  <c r="H59" i="43"/>
  <c r="H61" i="43"/>
  <c r="K52" i="43"/>
  <c r="H52" i="43"/>
  <c r="H44" i="43"/>
  <c r="H35" i="43"/>
  <c r="K43" i="43"/>
  <c r="K21" i="43"/>
  <c r="K18" i="43"/>
  <c r="K13" i="43"/>
  <c r="K12" i="43"/>
  <c r="K5" i="43"/>
  <c r="N12" i="15"/>
  <c r="N11" i="15"/>
  <c r="N8" i="15"/>
  <c r="K12" i="15"/>
  <c r="J63" i="78" l="1"/>
  <c r="H63" i="78"/>
  <c r="F63" i="78"/>
  <c r="F62" i="78"/>
  <c r="J189" i="78"/>
  <c r="H189" i="78"/>
  <c r="F189" i="78"/>
  <c r="J64" i="16"/>
  <c r="H64" i="16"/>
  <c r="F64" i="16"/>
  <c r="J192" i="16"/>
  <c r="H192" i="16"/>
  <c r="F192" i="16"/>
  <c r="M17" i="13" l="1"/>
  <c r="M49" i="13"/>
  <c r="I14" i="43" l="1"/>
  <c r="N61" i="13" l="1"/>
  <c r="M8" i="79" l="1"/>
  <c r="H8" i="79"/>
  <c r="F8" i="79"/>
  <c r="J9" i="78" l="1"/>
  <c r="H9" i="78"/>
  <c r="F9" i="78"/>
  <c r="L10" i="15" l="1"/>
  <c r="F7" i="14" l="1"/>
  <c r="F10" i="14" s="1"/>
  <c r="F13" i="14" s="1"/>
  <c r="C18" i="14" l="1"/>
  <c r="C17" i="14"/>
  <c r="D143" i="45" l="1"/>
  <c r="F64" i="43"/>
  <c r="J47" i="16" l="1"/>
  <c r="J36" i="16"/>
  <c r="H17" i="16"/>
  <c r="F53" i="16"/>
  <c r="F56" i="16"/>
  <c r="F12" i="16"/>
  <c r="F17" i="16"/>
  <c r="J12" i="16"/>
  <c r="H36" i="16"/>
  <c r="H47" i="16"/>
  <c r="F74" i="16"/>
  <c r="F75" i="16"/>
  <c r="F79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6" i="16"/>
  <c r="C216" i="16"/>
  <c r="F77" i="16"/>
  <c r="F55" i="16"/>
  <c r="F15" i="16"/>
  <c r="H25" i="16"/>
  <c r="H38" i="16"/>
  <c r="H76" i="16"/>
  <c r="J34" i="16"/>
  <c r="F58" i="16"/>
  <c r="H48" i="16"/>
  <c r="J38" i="16"/>
  <c r="J10" i="16"/>
  <c r="F80" i="16"/>
  <c r="F65" i="16"/>
  <c r="H42" i="16"/>
  <c r="J42" i="16"/>
  <c r="H41" i="16"/>
  <c r="F25" i="16"/>
  <c r="F10" i="16"/>
  <c r="H34" i="16"/>
  <c r="H15" i="16"/>
  <c r="J32" i="16"/>
  <c r="J41" i="16"/>
  <c r="F7" i="16"/>
  <c r="F78" i="16"/>
  <c r="F70" i="16"/>
  <c r="J17" i="16"/>
  <c r="H7" i="16"/>
  <c r="F23" i="16"/>
  <c r="F19" i="16"/>
  <c r="F13" i="16"/>
  <c r="F54" i="16"/>
  <c r="F60" i="16"/>
  <c r="F73" i="16"/>
  <c r="F69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6" i="16"/>
  <c r="F59" i="16"/>
  <c r="F72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8" i="16"/>
  <c r="F71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1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N144" i="45" s="1"/>
  <c r="K108" i="45"/>
  <c r="K144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J121" i="45" l="1"/>
  <c r="H121" i="45"/>
  <c r="F121" i="45"/>
  <c r="J119" i="45"/>
  <c r="H119" i="45"/>
  <c r="F119" i="45"/>
  <c r="J118" i="45"/>
  <c r="H118" i="45"/>
  <c r="F118" i="45"/>
  <c r="F53" i="43" l="1"/>
  <c r="J8" i="46" l="1"/>
  <c r="I108" i="45" l="1"/>
  <c r="K216" i="16" l="1"/>
  <c r="G108" i="45" l="1"/>
  <c r="N195" i="16" l="1"/>
  <c r="K195" i="16"/>
  <c r="N67" i="16"/>
  <c r="K67" i="16"/>
  <c r="I67" i="16"/>
  <c r="G67" i="16"/>
  <c r="E67" i="16"/>
  <c r="D67" i="16"/>
  <c r="C67" i="16"/>
  <c r="F10" i="44" l="1"/>
  <c r="N66" i="78" l="1"/>
  <c r="D213" i="78" l="1"/>
  <c r="E213" i="78"/>
  <c r="D216" i="16"/>
  <c r="E216" i="16"/>
  <c r="D81" i="16"/>
  <c r="F14" i="44"/>
  <c r="D18" i="13" l="1"/>
  <c r="E18" i="13"/>
  <c r="G18" i="13"/>
  <c r="I18" i="13"/>
  <c r="N6" i="78" l="1"/>
  <c r="N27" i="16"/>
  <c r="F66" i="43" l="1"/>
  <c r="D61" i="13" l="1"/>
  <c r="E61" i="13"/>
  <c r="N213" i="78"/>
  <c r="K28" i="44" l="1"/>
  <c r="P8" i="20" l="1"/>
  <c r="J12" i="24" l="1"/>
  <c r="H12" i="24"/>
  <c r="F12" i="24"/>
  <c r="F44" i="43" l="1"/>
  <c r="P10" i="74" l="1"/>
  <c r="M10" i="74"/>
  <c r="M11" i="27" l="1"/>
  <c r="K88" i="16" l="1"/>
  <c r="H11" i="86" l="1"/>
  <c r="P8" i="26"/>
  <c r="J11" i="24"/>
  <c r="D11" i="45" l="1"/>
  <c r="K10" i="83" l="1"/>
  <c r="N12" i="74" l="1"/>
  <c r="K12" i="74"/>
  <c r="N150" i="16" l="1"/>
  <c r="K150" i="16"/>
  <c r="N123" i="16"/>
  <c r="M37" i="45" l="1"/>
  <c r="J11" i="84" l="1"/>
  <c r="H11" i="84"/>
  <c r="F11" i="84"/>
  <c r="J11" i="81"/>
  <c r="H11" i="81"/>
  <c r="F11" i="81"/>
  <c r="J11" i="80"/>
  <c r="H11" i="80"/>
  <c r="M103" i="45" l="1"/>
  <c r="H28" i="43" l="1"/>
  <c r="H21" i="43"/>
  <c r="N6" i="16" l="1"/>
  <c r="M11" i="83" l="1"/>
  <c r="M10" i="47"/>
  <c r="P163" i="78"/>
  <c r="P164" i="78"/>
  <c r="P168" i="78"/>
  <c r="P170" i="78"/>
  <c r="P171" i="78"/>
  <c r="M18" i="78"/>
  <c r="N216" i="16" l="1"/>
  <c r="P155" i="16"/>
  <c r="P163" i="16"/>
  <c r="P164" i="16"/>
  <c r="P168" i="16"/>
  <c r="P170" i="16"/>
  <c r="P171" i="16"/>
  <c r="P103" i="16"/>
  <c r="P105" i="16"/>
  <c r="P107" i="16"/>
  <c r="P114" i="16"/>
  <c r="P115" i="16"/>
  <c r="P117" i="16"/>
  <c r="M110" i="16"/>
  <c r="M111" i="16"/>
  <c r="M112" i="16"/>
  <c r="M113" i="16"/>
  <c r="M114" i="16"/>
  <c r="M115" i="16"/>
  <c r="P38" i="16" l="1"/>
  <c r="P42" i="16"/>
  <c r="P43" i="16"/>
  <c r="P46" i="16"/>
  <c r="P48" i="16"/>
  <c r="P73" i="45" l="1"/>
  <c r="P57" i="45"/>
  <c r="P58" i="45"/>
  <c r="P14" i="1"/>
  <c r="F151" i="16" l="1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2" i="78" l="1"/>
  <c r="P184" i="78"/>
  <c r="P186" i="78"/>
  <c r="P187" i="78"/>
  <c r="P191" i="78"/>
  <c r="M184" i="78"/>
  <c r="M185" i="78"/>
  <c r="M186" i="78"/>
  <c r="M187" i="78"/>
  <c r="M191" i="78"/>
  <c r="P155" i="78"/>
  <c r="P106" i="78"/>
  <c r="P102" i="78"/>
  <c r="F107" i="78" l="1"/>
  <c r="F108" i="78"/>
  <c r="H107" i="78"/>
  <c r="H108" i="78"/>
  <c r="J107" i="78"/>
  <c r="J108" i="78"/>
  <c r="N57" i="78"/>
  <c r="P38" i="78" l="1"/>
  <c r="P42" i="78"/>
  <c r="P43" i="78"/>
  <c r="P15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88" i="16" l="1"/>
  <c r="P188" i="16"/>
  <c r="M117" i="16"/>
  <c r="M118" i="16"/>
  <c r="M120" i="16"/>
  <c r="M121" i="16"/>
  <c r="M122" i="16"/>
  <c r="J193" i="16" l="1"/>
  <c r="H193" i="16"/>
  <c r="F193" i="16"/>
  <c r="F167" i="16"/>
  <c r="P15" i="16" l="1"/>
  <c r="M34" i="16"/>
  <c r="M35" i="16"/>
  <c r="M38" i="16"/>
  <c r="M40" i="16"/>
  <c r="M42" i="16"/>
  <c r="M43" i="16"/>
  <c r="M44" i="16"/>
  <c r="M46" i="16"/>
  <c r="J83" i="45" l="1"/>
  <c r="H83" i="45"/>
  <c r="F83" i="45"/>
  <c r="P135" i="45"/>
  <c r="M132" i="45"/>
  <c r="P127" i="45"/>
  <c r="M128" i="45"/>
  <c r="P125" i="45"/>
  <c r="M106" i="45"/>
  <c r="M94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I38" i="43"/>
  <c r="K38" i="43" s="1"/>
  <c r="K48" i="43" l="1"/>
  <c r="H43" i="43"/>
  <c r="H13" i="43" l="1"/>
  <c r="H12" i="43"/>
  <c r="P12" i="1" l="1"/>
  <c r="H88" i="78" l="1"/>
  <c r="H89" i="78"/>
  <c r="H90" i="78"/>
  <c r="P95" i="78"/>
  <c r="P94" i="78"/>
  <c r="P93" i="78"/>
  <c r="P92" i="78"/>
  <c r="F17" i="43" l="1"/>
  <c r="F16" i="43"/>
  <c r="F15" i="43"/>
  <c r="F27" i="43"/>
  <c r="F35" i="43"/>
  <c r="F34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K17" i="100" l="1"/>
  <c r="C17" i="100"/>
  <c r="N17" i="100"/>
  <c r="I17" i="100"/>
  <c r="D17" i="100"/>
  <c r="E17" i="100"/>
  <c r="G17" i="100"/>
  <c r="J109" i="16" l="1"/>
  <c r="H109" i="16"/>
  <c r="F109" i="16"/>
  <c r="K27" i="16" l="1"/>
  <c r="K57" i="16"/>
  <c r="N57" i="16"/>
  <c r="I57" i="16"/>
  <c r="G57" i="16"/>
  <c r="E57" i="16"/>
  <c r="D57" i="16"/>
  <c r="C57" i="16"/>
  <c r="I27" i="16"/>
  <c r="G27" i="16"/>
  <c r="D27" i="16"/>
  <c r="C27" i="16"/>
  <c r="F57" i="16" l="1"/>
  <c r="F6" i="43"/>
  <c r="F5" i="43"/>
  <c r="C143" i="45"/>
  <c r="C108" i="45"/>
  <c r="F47" i="45"/>
  <c r="F48" i="45"/>
  <c r="F49" i="45"/>
  <c r="F50" i="45"/>
  <c r="M6" i="22" l="1"/>
  <c r="N16" i="1" l="1"/>
  <c r="N13" i="1"/>
  <c r="N10" i="1"/>
  <c r="N17" i="1" l="1"/>
  <c r="C195" i="16"/>
  <c r="C150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F31" i="44" s="1"/>
  <c r="D31" i="44"/>
  <c r="N9" i="47" l="1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J153" i="16"/>
  <c r="H153" i="16"/>
  <c r="D195" i="16"/>
  <c r="E195" i="16"/>
  <c r="D175" i="16"/>
  <c r="E175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102" i="45"/>
  <c r="H102" i="45"/>
  <c r="J102" i="45"/>
  <c r="F103" i="45"/>
  <c r="H103" i="45"/>
  <c r="J103" i="45"/>
  <c r="F105" i="45"/>
  <c r="H105" i="45"/>
  <c r="J105" i="45"/>
  <c r="F106" i="45"/>
  <c r="H106" i="45"/>
  <c r="J106" i="45"/>
  <c r="D108" i="45"/>
  <c r="D144" i="45" s="1"/>
  <c r="E108" i="45"/>
  <c r="E8" i="44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3" i="23"/>
  <c r="K10" i="23"/>
  <c r="N15" i="46"/>
  <c r="N12" i="46"/>
  <c r="N9" i="46"/>
  <c r="N16" i="46" l="1"/>
  <c r="N17" i="28"/>
  <c r="N16" i="22"/>
  <c r="N17" i="23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K16" i="46" l="1"/>
  <c r="N16" i="25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9" i="13"/>
  <c r="K29" i="13"/>
  <c r="K18" i="13"/>
  <c r="K61" i="45"/>
  <c r="N11" i="45"/>
  <c r="Q13" i="1"/>
  <c r="Q10" i="1"/>
  <c r="I31" i="44"/>
  <c r="I16" i="44"/>
  <c r="I8" i="44"/>
  <c r="K8" i="44" s="1"/>
  <c r="I67" i="43"/>
  <c r="I60" i="43"/>
  <c r="I11" i="43"/>
  <c r="L16" i="15"/>
  <c r="L13" i="15"/>
  <c r="Q17" i="1" l="1"/>
  <c r="I68" i="43"/>
  <c r="K30" i="13"/>
  <c r="N16" i="20"/>
  <c r="N30" i="13"/>
  <c r="I17" i="44"/>
  <c r="L18" i="15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6" i="16"/>
  <c r="M207" i="16"/>
  <c r="M208" i="16"/>
  <c r="M210" i="16"/>
  <c r="M211" i="16"/>
  <c r="M212" i="16"/>
  <c r="M213" i="16"/>
  <c r="M214" i="16"/>
  <c r="M215" i="16"/>
  <c r="M197" i="16"/>
  <c r="P189" i="16"/>
  <c r="P194" i="16"/>
  <c r="M189" i="16"/>
  <c r="M194" i="16"/>
  <c r="M187" i="16"/>
  <c r="M186" i="16"/>
  <c r="K57" i="78"/>
  <c r="K6" i="16"/>
  <c r="N61" i="45"/>
  <c r="N65" i="45"/>
  <c r="K65" i="45"/>
  <c r="K145" i="45" s="1"/>
  <c r="N145" i="45" l="1"/>
  <c r="P5" i="76"/>
  <c r="N136" i="14" l="1"/>
  <c r="M9" i="1" l="1"/>
  <c r="J9" i="1"/>
  <c r="H9" i="1"/>
  <c r="C57" i="78" l="1"/>
  <c r="C80" i="78"/>
  <c r="C66" i="78"/>
  <c r="C33" i="78"/>
  <c r="C27" i="78"/>
  <c r="C6" i="78"/>
  <c r="C81" i="16"/>
  <c r="C33" i="16"/>
  <c r="C6" i="16"/>
  <c r="C82" i="16" l="1"/>
  <c r="C81" i="78"/>
  <c r="C217" i="16" l="1"/>
  <c r="J48" i="45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217" i="16" l="1"/>
  <c r="G217" i="16"/>
  <c r="E217" i="16"/>
  <c r="D217" i="16"/>
  <c r="I195" i="16"/>
  <c r="G195" i="16"/>
  <c r="I150" i="16"/>
  <c r="G150" i="16"/>
  <c r="E150" i="16"/>
  <c r="D150" i="16"/>
  <c r="J142" i="45" l="1"/>
  <c r="H142" i="45"/>
  <c r="F142" i="45"/>
  <c r="F7" i="44" l="1"/>
  <c r="G14" i="43"/>
  <c r="E14" i="43"/>
  <c r="K14" i="43" s="1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K80" i="78" l="1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M73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8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7" i="16"/>
  <c r="H87" i="16"/>
  <c r="J87" i="16"/>
  <c r="M87" i="16"/>
  <c r="P87" i="16"/>
  <c r="C88" i="16"/>
  <c r="D88" i="16"/>
  <c r="E88" i="16"/>
  <c r="G88" i="16"/>
  <c r="I88" i="16"/>
  <c r="N88" i="16"/>
  <c r="F89" i="16"/>
  <c r="H89" i="16"/>
  <c r="J89" i="16"/>
  <c r="M89" i="16"/>
  <c r="P89" i="16"/>
  <c r="F90" i="16"/>
  <c r="H90" i="16"/>
  <c r="J90" i="16"/>
  <c r="M90" i="16"/>
  <c r="P90" i="16"/>
  <c r="F91" i="16"/>
  <c r="H91" i="16"/>
  <c r="J91" i="16"/>
  <c r="M91" i="16"/>
  <c r="P91" i="16"/>
  <c r="F92" i="16"/>
  <c r="H92" i="16"/>
  <c r="J92" i="16"/>
  <c r="F93" i="16"/>
  <c r="H93" i="16"/>
  <c r="J93" i="16"/>
  <c r="M93" i="16"/>
  <c r="P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F101" i="16"/>
  <c r="H101" i="16"/>
  <c r="J101" i="16"/>
  <c r="F102" i="16"/>
  <c r="H102" i="16"/>
  <c r="J102" i="16"/>
  <c r="M102" i="16"/>
  <c r="P102" i="16"/>
  <c r="F103" i="16"/>
  <c r="H103" i="16"/>
  <c r="J103" i="16"/>
  <c r="M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8" i="16"/>
  <c r="H108" i="16"/>
  <c r="J108" i="16"/>
  <c r="F110" i="16"/>
  <c r="H110" i="16"/>
  <c r="J110" i="16"/>
  <c r="F111" i="16"/>
  <c r="H111" i="16"/>
  <c r="F112" i="16"/>
  <c r="H112" i="16"/>
  <c r="F113" i="16"/>
  <c r="H113" i="16"/>
  <c r="F114" i="16"/>
  <c r="H114" i="16"/>
  <c r="F115" i="16"/>
  <c r="H115" i="16"/>
  <c r="F116" i="16"/>
  <c r="H116" i="16"/>
  <c r="F117" i="16"/>
  <c r="H117" i="16"/>
  <c r="F118" i="16"/>
  <c r="H118" i="16"/>
  <c r="F119" i="16"/>
  <c r="H119" i="16"/>
  <c r="F120" i="16"/>
  <c r="H120" i="16"/>
  <c r="F121" i="16"/>
  <c r="H121" i="16"/>
  <c r="F122" i="16"/>
  <c r="H122" i="16"/>
  <c r="C123" i="16"/>
  <c r="D123" i="16"/>
  <c r="E123" i="16"/>
  <c r="G123" i="16"/>
  <c r="I123" i="16"/>
  <c r="F124" i="16"/>
  <c r="H124" i="16"/>
  <c r="J124" i="16"/>
  <c r="M124" i="16"/>
  <c r="P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F130" i="16"/>
  <c r="H130" i="16"/>
  <c r="J130" i="16"/>
  <c r="M130" i="16"/>
  <c r="F131" i="16"/>
  <c r="H131" i="16"/>
  <c r="J131" i="16"/>
  <c r="M131" i="16"/>
  <c r="P131" i="16"/>
  <c r="F132" i="16"/>
  <c r="H132" i="16"/>
  <c r="J132" i="16"/>
  <c r="M132" i="16"/>
  <c r="P132" i="16"/>
  <c r="F137" i="16"/>
  <c r="H137" i="16"/>
  <c r="J137" i="16"/>
  <c r="M137" i="16"/>
  <c r="F138" i="16"/>
  <c r="H138" i="16"/>
  <c r="J138" i="16"/>
  <c r="M138" i="16"/>
  <c r="P138" i="16"/>
  <c r="F139" i="16"/>
  <c r="H139" i="16"/>
  <c r="J139" i="16"/>
  <c r="F140" i="16"/>
  <c r="H140" i="16"/>
  <c r="J140" i="16"/>
  <c r="M140" i="16"/>
  <c r="F141" i="16"/>
  <c r="H141" i="16"/>
  <c r="J141" i="16"/>
  <c r="M141" i="16"/>
  <c r="P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P148" i="16"/>
  <c r="F149" i="16"/>
  <c r="H149" i="16"/>
  <c r="J149" i="16"/>
  <c r="M149" i="16"/>
  <c r="H151" i="16"/>
  <c r="J151" i="16"/>
  <c r="M151" i="16"/>
  <c r="P151" i="16"/>
  <c r="H152" i="16"/>
  <c r="J152" i="16"/>
  <c r="M152" i="16"/>
  <c r="H154" i="16"/>
  <c r="J154" i="16"/>
  <c r="H155" i="16"/>
  <c r="J155" i="16"/>
  <c r="M155" i="16"/>
  <c r="H156" i="16"/>
  <c r="J156" i="16"/>
  <c r="H157" i="16"/>
  <c r="J157" i="16"/>
  <c r="H158" i="16"/>
  <c r="J158" i="16"/>
  <c r="M158" i="16"/>
  <c r="H159" i="16"/>
  <c r="J159" i="16"/>
  <c r="H160" i="16"/>
  <c r="J160" i="16"/>
  <c r="H161" i="16"/>
  <c r="J161" i="16"/>
  <c r="H162" i="16"/>
  <c r="J162" i="16"/>
  <c r="H163" i="16"/>
  <c r="J163" i="16"/>
  <c r="M163" i="16"/>
  <c r="H164" i="16"/>
  <c r="J164" i="16"/>
  <c r="M164" i="16"/>
  <c r="H165" i="16"/>
  <c r="J165" i="16"/>
  <c r="M165" i="16"/>
  <c r="H166" i="16"/>
  <c r="J166" i="16"/>
  <c r="H167" i="16"/>
  <c r="J167" i="16"/>
  <c r="F168" i="16"/>
  <c r="H168" i="16"/>
  <c r="J168" i="16"/>
  <c r="M168" i="16"/>
  <c r="F169" i="16"/>
  <c r="H169" i="16"/>
  <c r="J169" i="16"/>
  <c r="F170" i="16"/>
  <c r="H170" i="16"/>
  <c r="J170" i="16"/>
  <c r="M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F174" i="16"/>
  <c r="H174" i="16"/>
  <c r="J174" i="16"/>
  <c r="C175" i="16"/>
  <c r="F175" i="16"/>
  <c r="G175" i="16"/>
  <c r="H175" i="16" s="1"/>
  <c r="I175" i="16"/>
  <c r="J175" i="16" s="1"/>
  <c r="K175" i="16"/>
  <c r="N175" i="16"/>
  <c r="F176" i="16"/>
  <c r="H176" i="16"/>
  <c r="J176" i="16"/>
  <c r="M176" i="16"/>
  <c r="P176" i="16"/>
  <c r="F177" i="16"/>
  <c r="H177" i="16"/>
  <c r="J177" i="16"/>
  <c r="F178" i="16"/>
  <c r="H178" i="16"/>
  <c r="J178" i="16"/>
  <c r="F179" i="16"/>
  <c r="H179" i="16"/>
  <c r="J179" i="16"/>
  <c r="M179" i="16"/>
  <c r="P179" i="16"/>
  <c r="F180" i="16"/>
  <c r="H180" i="16"/>
  <c r="J180" i="16"/>
  <c r="F181" i="16"/>
  <c r="H181" i="16"/>
  <c r="J181" i="16"/>
  <c r="F186" i="16"/>
  <c r="H186" i="16"/>
  <c r="J186" i="16"/>
  <c r="P186" i="16"/>
  <c r="F187" i="16"/>
  <c r="H187" i="16"/>
  <c r="J187" i="16"/>
  <c r="F188" i="16"/>
  <c r="H188" i="16"/>
  <c r="J188" i="16"/>
  <c r="F189" i="16"/>
  <c r="H189" i="16"/>
  <c r="J189" i="16"/>
  <c r="F190" i="16"/>
  <c r="H190" i="16"/>
  <c r="J190" i="16"/>
  <c r="F194" i="16"/>
  <c r="H194" i="16"/>
  <c r="J194" i="16"/>
  <c r="F196" i="16"/>
  <c r="H196" i="16"/>
  <c r="J196" i="16"/>
  <c r="M196" i="16"/>
  <c r="P196" i="16"/>
  <c r="F197" i="16"/>
  <c r="H197" i="16"/>
  <c r="J197" i="16"/>
  <c r="P197" i="16"/>
  <c r="F198" i="16"/>
  <c r="H198" i="16"/>
  <c r="J198" i="16"/>
  <c r="M198" i="16"/>
  <c r="P198" i="16"/>
  <c r="F199" i="16"/>
  <c r="H199" i="16"/>
  <c r="J199" i="16"/>
  <c r="M199" i="16"/>
  <c r="P199" i="16"/>
  <c r="F200" i="16"/>
  <c r="H200" i="16"/>
  <c r="J200" i="16"/>
  <c r="M200" i="16"/>
  <c r="P200" i="16"/>
  <c r="F201" i="16"/>
  <c r="H201" i="16"/>
  <c r="J201" i="16"/>
  <c r="M201" i="16"/>
  <c r="P201" i="16"/>
  <c r="F203" i="16"/>
  <c r="H203" i="16"/>
  <c r="J203" i="16"/>
  <c r="M203" i="16"/>
  <c r="P203" i="16"/>
  <c r="F204" i="16"/>
  <c r="H204" i="16"/>
  <c r="J204" i="16"/>
  <c r="M204" i="16"/>
  <c r="P204" i="16"/>
  <c r="F205" i="16"/>
  <c r="H205" i="16"/>
  <c r="J205" i="16"/>
  <c r="F206" i="16"/>
  <c r="H206" i="16"/>
  <c r="J206" i="16"/>
  <c r="P206" i="16"/>
  <c r="F207" i="16"/>
  <c r="H207" i="16"/>
  <c r="J207" i="16"/>
  <c r="P207" i="16"/>
  <c r="F208" i="16"/>
  <c r="H208" i="16"/>
  <c r="J208" i="16"/>
  <c r="F209" i="16"/>
  <c r="H209" i="16"/>
  <c r="J209" i="16"/>
  <c r="F210" i="16"/>
  <c r="H210" i="16"/>
  <c r="J210" i="16"/>
  <c r="P210" i="16"/>
  <c r="F211" i="16"/>
  <c r="H211" i="16"/>
  <c r="J211" i="16"/>
  <c r="P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F216" i="16"/>
  <c r="G216" i="16"/>
  <c r="H216" i="16" s="1"/>
  <c r="I216" i="16"/>
  <c r="J216" i="16" s="1"/>
  <c r="H6" i="78" l="1"/>
  <c r="H27" i="78"/>
  <c r="M33" i="78"/>
  <c r="H33" i="78"/>
  <c r="P80" i="78"/>
  <c r="H123" i="16"/>
  <c r="J88" i="16"/>
  <c r="H88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3" i="16"/>
  <c r="K217" i="16"/>
  <c r="M217" i="16" s="1"/>
  <c r="N217" i="16"/>
  <c r="P217" i="16" s="1"/>
  <c r="F123" i="16"/>
  <c r="H195" i="16"/>
  <c r="H150" i="16"/>
  <c r="J217" i="16"/>
  <c r="F217" i="16"/>
  <c r="J150" i="16"/>
  <c r="F150" i="16"/>
  <c r="H217" i="16"/>
  <c r="F6" i="78"/>
  <c r="F80" i="78"/>
  <c r="F33" i="78"/>
  <c r="J195" i="16"/>
  <c r="F195" i="16"/>
  <c r="P175" i="16"/>
  <c r="M175" i="16"/>
  <c r="F27" i="78"/>
  <c r="F88" i="16"/>
  <c r="J33" i="78"/>
  <c r="J57" i="78"/>
  <c r="J66" i="78"/>
  <c r="J80" i="78"/>
  <c r="P216" i="16"/>
  <c r="M216" i="16"/>
  <c r="P195" i="16"/>
  <c r="M195" i="16"/>
  <c r="P150" i="16"/>
  <c r="M150" i="16"/>
  <c r="P123" i="16"/>
  <c r="M123" i="16"/>
  <c r="P88" i="16"/>
  <c r="M88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P13" i="82" l="1"/>
  <c r="M13" i="86"/>
  <c r="P13" i="83"/>
  <c r="P13" i="85"/>
  <c r="M13" i="85"/>
  <c r="M13" i="88"/>
  <c r="P13" i="84"/>
  <c r="M13" i="84"/>
  <c r="H13" i="84"/>
  <c r="F13" i="86"/>
  <c r="J13" i="84"/>
  <c r="D17" i="82"/>
  <c r="N17" i="86"/>
  <c r="K17" i="86"/>
  <c r="J13" i="86"/>
  <c r="H13" i="86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H13" i="80" l="1"/>
  <c r="M13" i="80"/>
  <c r="P13" i="80"/>
  <c r="F13" i="80"/>
  <c r="M13" i="81"/>
  <c r="I17" i="8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P13" i="79" l="1"/>
  <c r="M13" i="79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1" i="16"/>
  <c r="G81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12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3" i="78"/>
  <c r="P207" i="78"/>
  <c r="P204" i="78"/>
  <c r="P200" i="78"/>
  <c r="P197" i="78"/>
  <c r="P196" i="78"/>
  <c r="P194" i="78"/>
  <c r="K192" i="78"/>
  <c r="N175" i="78" l="1"/>
  <c r="K175" i="78"/>
  <c r="N150" i="78"/>
  <c r="P150" i="78" s="1"/>
  <c r="P148" i="78"/>
  <c r="P142" i="78"/>
  <c r="P141" i="78"/>
  <c r="P131" i="78"/>
  <c r="P130" i="78"/>
  <c r="P126" i="78"/>
  <c r="P125" i="78"/>
  <c r="K122" i="78"/>
  <c r="N122" i="78"/>
  <c r="P113" i="78"/>
  <c r="P97" i="78"/>
  <c r="P98" i="78"/>
  <c r="P101" i="78"/>
  <c r="P90" i="78"/>
  <c r="K87" i="78"/>
  <c r="M212" i="78"/>
  <c r="M211" i="78"/>
  <c r="M210" i="78"/>
  <c r="M209" i="78"/>
  <c r="M208" i="78"/>
  <c r="M207" i="78"/>
  <c r="M205" i="78"/>
  <c r="M204" i="78"/>
  <c r="M203" i="78"/>
  <c r="M201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2" i="78"/>
  <c r="M151" i="78"/>
  <c r="M149" i="78"/>
  <c r="M148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80" i="16"/>
  <c r="M79" i="16"/>
  <c r="M78" i="16"/>
  <c r="M77" i="16"/>
  <c r="M76" i="16"/>
  <c r="M75" i="16"/>
  <c r="M74" i="16"/>
  <c r="M73" i="16"/>
  <c r="M72" i="16"/>
  <c r="M71" i="16"/>
  <c r="M70" i="16"/>
  <c r="M69" i="16"/>
  <c r="M68" i="16"/>
  <c r="M66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5" i="16"/>
  <c r="K81" i="16"/>
  <c r="M81" i="16" s="1"/>
  <c r="N81" i="16"/>
  <c r="M140" i="45"/>
  <c r="M138" i="45"/>
  <c r="M136" i="45"/>
  <c r="M135" i="45"/>
  <c r="M131" i="45"/>
  <c r="M129" i="45"/>
  <c r="M127" i="45"/>
  <c r="M125" i="45"/>
  <c r="M124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2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P179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F115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80" i="16"/>
  <c r="J80" i="16"/>
  <c r="H80" i="16"/>
  <c r="P79" i="16"/>
  <c r="J79" i="16"/>
  <c r="H79" i="16"/>
  <c r="P78" i="16"/>
  <c r="J78" i="16"/>
  <c r="H78" i="16"/>
  <c r="P77" i="16"/>
  <c r="J77" i="16"/>
  <c r="H77" i="16"/>
  <c r="P76" i="16"/>
  <c r="J76" i="16"/>
  <c r="P75" i="16"/>
  <c r="J75" i="16"/>
  <c r="H75" i="16"/>
  <c r="J74" i="16"/>
  <c r="H74" i="16"/>
  <c r="P73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P68" i="16"/>
  <c r="J68" i="16"/>
  <c r="H68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7" i="16"/>
  <c r="N82" i="16"/>
  <c r="M57" i="16"/>
  <c r="E27" i="16"/>
  <c r="E33" i="16"/>
  <c r="D33" i="16"/>
  <c r="I33" i="16"/>
  <c r="G33" i="16"/>
  <c r="M33" i="16" s="1"/>
  <c r="M27" i="16"/>
  <c r="H21" i="45"/>
  <c r="H22" i="45"/>
  <c r="J8" i="20" l="1"/>
  <c r="H8" i="20"/>
  <c r="F8" i="20"/>
  <c r="J113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M13" i="24" s="1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9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E50" i="13"/>
  <c r="D50" i="13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I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H15" i="74" s="1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F12" i="74" l="1"/>
  <c r="F12" i="76"/>
  <c r="H12" i="76"/>
  <c r="F15" i="74"/>
  <c r="H12" i="74"/>
  <c r="P9" i="76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5" i="20"/>
  <c r="H23" i="43" l="1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2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7" i="14" l="1"/>
  <c r="D10" i="14" l="1"/>
  <c r="D17" i="14"/>
  <c r="G9" i="20"/>
  <c r="M9" i="20" s="1"/>
  <c r="D13" i="14" l="1"/>
  <c r="D18" i="14"/>
  <c r="P5" i="47"/>
  <c r="P12" i="13"/>
  <c r="P129" i="45" l="1"/>
  <c r="J120" i="45"/>
  <c r="J122" i="45"/>
  <c r="J124" i="45"/>
  <c r="J125" i="45"/>
  <c r="E27" i="1" l="1"/>
  <c r="G27" i="1"/>
  <c r="J5" i="20" l="1"/>
  <c r="J6" i="20"/>
  <c r="J10" i="20"/>
  <c r="H10" i="20" l="1"/>
  <c r="J39" i="45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61" i="13"/>
  <c r="E143" i="45"/>
  <c r="I143" i="45"/>
  <c r="G143" i="45"/>
  <c r="M143" i="45" s="1"/>
  <c r="G6" i="14"/>
  <c r="G7" i="14" s="1"/>
  <c r="F143" i="45" l="1"/>
  <c r="C62" i="13"/>
  <c r="I10" i="1" l="1"/>
  <c r="P10" i="1" s="1"/>
  <c r="P66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5" i="16" l="1"/>
  <c r="H65" i="16"/>
  <c r="P13" i="16" l="1"/>
  <c r="P5" i="25" l="1"/>
  <c r="D67" i="43" l="1"/>
  <c r="E67" i="43"/>
  <c r="H29" i="43"/>
  <c r="E11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3" i="1" l="1"/>
  <c r="L34" i="1" l="1"/>
  <c r="G6" i="16" l="1"/>
  <c r="G82" i="16" s="1"/>
  <c r="M82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M12" i="22" s="1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P12" i="27" s="1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P12" i="26" s="1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61" i="13"/>
  <c r="G61" i="13"/>
  <c r="M61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61" i="13"/>
  <c r="P61" i="13"/>
  <c r="F12" i="20"/>
  <c r="I16" i="26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J16" i="26" l="1"/>
  <c r="F15" i="42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6" i="16"/>
  <c r="H66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2" i="16" s="1"/>
  <c r="D6" i="16"/>
  <c r="D82" i="16" s="1"/>
  <c r="P5" i="16"/>
  <c r="H5" i="16"/>
  <c r="F5" i="16"/>
  <c r="P82" i="16" l="1"/>
  <c r="N62" i="13"/>
  <c r="P62" i="13" s="1"/>
  <c r="J6" i="16"/>
  <c r="F81" i="16"/>
  <c r="P29" i="13"/>
  <c r="P50" i="13"/>
  <c r="F27" i="16"/>
  <c r="F6" i="16"/>
  <c r="P6" i="16"/>
  <c r="P27" i="16"/>
  <c r="J81" i="16"/>
  <c r="J67" i="16"/>
  <c r="P67" i="16"/>
  <c r="P33" i="16"/>
  <c r="J27" i="16"/>
  <c r="H81" i="16"/>
  <c r="F67" i="16"/>
  <c r="H67" i="16"/>
  <c r="H27" i="16"/>
  <c r="H6" i="16"/>
  <c r="J141" i="45"/>
  <c r="H141" i="45"/>
  <c r="F141" i="45"/>
  <c r="P140" i="45"/>
  <c r="J140" i="45"/>
  <c r="H140" i="45"/>
  <c r="F140" i="45"/>
  <c r="P138" i="45"/>
  <c r="J138" i="45"/>
  <c r="H138" i="45"/>
  <c r="J132" i="45"/>
  <c r="H132" i="45"/>
  <c r="F132" i="45"/>
  <c r="J133" i="45"/>
  <c r="H133" i="45"/>
  <c r="F133" i="45"/>
  <c r="J129" i="45"/>
  <c r="F129" i="45"/>
  <c r="P136" i="45"/>
  <c r="H125" i="45"/>
  <c r="F125" i="45"/>
  <c r="P124" i="45"/>
  <c r="H124" i="45"/>
  <c r="F124" i="45"/>
  <c r="H122" i="45"/>
  <c r="F122" i="45"/>
  <c r="H120" i="45"/>
  <c r="F120" i="45"/>
  <c r="F82" i="16" l="1"/>
  <c r="J82" i="16"/>
  <c r="H82" i="16"/>
  <c r="P81" i="16"/>
  <c r="P143" i="45"/>
  <c r="J143" i="45"/>
  <c r="H143" i="45"/>
  <c r="E144" i="45" l="1"/>
  <c r="C144" i="45"/>
  <c r="F144" i="45" l="1"/>
  <c r="G144" i="45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H76" i="45"/>
  <c r="F76" i="45"/>
  <c r="J74" i="45"/>
  <c r="H74" i="45"/>
  <c r="F74" i="45"/>
  <c r="J73" i="45"/>
  <c r="H73" i="45"/>
  <c r="F73" i="45"/>
  <c r="J71" i="45"/>
  <c r="H71" i="45"/>
  <c r="F71" i="45"/>
  <c r="M144" i="45" l="1"/>
  <c r="H144" i="45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5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E145" i="45"/>
  <c r="S16" i="1"/>
  <c r="E17" i="1"/>
  <c r="H16" i="1"/>
  <c r="H13" i="1"/>
  <c r="G145" i="45"/>
  <c r="M145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H38" i="43" l="1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F10" i="43"/>
  <c r="F8" i="43"/>
  <c r="K7" i="43"/>
  <c r="F7" i="43"/>
  <c r="K6" i="43"/>
  <c r="H11" i="43" l="1"/>
  <c r="K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5" i="45" l="1"/>
  <c r="J145" i="45" l="1"/>
  <c r="P145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K34" i="1" l="1"/>
  <c r="F23" i="43" l="1"/>
  <c r="D38" i="43"/>
  <c r="D68" i="43" s="1"/>
  <c r="F68" i="43" s="1"/>
  <c r="F38" i="43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<sst xmlns="http://schemas.openxmlformats.org/spreadsheetml/2006/main" count="4403" uniqueCount="834">
  <si>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</si>
  <si>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</si>
  <si>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</si>
  <si>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</si>
  <si>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</si>
  <si>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</si>
  <si>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</si>
  <si>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</si>
  <si>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</si>
  <si>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</si>
  <si>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</si>
  <si>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</si>
  <si>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</si>
  <si>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</si>
  <si>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</si>
  <si>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</si>
  <si>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</si>
  <si>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</si>
  <si>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</si>
  <si>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</si>
  <si>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</si>
  <si>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</si>
  <si>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</si>
  <si>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</si>
  <si>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</si>
  <si>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</si>
  <si>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</si>
  <si>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</si>
  <si>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</si>
  <si>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</si>
  <si>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</si>
  <si>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</si>
  <si>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</si>
  <si>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</si>
  <si>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</si>
  <si>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</si>
  <si>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</si>
  <si>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</si>
  <si>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</si>
  <si>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</si>
  <si>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</si>
  <si>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</si>
  <si>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</si>
  <si>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</si>
  <si>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</si>
  <si>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</si>
  <si>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</si>
  <si>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</si>
  <si>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</si>
  <si>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</si>
  <si>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</si>
  <si>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</si>
  <si>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</si>
  <si>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</si>
  <si>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</si>
  <si>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</si>
  <si>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</si>
  <si>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</si>
  <si>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</si>
  <si>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</si>
  <si>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</si>
  <si>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</si>
  <si>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</si>
  <si>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</si>
  <si>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</si>
  <si>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</si>
  <si>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</si>
  <si>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</si>
  <si>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</si>
  <si>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</si>
  <si>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</si>
  <si>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</si>
  <si>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</si>
  <si>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</si>
  <si>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</si>
  <si>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</si>
  <si>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</si>
  <si>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</si>
  <si>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</si>
  <si>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</si>
  <si>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</si>
  <si>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</si>
  <si>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</si>
  <si>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</si>
  <si>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</si>
  <si>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</si>
  <si>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</si>
  <si>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</si>
  <si>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</si>
  <si>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</si>
  <si>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</si>
  <si>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</si>
  <si>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</si>
  <si>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</si>
  <si>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</si>
  <si>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</si>
  <si>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</si>
  <si>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</si>
  <si>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</si>
  <si>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</si>
  <si>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</si>
  <si>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</si>
  <si>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</si>
  <si>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</si>
  <si>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</si>
  <si>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</si>
  <si>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</si>
  <si>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</si>
  <si>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</si>
  <si>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</si>
  <si>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</si>
  <si>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</si>
  <si>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</si>
  <si>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</si>
  <si>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</si>
  <si>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</si>
  <si>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</si>
  <si>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</si>
  <si>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</si>
  <si>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</si>
  <si>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</si>
  <si>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</si>
  <si>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</si>
  <si>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</si>
  <si>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</si>
  <si>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</si>
  <si>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</si>
  <si>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</si>
  <si>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</si>
  <si>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</si>
  <si>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</si>
  <si>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</si>
  <si>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</si>
  <si>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</si>
  <si>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</si>
  <si>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</si>
  <si>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</si>
  <si>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</si>
  <si>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</si>
  <si>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</si>
  <si>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</si>
  <si>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</si>
  <si>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</si>
  <si>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</si>
  <si>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</si>
  <si>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</si>
  <si>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</si>
  <si>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</si>
  <si>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</si>
  <si>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</si>
  <si>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</si>
  <si>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</si>
  <si>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</si>
  <si>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</si>
  <si>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</si>
  <si>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</si>
  <si>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</si>
  <si>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</si>
  <si>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</si>
  <si>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</si>
  <si>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</si>
  <si>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</si>
  <si>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</si>
  <si>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</si>
  <si>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</si>
  <si>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</si>
  <si>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</si>
  <si>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</si>
  <si>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</si>
  <si>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</si>
  <si>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</si>
  <si>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</si>
  <si>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</si>
  <si>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</si>
  <si>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</si>
  <si>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</si>
  <si>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</si>
  <si>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</si>
  <si>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</si>
  <si>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</si>
  <si>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</si>
  <si>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</si>
  <si>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</si>
  <si>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</si>
  <si>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</si>
  <si>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</si>
  <si>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</si>
  <si>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</si>
  <si>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</si>
  <si>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</si>
  <si>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</si>
  <si>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</si>
  <si>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</si>
  <si>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</si>
  <si>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</si>
  <si>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</si>
  <si>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</si>
  <si>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</si>
  <si>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</si>
  <si>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</si>
  <si>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</si>
  <si>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</si>
  <si>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</si>
  <si>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</si>
  <si>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</si>
  <si>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</si>
  <si>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</si>
  <si>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</si>
  <si>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</si>
  <si>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</si>
  <si>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</si>
  <si>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</si>
  <si>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</si>
  <si>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</si>
  <si>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</si>
  <si>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</si>
  <si>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</si>
  <si>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</si>
  <si>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</si>
  <si>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</si>
  <si>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</si>
  <si>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</si>
  <si>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</si>
  <si>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</si>
  <si>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</si>
  <si>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</si>
  <si>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</si>
  <si>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</si>
  <si>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</si>
  <si>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</si>
  <si>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</si>
  <si>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</si>
  <si>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</si>
  <si>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</si>
  <si>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</si>
  <si>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</si>
  <si>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</si>
  <si>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</si>
  <si>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</si>
  <si>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</si>
  <si>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</si>
  <si>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</si>
  <si>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</si>
  <si>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</si>
  <si>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</si>
  <si>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</si>
  <si>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</si>
  <si>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</si>
  <si>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</si>
  <si>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</si>
  <si>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</si>
  <si>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</si>
  <si>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</si>
  <si>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</si>
  <si>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</si>
  <si>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</si>
  <si>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</si>
  <si>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</si>
  <si>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</si>
  <si>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</si>
  <si>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</si>
  <si>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</si>
  <si>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</si>
  <si>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</si>
  <si>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</si>
  <si>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</si>
  <si>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</si>
  <si>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</si>
  <si>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</si>
  <si>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</si>
  <si>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</si>
  <si>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</si>
  <si>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</si>
  <si>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</si>
  <si>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</si>
  <si>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</si>
  <si>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</si>
  <si>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</si>
  <si>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</si>
  <si>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</si>
  <si>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</si>
  <si>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</si>
  <si>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</si>
  <si>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</si>
  <si>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</si>
  <si>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</si>
  <si>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</si>
  <si>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</si>
  <si>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</si>
  <si>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</si>
  <si>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</si>
  <si>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</si>
  <si>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</si>
  <si>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</si>
  <si>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</si>
  <si>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</si>
  <si>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</si>
  <si>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</si>
  <si>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</si>
  <si>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</si>
  <si>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</si>
  <si>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</si>
  <si>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</si>
  <si>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</si>
  <si>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</si>
  <si>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</si>
  <si>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</si>
  <si>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</si>
  <si>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</si>
  <si>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</si>
  <si>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</si>
  <si>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</si>
  <si>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</si>
  <si>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</si>
  <si>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</si>
  <si>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</si>
  <si>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</si>
  <si>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</si>
  <si>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</si>
  <si>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</si>
  <si>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</si>
  <si>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</si>
  <si>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</si>
  <si>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</si>
  <si>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</si>
  <si>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</si>
  <si>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</si>
  <si>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</si>
  <si>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</si>
  <si>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</si>
  <si>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</si>
  <si>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</si>
  <si>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</si>
  <si>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</si>
  <si>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</si>
  <si>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</si>
  <si>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</si>
  <si>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</si>
  <si>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</si>
  <si>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</si>
  <si>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</si>
  <si>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</si>
  <si>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</si>
  <si>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</si>
  <si>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</si>
  <si>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</si>
  <si>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</si>
  <si>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</si>
  <si>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</si>
  <si>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</si>
  <si>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</si>
  <si>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</si>
  <si>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</si>
  <si>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</si>
  <si>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</si>
  <si>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</si>
  <si>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</si>
  <si>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</si>
  <si>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</si>
  <si>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</si>
  <si>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</si>
  <si>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</si>
  <si>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</si>
  <si>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</si>
  <si>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</si>
  <si>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</si>
  <si>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</si>
  <si>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</si>
  <si>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</si>
  <si>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</si>
  <si>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</si>
  <si>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</si>
  <si>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</si>
  <si>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</si>
  <si>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</si>
  <si>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</si>
  <si>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</si>
  <si>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</si>
  <si>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</si>
  <si>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</si>
  <si>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</si>
  <si>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</si>
  <si>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</si>
  <si>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</si>
  <si>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</si>
  <si>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</si>
  <si>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</si>
  <si>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</si>
  <si>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</si>
  <si>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</si>
  <si>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</si>
  <si>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</si>
  <si>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</si>
  <si>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</si>
  <si>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</si>
  <si>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</si>
  <si>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</si>
  <si>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</si>
  <si>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</si>
  <si>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</si>
  <si>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</si>
  <si>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</si>
  <si>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</si>
  <si>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</si>
  <si>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</si>
  <si>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</si>
  <si>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</si>
  <si>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</si>
  <si>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</si>
  <si>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</si>
  <si>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</si>
  <si>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</si>
  <si>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</si>
  <si>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</si>
  <si>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</si>
  <si>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</si>
  <si>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</si>
  <si>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</si>
  <si>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</si>
  <si>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</si>
  <si>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</si>
  <si>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</si>
  <si>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</si>
  <si>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</si>
  <si>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</si>
  <si>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</si>
  <si>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</si>
  <si>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</si>
  <si>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</si>
  <si>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</si>
  <si>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</si>
  <si>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</si>
  <si>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</si>
  <si>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</si>
  <si>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</si>
  <si>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</si>
  <si>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</si>
  <si>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</si>
  <si>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</si>
  <si>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</si>
  <si>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</si>
  <si>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</si>
  <si>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</si>
  <si>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</si>
  <si>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</si>
  <si>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</si>
  <si>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</si>
  <si>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</si>
  <si>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</si>
  <si>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</si>
  <si>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</si>
  <si>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</si>
  <si>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</si>
  <si>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</si>
  <si>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</si>
  <si>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</si>
  <si>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</si>
  <si>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</si>
  <si>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</si>
  <si>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</si>
  <si>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</si>
  <si>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</si>
  <si>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</si>
  <si>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</si>
  <si>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</si>
  <si>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</si>
  <si>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</si>
  <si>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</si>
  <si>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</si>
  <si>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</si>
  <si>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</si>
  <si>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</si>
  <si>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</si>
  <si>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</si>
  <si>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</si>
  <si>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</si>
  <si>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</si>
  <si>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</si>
  <si>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</si>
  <si>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</si>
  <si>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</si>
  <si>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</si>
  <si>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</si>
  <si>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</si>
  <si>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</si>
  <si>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</si>
  <si>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</si>
  <si>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</si>
  <si>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</si>
  <si>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</si>
  <si>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</si>
  <si>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</si>
  <si>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</si>
  <si>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</si>
  <si>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</si>
  <si>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</si>
  <si>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</si>
  <si>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</si>
  <si>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</si>
  <si>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</si>
  <si>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</si>
  <si>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</si>
  <si>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</si>
  <si>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</si>
  <si>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</si>
  <si>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</si>
  <si>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</si>
  <si>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</si>
  <si>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</si>
  <si>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</si>
  <si>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</si>
  <si>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</si>
  <si>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</si>
  <si>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</si>
  <si>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</si>
  <si>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</si>
  <si>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</si>
  <si>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</si>
  <si>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</si>
  <si>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</si>
  <si>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</si>
  <si>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</si>
  <si>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</si>
  <si>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</si>
  <si>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</si>
  <si>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</si>
  <si>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</si>
  <si>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</si>
  <si>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</si>
  <si>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</si>
  <si>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</si>
  <si>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</si>
  <si>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</si>
  <si>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</si>
  <si>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</si>
  <si>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</si>
  <si>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</si>
  <si>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</si>
  <si>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</si>
  <si>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</si>
  <si>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</si>
  <si>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</si>
  <si>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</si>
  <si>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</si>
  <si>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</si>
  <si>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</si>
  <si>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</si>
  <si>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</si>
  <si>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</si>
  <si>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</si>
  <si>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</si>
  <si>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</si>
  <si>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</si>
  <si>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</si>
  <si>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</si>
  <si>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</si>
  <si>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</si>
  <si>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</si>
  <si>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</si>
  <si>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</si>
  <si>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</si>
  <si>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</si>
  <si>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</si>
  <si>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</si>
  <si>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</si>
  <si>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</si>
  <si>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</si>
  <si>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</si>
  <si>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</si>
  <si>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</si>
  <si>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</si>
  <si>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</si>
  <si>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</si>
  <si>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</si>
  <si>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</si>
  <si>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</si>
  <si>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</si>
  <si>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</si>
  <si>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</si>
  <si>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</si>
  <si>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</si>
  <si>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</si>
  <si>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</si>
  <si>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</si>
  <si>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</si>
  <si>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</si>
  <si>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</si>
  <si>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</si>
  <si>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</si>
  <si>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</si>
  <si>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</si>
  <si>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</si>
  <si>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</si>
  <si>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</si>
  <si>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</si>
  <si>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</si>
  <si>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</si>
  <si>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</si>
  <si>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</si>
  <si>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</si>
  <si>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</si>
  <si>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</si>
  <si>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</si>
  <si>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</si>
  <si>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</si>
  <si>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</si>
  <si>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</si>
  <si>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</si>
  <si>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</si>
  <si>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</si>
  <si>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</si>
  <si>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</si>
  <si>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</si>
  <si>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</si>
  <si>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</si>
  <si>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</si>
  <si>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</si>
  <si>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</si>
  <si>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</si>
  <si>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</si>
  <si>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</si>
  <si>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</si>
  <si>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</si>
  <si>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</si>
  <si>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</si>
  <si>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</si>
  <si>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</si>
  <si>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</si>
  <si>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</si>
  <si>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</si>
  <si>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</si>
  <si>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</si>
  <si>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</si>
  <si>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</si>
  <si>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</si>
  <si>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</si>
  <si>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</si>
  <si>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</si>
  <si>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</si>
  <si>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</si>
  <si>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</si>
  <si>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</si>
  <si>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</si>
  <si>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</si>
  <si>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</si>
  <si>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</si>
  <si>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</si>
  <si>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</si>
  <si>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</si>
  <si>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</si>
  <si>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</si>
  <si>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</si>
  <si>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</si>
  <si>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</si>
  <si>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</si>
  <si>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</si>
  <si>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</si>
  <si>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</si>
  <si>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</si>
  <si>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</si>
  <si>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</si>
  <si>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</si>
  <si>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</si>
  <si>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</si>
  <si>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</si>
  <si>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</si>
  <si>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</si>
  <si>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</si>
  <si>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</si>
  <si>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</si>
  <si>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</si>
  <si>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</si>
  <si>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</si>
  <si>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</si>
  <si>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</si>
  <si>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</si>
  <si>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</si>
  <si>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</si>
  <si>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</si>
  <si>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</si>
  <si>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</si>
  <si>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</si>
  <si>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</si>
  <si>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</si>
  <si>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</si>
  <si>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</si>
  <si>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</si>
  <si>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</si>
  <si>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</si>
  <si>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</si>
  <si>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</si>
  <si>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</si>
  <si>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</si>
  <si>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</si>
  <si>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</si>
  <si>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</si>
  <si>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</si>
  <si>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</si>
  <si>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</si>
  <si>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</si>
  <si>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</si>
  <si>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</si>
  <si>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</si>
  <si>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</si>
  <si>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</si>
  <si>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</si>
  <si>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</si>
  <si>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</si>
  <si>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</si>
  <si>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</si>
  <si>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</si>
  <si>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</si>
  <si>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</si>
  <si>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</si>
  <si>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</si>
  <si>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</si>
  <si>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</si>
  <si>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</si>
  <si>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</si>
  <si>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</si>
  <si>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</si>
  <si>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</si>
  <si>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</si>
  <si>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</si>
  <si>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</si>
  <si>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</si>
  <si>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</si>
  <si>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</si>
  <si>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</si>
  <si>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</si>
  <si>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</si>
  <si>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</si>
  <si>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</si>
  <si>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</si>
  <si>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</si>
  <si>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</si>
  <si>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</si>
  <si>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</si>
  <si>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</si>
  <si>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</si>
  <si>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</si>
  <si>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</si>
  <si>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</si>
  <si>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</si>
  <si>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</si>
  <si>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</si>
  <si>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</si>
  <si>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</si>
  <si>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</si>
  <si>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</si>
  <si>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</si>
  <si>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</si>
  <si>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</si>
  <si>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</si>
  <si>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</si>
  <si>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</si>
  <si>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</si>
  <si>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</si>
  <si>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</si>
  <si>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</si>
  <si>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</si>
  <si>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</si>
  <si>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</si>
  <si>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</si>
  <si>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</si>
  <si>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</si>
  <si>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</si>
  <si>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</si>
  <si>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</si>
  <si>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</si>
  <si>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</si>
  <si>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</si>
  <si>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</si>
  <si>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</si>
  <si>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</si>
  <si>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</si>
  <si>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</si>
  <si>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</si>
  <si>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</si>
  <si>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459</t>
  </si>
  <si>
    <t>491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</si>
  <si>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</si>
  <si>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</si>
  <si>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</si>
  <si>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</si>
  <si>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</si>
  <si>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</si>
  <si>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</si>
  <si>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</si>
  <si>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</si>
  <si>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</si>
  <si>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</si>
  <si>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</si>
  <si>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</si>
  <si>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</si>
  <si>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</si>
  <si>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</si>
  <si>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</si>
  <si>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</si>
  <si>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</si>
  <si>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</si>
  <si>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</si>
  <si>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</si>
  <si>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</si>
  <si>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</si>
  <si>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</si>
  <si>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</si>
  <si>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</si>
  <si>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</si>
  <si>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</si>
  <si>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</si>
  <si>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</si>
  <si>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Gerència Empresa, Cultura i Innovació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</si>
  <si>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</si>
  <si>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</si>
  <si>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</si>
  <si>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</si>
  <si>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</si>
  <si>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</si>
  <si>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</si>
  <si>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</si>
  <si>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</si>
  <si>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</si>
  <si>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</si>
  <si>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</si>
  <si>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</si>
  <si>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</si>
  <si>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</si>
  <si>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Abril</t>
  </si>
  <si>
    <t>A Maig</t>
  </si>
  <si>
    <t>Maig 2018</t>
  </si>
  <si>
    <t>Maig 2017</t>
  </si>
  <si>
    <t xml:space="preserve">Maig 2017 </t>
  </si>
  <si>
    <t>Anàlisi modificacions de crèdit per capítols Maig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</si>
</sst>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7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 style="thin">
        <color theme="3"/>
      </right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 style="thin">
        <color theme="0" tint="-0.24994659260841701"/>
      </left>
      <right/>
      <top style="hair">
        <color indexed="64"/>
      </top>
      <bottom style="hair">
        <color indexed="64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6" applyNumberFormat="0" applyFill="0" applyAlignment="0" applyProtection="0"/>
    <xf numFmtId="0" fontId="72" fillId="0" borderId="107" applyNumberFormat="0" applyFill="0" applyAlignment="0" applyProtection="0"/>
    <xf numFmtId="0" fontId="31" fillId="0" borderId="108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9" applyNumberFormat="0" applyAlignment="0" applyProtection="0"/>
    <xf numFmtId="0" fontId="77" fillId="8" borderId="110" applyNumberFormat="0" applyAlignment="0" applyProtection="0"/>
    <xf numFmtId="0" fontId="78" fillId="8" borderId="109" applyNumberFormat="0" applyAlignment="0" applyProtection="0"/>
    <xf numFmtId="0" fontId="79" fillId="0" borderId="111" applyNumberFormat="0" applyFill="0" applyAlignment="0" applyProtection="0"/>
    <xf numFmtId="0" fontId="32" fillId="9" borderId="11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4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3" applyNumberFormat="0" applyFont="0" applyAlignment="0" applyProtection="0"/>
    <xf numFmtId="0" fontId="46" fillId="0" borderId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0" fillId="17" borderId="0" applyNumberFormat="0" applyBorder="0" applyAlignment="0" applyProtection="0"/>
    <xf numFmtId="0" fontId="40" fillId="10" borderId="113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3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3" applyNumberFormat="0" applyFont="0" applyAlignment="0" applyProtection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3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3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3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3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3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3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3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3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3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3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3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3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3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3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3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3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3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69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5" xfId="0" applyBorder="1" applyAlignment="1">
      <alignment vertical="center"/>
    </xf>
    <xf numFmtId="3" fontId="36" fillId="0" borderId="104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5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6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1" xfId="0" applyFont="1" applyBorder="1" applyAlignment="1">
      <alignment vertical="center"/>
    </xf>
    <xf numFmtId="0" fontId="46" fillId="0" borderId="122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3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5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7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20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3" xfId="0" applyNumberFormat="1" applyFont="1" applyBorder="1" applyAlignment="1">
      <alignment horizontal="right" vertical="center"/>
    </xf>
    <xf numFmtId="3" fontId="42" fillId="0" borderId="129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0" fontId="46" fillId="0" borderId="91" xfId="10" applyFont="1" applyBorder="1"/>
    <xf numFmtId="165" fontId="36" fillId="0" borderId="55" xfId="2" quotePrefix="1" applyNumberFormat="1" applyFont="1" applyBorder="1" applyAlignment="1">
      <alignment horizontal="center" vertical="center"/>
    </xf>
    <xf numFmtId="0" fontId="0" fillId="0" borderId="130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2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2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9" fontId="42" fillId="0" borderId="41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3" xfId="4" applyBorder="1"/>
    <xf numFmtId="0" fontId="47" fillId="3" borderId="36" xfId="0" applyFont="1" applyFill="1" applyBorder="1" applyAlignment="1">
      <alignment vertical="center"/>
    </xf>
    <xf numFmtId="3" fontId="36" fillId="0" borderId="129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165" fontId="36" fillId="0" borderId="134" xfId="2" quotePrefix="1" applyNumberFormat="1" applyFont="1" applyBorder="1" applyAlignment="1">
      <alignment horizontal="center" vertical="center"/>
    </xf>
    <xf numFmtId="3" fontId="38" fillId="2" borderId="135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5" xfId="2" applyNumberFormat="1" applyFont="1" applyFill="1" applyBorder="1" applyAlignment="1">
      <alignment horizontal="center" vertical="center" wrapText="1"/>
    </xf>
    <xf numFmtId="3" fontId="36" fillId="0" borderId="124" xfId="0" applyNumberFormat="1" applyFont="1" applyBorder="1" applyAlignment="1">
      <alignment horizontal="right" vertical="center"/>
    </xf>
    <xf numFmtId="0" fontId="32" fillId="2" borderId="136" xfId="0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horizontal="right" vertical="center"/>
    </xf>
    <xf numFmtId="3" fontId="36" fillId="0" borderId="138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8" fillId="2" borderId="136" xfId="0" applyNumberFormat="1" applyFont="1" applyFill="1" applyBorder="1" applyAlignment="1">
      <alignment horizontal="right" vertical="center" wrapText="1"/>
    </xf>
    <xf numFmtId="3" fontId="36" fillId="0" borderId="139" xfId="0" applyNumberFormat="1" applyFont="1" applyBorder="1" applyAlignment="1">
      <alignment horizontal="right" vertical="center"/>
    </xf>
    <xf numFmtId="0" fontId="36" fillId="0" borderId="140" xfId="0" quotePrefix="1" applyFont="1" applyBorder="1" applyAlignment="1">
      <alignment horizontal="center" vertical="center"/>
    </xf>
    <xf numFmtId="0" fontId="32" fillId="2" borderId="140" xfId="0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165" fontId="36" fillId="0" borderId="142" xfId="2" applyNumberFormat="1" applyFont="1" applyBorder="1" applyAlignment="1">
      <alignment horizontal="center" vertical="center"/>
    </xf>
    <xf numFmtId="165" fontId="38" fillId="2" borderId="140" xfId="2" applyNumberFormat="1" applyFont="1" applyFill="1" applyBorder="1" applyAlignment="1">
      <alignment horizontal="center" vertical="center" wrapText="1"/>
    </xf>
    <xf numFmtId="165" fontId="36" fillId="0" borderId="143" xfId="2" applyNumberFormat="1" applyFont="1" applyBorder="1" applyAlignment="1">
      <alignment horizontal="center" vertical="center"/>
    </xf>
    <xf numFmtId="3" fontId="38" fillId="2" borderId="144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6" xfId="2" applyNumberFormat="1" applyFont="1" applyBorder="1" applyAlignment="1">
      <alignment horizontal="center" vertical="center"/>
    </xf>
    <xf numFmtId="165" fontId="36" fillId="0" borderId="147" xfId="2" applyNumberFormat="1" applyFont="1" applyBorder="1" applyAlignment="1">
      <alignment horizontal="center" vertical="center"/>
    </xf>
    <xf numFmtId="165" fontId="36" fillId="0" borderId="147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8" xfId="2" applyNumberFormat="1" applyFont="1" applyFill="1" applyBorder="1" applyAlignment="1">
      <alignment horizontal="center" vertical="center" wrapText="1"/>
    </xf>
    <xf numFmtId="165" fontId="38" fillId="2" borderId="151" xfId="2" applyNumberFormat="1" applyFont="1" applyFill="1" applyBorder="1" applyAlignment="1">
      <alignment horizontal="center" vertical="center" wrapText="1"/>
    </xf>
    <xf numFmtId="3" fontId="38" fillId="2" borderId="150" xfId="0" applyNumberFormat="1" applyFont="1" applyFill="1" applyBorder="1" applyAlignment="1">
      <alignment horizontal="right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6" xfId="0" applyNumberFormat="1" applyFont="1" applyFill="1" applyBorder="1" applyAlignment="1">
      <alignment horizontal="center" vertical="center" wrapText="1"/>
    </xf>
    <xf numFmtId="3" fontId="38" fillId="2" borderId="144" xfId="0" applyNumberFormat="1" applyFont="1" applyFill="1" applyBorder="1" applyAlignment="1">
      <alignment horizontal="center" vertical="center" wrapText="1"/>
    </xf>
    <xf numFmtId="165" fontId="38" fillId="2" borderId="154" xfId="2" applyNumberFormat="1" applyFont="1" applyFill="1" applyBorder="1" applyAlignment="1">
      <alignment horizontal="center" vertical="center" wrapText="1"/>
    </xf>
    <xf numFmtId="0" fontId="36" fillId="0" borderId="156" xfId="0" quotePrefix="1" applyFont="1" applyBorder="1" applyAlignment="1">
      <alignment horizontal="center" vertical="center"/>
    </xf>
    <xf numFmtId="0" fontId="32" fillId="2" borderId="156" xfId="0" applyFont="1" applyFill="1" applyBorder="1" applyAlignment="1">
      <alignment horizontal="center" vertical="center" wrapText="1"/>
    </xf>
    <xf numFmtId="165" fontId="36" fillId="0" borderId="121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38" fillId="2" borderId="156" xfId="2" applyNumberFormat="1" applyFont="1" applyFill="1" applyBorder="1" applyAlignment="1">
      <alignment horizontal="center" vertical="center" wrapText="1"/>
    </xf>
    <xf numFmtId="165" fontId="38" fillId="2" borderId="160" xfId="2" applyNumberFormat="1" applyFont="1" applyFill="1" applyBorder="1" applyAlignment="1">
      <alignment horizontal="center" vertical="center" wrapText="1"/>
    </xf>
    <xf numFmtId="3" fontId="32" fillId="2" borderId="136" xfId="0" applyNumberFormat="1" applyFont="1" applyFill="1" applyBorder="1" applyAlignment="1">
      <alignment horizontal="center" vertical="center" wrapText="1"/>
    </xf>
    <xf numFmtId="165" fontId="36" fillId="0" borderId="149" xfId="2" applyNumberFormat="1" applyFont="1" applyBorder="1" applyAlignment="1">
      <alignment horizontal="center" vertical="center"/>
    </xf>
    <xf numFmtId="165" fontId="38" fillId="2" borderId="161" xfId="2" applyNumberFormat="1" applyFont="1" applyFill="1" applyBorder="1" applyAlignment="1">
      <alignment horizontal="center" vertical="center" wrapText="1"/>
    </xf>
    <xf numFmtId="0" fontId="38" fillId="2" borderId="161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0" fontId="35" fillId="0" borderId="105" xfId="0" applyFont="1" applyBorder="1" applyAlignment="1">
      <alignment vertical="center"/>
    </xf>
    <xf numFmtId="0" fontId="35" fillId="0" borderId="103" xfId="0" applyFont="1" applyBorder="1" applyAlignment="1">
      <alignment vertical="center"/>
    </xf>
    <xf numFmtId="165" fontId="36" fillId="0" borderId="162" xfId="2" applyNumberFormat="1" applyFont="1" applyBorder="1" applyAlignment="1">
      <alignment horizontal="center" vertical="center"/>
    </xf>
    <xf numFmtId="0" fontId="35" fillId="0" borderId="163" xfId="0" applyFont="1" applyBorder="1" applyAlignment="1">
      <alignment vertical="center"/>
    </xf>
    <xf numFmtId="165" fontId="36" fillId="0" borderId="164" xfId="2" applyNumberFormat="1" applyFont="1" applyBorder="1" applyAlignment="1">
      <alignment horizontal="center"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2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8" xfId="2" applyNumberFormat="1" applyFont="1" applyBorder="1" applyAlignment="1">
      <alignment horizontal="center" vertical="center"/>
    </xf>
    <xf numFmtId="0" fontId="36" fillId="0" borderId="167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right" vertical="center"/>
    </xf>
    <xf numFmtId="165" fontId="42" fillId="0" borderId="81" xfId="2" applyNumberFormat="1" applyFont="1" applyBorder="1" applyAlignment="1">
      <alignment horizontal="center" vertical="center"/>
    </xf>
    <xf numFmtId="165" fontId="42" fillId="0" borderId="80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6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7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165" fontId="42" fillId="0" borderId="41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4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72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3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5" xfId="0" quotePrefix="1" applyNumberFormat="1" applyFont="1" applyFill="1" applyBorder="1" applyAlignment="1">
      <alignment horizontal="center" vertical="center"/>
    </xf>
    <xf numFmtId="49" fontId="36" fillId="0" borderId="105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4" xfId="0" applyNumberFormat="1" applyFont="1" applyFill="1" applyBorder="1" applyAlignment="1">
      <alignment horizontal="right" vertical="center" wrapText="1"/>
    </xf>
    <xf numFmtId="165" fontId="48" fillId="3" borderId="149" xfId="2" applyNumberFormat="1" applyFont="1" applyFill="1" applyBorder="1" applyAlignment="1">
      <alignment horizontal="center" vertical="center" wrapText="1"/>
    </xf>
    <xf numFmtId="165" fontId="42" fillId="0" borderId="98" xfId="2" applyNumberFormat="1" applyFont="1" applyFill="1" applyBorder="1" applyAlignment="1">
      <alignment horizontal="center" vertical="center" wrapText="1"/>
    </xf>
    <xf numFmtId="165" fontId="38" fillId="2" borderId="175" xfId="2" applyNumberFormat="1" applyFont="1" applyFill="1" applyBorder="1" applyAlignment="1">
      <alignment horizontal="center" vertical="center" wrapText="1"/>
    </xf>
    <xf numFmtId="165" fontId="38" fillId="2" borderId="97" xfId="2" applyNumberFormat="1" applyFont="1" applyFill="1" applyBorder="1" applyAlignment="1">
      <alignment horizontal="center" vertical="center" wrapText="1"/>
    </xf>
    <xf numFmtId="3" fontId="38" fillId="2" borderId="90" xfId="0" applyNumberFormat="1" applyFont="1" applyFill="1" applyBorder="1" applyAlignment="1">
      <alignment horizontal="right" vertical="center" wrapText="1"/>
    </xf>
    <xf numFmtId="165" fontId="38" fillId="2" borderId="147" xfId="2" applyNumberFormat="1" applyFont="1" applyFill="1" applyBorder="1" applyAlignment="1">
      <alignment horizontal="center" vertical="center" wrapText="1"/>
    </xf>
    <xf numFmtId="3" fontId="38" fillId="2" borderId="125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1" xfId="2" applyNumberFormat="1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5" xfId="0" applyFont="1" applyFill="1" applyBorder="1" applyAlignment="1">
      <alignment horizontal="center" vertical="center" wrapText="1"/>
    </xf>
    <xf numFmtId="0" fontId="32" fillId="2" borderId="91" xfId="0" applyFont="1" applyFill="1" applyBorder="1" applyAlignment="1">
      <alignment horizontal="center" vertical="center" shrinkToFit="1"/>
    </xf>
    <xf numFmtId="0" fontId="32" fillId="2" borderId="147" xfId="0" applyFont="1" applyFill="1" applyBorder="1" applyAlignment="1">
      <alignment horizontal="center" vertical="center" shrinkToFit="1"/>
    </xf>
    <xf numFmtId="165" fontId="38" fillId="2" borderId="162" xfId="2" applyNumberFormat="1" applyFont="1" applyFill="1" applyBorder="1" applyAlignment="1">
      <alignment horizontal="center" vertical="center" wrapText="1"/>
    </xf>
    <xf numFmtId="165" fontId="36" fillId="0" borderId="177" xfId="2" applyNumberFormat="1" applyFont="1" applyBorder="1" applyAlignment="1">
      <alignment horizontal="center" vertical="center"/>
    </xf>
    <xf numFmtId="165" fontId="36" fillId="0" borderId="178" xfId="2" applyNumberFormat="1" applyFont="1" applyBorder="1" applyAlignment="1">
      <alignment horizontal="center" vertical="center"/>
    </xf>
    <xf numFmtId="3" fontId="38" fillId="2" borderId="176" xfId="0" applyNumberFormat="1" applyFont="1" applyFill="1" applyBorder="1" applyAlignment="1">
      <alignment horizontal="right" vertical="center" wrapText="1"/>
    </xf>
    <xf numFmtId="165" fontId="38" fillId="2" borderId="177" xfId="2" applyNumberFormat="1" applyFont="1" applyFill="1" applyBorder="1" applyAlignment="1">
      <alignment horizontal="center" vertical="center" wrapText="1"/>
    </xf>
    <xf numFmtId="3" fontId="38" fillId="2" borderId="177" xfId="0" applyNumberFormat="1" applyFont="1" applyFill="1" applyBorder="1" applyAlignment="1">
      <alignment horizontal="right" vertical="center" wrapText="1"/>
    </xf>
    <xf numFmtId="165" fontId="38" fillId="2" borderId="178" xfId="2" applyNumberFormat="1" applyFont="1" applyFill="1" applyBorder="1" applyAlignment="1">
      <alignment horizontal="center" vertical="center" wrapText="1"/>
    </xf>
    <xf numFmtId="165" fontId="36" fillId="0" borderId="177" xfId="2" quotePrefix="1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6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165" fontId="36" fillId="0" borderId="179" xfId="2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horizontal="right" vertical="center"/>
    </xf>
    <xf numFmtId="165" fontId="42" fillId="0" borderId="180" xfId="2" applyNumberFormat="1" applyFont="1" applyBorder="1" applyAlignment="1">
      <alignment horizontal="center" vertical="center"/>
    </xf>
    <xf numFmtId="0" fontId="46" fillId="0" borderId="180" xfId="0" applyFont="1" applyBorder="1" applyAlignment="1">
      <alignment horizontal="center"/>
    </xf>
    <xf numFmtId="0" fontId="0" fillId="0" borderId="181" xfId="0" applyBorder="1" applyAlignment="1">
      <alignment horizontal="center"/>
    </xf>
    <xf numFmtId="3" fontId="36" fillId="0" borderId="181" xfId="0" applyNumberFormat="1" applyFont="1" applyFill="1" applyBorder="1" applyAlignment="1">
      <alignment vertical="center"/>
    </xf>
    <xf numFmtId="10" fontId="0" fillId="0" borderId="181" xfId="0" applyNumberFormat="1" applyBorder="1" applyAlignment="1">
      <alignment horizontal="center"/>
    </xf>
    <xf numFmtId="0" fontId="36" fillId="0" borderId="94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5" xfId="0" quotePrefix="1" applyFont="1" applyBorder="1" applyAlignment="1">
      <alignment horizontal="center" vertical="center"/>
    </xf>
    <xf numFmtId="0" fontId="36" fillId="0" borderId="146" xfId="0" quotePrefix="1" applyFont="1" applyBorder="1" applyAlignment="1">
      <alignment horizontal="center" vertical="center"/>
    </xf>
    <xf numFmtId="3" fontId="36" fillId="0" borderId="182" xfId="0" applyNumberFormat="1" applyFont="1" applyBorder="1" applyAlignment="1">
      <alignment horizontal="right" vertical="center"/>
    </xf>
    <xf numFmtId="3" fontId="42" fillId="0" borderId="183" xfId="0" applyNumberFormat="1" applyFont="1" applyBorder="1" applyAlignment="1">
      <alignment horizontal="right" vertical="center"/>
    </xf>
    <xf numFmtId="3" fontId="36" fillId="0" borderId="125" xfId="0" applyNumberFormat="1" applyFont="1" applyFill="1" applyBorder="1" applyAlignment="1">
      <alignment vertical="center"/>
    </xf>
    <xf numFmtId="165" fontId="38" fillId="2" borderId="184" xfId="2" applyNumberFormat="1" applyFont="1" applyFill="1" applyBorder="1" applyAlignment="1">
      <alignment horizontal="center" vertical="center" wrapText="1"/>
    </xf>
    <xf numFmtId="165" fontId="36" fillId="0" borderId="22" xfId="2" applyNumberFormat="1" applyFont="1" applyBorder="1" applyAlignment="1">
      <alignment horizontal="right" vertical="center"/>
    </xf>
    <xf numFmtId="165" fontId="36" fillId="0" borderId="0" xfId="2" applyNumberFormat="1" applyFont="1" applyBorder="1" applyAlignment="1">
      <alignment vertical="center"/>
    </xf>
    <xf numFmtId="165" fontId="36" fillId="0" borderId="19" xfId="2" applyNumberFormat="1" applyFont="1" applyBorder="1" applyAlignment="1">
      <alignment vertical="center"/>
    </xf>
    <xf numFmtId="9" fontId="42" fillId="0" borderId="185" xfId="2" applyNumberFormat="1" applyFont="1" applyBorder="1" applyAlignment="1">
      <alignment horizontal="center" vertical="center"/>
    </xf>
    <xf numFmtId="9" fontId="42" fillId="0" borderId="66" xfId="2" applyNumberFormat="1" applyFont="1" applyBorder="1" applyAlignment="1">
      <alignment horizontal="center" vertical="center"/>
    </xf>
    <xf numFmtId="3" fontId="38" fillId="2" borderId="186" xfId="0" applyNumberFormat="1" applyFont="1" applyFill="1" applyBorder="1" applyAlignment="1">
      <alignment horizontal="right" vertical="center" wrapText="1"/>
    </xf>
    <xf numFmtId="3" fontId="36" fillId="0" borderId="6" xfId="0" applyNumberFormat="1" applyFont="1" applyBorder="1" applyAlignment="1">
      <alignment horizontal="center" vertical="center"/>
    </xf>
    <xf numFmtId="3" fontId="36" fillId="0" borderId="105" xfId="0" applyNumberFormat="1" applyFont="1" applyBorder="1" applyAlignment="1">
      <alignment horizontal="center" vertical="center"/>
    </xf>
    <xf numFmtId="165" fontId="36" fillId="0" borderId="22" xfId="0" applyNumberFormat="1" applyFont="1" applyBorder="1" applyAlignment="1">
      <alignment horizontal="right" vertical="center"/>
    </xf>
    <xf numFmtId="165" fontId="36" fillId="0" borderId="0" xfId="247" applyNumberFormat="1" applyFont="1" applyAlignment="1">
      <alignment horizontal="center"/>
    </xf>
    <xf numFmtId="165" fontId="38" fillId="2" borderId="67" xfId="2" applyNumberFormat="1" applyFont="1" applyFill="1" applyBorder="1" applyAlignment="1">
      <alignment horizontal="right" vertical="center" wrapText="1"/>
    </xf>
    <xf numFmtId="9" fontId="36" fillId="0" borderId="22" xfId="2" applyFont="1" applyBorder="1" applyAlignment="1">
      <alignment horizontal="right" vertical="center"/>
    </xf>
    <xf numFmtId="43" fontId="32" fillId="2" borderId="0" xfId="247" applyFont="1" applyFill="1" applyBorder="1" applyAlignment="1">
      <alignment horizontal="center" vertical="center" wrapText="1"/>
    </xf>
    <xf numFmtId="43" fontId="36" fillId="0" borderId="6" xfId="247" applyFont="1" applyBorder="1" applyAlignment="1">
      <alignment horizontal="right" vertical="center"/>
    </xf>
    <xf numFmtId="43" fontId="36" fillId="0" borderId="6" xfId="247" applyFont="1" applyBorder="1" applyAlignment="1">
      <alignment horizontal="center" vertical="center"/>
    </xf>
    <xf numFmtId="43" fontId="36" fillId="0" borderId="8" xfId="247" applyFont="1" applyBorder="1" applyAlignment="1">
      <alignment horizontal="center" vertical="center"/>
    </xf>
    <xf numFmtId="43" fontId="36" fillId="0" borderId="0" xfId="247" applyFont="1" applyBorder="1" applyAlignment="1">
      <alignment horizontal="center" vertical="center"/>
    </xf>
    <xf numFmtId="43" fontId="38" fillId="2" borderId="6" xfId="247" applyFont="1" applyFill="1" applyBorder="1" applyAlignment="1">
      <alignment horizontal="right" vertical="center"/>
    </xf>
    <xf numFmtId="43" fontId="38" fillId="2" borderId="0" xfId="247" applyFont="1" applyFill="1" applyBorder="1" applyAlignment="1">
      <alignment horizontal="center" vertical="center" wrapText="1"/>
    </xf>
    <xf numFmtId="43" fontId="36" fillId="0" borderId="9" xfId="247" applyFont="1" applyBorder="1" applyAlignment="1">
      <alignment horizontal="center" vertical="center"/>
    </xf>
    <xf numFmtId="43" fontId="38" fillId="2" borderId="0" xfId="247" applyFont="1" applyFill="1" applyBorder="1" applyAlignment="1">
      <alignment vertical="center" wrapText="1"/>
    </xf>
    <xf numFmtId="43" fontId="38" fillId="2" borderId="1" xfId="247" applyFont="1" applyFill="1" applyBorder="1" applyAlignment="1">
      <alignment horizontal="right" vertical="center" wrapText="1"/>
    </xf>
    <xf numFmtId="43" fontId="38" fillId="2" borderId="1" xfId="247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8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5" xfId="0" applyBorder="1" applyAlignment="1">
      <alignment horizontal="center"/>
    </xf>
    <xf numFmtId="0" fontId="0" fillId="0" borderId="166" xfId="0" applyBorder="1" applyAlignment="1">
      <alignment horizontal="center"/>
    </xf>
    <xf numFmtId="17" fontId="41" fillId="0" borderId="169" xfId="0" quotePrefix="1" applyNumberFormat="1" applyFont="1" applyBorder="1" applyAlignment="1">
      <alignment horizontal="center"/>
    </xf>
    <xf numFmtId="17" fontId="41" fillId="0" borderId="170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71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5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3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MAIG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0.321770804646413</c:v>
                </c:pt>
                <c:pt idx="1">
                  <c:v>0.34475872090973242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0.14880185399123658</c:v>
                </c:pt>
                <c:pt idx="1">
                  <c:v>0.14333135766629959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0.30834408840947669</c:v>
                </c:pt>
                <c:pt idx="1">
                  <c:v>0.5420258622142452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0.29412060825778297</c:v>
                </c:pt>
                <c:pt idx="1">
                  <c:v>0.32001271654263397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91559424"/>
        <c:axId val="391569408"/>
      </c:barChart>
      <c:catAx>
        <c:axId val="39155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391569408"/>
        <c:crosses val="autoZero"/>
        <c:auto val="1"/>
        <c:lblAlgn val="ctr"/>
        <c:lblOffset val="100"/>
        <c:noMultiLvlLbl val="0"/>
      </c:catAx>
      <c:valAx>
        <c:axId val="391569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15594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0.34475872090973242</c:v>
                </c:pt>
                <c:pt idx="1">
                  <c:v>0.14333135766629959</c:v>
                </c:pt>
                <c:pt idx="2">
                  <c:v>0.5420258622142452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219904"/>
        <c:axId val="394222592"/>
      </c:barChart>
      <c:catAx>
        <c:axId val="394219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4222592"/>
        <c:crosses val="autoZero"/>
        <c:auto val="1"/>
        <c:lblAlgn val="ctr"/>
        <c:lblOffset val="100"/>
        <c:noMultiLvlLbl val="0"/>
      </c:catAx>
      <c:valAx>
        <c:axId val="394222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219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0.22680501349504203</c:v>
                </c:pt>
                <c:pt idx="1">
                  <c:v>0.57699499121291786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857856"/>
        <c:axId val="414863744"/>
      </c:barChart>
      <c:catAx>
        <c:axId val="414857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4863744"/>
        <c:crosses val="autoZero"/>
        <c:auto val="1"/>
        <c:lblAlgn val="ctr"/>
        <c:lblOffset val="100"/>
        <c:noMultiLvlLbl val="0"/>
      </c:catAx>
      <c:valAx>
        <c:axId val="4148637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85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725636250775917E-2"/>
                  <c:y val="0.408620207108872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0.21228690787438742</c:v>
                </c:pt>
                <c:pt idx="1">
                  <c:v>-0.11650914063603801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874624"/>
        <c:axId val="425293696"/>
      </c:barChart>
      <c:catAx>
        <c:axId val="414874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5293696"/>
        <c:crosses val="autoZero"/>
        <c:auto val="1"/>
        <c:lblAlgn val="ctr"/>
        <c:lblOffset val="100"/>
        <c:noMultiLvlLbl val="0"/>
      </c:catAx>
      <c:valAx>
        <c:axId val="425293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87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6.0016320540707538E-4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931200"/>
        <c:axId val="414937088"/>
      </c:barChart>
      <c:catAx>
        <c:axId val="414931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4937088"/>
        <c:crosses val="autoZero"/>
        <c:auto val="1"/>
        <c:lblAlgn val="ctr"/>
        <c:lblOffset val="100"/>
        <c:noMultiLvlLbl val="0"/>
      </c:catAx>
      <c:valAx>
        <c:axId val="414937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93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008729355757905E-2"/>
                  <c:y val="0.228479508521092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-0.97985295360980196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943872"/>
        <c:axId val="414971392"/>
      </c:barChart>
      <c:catAx>
        <c:axId val="414943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4971392"/>
        <c:crosses val="autoZero"/>
        <c:auto val="1"/>
        <c:lblAlgn val="ctr"/>
        <c:lblOffset val="100"/>
        <c:noMultiLvlLbl val="0"/>
      </c:catAx>
      <c:valAx>
        <c:axId val="414971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94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0.23584424110609317</c:v>
                </c:pt>
                <c:pt idx="1">
                  <c:v>0.41885495805547196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859328"/>
        <c:axId val="425865216"/>
      </c:barChart>
      <c:catAx>
        <c:axId val="425859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5865216"/>
        <c:crosses val="autoZero"/>
        <c:auto val="1"/>
        <c:lblAlgn val="ctr"/>
        <c:lblOffset val="100"/>
        <c:noMultiLvlLbl val="0"/>
      </c:catAx>
      <c:valAx>
        <c:axId val="425865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85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414649286157637E-2"/>
                  <c:y val="-0.14553552342481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27285346314951E-2"/>
                  <c:y val="-2.775540966699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-3.3779334585760656E-3</c:v>
                </c:pt>
                <c:pt idx="1">
                  <c:v>-0.19342834791204166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888384"/>
        <c:axId val="425891328"/>
      </c:barChart>
      <c:catAx>
        <c:axId val="42588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5891328"/>
        <c:crosses val="autoZero"/>
        <c:auto val="1"/>
        <c:lblAlgn val="ctr"/>
        <c:lblOffset val="100"/>
        <c:noMultiLvlLbl val="0"/>
      </c:catAx>
      <c:valAx>
        <c:axId val="425891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88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3.9071730687531156E-2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797504"/>
        <c:axId val="425799040"/>
      </c:barChart>
      <c:catAx>
        <c:axId val="425797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5799040"/>
        <c:crosses val="autoZero"/>
        <c:auto val="1"/>
        <c:lblAlgn val="ctr"/>
        <c:lblOffset val="100"/>
        <c:noMultiLvlLbl val="0"/>
      </c:catAx>
      <c:valAx>
        <c:axId val="425799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79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2639677023612273E-2"/>
                  <c:y val="-2.68858813186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6.3591798056543825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5822464"/>
        <c:axId val="425837696"/>
      </c:barChart>
      <c:catAx>
        <c:axId val="4258224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5837696"/>
        <c:crosses val="autoZero"/>
        <c:auto val="1"/>
        <c:lblAlgn val="ctr"/>
        <c:lblOffset val="100"/>
        <c:noMultiLvlLbl val="0"/>
      </c:catAx>
      <c:valAx>
        <c:axId val="425837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582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0.24227095239723309</c:v>
                </c:pt>
                <c:pt idx="1">
                  <c:v>0.43478666256561471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973056"/>
        <c:axId val="426974592"/>
      </c:barChart>
      <c:catAx>
        <c:axId val="426973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6974592"/>
        <c:crosses val="autoZero"/>
        <c:auto val="1"/>
        <c:lblAlgn val="ctr"/>
        <c:lblOffset val="100"/>
        <c:noMultiLvlLbl val="0"/>
      </c:catAx>
      <c:valAx>
        <c:axId val="426974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97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0.312261030343499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7609300234121E-3"/>
                  <c:y val="1.691293626080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-4.611840955390778E-2</c:v>
                </c:pt>
                <c:pt idx="1">
                  <c:v>4.8093394680292167E-2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993920"/>
        <c:axId val="427013248"/>
      </c:barChart>
      <c:catAx>
        <c:axId val="426993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7013248"/>
        <c:crosses val="autoZero"/>
        <c:auto val="1"/>
        <c:lblAlgn val="ctr"/>
        <c:lblOffset val="100"/>
        <c:noMultiLvlLbl val="0"/>
      </c:catAx>
      <c:valAx>
        <c:axId val="427013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99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0775444264943458E-3"/>
                  <c:y val="-9.4502271723076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0775444264943458E-3"/>
                  <c:y val="0.514428302096040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9.8328139467186659E-2</c:v>
                </c:pt>
                <c:pt idx="1">
                  <c:v>-2.59415534619859E-2</c:v>
                </c:pt>
                <c:pt idx="2">
                  <c:v>9.0459343044165363E-2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237824"/>
        <c:axId val="394253056"/>
      </c:barChart>
      <c:catAx>
        <c:axId val="394237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4253056"/>
        <c:crosses val="autoZero"/>
        <c:auto val="1"/>
        <c:lblAlgn val="ctr"/>
        <c:lblOffset val="100"/>
        <c:noMultiLvlLbl val="0"/>
      </c:catAx>
      <c:valAx>
        <c:axId val="394253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237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2.8445295424876981E-3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923520"/>
        <c:axId val="426925056"/>
      </c:barChart>
      <c:catAx>
        <c:axId val="426923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6925056"/>
        <c:crosses val="autoZero"/>
        <c:auto val="1"/>
        <c:lblAlgn val="ctr"/>
        <c:lblOffset val="100"/>
        <c:noMultiLvlLbl val="0"/>
      </c:catAx>
      <c:valAx>
        <c:axId val="4269250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92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1160965214543712E-3"/>
                  <c:y val="0.218190880174208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-0.97605104178910485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936192"/>
        <c:axId val="426959616"/>
      </c:barChart>
      <c:catAx>
        <c:axId val="426936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6959616"/>
        <c:crosses val="autoZero"/>
        <c:auto val="1"/>
        <c:lblAlgn val="ctr"/>
        <c:lblOffset val="100"/>
        <c:noMultiLvlLbl val="0"/>
      </c:catAx>
      <c:valAx>
        <c:axId val="426959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936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0.24326879277730434</c:v>
                </c:pt>
                <c:pt idx="1">
                  <c:v>0.52044579794642187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190848"/>
        <c:axId val="418192384"/>
      </c:barChart>
      <c:catAx>
        <c:axId val="418190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8192384"/>
        <c:crosses val="autoZero"/>
        <c:auto val="1"/>
        <c:lblAlgn val="ctr"/>
        <c:lblOffset val="100"/>
        <c:noMultiLvlLbl val="0"/>
      </c:catAx>
      <c:valAx>
        <c:axId val="418192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19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2414649286157637E-2"/>
                  <c:y val="-7.7768301632321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8.5228236231432053E-2</c:v>
                </c:pt>
                <c:pt idx="1">
                  <c:v>4.2643720307853572E-2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6841984"/>
        <c:axId val="427037440"/>
      </c:barChart>
      <c:catAx>
        <c:axId val="426841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7037440"/>
        <c:crosses val="autoZero"/>
        <c:auto val="1"/>
        <c:lblAlgn val="ctr"/>
        <c:lblOffset val="100"/>
        <c:noMultiLvlLbl val="0"/>
      </c:catAx>
      <c:valAx>
        <c:axId val="42703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684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0.16944816645020849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574912"/>
        <c:axId val="419576448"/>
      </c:barChart>
      <c:catAx>
        <c:axId val="419574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9576448"/>
        <c:crosses val="autoZero"/>
        <c:auto val="1"/>
        <c:lblAlgn val="ctr"/>
        <c:lblOffset val="100"/>
        <c:noMultiLvlLbl val="0"/>
      </c:catAx>
      <c:valAx>
        <c:axId val="419576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57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21381056418227E-2"/>
                  <c:y val="-6.4919024486242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0.57925836525800922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603968"/>
        <c:axId val="419611008"/>
      </c:barChart>
      <c:catAx>
        <c:axId val="4196039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9611008"/>
        <c:crosses val="autoZero"/>
        <c:auto val="1"/>
        <c:lblAlgn val="ctr"/>
        <c:lblOffset val="100"/>
        <c:noMultiLvlLbl val="0"/>
      </c:catAx>
      <c:valAx>
        <c:axId val="419611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60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0.22552256179695274</c:v>
                </c:pt>
                <c:pt idx="1">
                  <c:v>0.50938573701361245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938368"/>
        <c:axId val="428939904"/>
      </c:barChart>
      <c:catAx>
        <c:axId val="4289383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8939904"/>
        <c:crosses val="autoZero"/>
        <c:auto val="1"/>
        <c:lblAlgn val="ctr"/>
        <c:lblOffset val="100"/>
        <c:noMultiLvlLbl val="0"/>
      </c:catAx>
      <c:valAx>
        <c:axId val="428939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938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1624217363890939E-2"/>
                  <c:y val="-4.7369267758406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3.2786210871963206E-2</c:v>
                </c:pt>
                <c:pt idx="1">
                  <c:v>0.23272549109816287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8959232"/>
        <c:axId val="428974464"/>
      </c:barChart>
      <c:catAx>
        <c:axId val="428959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8974464"/>
        <c:crosses val="autoZero"/>
        <c:auto val="1"/>
        <c:lblAlgn val="ctr"/>
        <c:lblOffset val="100"/>
        <c:noMultiLvlLbl val="0"/>
      </c:catAx>
      <c:valAx>
        <c:axId val="428974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895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0.18889108265059948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077248"/>
        <c:axId val="429078784"/>
      </c:barChart>
      <c:catAx>
        <c:axId val="429077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9078784"/>
        <c:crosses val="autoZero"/>
        <c:auto val="1"/>
        <c:lblAlgn val="ctr"/>
        <c:lblOffset val="100"/>
        <c:noMultiLvlLbl val="0"/>
      </c:catAx>
      <c:valAx>
        <c:axId val="429078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07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094016"/>
        <c:axId val="429121536"/>
      </c:barChart>
      <c:catAx>
        <c:axId val="429094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9121536"/>
        <c:crosses val="autoZero"/>
        <c:auto val="1"/>
        <c:lblAlgn val="ctr"/>
        <c:lblOffset val="100"/>
        <c:noMultiLvlLbl val="0"/>
      </c:catAx>
      <c:valAx>
        <c:axId val="429121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09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0.38906384182559772</c:v>
                </c:pt>
                <c:pt idx="1">
                  <c:v>0.24481626075458557</c:v>
                </c:pt>
                <c:pt idx="2">
                  <c:v>0.11383063317850012</c:v>
                </c:pt>
                <c:pt idx="3">
                  <c:v>0.39631405749243881</c:v>
                </c:pt>
                <c:pt idx="4">
                  <c:v>0</c:v>
                </c:pt>
                <c:pt idx="5">
                  <c:v>0.15165017596925137</c:v>
                </c:pt>
                <c:pt idx="6">
                  <c:v>2.1896669271632769E-2</c:v>
                </c:pt>
                <c:pt idx="7">
                  <c:v>0.3466442878829582</c:v>
                </c:pt>
                <c:pt idx="8">
                  <c:v>0.70361145512871581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544256"/>
        <c:axId val="394545792"/>
      </c:barChart>
      <c:catAx>
        <c:axId val="394544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4545792"/>
        <c:crosses val="autoZero"/>
        <c:auto val="1"/>
        <c:lblAlgn val="ctr"/>
        <c:lblOffset val="100"/>
        <c:noMultiLvlLbl val="0"/>
      </c:catAx>
      <c:valAx>
        <c:axId val="394545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54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0.25335296663762025</c:v>
                </c:pt>
                <c:pt idx="1">
                  <c:v>0.37514061655087416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9183744"/>
        <c:axId val="429185280"/>
      </c:barChart>
      <c:catAx>
        <c:axId val="429183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9185280"/>
        <c:crosses val="autoZero"/>
        <c:auto val="1"/>
        <c:lblAlgn val="ctr"/>
        <c:lblOffset val="100"/>
        <c:noMultiLvlLbl val="0"/>
      </c:catAx>
      <c:valAx>
        <c:axId val="42918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91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51880037341701E-2"/>
                  <c:y val="-0.12929517311595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0.11553991189972357</c:v>
                </c:pt>
                <c:pt idx="1">
                  <c:v>-0.19759738359798384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125632"/>
        <c:axId val="431136768"/>
      </c:barChart>
      <c:catAx>
        <c:axId val="431125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1136768"/>
        <c:crosses val="autoZero"/>
        <c:auto val="1"/>
        <c:lblAlgn val="ctr"/>
        <c:lblOffset val="100"/>
        <c:noMultiLvlLbl val="0"/>
      </c:catAx>
      <c:valAx>
        <c:axId val="431136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12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7.5149327939485852E-2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632768"/>
        <c:axId val="431634304"/>
      </c:barChart>
      <c:catAx>
        <c:axId val="431632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31634304"/>
        <c:crosses val="autoZero"/>
        <c:auto val="1"/>
        <c:lblAlgn val="ctr"/>
        <c:lblOffset val="100"/>
        <c:noMultiLvlLbl val="0"/>
      </c:catAx>
      <c:valAx>
        <c:axId val="431634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63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1319960703236118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1.388092300159105E-2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31653632"/>
        <c:axId val="431656320"/>
      </c:barChart>
      <c:catAx>
        <c:axId val="4316536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31656320"/>
        <c:crosses val="autoZero"/>
        <c:auto val="1"/>
        <c:lblAlgn val="ctr"/>
        <c:lblOffset val="100"/>
        <c:noMultiLvlLbl val="0"/>
      </c:catAx>
      <c:valAx>
        <c:axId val="43165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3165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424429377669E-3"/>
                  <c:y val="-2.1124071109368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2416267029628E-3"/>
                  <c:y val="0.23587523551257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239468450934699E-2"/>
                  <c:y val="-1.6151715475399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8629700770440854E-3"/>
                  <c:y val="0.239305823286611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019835565789E-3"/>
                  <c:y val="1.5007097141902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49257756350731E-3"/>
                  <c:y val="-6.72177388614813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04724409448818E-3"/>
                  <c:y val="-6.1166156313794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3.8546043560388821E-2</c:v>
                </c:pt>
                <c:pt idx="1">
                  <c:v>3.0326885596641429E-2</c:v>
                </c:pt>
                <c:pt idx="2">
                  <c:v>-0.64454614106145836</c:v>
                </c:pt>
                <c:pt idx="3">
                  <c:v>0.1555222554829867</c:v>
                </c:pt>
                <c:pt idx="4">
                  <c:v>0</c:v>
                </c:pt>
                <c:pt idx="5">
                  <c:v>-3.3520511223706695E-2</c:v>
                </c:pt>
                <c:pt idx="6">
                  <c:v>3.7010206258221885</c:v>
                </c:pt>
                <c:pt idx="7">
                  <c:v>0.39018990522354691</c:v>
                </c:pt>
                <c:pt idx="8">
                  <c:v>2.4013619855332013E-3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569216"/>
        <c:axId val="395190656"/>
      </c:barChart>
      <c:catAx>
        <c:axId val="394569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95190656"/>
        <c:crosses val="autoZero"/>
        <c:auto val="1"/>
        <c:lblAlgn val="ctr"/>
        <c:lblOffset val="100"/>
        <c:noMultiLvlLbl val="0"/>
      </c:catAx>
      <c:valAx>
        <c:axId val="395190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569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0.38906384182559767</c:v>
                </c:pt>
                <c:pt idx="1">
                  <c:v>0.24560215402267466</c:v>
                </c:pt>
                <c:pt idx="2">
                  <c:v>0.11383063317850013</c:v>
                </c:pt>
                <c:pt idx="3">
                  <c:v>0.38618411307871903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4167808"/>
        <c:axId val="394169344"/>
      </c:barChart>
      <c:catAx>
        <c:axId val="394167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394169344"/>
        <c:crosses val="autoZero"/>
        <c:auto val="1"/>
        <c:lblAlgn val="ctr"/>
        <c:lblOffset val="100"/>
        <c:noMultiLvlLbl val="0"/>
      </c:catAx>
      <c:valAx>
        <c:axId val="394169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416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681807648595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264386665320246E-2"/>
                  <c:y val="0.80291748930254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5629022370960562E-3"/>
                  <c:y val="-2.2439933849925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3.8546043560388821E-2</c:v>
                </c:pt>
                <c:pt idx="1">
                  <c:v>3.3634374081376039E-2</c:v>
                </c:pt>
                <c:pt idx="2">
                  <c:v>-0.64454614106145836</c:v>
                </c:pt>
                <c:pt idx="3">
                  <c:v>0.15552225548298648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220864"/>
        <c:axId val="395227904"/>
      </c:barChart>
      <c:catAx>
        <c:axId val="395220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5227904"/>
        <c:crosses val="autoZero"/>
        <c:auto val="1"/>
        <c:lblAlgn val="ctr"/>
        <c:lblOffset val="100"/>
        <c:noMultiLvlLbl val="0"/>
      </c:catAx>
      <c:valAx>
        <c:axId val="395227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2208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(DTProg!$J$6,DTProg!$J$27,DTProg!$J$33,DTProg!$J$57,DTProg!$J$67,DTProg!$J$81)</c:f>
              <c:numCache>
                <c:formatCode>0.0%</c:formatCode>
                <c:ptCount val="6"/>
                <c:pt idx="0">
                  <c:v>0.56601227006806465</c:v>
                </c:pt>
                <c:pt idx="1">
                  <c:v>0.22935565038252778</c:v>
                </c:pt>
                <c:pt idx="2">
                  <c:v>0.5101591223927251</c:v>
                </c:pt>
                <c:pt idx="3">
                  <c:v>0.42306892886550457</c:v>
                </c:pt>
                <c:pt idx="4">
                  <c:v>0.28739337014065403</c:v>
                </c:pt>
                <c:pt idx="5">
                  <c:v>0.32855590944235397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872128"/>
        <c:axId val="395873664"/>
      </c:barChart>
      <c:catAx>
        <c:axId val="395872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5873664"/>
        <c:crosses val="autoZero"/>
        <c:auto val="1"/>
        <c:lblAlgn val="ctr"/>
        <c:lblOffset val="100"/>
        <c:noMultiLvlLbl val="0"/>
      </c:catAx>
      <c:valAx>
        <c:axId val="395873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87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841555476653621E-2"/>
                  <c:y val="0.321527807647640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523752374656E-3"/>
                  <c:y val="0.318213148952643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5014385610292153E-3"/>
                  <c:y val="-3.5029194804077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1148952294884053E-3"/>
                  <c:y val="0.202009495032044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754443355731414E-3"/>
                  <c:y val="-3.6287851090369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(DTProg!$B$6,DTProg!$B$27,DTProg!$B$33,DTProg!$B$57,DTProg!$B$67,DTProg!$B$81)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(DTProg!$P$6,DTProg!$P$27,DTProg!$P$33,DTProg!$P$57,DTProg!$P$67,DTProg!$P$81)</c:f>
              <c:numCache>
                <c:formatCode>0.0%</c:formatCode>
                <c:ptCount val="6"/>
                <c:pt idx="0">
                  <c:v>-8.4350605918091071E-2</c:v>
                </c:pt>
                <c:pt idx="1">
                  <c:v>-1.3920965270872943E-2</c:v>
                </c:pt>
                <c:pt idx="2">
                  <c:v>0.58862073012973037</c:v>
                </c:pt>
                <c:pt idx="3">
                  <c:v>-7.8088304156099797E-3</c:v>
                </c:pt>
                <c:pt idx="4">
                  <c:v>1.8792150179942624E-3</c:v>
                </c:pt>
                <c:pt idx="5">
                  <c:v>9.7085074838465291E-2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892992"/>
        <c:axId val="396108928"/>
      </c:barChart>
      <c:catAx>
        <c:axId val="395892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6108928"/>
        <c:crosses val="autoZero"/>
        <c:auto val="1"/>
        <c:lblAlgn val="ctr"/>
        <c:lblOffset val="100"/>
        <c:noMultiLvlLbl val="0"/>
      </c:catAx>
      <c:valAx>
        <c:axId val="396108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89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0.1204394227183273</c:v>
                </c:pt>
                <c:pt idx="1">
                  <c:v>0.26332756381905548</c:v>
                </c:pt>
                <c:pt idx="2">
                  <c:v>0.51397476667833386</c:v>
                </c:pt>
                <c:pt idx="3">
                  <c:v>0.43037579147834276</c:v>
                </c:pt>
                <c:pt idx="4">
                  <c:v>0.32411579705202698</c:v>
                </c:pt>
                <c:pt idx="5">
                  <c:v>0.33053517615392136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133888"/>
        <c:axId val="396135424"/>
      </c:barChart>
      <c:catAx>
        <c:axId val="39613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6135424"/>
        <c:crosses val="autoZero"/>
        <c:auto val="1"/>
        <c:lblAlgn val="ctr"/>
        <c:lblOffset val="100"/>
        <c:noMultiLvlLbl val="0"/>
      </c:catAx>
      <c:valAx>
        <c:axId val="396135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13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2711136690990306E-3"/>
                  <c:y val="0.607120999761262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559514604419213E-3"/>
                  <c:y val="0.124693057003199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662783273687622E-3"/>
                  <c:y val="9.9598709212839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819939325552401E-2"/>
                  <c:y val="0.149045531379145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62912641527485E-5"/>
                  <c:y val="-3.7239090352249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-0.61499059090433628</c:v>
                </c:pt>
                <c:pt idx="1">
                  <c:v>-1.054632202442507E-2</c:v>
                </c:pt>
                <c:pt idx="2">
                  <c:v>0.58862073012973037</c:v>
                </c:pt>
                <c:pt idx="3">
                  <c:v>-8.2088889489739802E-3</c:v>
                </c:pt>
                <c:pt idx="4">
                  <c:v>-3.1220864750266419E-2</c:v>
                </c:pt>
                <c:pt idx="5">
                  <c:v>9.9095304509459137E-2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5904896"/>
        <c:axId val="395924224"/>
      </c:barChart>
      <c:catAx>
        <c:axId val="395904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5924224"/>
        <c:crosses val="autoZero"/>
        <c:auto val="1"/>
        <c:lblAlgn val="ctr"/>
        <c:lblOffset val="100"/>
        <c:noMultiLvlLbl val="0"/>
      </c:catAx>
      <c:valAx>
        <c:axId val="395924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590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MAIG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0.44703649044951638</c:v>
                </c:pt>
                <c:pt idx="1">
                  <c:v>0.38033468115721281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0.10222459267062863</c:v>
                </c:pt>
                <c:pt idx="1">
                  <c:v>6.6980769132637619E-2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6.4396799894337877E-3</c:v>
                </c:pt>
                <c:pt idx="1">
                  <c:v>1.2466886187688762E-2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2017</c:v>
              </c:pt>
              <c:pt idx="1">
                <c:v>2018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0.40856835529032992</c:v>
                </c:pt>
                <c:pt idx="1">
                  <c:v>0.35537580963908788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208384"/>
        <c:axId val="392209920"/>
      </c:barChart>
      <c:catAx>
        <c:axId val="39220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392209920"/>
        <c:crosses val="autoZero"/>
        <c:auto val="1"/>
        <c:lblAlgn val="ctr"/>
        <c:lblOffset val="100"/>
        <c:noMultiLvlLbl val="0"/>
      </c:catAx>
      <c:valAx>
        <c:axId val="392209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2083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0.32072594997881937</c:v>
                </c:pt>
                <c:pt idx="1">
                  <c:v>0.31517326003130747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330880"/>
        <c:axId val="396332416"/>
      </c:barChart>
      <c:catAx>
        <c:axId val="396330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6332416"/>
        <c:crosses val="autoZero"/>
        <c:auto val="1"/>
        <c:lblAlgn val="ctr"/>
        <c:lblOffset val="100"/>
        <c:noMultiLvlLbl val="0"/>
      </c:catAx>
      <c:valAx>
        <c:axId val="39633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33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9.389848050054099E-3"/>
                  <c:y val="-1.1574804680088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0.10184105919886921</c:v>
                </c:pt>
                <c:pt idx="1">
                  <c:v>1.747953926029E-3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6355840"/>
        <c:axId val="397161600"/>
      </c:barChart>
      <c:catAx>
        <c:axId val="396355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161600"/>
        <c:crosses val="autoZero"/>
        <c:auto val="1"/>
        <c:lblAlgn val="ctr"/>
        <c:lblOffset val="100"/>
        <c:noMultiLvlLbl val="0"/>
      </c:catAx>
      <c:valAx>
        <c:axId val="397161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6355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0.34823616427124188</c:v>
                </c:pt>
                <c:pt idx="1">
                  <c:v>0.32541203420282128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198848"/>
        <c:axId val="397200384"/>
      </c:barChart>
      <c:catAx>
        <c:axId val="397198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7200384"/>
        <c:crosses val="autoZero"/>
        <c:auto val="1"/>
        <c:lblAlgn val="ctr"/>
        <c:lblOffset val="100"/>
        <c:noMultiLvlLbl val="0"/>
      </c:catAx>
      <c:valAx>
        <c:axId val="397200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19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8.474726911281677E-3"/>
                  <c:y val="-1.2002103197316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418127034288355E-2"/>
                  <c:y val="0.18948336140856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0.11691190386348271</c:v>
                </c:pt>
                <c:pt idx="1">
                  <c:v>-6.665692105370935E-4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735232"/>
        <c:axId val="398738176"/>
      </c:barChart>
      <c:catAx>
        <c:axId val="398735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738176"/>
        <c:crosses val="autoZero"/>
        <c:auto val="1"/>
        <c:lblAlgn val="ctr"/>
        <c:lblOffset val="100"/>
        <c:noMultiLvlLbl val="0"/>
      </c:catAx>
      <c:valAx>
        <c:axId val="398738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735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0.24884539003101599</c:v>
                </c:pt>
                <c:pt idx="1">
                  <c:v>0.39108486496739758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169600"/>
        <c:axId val="398171136"/>
      </c:barChart>
      <c:catAx>
        <c:axId val="398169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8171136"/>
        <c:crosses val="autoZero"/>
        <c:auto val="1"/>
        <c:lblAlgn val="ctr"/>
        <c:lblOffset val="100"/>
        <c:noMultiLvlLbl val="0"/>
      </c:catAx>
      <c:valAx>
        <c:axId val="398171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16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7881615687231979E-3"/>
                  <c:y val="-1.7005580613102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3.9090669603085937E-2</c:v>
                </c:pt>
                <c:pt idx="1">
                  <c:v>0.18366274179601083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202752"/>
        <c:axId val="398205696"/>
      </c:barChart>
      <c:catAx>
        <c:axId val="398202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8205696"/>
        <c:crosses val="autoZero"/>
        <c:auto val="1"/>
        <c:lblAlgn val="ctr"/>
        <c:lblOffset val="100"/>
        <c:noMultiLvlLbl val="0"/>
      </c:catAx>
      <c:valAx>
        <c:axId val="398205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20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0.15432613092152492</c:v>
                </c:pt>
                <c:pt idx="1">
                  <c:v>2.1896669271632769E-2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242944"/>
        <c:axId val="398244480"/>
      </c:barChart>
      <c:catAx>
        <c:axId val="398242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8244480"/>
        <c:crosses val="autoZero"/>
        <c:auto val="1"/>
        <c:lblAlgn val="ctr"/>
        <c:lblOffset val="100"/>
        <c:noMultiLvlLbl val="0"/>
      </c:catAx>
      <c:valAx>
        <c:axId val="398244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24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199878400972791E-2"/>
                  <c:y val="0.29999669852589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171105150843837E-3"/>
                  <c:y val="5.95751002822760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-3.8301769590021961E-2</c:v>
                </c:pt>
                <c:pt idx="1">
                  <c:v>3.7010206258221885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608448"/>
        <c:axId val="397631872"/>
      </c:barChart>
      <c:catAx>
        <c:axId val="3976084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7631872"/>
        <c:crosses val="autoZero"/>
        <c:auto val="1"/>
        <c:lblAlgn val="ctr"/>
        <c:lblOffset val="100"/>
        <c:noMultiLvlLbl val="0"/>
      </c:catAx>
      <c:valAx>
        <c:axId val="397631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60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0.20353184113881712</c:v>
                </c:pt>
                <c:pt idx="1">
                  <c:v>0.23421331039277374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697984"/>
        <c:axId val="398699520"/>
      </c:barChart>
      <c:catAx>
        <c:axId val="398697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8699520"/>
        <c:crosses val="autoZero"/>
        <c:auto val="1"/>
        <c:lblAlgn val="ctr"/>
        <c:lblOffset val="100"/>
        <c:noMultiLvlLbl val="0"/>
      </c:catAx>
      <c:valAx>
        <c:axId val="398699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69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0.92045076203665732</c:v>
                </c:pt>
                <c:pt idx="1">
                  <c:v>0.20992870696779709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8718848"/>
        <c:axId val="402219776"/>
      </c:barChart>
      <c:catAx>
        <c:axId val="398718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219776"/>
        <c:crosses val="autoZero"/>
        <c:auto val="1"/>
        <c:lblAlgn val="ctr"/>
        <c:lblOffset val="100"/>
        <c:noMultiLvlLbl val="0"/>
      </c:catAx>
      <c:valAx>
        <c:axId val="402219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871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0.37762596561174794</c:v>
                </c:pt>
                <c:pt idx="1">
                  <c:v>0.37746646593745159</c:v>
                </c:pt>
                <c:pt idx="2">
                  <c:v>0.32294429078087755</c:v>
                </c:pt>
                <c:pt idx="3">
                  <c:v>0.40816102340010391</c:v>
                </c:pt>
                <c:pt idx="4">
                  <c:v>0.16809892931111345</c:v>
                </c:pt>
                <c:pt idx="5">
                  <c:v>1.155391179669732</c:v>
                </c:pt>
                <c:pt idx="6">
                  <c:v>6.4220478497427735E-2</c:v>
                </c:pt>
                <c:pt idx="7">
                  <c:v>0</c:v>
                </c:pt>
                <c:pt idx="8">
                  <c:v>1.2507237768567993E-2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525312"/>
        <c:axId val="392548736"/>
      </c:barChart>
      <c:catAx>
        <c:axId val="39252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92548736"/>
        <c:crosses val="autoZero"/>
        <c:auto val="1"/>
        <c:lblAlgn val="ctr"/>
        <c:lblOffset val="100"/>
        <c:noMultiLvlLbl val="0"/>
      </c:catAx>
      <c:valAx>
        <c:axId val="392548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52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7.5736296088721525E-2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248832"/>
        <c:axId val="402250368"/>
      </c:barChart>
      <c:catAx>
        <c:axId val="40224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250368"/>
        <c:crosses val="autoZero"/>
        <c:auto val="1"/>
        <c:lblAlgn val="ctr"/>
        <c:lblOffset val="100"/>
        <c:noMultiLvlLbl val="0"/>
      </c:catAx>
      <c:valAx>
        <c:axId val="4022503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24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2931103158847353E-2"/>
                  <c:y val="-4.8953035800102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0.60036385635640466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540032"/>
        <c:axId val="402542976"/>
      </c:barChart>
      <c:catAx>
        <c:axId val="402540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2542976"/>
        <c:crosses val="autoZero"/>
        <c:auto val="1"/>
        <c:lblAlgn val="ctr"/>
        <c:lblOffset val="100"/>
        <c:noMultiLvlLbl val="0"/>
      </c:catAx>
      <c:valAx>
        <c:axId val="402542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54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0.54019902961442801</c:v>
                </c:pt>
                <c:pt idx="1">
                  <c:v>0.55513132350555539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2609664"/>
        <c:axId val="402611200"/>
      </c:barChart>
      <c:catAx>
        <c:axId val="402609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2611200"/>
        <c:crosses val="autoZero"/>
        <c:auto val="1"/>
        <c:lblAlgn val="ctr"/>
        <c:lblOffset val="100"/>
        <c:noMultiLvlLbl val="0"/>
      </c:catAx>
      <c:valAx>
        <c:axId val="402611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260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0786510693996148E-2"/>
                  <c:y val="-5.5187637969094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8021467943138961E-3"/>
                  <c:y val="0.21523178807947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-9.3725760315710338E-2</c:v>
                </c:pt>
                <c:pt idx="1">
                  <c:v>0.62131965295274494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151872"/>
        <c:axId val="401154816"/>
      </c:barChart>
      <c:catAx>
        <c:axId val="40115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1154816"/>
        <c:crosses val="autoZero"/>
        <c:auto val="1"/>
        <c:lblAlgn val="ctr"/>
        <c:lblOffset val="100"/>
        <c:noMultiLvlLbl val="0"/>
      </c:catAx>
      <c:valAx>
        <c:axId val="401154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15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4.2521192149704456E-2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1200256"/>
        <c:axId val="401201792"/>
      </c:barChart>
      <c:catAx>
        <c:axId val="401200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01201792"/>
        <c:crosses val="autoZero"/>
        <c:auto val="1"/>
        <c:lblAlgn val="ctr"/>
        <c:lblOffset val="100"/>
        <c:noMultiLvlLbl val="0"/>
      </c:catAx>
      <c:valAx>
        <c:axId val="401201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120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1031842496198043E-2"/>
                  <c:y val="5.7703898123845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197760"/>
        <c:axId val="406221184"/>
      </c:barChart>
      <c:catAx>
        <c:axId val="406197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6221184"/>
        <c:crosses val="autoZero"/>
        <c:auto val="1"/>
        <c:lblAlgn val="ctr"/>
        <c:lblOffset val="100"/>
        <c:noMultiLvlLbl val="0"/>
      </c:catAx>
      <c:valAx>
        <c:axId val="406221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197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156416"/>
        <c:axId val="406157952"/>
      </c:barChart>
      <c:catAx>
        <c:axId val="406156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157952"/>
        <c:crosses val="autoZero"/>
        <c:auto val="1"/>
        <c:lblAlgn val="ctr"/>
        <c:lblOffset val="100"/>
        <c:noMultiLvlLbl val="0"/>
      </c:catAx>
      <c:valAx>
        <c:axId val="40615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15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174720"/>
        <c:axId val="406471424"/>
      </c:barChart>
      <c:catAx>
        <c:axId val="4061747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6471424"/>
        <c:crosses val="autoZero"/>
        <c:auto val="1"/>
        <c:lblAlgn val="ctr"/>
        <c:lblOffset val="100"/>
        <c:noMultiLvlLbl val="0"/>
      </c:catAx>
      <c:valAx>
        <c:axId val="406471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17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496384"/>
        <c:axId val="406497920"/>
      </c:barChart>
      <c:catAx>
        <c:axId val="40649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406497920"/>
        <c:crosses val="autoZero"/>
        <c:auto val="1"/>
        <c:lblAlgn val="ctr"/>
        <c:lblOffset val="100"/>
        <c:noMultiLvlLbl val="0"/>
      </c:catAx>
      <c:valAx>
        <c:axId val="406497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49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560832"/>
        <c:axId val="397562624"/>
      </c:barChart>
      <c:catAx>
        <c:axId val="397560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397562624"/>
        <c:crosses val="autoZero"/>
        <c:auto val="1"/>
        <c:lblAlgn val="ctr"/>
        <c:lblOffset val="100"/>
        <c:noMultiLvlLbl val="0"/>
      </c:catAx>
      <c:valAx>
        <c:axId val="397562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560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715340601435394E-3"/>
                  <c:y val="0.185121742780892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5658058738887627E-3"/>
                  <c:y val="2.4988255519905645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4169605924478696E-3"/>
                  <c:y val="0.171291576292475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8927017579238832E-6"/>
                  <c:y val="0.13013758533489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555596222472625E-3"/>
                  <c:y val="0.256581073562092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9481767435140453E-5"/>
                  <c:y val="0.529096741198303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450054442016797E-3"/>
                  <c:y val="-3.7199183050632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5.0426249672900492E-3"/>
                  <c:y val="5.20172185739369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-0.24775061125101594</c:v>
                </c:pt>
                <c:pt idx="1">
                  <c:v>3.4260426053015491E-2</c:v>
                </c:pt>
                <c:pt idx="2">
                  <c:v>-0.10865738847109185</c:v>
                </c:pt>
                <c:pt idx="3">
                  <c:v>-8.4865693202729187E-4</c:v>
                </c:pt>
                <c:pt idx="4">
                  <c:v>-0.28530900442675877</c:v>
                </c:pt>
                <c:pt idx="5">
                  <c:v>-0.7656866551114978</c:v>
                </c:pt>
                <c:pt idx="6">
                  <c:v>0.64975725973150755</c:v>
                </c:pt>
                <c:pt idx="7">
                  <c:v>0</c:v>
                </c:pt>
                <c:pt idx="8">
                  <c:v>0.28520798399316272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2581888"/>
        <c:axId val="392593792"/>
      </c:barChart>
      <c:catAx>
        <c:axId val="39258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2593792"/>
        <c:crosses val="autoZero"/>
        <c:auto val="1"/>
        <c:lblAlgn val="ctr"/>
        <c:lblOffset val="100"/>
        <c:noMultiLvlLbl val="0"/>
      </c:catAx>
      <c:valAx>
        <c:axId val="392593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258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0.18091375216449299</c:v>
                </c:pt>
                <c:pt idx="1">
                  <c:v>0.48027025871081797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467904"/>
        <c:axId val="407469440"/>
      </c:barChart>
      <c:catAx>
        <c:axId val="40746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469440"/>
        <c:crosses val="autoZero"/>
        <c:auto val="1"/>
        <c:lblAlgn val="ctr"/>
        <c:lblOffset val="100"/>
        <c:noMultiLvlLbl val="0"/>
      </c:catAx>
      <c:valAx>
        <c:axId val="407469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46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693281658278239E-3"/>
                  <c:y val="-0.33971690292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-4.4206660483120164E-2</c:v>
                </c:pt>
                <c:pt idx="1">
                  <c:v>-0.96724073975292624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471232"/>
        <c:axId val="405472384"/>
      </c:barChart>
      <c:catAx>
        <c:axId val="405471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5472384"/>
        <c:crosses val="autoZero"/>
        <c:auto val="1"/>
        <c:lblAlgn val="ctr"/>
        <c:lblOffset val="100"/>
        <c:noMultiLvlLbl val="0"/>
      </c:catAx>
      <c:valAx>
        <c:axId val="405472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471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7.1636013809948967E-2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497344"/>
        <c:axId val="405498880"/>
      </c:barChart>
      <c:catAx>
        <c:axId val="405497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5498880"/>
        <c:crosses val="autoZero"/>
        <c:auto val="1"/>
        <c:lblAlgn val="ctr"/>
        <c:lblOffset val="100"/>
        <c:noMultiLvlLbl val="0"/>
      </c:catAx>
      <c:valAx>
        <c:axId val="405498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49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0.17164448034558166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5518208"/>
        <c:axId val="408625920"/>
      </c:barChart>
      <c:catAx>
        <c:axId val="405518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625920"/>
        <c:crosses val="autoZero"/>
        <c:auto val="1"/>
        <c:lblAlgn val="ctr"/>
        <c:lblOffset val="100"/>
        <c:noMultiLvlLbl val="0"/>
      </c:catAx>
      <c:valAx>
        <c:axId val="408625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55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0.28632029467150383</c:v>
                </c:pt>
                <c:pt idx="1">
                  <c:v>0.39033648959054673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258432"/>
        <c:axId val="408259968"/>
      </c:barChart>
      <c:catAx>
        <c:axId val="408258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259968"/>
        <c:crosses val="autoZero"/>
        <c:auto val="1"/>
        <c:lblAlgn val="ctr"/>
        <c:lblOffset val="100"/>
        <c:noMultiLvlLbl val="0"/>
      </c:catAx>
      <c:valAx>
        <c:axId val="408259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25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0.20162107164824983</c:v>
                </c:pt>
                <c:pt idx="1">
                  <c:v>9.1739329536007386E-2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279296"/>
        <c:axId val="408560768"/>
      </c:barChart>
      <c:catAx>
        <c:axId val="408279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8560768"/>
        <c:crosses val="autoZero"/>
        <c:auto val="1"/>
        <c:lblAlgn val="ctr"/>
        <c:lblOffset val="100"/>
        <c:noMultiLvlLbl val="0"/>
      </c:catAx>
      <c:valAx>
        <c:axId val="408560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2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0.13227710526315792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8589824"/>
        <c:axId val="408591360"/>
      </c:barChart>
      <c:catAx>
        <c:axId val="408589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8591360"/>
        <c:crosses val="autoZero"/>
        <c:auto val="1"/>
        <c:lblAlgn val="ctr"/>
        <c:lblOffset val="100"/>
        <c:noMultiLvlLbl val="0"/>
      </c:catAx>
      <c:valAx>
        <c:axId val="40859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858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5.2917278294769474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343872"/>
        <c:axId val="409350912"/>
      </c:barChart>
      <c:catAx>
        <c:axId val="409343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9350912"/>
        <c:crosses val="autoZero"/>
        <c:auto val="1"/>
        <c:lblAlgn val="ctr"/>
        <c:lblOffset val="100"/>
        <c:noMultiLvlLbl val="0"/>
      </c:catAx>
      <c:valAx>
        <c:axId val="409350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34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0.22622888895790003</c:v>
                </c:pt>
                <c:pt idx="1">
                  <c:v>0.25588333260910318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578880"/>
        <c:axId val="407613440"/>
      </c:barChart>
      <c:catAx>
        <c:axId val="407578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613440"/>
        <c:crosses val="autoZero"/>
        <c:auto val="1"/>
        <c:lblAlgn val="ctr"/>
        <c:lblOffset val="100"/>
        <c:noMultiLvlLbl val="0"/>
      </c:catAx>
      <c:valAx>
        <c:axId val="407613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57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534129703035412E-4"/>
                  <c:y val="1.9175702817045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5.2617269583322468E-2</c:v>
                </c:pt>
                <c:pt idx="1">
                  <c:v>-0.20473369510837991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620224"/>
        <c:axId val="407631360"/>
      </c:barChart>
      <c:catAx>
        <c:axId val="407620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7631360"/>
        <c:crosses val="autoZero"/>
        <c:auto val="1"/>
        <c:lblAlgn val="ctr"/>
        <c:lblOffset val="100"/>
        <c:noMultiLvlLbl val="0"/>
      </c:catAx>
      <c:valAx>
        <c:axId val="407631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62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0.38033468115721281</c:v>
                </c:pt>
                <c:pt idx="1">
                  <c:v>6.6980769132637619E-2</c:v>
                </c:pt>
                <c:pt idx="2">
                  <c:v>1.2466886187688762E-2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168000"/>
        <c:axId val="393169536"/>
      </c:barChart>
      <c:catAx>
        <c:axId val="393168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3169536"/>
        <c:crosses val="autoZero"/>
        <c:auto val="1"/>
        <c:lblAlgn val="ctr"/>
        <c:lblOffset val="100"/>
        <c:noMultiLvlLbl val="0"/>
      </c:catAx>
      <c:valAx>
        <c:axId val="393169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16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3.1359492808271869E-2</c:v>
                </c:pt>
                <c:pt idx="1">
                  <c:v>0.10400880560998868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7576064"/>
        <c:axId val="397577600"/>
      </c:barChart>
      <c:catAx>
        <c:axId val="397576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397577600"/>
        <c:crosses val="autoZero"/>
        <c:auto val="1"/>
        <c:lblAlgn val="ctr"/>
        <c:lblOffset val="100"/>
        <c:noMultiLvlLbl val="0"/>
      </c:catAx>
      <c:valAx>
        <c:axId val="397577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757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1.8335997937624375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789568"/>
        <c:axId val="407790720"/>
      </c:barChart>
      <c:catAx>
        <c:axId val="4077895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7790720"/>
        <c:crosses val="autoZero"/>
        <c:auto val="1"/>
        <c:lblAlgn val="ctr"/>
        <c:lblOffset val="100"/>
        <c:noMultiLvlLbl val="0"/>
      </c:catAx>
      <c:valAx>
        <c:axId val="4077907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7895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0.25602654424336074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620032"/>
        <c:axId val="406621568"/>
      </c:barChart>
      <c:catAx>
        <c:axId val="406620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621568"/>
        <c:crosses val="autoZero"/>
        <c:auto val="1"/>
        <c:lblAlgn val="ctr"/>
        <c:lblOffset val="100"/>
        <c:noMultiLvlLbl val="0"/>
      </c:catAx>
      <c:valAx>
        <c:axId val="406621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62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5.09877808531922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389463318562287E-2"/>
                  <c:y val="-2.5712374417734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8.0741022085677017E-2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628608"/>
        <c:axId val="409609344"/>
      </c:barChart>
      <c:catAx>
        <c:axId val="406628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9609344"/>
        <c:crosses val="autoZero"/>
        <c:auto val="1"/>
        <c:lblAlgn val="ctr"/>
        <c:lblOffset val="100"/>
        <c:noMultiLvlLbl val="0"/>
      </c:catAx>
      <c:valAx>
        <c:axId val="409609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62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9638400"/>
        <c:axId val="409639936"/>
      </c:barChart>
      <c:catAx>
        <c:axId val="409638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9639936"/>
        <c:crosses val="autoZero"/>
        <c:auto val="1"/>
        <c:lblAlgn val="ctr"/>
        <c:lblOffset val="100"/>
        <c:noMultiLvlLbl val="0"/>
      </c:catAx>
      <c:valAx>
        <c:axId val="409639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963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442560"/>
        <c:axId val="411448448"/>
      </c:barChart>
      <c:catAx>
        <c:axId val="41144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1448448"/>
        <c:crosses val="autoZero"/>
        <c:auto val="1"/>
        <c:lblAlgn val="ctr"/>
        <c:lblOffset val="100"/>
        <c:noMultiLvlLbl val="0"/>
      </c:catAx>
      <c:valAx>
        <c:axId val="411448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44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0.24617880466102351</c:v>
                </c:pt>
                <c:pt idx="1">
                  <c:v>0.33300803879202318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428736"/>
        <c:axId val="3431424"/>
      </c:barChart>
      <c:catAx>
        <c:axId val="3428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431424"/>
        <c:crosses val="autoZero"/>
        <c:auto val="1"/>
        <c:lblAlgn val="ctr"/>
        <c:lblOffset val="100"/>
        <c:noMultiLvlLbl val="0"/>
      </c:catAx>
      <c:valAx>
        <c:axId val="3431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42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8474286535508708E-2"/>
                  <c:y val="-3.2665274336589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0.17433961974019052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469696"/>
        <c:axId val="411472640"/>
      </c:barChart>
      <c:catAx>
        <c:axId val="411469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1472640"/>
        <c:crosses val="autoZero"/>
        <c:auto val="1"/>
        <c:lblAlgn val="ctr"/>
        <c:lblOffset val="100"/>
        <c:noMultiLvlLbl val="0"/>
      </c:catAx>
      <c:valAx>
        <c:axId val="411472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46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4.8768596398675451E-3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03232"/>
        <c:axId val="3504768"/>
      </c:barChart>
      <c:catAx>
        <c:axId val="3503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504768"/>
        <c:crosses val="autoZero"/>
        <c:auto val="1"/>
        <c:lblAlgn val="ctr"/>
        <c:lblOffset val="100"/>
        <c:noMultiLvlLbl val="0"/>
      </c:catAx>
      <c:valAx>
        <c:axId val="3504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0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1746949261400129E-2"/>
                  <c:y val="0.24091988501437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-0.96439413841456267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515904"/>
        <c:axId val="412823936"/>
      </c:barChart>
      <c:catAx>
        <c:axId val="3515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2823936"/>
        <c:crosses val="autoZero"/>
        <c:auto val="1"/>
        <c:lblAlgn val="ctr"/>
        <c:lblOffset val="100"/>
        <c:noMultiLvlLbl val="0"/>
      </c:catAx>
      <c:valAx>
        <c:axId val="412823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515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9442683886454724E-2"/>
                  <c:y val="0.28200696236512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18818199751816E-2"/>
                  <c:y val="-6.8480576386844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-0.13144837874545467</c:v>
                </c:pt>
                <c:pt idx="1">
                  <c:v>0.30560634562281996</c:v>
                </c:pt>
                <c:pt idx="2">
                  <c:v>0.28520798399316272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184768"/>
        <c:axId val="393186688"/>
      </c:barChart>
      <c:catAx>
        <c:axId val="39318476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93186688"/>
        <c:crosses val="autoZero"/>
        <c:auto val="1"/>
        <c:lblAlgn val="ctr"/>
        <c:lblOffset val="100"/>
        <c:noMultiLvlLbl val="0"/>
      </c:catAx>
      <c:valAx>
        <c:axId val="39318668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9318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0.32963556934828414</c:v>
                </c:pt>
                <c:pt idx="1">
                  <c:v>0.28300722167791498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726592"/>
        <c:axId val="411728128"/>
      </c:barChart>
      <c:catAx>
        <c:axId val="411726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1728128"/>
        <c:crosses val="autoZero"/>
        <c:auto val="1"/>
        <c:lblAlgn val="ctr"/>
        <c:lblOffset val="100"/>
        <c:noMultiLvlLbl val="0"/>
      </c:catAx>
      <c:valAx>
        <c:axId val="411728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72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097312999273515E-3"/>
                  <c:y val="-0.11793917494683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8397148074942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-6.4771234340435746E-2</c:v>
                </c:pt>
                <c:pt idx="1">
                  <c:v>0.21990781652700386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743360"/>
        <c:axId val="406519808"/>
      </c:barChart>
      <c:catAx>
        <c:axId val="411743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06519808"/>
        <c:crosses val="autoZero"/>
        <c:auto val="1"/>
        <c:lblAlgn val="ctr"/>
        <c:lblOffset val="100"/>
        <c:noMultiLvlLbl val="0"/>
      </c:catAx>
      <c:valAx>
        <c:axId val="406519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1743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552960"/>
        <c:axId val="406554496"/>
      </c:barChart>
      <c:catAx>
        <c:axId val="40655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6554496"/>
        <c:crosses val="autoZero"/>
        <c:auto val="1"/>
        <c:lblAlgn val="ctr"/>
        <c:lblOffset val="100"/>
        <c:noMultiLvlLbl val="0"/>
      </c:catAx>
      <c:valAx>
        <c:axId val="40655449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40655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4356955380577424E-3"/>
                  <c:y val="0.21101716131637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6573824"/>
        <c:axId val="406576512"/>
      </c:barChart>
      <c:catAx>
        <c:axId val="406573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406576512"/>
        <c:crosses val="autoZero"/>
        <c:auto val="1"/>
        <c:lblAlgn val="ctr"/>
        <c:lblOffset val="100"/>
        <c:noMultiLvlLbl val="0"/>
      </c:catAx>
      <c:valAx>
        <c:axId val="4065765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657382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5.8401458282398989E-2</c:v>
                </c:pt>
                <c:pt idx="1">
                  <c:v>0.30061689740566566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739072"/>
        <c:axId val="410740608"/>
      </c:barChart>
      <c:catAx>
        <c:axId val="410739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0740608"/>
        <c:crosses val="autoZero"/>
        <c:auto val="1"/>
        <c:lblAlgn val="ctr"/>
        <c:lblOffset val="100"/>
        <c:noMultiLvlLbl val="0"/>
      </c:catAx>
      <c:valAx>
        <c:axId val="410740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73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328320802005011E-3"/>
                  <c:y val="0.301226344261979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127414994178365E-2"/>
                  <c:y val="-5.792674448700749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7.5360955695740417E-2</c:v>
                </c:pt>
                <c:pt idx="1">
                  <c:v>0.98771646506101418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866432"/>
        <c:axId val="410869120"/>
      </c:barChart>
      <c:catAx>
        <c:axId val="410866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0869120"/>
        <c:crosses val="autoZero"/>
        <c:auto val="1"/>
        <c:lblAlgn val="ctr"/>
        <c:lblOffset val="100"/>
        <c:noMultiLvlLbl val="0"/>
      </c:catAx>
      <c:valAx>
        <c:axId val="410869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86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783744"/>
        <c:axId val="410785280"/>
      </c:barChart>
      <c:catAx>
        <c:axId val="410783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0785280"/>
        <c:crosses val="autoZero"/>
        <c:auto val="1"/>
        <c:lblAlgn val="ctr"/>
        <c:lblOffset val="100"/>
        <c:noMultiLvlLbl val="0"/>
      </c:catAx>
      <c:valAx>
        <c:axId val="41078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78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0808704"/>
        <c:axId val="410811392"/>
      </c:barChart>
      <c:catAx>
        <c:axId val="410808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0811392"/>
        <c:crosses val="autoZero"/>
        <c:auto val="1"/>
        <c:lblAlgn val="ctr"/>
        <c:lblOffset val="100"/>
        <c:noMultiLvlLbl val="0"/>
      </c:catAx>
      <c:valAx>
        <c:axId val="410811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080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0.14646736579944014</c:v>
                </c:pt>
                <c:pt idx="1">
                  <c:v>0.37499481430015097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852032"/>
        <c:axId val="413853568"/>
      </c:barChart>
      <c:catAx>
        <c:axId val="4138520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3853568"/>
        <c:crosses val="autoZero"/>
        <c:auto val="1"/>
        <c:lblAlgn val="ctr"/>
        <c:lblOffset val="100"/>
        <c:noMultiLvlLbl val="0"/>
      </c:catAx>
      <c:valAx>
        <c:axId val="413853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85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463266812317E-2"/>
          <c:y val="0.3266669751923326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0.1175478380063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-0.25470979592516452</c:v>
                </c:pt>
                <c:pt idx="1">
                  <c:v>-0.54941246278301159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868800"/>
        <c:axId val="413871488"/>
      </c:barChart>
      <c:catAx>
        <c:axId val="413868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3871488"/>
        <c:crosses val="autoZero"/>
        <c:auto val="1"/>
        <c:lblAlgn val="ctr"/>
        <c:lblOffset val="100"/>
        <c:noMultiLvlLbl val="0"/>
      </c:catAx>
      <c:valAx>
        <c:axId val="413871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86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0.3723322824691086</c:v>
                </c:pt>
                <c:pt idx="1">
                  <c:v>0.4067579350608006</c:v>
                </c:pt>
                <c:pt idx="2">
                  <c:v>0.32294429078087755</c:v>
                </c:pt>
                <c:pt idx="3">
                  <c:v>0.46382039773869987</c:v>
                </c:pt>
                <c:pt idx="4">
                  <c:v>0.16809892931111342</c:v>
                </c:pt>
                <c:pt idx="5">
                  <c:v>0.38033468115721264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636160"/>
        <c:axId val="376637312"/>
      </c:barChart>
      <c:catAx>
        <c:axId val="376636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6637312"/>
        <c:crosses val="autoZero"/>
        <c:auto val="1"/>
        <c:lblAlgn val="ctr"/>
        <c:lblOffset val="100"/>
        <c:noMultiLvlLbl val="0"/>
      </c:catAx>
      <c:valAx>
        <c:axId val="376637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63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0.16217862958070842</c:v>
                </c:pt>
                <c:pt idx="1">
                  <c:v>7.0785712465183392E-2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941760"/>
        <c:axId val="413943296"/>
      </c:barChart>
      <c:catAx>
        <c:axId val="41394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3943296"/>
        <c:crosses val="autoZero"/>
        <c:auto val="1"/>
        <c:lblAlgn val="ctr"/>
        <c:lblOffset val="100"/>
        <c:noMultiLvlLbl val="0"/>
      </c:catAx>
      <c:valAx>
        <c:axId val="413943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94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039067043993804E-3"/>
                  <c:y val="0.292821404659380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4.458586313739521E-2</c:v>
                </c:pt>
                <c:pt idx="1">
                  <c:v>3.6449465919397666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3954432"/>
        <c:axId val="413957120"/>
      </c:barChart>
      <c:catAx>
        <c:axId val="413954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3957120"/>
        <c:crosses val="autoZero"/>
        <c:auto val="1"/>
        <c:lblAlgn val="ctr"/>
        <c:lblOffset val="100"/>
        <c:noMultiLvlLbl val="0"/>
      </c:catAx>
      <c:valAx>
        <c:axId val="413957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395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5.630880465656015E-2</c:v>
                </c:pt>
                <c:pt idx="1">
                  <c:v>0.22327551823310784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4044160"/>
        <c:axId val="414045696"/>
      </c:barChart>
      <c:catAx>
        <c:axId val="414044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4045696"/>
        <c:crosses val="autoZero"/>
        <c:auto val="1"/>
        <c:lblAlgn val="ctr"/>
        <c:lblOffset val="100"/>
        <c:noMultiLvlLbl val="0"/>
      </c:catAx>
      <c:valAx>
        <c:axId val="414045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4044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680896"/>
        <c:axId val="407682432"/>
      </c:barChart>
      <c:catAx>
        <c:axId val="40768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07682432"/>
        <c:crosses val="autoZero"/>
        <c:auto val="1"/>
        <c:lblAlgn val="ctr"/>
        <c:lblOffset val="100"/>
        <c:noMultiLvlLbl val="0"/>
      </c:catAx>
      <c:valAx>
        <c:axId val="407682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68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07697664"/>
        <c:axId val="413979776"/>
      </c:barChart>
      <c:catAx>
        <c:axId val="407697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3979776"/>
        <c:crosses val="autoZero"/>
        <c:auto val="1"/>
        <c:lblAlgn val="ctr"/>
        <c:lblOffset val="100"/>
        <c:noMultiLvlLbl val="0"/>
      </c:catAx>
      <c:valAx>
        <c:axId val="413979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07697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068160"/>
        <c:axId val="415070848"/>
      </c:barChart>
      <c:catAx>
        <c:axId val="4150681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5070848"/>
        <c:crosses val="autoZero"/>
        <c:auto val="1"/>
        <c:lblAlgn val="ctr"/>
        <c:lblOffset val="100"/>
        <c:noMultiLvlLbl val="0"/>
      </c:catAx>
      <c:valAx>
        <c:axId val="415070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06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0.2288716440934776</c:v>
                </c:pt>
                <c:pt idx="1">
                  <c:v>0.39797744017575598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111424"/>
        <c:axId val="417126656"/>
      </c:barChart>
      <c:catAx>
        <c:axId val="4171114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126656"/>
        <c:crosses val="autoZero"/>
        <c:auto val="1"/>
        <c:lblAlgn val="ctr"/>
        <c:lblOffset val="100"/>
        <c:noMultiLvlLbl val="0"/>
      </c:catAx>
      <c:valAx>
        <c:axId val="41712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11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0.19353119337190439</c:v>
                </c:pt>
                <c:pt idx="1">
                  <c:v>6.9421609727180256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014912"/>
        <c:axId val="417050624"/>
      </c:barChart>
      <c:catAx>
        <c:axId val="417014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050624"/>
        <c:crosses val="autoZero"/>
        <c:auto val="1"/>
        <c:lblAlgn val="ctr"/>
        <c:lblOffset val="100"/>
        <c:noMultiLvlLbl val="0"/>
      </c:catAx>
      <c:valAx>
        <c:axId val="417050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01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8.5209473684210533E-3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530240"/>
        <c:axId val="417531776"/>
      </c:barChart>
      <c:catAx>
        <c:axId val="41753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7531776"/>
        <c:crosses val="autoZero"/>
        <c:auto val="1"/>
        <c:lblAlgn val="ctr"/>
        <c:lblOffset val="100"/>
        <c:noMultiLvlLbl val="0"/>
      </c:catAx>
      <c:valAx>
        <c:axId val="417531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53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525846503229651E-3"/>
                  <c:y val="-2.751374176643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7555200"/>
        <c:axId val="417557888"/>
      </c:barChart>
      <c:catAx>
        <c:axId val="417555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7557888"/>
        <c:crosses val="autoZero"/>
        <c:auto val="1"/>
        <c:lblAlgn val="ctr"/>
        <c:lblOffset val="100"/>
        <c:noMultiLvlLbl val="0"/>
      </c:catAx>
      <c:valAx>
        <c:axId val="417557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755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9.0375056484410295E-3"/>
                  <c:y val="0.60168623326416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8888481687190816E-3"/>
                  <c:y val="0.31914646048305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0250037656273533E-3"/>
                  <c:y val="0.173285956583946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887172316293721E-3"/>
                  <c:y val="0.639467864350891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5626582601259906E-2"/>
                  <c:y val="0.399521684338194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-0.25441229266296972</c:v>
                </c:pt>
                <c:pt idx="1">
                  <c:v>6.2752319922572131E-3</c:v>
                </c:pt>
                <c:pt idx="2">
                  <c:v>-0.10865738847109208</c:v>
                </c:pt>
                <c:pt idx="3">
                  <c:v>-2.6836716188657905E-2</c:v>
                </c:pt>
                <c:pt idx="4">
                  <c:v>-0.28530900442675866</c:v>
                </c:pt>
                <c:pt idx="5">
                  <c:v>-0.1314483787454549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660736"/>
        <c:axId val="376662272"/>
      </c:barChart>
      <c:catAx>
        <c:axId val="3766607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6662272"/>
        <c:crosses val="autoZero"/>
        <c:auto val="1"/>
        <c:lblAlgn val="ctr"/>
        <c:lblOffset val="100"/>
        <c:noMultiLvlLbl val="0"/>
      </c:catAx>
      <c:valAx>
        <c:axId val="376662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66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0.23509292890493136</c:v>
                </c:pt>
                <c:pt idx="1">
                  <c:v>0.44872369830986325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6011008"/>
        <c:axId val="416012544"/>
      </c:barChart>
      <c:catAx>
        <c:axId val="416011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6012544"/>
        <c:crosses val="autoZero"/>
        <c:auto val="1"/>
        <c:lblAlgn val="ctr"/>
        <c:lblOffset val="100"/>
        <c:noMultiLvlLbl val="0"/>
      </c:catAx>
      <c:valAx>
        <c:axId val="4160125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6011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7948064289501433E-2"/>
                  <c:y val="8.52041553058314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8.5973726653649774E-3</c:v>
                </c:pt>
                <c:pt idx="1">
                  <c:v>-4.3179857164324931E-2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145408"/>
        <c:axId val="418148352"/>
      </c:barChart>
      <c:catAx>
        <c:axId val="418145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8148352"/>
        <c:crosses val="autoZero"/>
        <c:auto val="1"/>
        <c:lblAlgn val="ctr"/>
        <c:lblOffset val="100"/>
        <c:noMultiLvlLbl val="0"/>
      </c:catAx>
      <c:valAx>
        <c:axId val="418148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14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8.1226738733751969E-2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181504"/>
        <c:axId val="418183040"/>
      </c:barChart>
      <c:catAx>
        <c:axId val="4181815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8183040"/>
        <c:crosses val="autoZero"/>
        <c:auto val="1"/>
        <c:lblAlgn val="ctr"/>
        <c:lblOffset val="100"/>
        <c:noMultiLvlLbl val="0"/>
      </c:catAx>
      <c:valAx>
        <c:axId val="4181830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181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1680216802168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0.28621986350231143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095872"/>
        <c:axId val="418098560"/>
      </c:barChart>
      <c:catAx>
        <c:axId val="418095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8098560"/>
        <c:crosses val="autoZero"/>
        <c:auto val="1"/>
        <c:lblAlgn val="ctr"/>
        <c:lblOffset val="100"/>
        <c:noMultiLvlLbl val="0"/>
      </c:catAx>
      <c:valAx>
        <c:axId val="418098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09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0.23103232186471118</c:v>
                </c:pt>
                <c:pt idx="1">
                  <c:v>0.49673521926936837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410304"/>
        <c:axId val="419411840"/>
      </c:barChart>
      <c:catAx>
        <c:axId val="419410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9411840"/>
        <c:crosses val="autoZero"/>
        <c:auto val="1"/>
        <c:lblAlgn val="ctr"/>
        <c:lblOffset val="100"/>
        <c:noMultiLvlLbl val="0"/>
      </c:catAx>
      <c:valAx>
        <c:axId val="4194118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41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-3.9062132389511506E-2</c:v>
                </c:pt>
                <c:pt idx="1">
                  <c:v>-0.17755306762123046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9427072"/>
        <c:axId val="419429760"/>
      </c:barChart>
      <c:catAx>
        <c:axId val="419427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9429760"/>
        <c:crosses val="autoZero"/>
        <c:auto val="1"/>
        <c:lblAlgn val="ctr"/>
        <c:lblOffset val="100"/>
        <c:noMultiLvlLbl val="0"/>
      </c:catAx>
      <c:valAx>
        <c:axId val="419429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942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7.8819186126000737E-2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880896"/>
        <c:axId val="412882432"/>
      </c:barChart>
      <c:catAx>
        <c:axId val="412880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2882432"/>
        <c:crosses val="autoZero"/>
        <c:auto val="1"/>
        <c:lblAlgn val="ctr"/>
        <c:lblOffset val="100"/>
        <c:noMultiLvlLbl val="0"/>
      </c:catAx>
      <c:valAx>
        <c:axId val="4128824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88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0.85629549915847147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2934528"/>
        <c:axId val="412937216"/>
      </c:barChart>
      <c:catAx>
        <c:axId val="412934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2937216"/>
        <c:crosses val="autoZero"/>
        <c:auto val="1"/>
        <c:lblAlgn val="ctr"/>
        <c:lblOffset val="100"/>
        <c:noMultiLvlLbl val="0"/>
      </c:catAx>
      <c:valAx>
        <c:axId val="41293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293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0.22944824320097362</c:v>
                </c:pt>
                <c:pt idx="1">
                  <c:v>0.37296100735169219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5023104"/>
        <c:axId val="415024640"/>
      </c:barChart>
      <c:catAx>
        <c:axId val="415023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15024640"/>
        <c:crosses val="autoZero"/>
        <c:auto val="1"/>
        <c:lblAlgn val="ctr"/>
        <c:lblOffset val="100"/>
        <c:noMultiLvlLbl val="0"/>
      </c:catAx>
      <c:valAx>
        <c:axId val="415024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502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4.917899116514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-8.2801028011124433E-2</c:v>
                </c:pt>
                <c:pt idx="1">
                  <c:v>-9.7846712716055939E-2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394496"/>
        <c:axId val="418397184"/>
      </c:barChart>
      <c:catAx>
        <c:axId val="418394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18397184"/>
        <c:crosses val="autoZero"/>
        <c:auto val="1"/>
        <c:lblAlgn val="ctr"/>
        <c:lblOffset val="100"/>
        <c:noMultiLvlLbl val="0"/>
      </c:catAx>
      <c:valAx>
        <c:axId val="418397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39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1.155391179669732</c:v>
                </c:pt>
                <c:pt idx="1">
                  <c:v>6.4220478497427735E-2</c:v>
                </c:pt>
                <c:pt idx="2">
                  <c:v>6.6980769132637619E-2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93664000"/>
        <c:axId val="393667328"/>
      </c:barChart>
      <c:catAx>
        <c:axId val="3936640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93667328"/>
        <c:crosses val="autoZero"/>
        <c:auto val="1"/>
        <c:lblAlgn val="ctr"/>
        <c:lblOffset val="100"/>
        <c:noMultiLvlLbl val="0"/>
      </c:catAx>
      <c:valAx>
        <c:axId val="393667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93664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4.401749153920902E-3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8422144"/>
        <c:axId val="423105664"/>
      </c:barChart>
      <c:catAx>
        <c:axId val="418422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3105664"/>
        <c:crosses val="autoZero"/>
        <c:auto val="1"/>
        <c:lblAlgn val="ctr"/>
        <c:lblOffset val="100"/>
        <c:noMultiLvlLbl val="0"/>
      </c:catAx>
      <c:valAx>
        <c:axId val="42310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1842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8317472885721688E-2"/>
                  <c:y val="0.27194595785551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-0.94610996368212064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137280"/>
        <c:axId val="423139968"/>
      </c:barChart>
      <c:catAx>
        <c:axId val="4231372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3139968"/>
        <c:crosses val="autoZero"/>
        <c:auto val="1"/>
        <c:lblAlgn val="ctr"/>
        <c:lblOffset val="100"/>
        <c:noMultiLvlLbl val="0"/>
      </c:catAx>
      <c:valAx>
        <c:axId val="423139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13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0.23197979947818678</c:v>
                </c:pt>
                <c:pt idx="1">
                  <c:v>0.37530004392600852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3079296"/>
        <c:axId val="423081088"/>
      </c:barChart>
      <c:catAx>
        <c:axId val="423079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3081088"/>
        <c:crosses val="autoZero"/>
        <c:auto val="1"/>
        <c:lblAlgn val="ctr"/>
        <c:lblOffset val="100"/>
        <c:noMultiLvlLbl val="0"/>
      </c:catAx>
      <c:valAx>
        <c:axId val="42308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307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4.2334687214377532E-2"/>
                  <c:y val="0.223901483347327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-3.7763966430886864E-2</c:v>
                </c:pt>
                <c:pt idx="1">
                  <c:v>0.19875513984694471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24230912"/>
        <c:axId val="424233600"/>
      </c:barChart>
      <c:catAx>
        <c:axId val="424230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233600"/>
        <c:crosses val="autoZero"/>
        <c:auto val="1"/>
        <c:lblAlgn val="ctr"/>
        <c:lblOffset val="100"/>
        <c:noMultiLvlLbl val="0"/>
      </c:catAx>
      <c:valAx>
        <c:axId val="424233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230912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6.748625645841376E-2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279040"/>
        <c:axId val="424153856"/>
      </c:barChart>
      <c:catAx>
        <c:axId val="424279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153856"/>
        <c:crosses val="autoZero"/>
        <c:auto val="1"/>
        <c:lblAlgn val="ctr"/>
        <c:lblOffset val="100"/>
        <c:noMultiLvlLbl val="0"/>
      </c:catAx>
      <c:valAx>
        <c:axId val="424153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27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984686969994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168832"/>
        <c:axId val="424175872"/>
      </c:barChart>
      <c:catAx>
        <c:axId val="42416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175872"/>
        <c:crosses val="autoZero"/>
        <c:auto val="1"/>
        <c:lblAlgn val="ctr"/>
        <c:lblOffset val="100"/>
        <c:noMultiLvlLbl val="0"/>
      </c:catAx>
      <c:valAx>
        <c:axId val="424175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16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0.22282261180648302</c:v>
                </c:pt>
                <c:pt idx="1">
                  <c:v>0.59231770660541405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778752"/>
        <c:axId val="424792832"/>
      </c:barChart>
      <c:catAx>
        <c:axId val="424778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792832"/>
        <c:crosses val="autoZero"/>
        <c:auto val="1"/>
        <c:lblAlgn val="ctr"/>
        <c:lblOffset val="100"/>
        <c:noMultiLvlLbl val="0"/>
      </c:catAx>
      <c:valAx>
        <c:axId val="424792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778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8825056085866362E-2"/>
                  <c:y val="0.3140090486170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-3.6872107191817549E-2</c:v>
                </c:pt>
                <c:pt idx="1">
                  <c:v>0.19746959770298012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807808"/>
        <c:axId val="424814848"/>
      </c:barChart>
      <c:catAx>
        <c:axId val="424807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814848"/>
        <c:crosses val="autoZero"/>
        <c:auto val="1"/>
        <c:lblAlgn val="ctr"/>
        <c:lblOffset val="100"/>
        <c:noMultiLvlLbl val="0"/>
      </c:catAx>
      <c:valAx>
        <c:axId val="424814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807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4.5312645649783857E-2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835712"/>
        <c:axId val="424747392"/>
      </c:barChart>
      <c:catAx>
        <c:axId val="424835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24747392"/>
        <c:crosses val="autoZero"/>
        <c:auto val="1"/>
        <c:lblAlgn val="ctr"/>
        <c:lblOffset val="100"/>
        <c:noMultiLvlLbl val="0"/>
      </c:catAx>
      <c:valAx>
        <c:axId val="424747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835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4.8455205836144382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24848384"/>
        <c:axId val="424859520"/>
      </c:barChart>
      <c:catAx>
        <c:axId val="424848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424859520"/>
        <c:crosses val="autoZero"/>
        <c:auto val="1"/>
        <c:lblAlgn val="ctr"/>
        <c:lblOffset val="100"/>
        <c:noMultiLvlLbl val="0"/>
      </c:catAx>
      <c:valAx>
        <c:axId val="424859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42484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_ABRIL%202018_ExecPpost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s"/>
      <sheetName val="ICap "/>
      <sheetName val="Gràfics 1"/>
      <sheetName val="IDetallCorrent"/>
      <sheetName val="Gràfics 2"/>
      <sheetName val="IDetallCapital"/>
      <sheetName val="Gràfics 3"/>
      <sheetName val="DCap"/>
      <sheetName val="Gràfics 4"/>
      <sheetName val="DDetallCorrent"/>
      <sheetName val="Gràfics 5"/>
      <sheetName val="DTProg"/>
      <sheetName val="DCProg"/>
      <sheetName val="Gràfics 6"/>
      <sheetName val="DOrg"/>
      <sheetName val="Gràfics 7"/>
      <sheetName val="Dsectors"/>
      <sheetName val="Gsectors"/>
      <sheetName val="DCap 01"/>
      <sheetName val="Gràfics 8"/>
      <sheetName val="DCap 02"/>
      <sheetName val="Gràfics 9"/>
      <sheetName val="DCap 03"/>
      <sheetName val="Gràfics 9-2"/>
      <sheetName val="DCap 04"/>
      <sheetName val="Gràfics 10"/>
      <sheetName val="DCap 0501"/>
      <sheetName val="Gràfics 11"/>
      <sheetName val="DCap 0502"/>
      <sheetName val="Gràfics 12"/>
      <sheetName val="DCap 0503"/>
      <sheetName val="Gràfics 13"/>
      <sheetName val="DCap 0504"/>
      <sheetName val="Gràfics 14"/>
      <sheetName val="DCap 0701"/>
      <sheetName val="Gràfics 15 "/>
      <sheetName val="DCap 0702"/>
      <sheetName val="Gràfics 16 "/>
      <sheetName val="DCap 0703"/>
      <sheetName val="Gràfics 17"/>
      <sheetName val="DCap 0704"/>
      <sheetName val="Gràfics 18 "/>
      <sheetName val="DCap 08"/>
      <sheetName val="Gràfics 19"/>
      <sheetName val="DCap 06"/>
      <sheetName val="Gràfics 20"/>
      <sheetName val="DCap 0601"/>
      <sheetName val="G.0601"/>
      <sheetName val="DCap 0602"/>
      <sheetName val="G.0602"/>
      <sheetName val="DCap 0603"/>
      <sheetName val="G.0603"/>
      <sheetName val="DCap 0604"/>
      <sheetName val="G.0604"/>
      <sheetName val="DCap 0605"/>
      <sheetName val="G.0605"/>
      <sheetName val="DCap 0606"/>
      <sheetName val="G.0606"/>
      <sheetName val="DCap 0607"/>
      <sheetName val="G.0607"/>
      <sheetName val="DCap 0608"/>
      <sheetName val="G.0608"/>
      <sheetName val="DCap 0609"/>
      <sheetName val="G.0609"/>
      <sheetName val="DCap 0610"/>
      <sheetName val="G.0610"/>
      <sheetName val="Full de control"/>
    </sheetNames>
    <sheetDataSet>
      <sheetData sheetId="0" refreshError="1"/>
      <sheetData sheetId="1" refreshError="1"/>
      <sheetData sheetId="2" refreshError="1"/>
      <sheetData sheetId="3">
        <row r="18">
          <cell r="E18">
            <v>4712261.9800000004</v>
          </cell>
          <cell r="I18">
            <v>4964929.54</v>
          </cell>
        </row>
        <row r="19">
          <cell r="E19">
            <v>1739426.84</v>
          </cell>
          <cell r="I19">
            <v>1537549.65</v>
          </cell>
        </row>
        <row r="20">
          <cell r="E20">
            <v>258279.67</v>
          </cell>
          <cell r="I20">
            <v>3991094.08</v>
          </cell>
        </row>
        <row r="21">
          <cell r="E21">
            <v>5684511.8600000003</v>
          </cell>
          <cell r="I21">
            <v>6962525.5999999996</v>
          </cell>
        </row>
        <row r="22">
          <cell r="E22">
            <v>5070793.5999999996</v>
          </cell>
          <cell r="I22">
            <v>5275112.72</v>
          </cell>
        </row>
        <row r="23">
          <cell r="E23">
            <v>2196616.0199999986</v>
          </cell>
          <cell r="I23">
            <v>2516711.3200000003</v>
          </cell>
        </row>
        <row r="24">
          <cell r="E24">
            <v>3892314.33</v>
          </cell>
          <cell r="I24">
            <v>502734.2</v>
          </cell>
        </row>
        <row r="25">
          <cell r="E25">
            <v>1896989.59</v>
          </cell>
          <cell r="I25">
            <v>324403.07</v>
          </cell>
        </row>
        <row r="26">
          <cell r="E26">
            <v>1018715.2599999995</v>
          </cell>
          <cell r="I26">
            <v>996750.74</v>
          </cell>
        </row>
        <row r="27">
          <cell r="E27">
            <v>0</v>
          </cell>
          <cell r="I27">
            <v>0</v>
          </cell>
        </row>
        <row r="28">
          <cell r="E28">
            <v>5020266.45</v>
          </cell>
          <cell r="I28">
            <v>1200905.92</v>
          </cell>
        </row>
        <row r="29">
          <cell r="E29">
            <v>63882.450000000186</v>
          </cell>
          <cell r="I29">
            <v>102181.89000000013</v>
          </cell>
        </row>
        <row r="30">
          <cell r="E30">
            <v>705124.38</v>
          </cell>
          <cell r="I30">
            <v>231673.28</v>
          </cell>
        </row>
        <row r="31">
          <cell r="E31">
            <v>23475827.969999999</v>
          </cell>
          <cell r="I31">
            <v>19202328.329999998</v>
          </cell>
        </row>
        <row r="32">
          <cell r="E32">
            <v>3951546.65</v>
          </cell>
          <cell r="I32">
            <v>3321158.07</v>
          </cell>
        </row>
        <row r="33">
          <cell r="E33">
            <v>2375815.62</v>
          </cell>
          <cell r="I33">
            <v>2946106.54</v>
          </cell>
        </row>
        <row r="34">
          <cell r="E34">
            <v>0</v>
          </cell>
          <cell r="I34">
            <v>0</v>
          </cell>
        </row>
        <row r="35">
          <cell r="E35">
            <v>229680</v>
          </cell>
          <cell r="I35">
            <v>0</v>
          </cell>
        </row>
        <row r="36">
          <cell r="I36">
            <v>6165.03</v>
          </cell>
        </row>
        <row r="37">
          <cell r="E37">
            <v>578277.59</v>
          </cell>
          <cell r="I37">
            <v>873066.57</v>
          </cell>
        </row>
        <row r="43">
          <cell r="E43">
            <v>1340960.3599999547</v>
          </cell>
          <cell r="I43">
            <v>1340225.8799999356</v>
          </cell>
        </row>
        <row r="44">
          <cell r="E44">
            <v>93695</v>
          </cell>
          <cell r="I44">
            <v>40000</v>
          </cell>
        </row>
        <row r="45">
          <cell r="E45">
            <v>0</v>
          </cell>
          <cell r="I45">
            <v>0</v>
          </cell>
        </row>
        <row r="46">
          <cell r="E46">
            <v>0</v>
          </cell>
          <cell r="I46">
            <v>0</v>
          </cell>
        </row>
        <row r="47">
          <cell r="E47">
            <v>43462.5</v>
          </cell>
          <cell r="I47">
            <v>0</v>
          </cell>
        </row>
        <row r="48">
          <cell r="E48">
            <v>24699566.740000002</v>
          </cell>
          <cell r="I48">
            <v>14626115.809999999</v>
          </cell>
        </row>
        <row r="49">
          <cell r="I49">
            <v>0</v>
          </cell>
        </row>
        <row r="50">
          <cell r="E50">
            <v>0</v>
          </cell>
          <cell r="I50">
            <v>0</v>
          </cell>
        </row>
        <row r="51">
          <cell r="E51">
            <v>0</v>
          </cell>
          <cell r="I51">
            <v>0</v>
          </cell>
        </row>
        <row r="52">
          <cell r="E52">
            <v>308465.40999999642</v>
          </cell>
          <cell r="I52">
            <v>2365075.65</v>
          </cell>
        </row>
        <row r="53">
          <cell r="E53">
            <v>0</v>
          </cell>
          <cell r="I53">
            <v>0</v>
          </cell>
        </row>
        <row r="54">
          <cell r="E54">
            <v>0</v>
          </cell>
          <cell r="I54">
            <v>10</v>
          </cell>
        </row>
        <row r="55">
          <cell r="E55">
            <v>0</v>
          </cell>
          <cell r="I55">
            <v>0</v>
          </cell>
        </row>
        <row r="56">
          <cell r="E56">
            <v>0</v>
          </cell>
          <cell r="I56">
            <v>0</v>
          </cell>
        </row>
        <row r="57">
          <cell r="E57">
            <v>490019.4</v>
          </cell>
          <cell r="I57">
            <v>0</v>
          </cell>
        </row>
        <row r="58">
          <cell r="E58">
            <v>52860.61</v>
          </cell>
          <cell r="I58">
            <v>-49100.24</v>
          </cell>
        </row>
        <row r="59">
          <cell r="E59">
            <v>164957.77000000002</v>
          </cell>
          <cell r="I59">
            <v>265619.75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topLeftCell="C1" zoomScaleNormal="100" workbookViewId="0">
      <selection activeCell="H6" sqref="H6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386</v>
      </c>
    </row>
    <row r="2" spans="1:13" x14ac:dyDescent="0.25">
      <c r="A2" s="8" t="s">
        <v>387</v>
      </c>
      <c r="H2" s="721" t="s">
        <v>829</v>
      </c>
      <c r="I2" s="722"/>
      <c r="J2" s="723"/>
    </row>
    <row r="3" spans="1:13" x14ac:dyDescent="0.25">
      <c r="C3" s="14"/>
      <c r="D3" s="14"/>
      <c r="E3" s="14"/>
      <c r="F3" s="120"/>
      <c r="G3" s="14"/>
      <c r="H3" s="93"/>
      <c r="I3" s="121"/>
      <c r="J3" s="94" t="s">
        <v>820</v>
      </c>
    </row>
    <row r="4" spans="1:13" x14ac:dyDescent="0.25">
      <c r="A4" s="1"/>
      <c r="B4" s="2" t="s">
        <v>388</v>
      </c>
      <c r="C4" s="3" t="s">
        <v>763</v>
      </c>
      <c r="D4" s="3" t="s">
        <v>491</v>
      </c>
      <c r="E4" s="3" t="s">
        <v>762</v>
      </c>
      <c r="F4" s="3" t="s">
        <v>743</v>
      </c>
      <c r="G4" s="3" t="s">
        <v>759</v>
      </c>
      <c r="H4" s="11" t="s">
        <v>761</v>
      </c>
      <c r="I4" s="81" t="s">
        <v>743</v>
      </c>
      <c r="J4" s="12" t="s">
        <v>18</v>
      </c>
    </row>
    <row r="5" spans="1:13" x14ac:dyDescent="0.25">
      <c r="A5" s="6"/>
      <c r="B5" s="6" t="s">
        <v>199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2560868219.5</v>
      </c>
      <c r="H5" s="96">
        <f>'ICap '!G10</f>
        <v>973997829.35000002</v>
      </c>
      <c r="I5" s="97">
        <f>'ICap '!L10</f>
        <v>1121404652.8899999</v>
      </c>
      <c r="J5" s="50">
        <f t="shared" ref="J5:J13" si="0">+H5/I5-1</f>
        <v>-0.13144837874545467</v>
      </c>
    </row>
    <row r="6" spans="1:13" x14ac:dyDescent="0.25">
      <c r="A6" s="6"/>
      <c r="B6" s="6" t="s">
        <v>284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2210529832.2799997</v>
      </c>
      <c r="H6" s="96">
        <f>DCap!K10</f>
        <v>766677159.51999998</v>
      </c>
      <c r="I6" s="97">
        <f>DCap!Q10</f>
        <v>698040168.48000002</v>
      </c>
      <c r="J6" s="50">
        <f t="shared" si="0"/>
        <v>9.8328139467186659E-2</v>
      </c>
    </row>
    <row r="7" spans="1:13" x14ac:dyDescent="0.25">
      <c r="A7" s="9"/>
      <c r="B7" s="2" t="s">
        <v>389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350338387.22000027</v>
      </c>
      <c r="H7" s="99">
        <f>+H5-H6</f>
        <v>207320669.83000004</v>
      </c>
      <c r="I7" s="100">
        <f>+I5-I6</f>
        <v>423364484.40999985</v>
      </c>
      <c r="J7" s="36">
        <f t="shared" si="0"/>
        <v>-0.51030216878271717</v>
      </c>
      <c r="M7" s="323"/>
    </row>
    <row r="8" spans="1:13" x14ac:dyDescent="0.25">
      <c r="A8" s="6"/>
      <c r="B8" s="6" t="s">
        <v>390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39565014.25</v>
      </c>
      <c r="H8" s="96">
        <f>'ICap '!G13</f>
        <v>2677737.63</v>
      </c>
      <c r="I8" s="97">
        <f>'ICap '!L13</f>
        <v>2050953.29</v>
      </c>
      <c r="J8" s="50">
        <f t="shared" si="0"/>
        <v>0.30560634562281996</v>
      </c>
      <c r="M8" s="323"/>
    </row>
    <row r="9" spans="1:13" x14ac:dyDescent="0.25">
      <c r="A9" s="6"/>
      <c r="B9" s="6" t="s">
        <v>391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432854565.24000001</v>
      </c>
      <c r="H9" s="96">
        <f>DCap!K13</f>
        <v>62036457.759999998</v>
      </c>
      <c r="I9" s="97">
        <f>DCap!Q13</f>
        <v>63688640.020000003</v>
      </c>
      <c r="J9" s="50">
        <f t="shared" si="0"/>
        <v>-2.59415534619859E-2</v>
      </c>
      <c r="M9" s="323"/>
    </row>
    <row r="10" spans="1:13" x14ac:dyDescent="0.25">
      <c r="A10" s="9"/>
      <c r="B10" s="2" t="s">
        <v>392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-42951163.769999743</v>
      </c>
      <c r="H10" s="99">
        <f>+H7+H8-H9</f>
        <v>147961949.70000005</v>
      </c>
      <c r="I10" s="100">
        <f>+I7+I8-I9</f>
        <v>361726797.67999989</v>
      </c>
      <c r="J10" s="36">
        <f t="shared" si="0"/>
        <v>-0.5909566262467123</v>
      </c>
      <c r="M10" s="323"/>
    </row>
    <row r="11" spans="1:13" x14ac:dyDescent="0.25">
      <c r="A11" s="6"/>
      <c r="B11" s="6" t="s">
        <v>200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139524699.83000001</v>
      </c>
      <c r="H11" s="96">
        <f>'ICap '!G16</f>
        <v>1745067.97</v>
      </c>
      <c r="I11" s="97">
        <f>+'ICap '!L16</f>
        <v>1357809.78</v>
      </c>
      <c r="J11" s="50">
        <f t="shared" si="0"/>
        <v>0.28520798399316272</v>
      </c>
    </row>
    <row r="12" spans="1:13" ht="13.8" thickBot="1" x14ac:dyDescent="0.3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96573536.060000002</v>
      </c>
      <c r="H12" s="96">
        <f>+DCap!K16</f>
        <v>52345354.149999999</v>
      </c>
      <c r="I12" s="97">
        <f>DCap!Q16</f>
        <v>48003031.459999993</v>
      </c>
      <c r="J12" s="237">
        <f t="shared" si="0"/>
        <v>9.0459343044165363E-2</v>
      </c>
    </row>
    <row r="13" spans="1:13" ht="13.8" thickBot="1" x14ac:dyDescent="0.3">
      <c r="A13" s="5"/>
      <c r="B13" s="4" t="s">
        <v>393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2.6822090148925781E-7</v>
      </c>
      <c r="H13" s="102">
        <f>+H10+H11-H12</f>
        <v>97361663.520000041</v>
      </c>
      <c r="I13" s="103">
        <f>+I10+I11-I12</f>
        <v>315081575.99999988</v>
      </c>
      <c r="J13" s="232">
        <f t="shared" si="0"/>
        <v>-0.69099537727334437</v>
      </c>
    </row>
    <row r="14" spans="1:13" ht="13.8" thickBot="1" x14ac:dyDescent="0.3"/>
    <row r="15" spans="1:13" x14ac:dyDescent="0.25">
      <c r="H15" s="724" t="s">
        <v>828</v>
      </c>
      <c r="I15" s="725"/>
    </row>
    <row r="16" spans="1:13" x14ac:dyDescent="0.25">
      <c r="A16" s="1"/>
      <c r="B16" s="2" t="s">
        <v>394</v>
      </c>
      <c r="C16" s="3" t="s">
        <v>763</v>
      </c>
      <c r="D16" s="3" t="s">
        <v>491</v>
      </c>
      <c r="E16" s="3" t="s">
        <v>762</v>
      </c>
      <c r="F16" s="3" t="s">
        <v>743</v>
      </c>
      <c r="G16" s="3" t="s">
        <v>760</v>
      </c>
      <c r="H16" s="104" t="s">
        <v>761</v>
      </c>
      <c r="I16" s="105" t="s">
        <v>743</v>
      </c>
    </row>
    <row r="17" spans="1:11" x14ac:dyDescent="0.25">
      <c r="B17" t="s">
        <v>395</v>
      </c>
      <c r="C17" s="106">
        <f>+C7/C5</f>
        <v>0.15261475033908184</v>
      </c>
      <c r="D17" s="106">
        <f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>+G7/G5</f>
        <v>0.13680453549007787</v>
      </c>
      <c r="H17" s="107">
        <f>+H7/H5</f>
        <v>0.21285537152413989</v>
      </c>
      <c r="I17" s="108">
        <f>+I7/I5</f>
        <v>0.37753052238452611</v>
      </c>
      <c r="K17" s="92" t="s">
        <v>146</v>
      </c>
    </row>
    <row r="18" spans="1:11" ht="24" thickBot="1" x14ac:dyDescent="0.3">
      <c r="A18" s="6"/>
      <c r="B18" s="109" t="s">
        <v>826</v>
      </c>
      <c r="C18" s="110">
        <f>+C10/(C5+C8)</f>
        <v>3.6582930674141902E-2</v>
      </c>
      <c r="D18" s="110">
        <f>+D10/(D5+D8)</f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>+G10/(G5+G8)</f>
        <v>-1.6516926184665496E-2</v>
      </c>
      <c r="H18" s="111">
        <f>+H10/(H5+H8)</f>
        <v>0.15149549625523698</v>
      </c>
      <c r="I18" s="112">
        <f>+I10/(I5+I8)</f>
        <v>0.32197693944485428</v>
      </c>
      <c r="J18" s="6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5">
      <c r="L135" s="576"/>
      <c r="O135" s="576">
        <v>0.58699999999999997</v>
      </c>
    </row>
    <row r="136" spans="12:15" x14ac:dyDescent="0.25">
      <c r="L136" s="576"/>
      <c r="N136">
        <f>+N11+N60+N64+N135</f>
        <v>0</v>
      </c>
      <c r="O136" s="576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2"/>
  <sheetViews>
    <sheetView topLeftCell="E132" zoomScaleNormal="100" workbookViewId="0">
      <selection activeCell="O145" sqref="O145"/>
    </sheetView>
  </sheetViews>
  <sheetFormatPr defaultColWidth="11.44140625" defaultRowHeight="13.2" x14ac:dyDescent="0.25"/>
  <cols>
    <col min="1" max="1" width="2.332031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7.44140625" style="89" bestFit="1" customWidth="1"/>
    <col min="7" max="7" width="14.6640625" customWidth="1"/>
    <col min="8" max="8" width="8.88671875" style="89" bestFit="1" customWidth="1"/>
    <col min="9" max="9" width="12.5546875" customWidth="1"/>
    <col min="10" max="10" width="8.88671875" style="89" bestFit="1" customWidth="1"/>
    <col min="11" max="11" width="13.109375" style="89" customWidth="1"/>
    <col min="12" max="12" width="8.88671875" style="419" customWidth="1"/>
    <col min="13" max="13" width="8.88671875" style="89" customWidth="1"/>
    <col min="14" max="14" width="10.88671875" customWidth="1"/>
    <col min="15" max="16" width="8.88671875" style="89" customWidth="1"/>
    <col min="17" max="17" width="20.88671875" style="53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225</v>
      </c>
    </row>
    <row r="2" spans="1:19" x14ac:dyDescent="0.25">
      <c r="A2" s="8" t="s">
        <v>283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4" t="s">
        <v>831</v>
      </c>
      <c r="L2" s="745"/>
      <c r="M2" s="745"/>
      <c r="N2" s="745"/>
      <c r="O2" s="745"/>
      <c r="P2" s="746"/>
    </row>
    <row r="3" spans="1:19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617" t="s">
        <v>525</v>
      </c>
      <c r="M3" s="80" t="s">
        <v>526</v>
      </c>
      <c r="N3" s="590" t="s">
        <v>39</v>
      </c>
      <c r="O3" s="80" t="s">
        <v>40</v>
      </c>
      <c r="P3" s="141" t="s">
        <v>351</v>
      </c>
    </row>
    <row r="4" spans="1:19" ht="26.4" x14ac:dyDescent="0.25">
      <c r="A4" s="1"/>
      <c r="B4" s="2" t="s">
        <v>148</v>
      </c>
      <c r="C4" s="150" t="s">
        <v>13</v>
      </c>
      <c r="D4" s="104" t="s">
        <v>340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618" t="s">
        <v>18</v>
      </c>
      <c r="M4" s="531" t="s">
        <v>820</v>
      </c>
      <c r="N4" s="516" t="s">
        <v>17</v>
      </c>
      <c r="O4" s="81" t="s">
        <v>18</v>
      </c>
      <c r="P4" s="531" t="s">
        <v>820</v>
      </c>
      <c r="Q4" s="51" t="s">
        <v>159</v>
      </c>
    </row>
    <row r="5" spans="1:19" ht="15" customHeight="1" x14ac:dyDescent="0.25">
      <c r="A5" s="19"/>
      <c r="B5" s="19" t="s">
        <v>226</v>
      </c>
      <c r="C5" s="177">
        <v>18223011.5</v>
      </c>
      <c r="D5" s="181">
        <v>18500771.280000001</v>
      </c>
      <c r="E5" s="74">
        <v>6685944.04</v>
      </c>
      <c r="F5" s="292">
        <f t="shared" ref="F5:F12" si="0">+E5/D5</f>
        <v>0.36138731401040269</v>
      </c>
      <c r="G5" s="74">
        <v>6685944.04</v>
      </c>
      <c r="H5" s="41">
        <f>+G5/D5</f>
        <v>0.36138731401040269</v>
      </c>
      <c r="I5" s="74">
        <v>6685944.04</v>
      </c>
      <c r="J5" s="145">
        <f>I5/D5</f>
        <v>0.36138731401040269</v>
      </c>
      <c r="K5" s="74">
        <v>6523072.5800000001</v>
      </c>
      <c r="L5" s="706">
        <v>0.36699622469057447</v>
      </c>
      <c r="M5" s="201">
        <f>+G5/K5-1</f>
        <v>2.4968518746728341E-2</v>
      </c>
      <c r="N5" s="74">
        <v>6523072.5800000001</v>
      </c>
      <c r="O5" s="698">
        <v>0.36699622469057447</v>
      </c>
      <c r="P5" s="201">
        <f>+I5/N5-1</f>
        <v>2.4968518746728341E-2</v>
      </c>
      <c r="Q5" s="52">
        <v>10</v>
      </c>
    </row>
    <row r="6" spans="1:19" ht="15" customHeight="1" x14ac:dyDescent="0.25">
      <c r="A6" s="20"/>
      <c r="B6" s="20" t="s">
        <v>227</v>
      </c>
      <c r="C6" s="175">
        <v>5948060.9000000004</v>
      </c>
      <c r="D6" s="179">
        <v>6053013.9900000002</v>
      </c>
      <c r="E6" s="224">
        <v>2185668.0699999998</v>
      </c>
      <c r="F6" s="264">
        <f t="shared" si="0"/>
        <v>0.36108756292499494</v>
      </c>
      <c r="G6" s="224">
        <v>2185668.0699999998</v>
      </c>
      <c r="H6" s="264">
        <f t="shared" ref="H6:H65" si="1">+G6/D6</f>
        <v>0.36108756292499494</v>
      </c>
      <c r="I6" s="224">
        <v>2185668.0699999998</v>
      </c>
      <c r="J6" s="170">
        <f t="shared" ref="J6:J65" si="2">I6/D6</f>
        <v>0.36108756292499494</v>
      </c>
      <c r="K6" s="74">
        <v>2144091.06</v>
      </c>
      <c r="L6" s="706">
        <v>0.35027419603225396</v>
      </c>
      <c r="M6" s="201">
        <f t="shared" ref="M6:M65" si="3">+G6/K6-1</f>
        <v>1.9391438533398642E-2</v>
      </c>
      <c r="N6" s="74">
        <v>2144091.06</v>
      </c>
      <c r="O6" s="698">
        <v>0.35027419603225396</v>
      </c>
      <c r="P6" s="202">
        <f>+I6/N6-1</f>
        <v>1.9391438533398642E-2</v>
      </c>
      <c r="Q6" s="53">
        <v>11</v>
      </c>
    </row>
    <row r="7" spans="1:19" ht="15" customHeight="1" x14ac:dyDescent="0.25">
      <c r="A7" s="20"/>
      <c r="B7" s="20" t="s">
        <v>228</v>
      </c>
      <c r="C7" s="175">
        <v>236727207.78999999</v>
      </c>
      <c r="D7" s="179">
        <v>238250074.13999999</v>
      </c>
      <c r="E7" s="224">
        <v>82855885.439999998</v>
      </c>
      <c r="F7" s="264">
        <f t="shared" si="0"/>
        <v>0.34776856099239828</v>
      </c>
      <c r="G7" s="224">
        <v>82855885.439999998</v>
      </c>
      <c r="H7" s="264">
        <f t="shared" si="1"/>
        <v>0.34776856099239828</v>
      </c>
      <c r="I7" s="224">
        <v>82855885.439999998</v>
      </c>
      <c r="J7" s="170">
        <f t="shared" si="2"/>
        <v>0.34776856099239828</v>
      </c>
      <c r="K7" s="74">
        <v>79677879.560000002</v>
      </c>
      <c r="L7" s="706">
        <v>0.35939077518367407</v>
      </c>
      <c r="M7" s="201">
        <f t="shared" si="3"/>
        <v>3.9885673383248887E-2</v>
      </c>
      <c r="N7" s="74">
        <v>79677879.560000002</v>
      </c>
      <c r="O7" s="698">
        <v>0.35939077518367407</v>
      </c>
      <c r="P7" s="202">
        <f>+I7/N7-1</f>
        <v>3.9885673383248887E-2</v>
      </c>
      <c r="Q7" s="53">
        <v>12</v>
      </c>
    </row>
    <row r="8" spans="1:19" ht="15" customHeight="1" x14ac:dyDescent="0.25">
      <c r="A8" s="20"/>
      <c r="B8" s="20" t="s">
        <v>229</v>
      </c>
      <c r="C8" s="175">
        <v>9233252.0800000001</v>
      </c>
      <c r="D8" s="179">
        <v>9209832.0800000001</v>
      </c>
      <c r="E8" s="224">
        <v>3164358.76</v>
      </c>
      <c r="F8" s="264">
        <f>+E8/D8</f>
        <v>0.34358484850898602</v>
      </c>
      <c r="G8" s="224">
        <v>3164358.76</v>
      </c>
      <c r="H8" s="264">
        <f>+G8/D8</f>
        <v>0.34358484850898602</v>
      </c>
      <c r="I8" s="224">
        <v>3164358.76</v>
      </c>
      <c r="J8" s="170">
        <f>I8/D8</f>
        <v>0.34358484850898602</v>
      </c>
      <c r="K8" s="74">
        <v>3095127.58</v>
      </c>
      <c r="L8" s="706">
        <v>0.34830733758364879</v>
      </c>
      <c r="M8" s="201">
        <f t="shared" si="3"/>
        <v>2.2367795255793466E-2</v>
      </c>
      <c r="N8" s="74">
        <v>3095127.58</v>
      </c>
      <c r="O8" s="698">
        <v>0.34830733758364879</v>
      </c>
      <c r="P8" s="420">
        <f>+I8/N8-1</f>
        <v>2.2367795255793466E-2</v>
      </c>
      <c r="Q8" s="53">
        <v>13</v>
      </c>
    </row>
    <row r="9" spans="1:19" ht="15" customHeight="1" x14ac:dyDescent="0.25">
      <c r="A9" s="21"/>
      <c r="B9" s="21" t="s">
        <v>231</v>
      </c>
      <c r="C9" s="175">
        <v>37674194.890000001</v>
      </c>
      <c r="D9" s="179">
        <v>35316617.789999999</v>
      </c>
      <c r="E9" s="224">
        <v>22916519.309999999</v>
      </c>
      <c r="F9" s="264">
        <f>+E9/D9</f>
        <v>0.64888771190566485</v>
      </c>
      <c r="G9" s="224">
        <v>22916519.309999999</v>
      </c>
      <c r="H9" s="264">
        <f>+G9/D9</f>
        <v>0.64888771190566485</v>
      </c>
      <c r="I9" s="224">
        <v>22916519.309999999</v>
      </c>
      <c r="J9" s="170">
        <f>I9/D9</f>
        <v>0.64888771190566485</v>
      </c>
      <c r="K9" s="74">
        <v>21462072.73</v>
      </c>
      <c r="L9" s="706">
        <v>0.48883276604743486</v>
      </c>
      <c r="M9" s="202">
        <f t="shared" si="3"/>
        <v>6.7768225292003104E-2</v>
      </c>
      <c r="N9" s="74">
        <v>21462072.73</v>
      </c>
      <c r="O9" s="698">
        <v>0.48883276604743486</v>
      </c>
      <c r="P9" s="231">
        <f t="shared" ref="P9:P59" si="4">+I9/N9-1</f>
        <v>6.7768225292003104E-2</v>
      </c>
      <c r="Q9" s="53">
        <v>15</v>
      </c>
      <c r="R9" s="339"/>
      <c r="S9" s="339"/>
    </row>
    <row r="10" spans="1:19" ht="15" customHeight="1" x14ac:dyDescent="0.25">
      <c r="A10" s="21"/>
      <c r="B10" s="21" t="s">
        <v>230</v>
      </c>
      <c r="C10" s="376">
        <v>79738604.840000004</v>
      </c>
      <c r="D10" s="182">
        <v>81411680.75</v>
      </c>
      <c r="E10" s="129">
        <v>34498745.479999997</v>
      </c>
      <c r="F10" s="371">
        <f>+E10/D10</f>
        <v>0.42375670373320473</v>
      </c>
      <c r="G10" s="129">
        <v>34188204.659999996</v>
      </c>
      <c r="H10" s="371">
        <f>+G10/D10</f>
        <v>0.4199422533111134</v>
      </c>
      <c r="I10" s="129">
        <v>33437076.5</v>
      </c>
      <c r="J10" s="373">
        <f>I10/D10</f>
        <v>0.41071595859418492</v>
      </c>
      <c r="K10" s="74">
        <v>33388312.640000001</v>
      </c>
      <c r="L10" s="706">
        <v>0.4366626863773343</v>
      </c>
      <c r="M10" s="551">
        <f t="shared" si="3"/>
        <v>2.3957246016730549E-2</v>
      </c>
      <c r="N10" s="74">
        <v>32729674.359999999</v>
      </c>
      <c r="O10" s="698">
        <v>0.42804881110317045</v>
      </c>
      <c r="P10" s="480">
        <f t="shared" si="4"/>
        <v>2.1613479322132756E-2</v>
      </c>
      <c r="Q10" s="53">
        <v>16</v>
      </c>
    </row>
    <row r="11" spans="1:19" ht="15" customHeight="1" x14ac:dyDescent="0.25">
      <c r="A11" s="9"/>
      <c r="B11" s="2" t="s">
        <v>0</v>
      </c>
      <c r="C11" s="154">
        <f>SUM(C5:C10)</f>
        <v>387544332</v>
      </c>
      <c r="D11" s="144">
        <f>SUM(D5:D10)</f>
        <v>388741990.03000003</v>
      </c>
      <c r="E11" s="76">
        <f>SUM(E5:E10)</f>
        <v>152307121.09999999</v>
      </c>
      <c r="F11" s="82">
        <f>+E11/D11</f>
        <v>0.39179487939609031</v>
      </c>
      <c r="G11" s="76">
        <f>SUM(G5:G10)</f>
        <v>151996580.28</v>
      </c>
      <c r="H11" s="82">
        <f t="shared" si="1"/>
        <v>0.39099604410696698</v>
      </c>
      <c r="I11" s="76">
        <f>SUM(I5:I10)</f>
        <v>151245452.12</v>
      </c>
      <c r="J11" s="162">
        <f t="shared" si="2"/>
        <v>0.38906384182559767</v>
      </c>
      <c r="K11" s="520">
        <f>SUM(K5:K10)</f>
        <v>146290556.15000001</v>
      </c>
      <c r="L11" s="708">
        <v>0.39026275302021174</v>
      </c>
      <c r="M11" s="204">
        <f t="shared" si="3"/>
        <v>3.9004733320921137E-2</v>
      </c>
      <c r="N11" s="520">
        <f>SUM(N5:N10)</f>
        <v>145631917.87</v>
      </c>
      <c r="O11" s="204">
        <v>0.38850568820918085</v>
      </c>
      <c r="P11" s="204">
        <f t="shared" si="4"/>
        <v>3.8546043560388821E-2</v>
      </c>
      <c r="Q11" s="53">
        <v>1</v>
      </c>
    </row>
    <row r="12" spans="1:19" ht="15" customHeight="1" x14ac:dyDescent="0.25">
      <c r="A12" s="19"/>
      <c r="B12" s="19" t="s">
        <v>235</v>
      </c>
      <c r="C12" s="177">
        <v>19435084.98</v>
      </c>
      <c r="D12" s="181">
        <v>19102192.059999999</v>
      </c>
      <c r="E12" s="74">
        <v>17931026.73</v>
      </c>
      <c r="F12" s="41">
        <f t="shared" si="0"/>
        <v>0.93868947991301899</v>
      </c>
      <c r="G12" s="74">
        <v>17637515.899999999</v>
      </c>
      <c r="H12" s="41">
        <f t="shared" si="1"/>
        <v>0.92332418418789575</v>
      </c>
      <c r="I12" s="74">
        <v>7071040.75</v>
      </c>
      <c r="J12" s="145">
        <f t="shared" si="2"/>
        <v>0.3701690741978646</v>
      </c>
      <c r="K12" s="74">
        <v>16515401.039999999</v>
      </c>
      <c r="L12" s="698">
        <v>0.83984545150268186</v>
      </c>
      <c r="M12" s="201">
        <f t="shared" si="3"/>
        <v>6.7943542956193204E-2</v>
      </c>
      <c r="N12" s="74">
        <v>7107231.0700000003</v>
      </c>
      <c r="O12" s="698">
        <v>0.36141875528552342</v>
      </c>
      <c r="P12" s="201">
        <f t="shared" si="4"/>
        <v>-5.0920421249228687E-3</v>
      </c>
      <c r="Q12" s="52">
        <v>20</v>
      </c>
    </row>
    <row r="13" spans="1:19" ht="15" customHeight="1" x14ac:dyDescent="0.25">
      <c r="A13" s="222"/>
      <c r="B13" s="222" t="s">
        <v>236</v>
      </c>
      <c r="C13" s="223">
        <v>21404582.350000001</v>
      </c>
      <c r="D13" s="179">
        <v>22926892.239999998</v>
      </c>
      <c r="E13" s="224">
        <v>17634349.719999999</v>
      </c>
      <c r="F13" s="389">
        <f t="shared" ref="F13:F59" si="5">+E13/D13</f>
        <v>0.76915569434368314</v>
      </c>
      <c r="G13" s="224">
        <v>16234137.48</v>
      </c>
      <c r="H13" s="389">
        <f t="shared" si="1"/>
        <v>0.70808277502507255</v>
      </c>
      <c r="I13" s="63">
        <v>3988405.98</v>
      </c>
      <c r="J13" s="404">
        <f t="shared" si="2"/>
        <v>0.17396191067891548</v>
      </c>
      <c r="K13" s="74">
        <v>15980687.789999999</v>
      </c>
      <c r="L13" s="698">
        <v>0.73394365987853394</v>
      </c>
      <c r="M13" s="201">
        <f t="shared" si="3"/>
        <v>1.585974854965877E-2</v>
      </c>
      <c r="N13" s="74">
        <v>4531256.9400000004</v>
      </c>
      <c r="O13" s="698">
        <v>0.20810664385012723</v>
      </c>
      <c r="P13" s="420">
        <f t="shared" si="4"/>
        <v>-0.11980140768623027</v>
      </c>
      <c r="Q13" s="52">
        <v>21</v>
      </c>
    </row>
    <row r="14" spans="1:19" ht="15" customHeight="1" x14ac:dyDescent="0.25">
      <c r="A14" s="54"/>
      <c r="B14" s="54" t="s">
        <v>237</v>
      </c>
      <c r="C14" s="176">
        <v>2135220.77</v>
      </c>
      <c r="D14" s="180">
        <v>1877465.1</v>
      </c>
      <c r="E14" s="65">
        <v>1160837.1000000001</v>
      </c>
      <c r="F14" s="390">
        <f t="shared" si="5"/>
        <v>0.61830022832381815</v>
      </c>
      <c r="G14" s="65">
        <v>707979.2</v>
      </c>
      <c r="H14" s="390">
        <f t="shared" si="1"/>
        <v>0.37709313478050799</v>
      </c>
      <c r="I14" s="65">
        <v>478774.05</v>
      </c>
      <c r="J14" s="405">
        <f t="shared" si="2"/>
        <v>0.25501089207996464</v>
      </c>
      <c r="K14" s="74">
        <v>825138.59</v>
      </c>
      <c r="L14" s="698">
        <v>0.39078263736429336</v>
      </c>
      <c r="M14" s="551">
        <f t="shared" si="3"/>
        <v>-0.1419875296342642</v>
      </c>
      <c r="N14" s="74">
        <v>537723.72</v>
      </c>
      <c r="O14" s="698">
        <v>0.25466399950454244</v>
      </c>
      <c r="P14" s="555">
        <f t="shared" si="4"/>
        <v>-0.10962817485529552</v>
      </c>
      <c r="Q14" s="52">
        <v>220</v>
      </c>
    </row>
    <row r="15" spans="1:19" ht="15" customHeight="1" x14ac:dyDescent="0.25">
      <c r="A15" s="60"/>
      <c r="B15" s="60" t="s">
        <v>239</v>
      </c>
      <c r="C15" s="177">
        <v>10719363.800000001</v>
      </c>
      <c r="D15" s="181">
        <v>10796465.07</v>
      </c>
      <c r="E15" s="74">
        <v>5554164.9800000004</v>
      </c>
      <c r="F15" s="391">
        <f t="shared" si="5"/>
        <v>0.51444291663882535</v>
      </c>
      <c r="G15" s="74">
        <v>5477027.5199999996</v>
      </c>
      <c r="H15" s="391">
        <f t="shared" si="1"/>
        <v>0.5072982207129022</v>
      </c>
      <c r="I15" s="74">
        <v>3220561.78</v>
      </c>
      <c r="J15" s="406">
        <f t="shared" si="2"/>
        <v>0.29829780017062563</v>
      </c>
      <c r="K15" s="74">
        <v>5886406.8099999996</v>
      </c>
      <c r="L15" s="698">
        <v>0.96605931665614642</v>
      </c>
      <c r="M15" s="201">
        <f t="shared" si="3"/>
        <v>-6.954655075903593E-2</v>
      </c>
      <c r="N15" s="74">
        <v>3078867.6</v>
      </c>
      <c r="O15" s="698">
        <v>0.50529445648877092</v>
      </c>
      <c r="P15" s="555">
        <f t="shared" si="4"/>
        <v>4.6021524277302328E-2</v>
      </c>
      <c r="Q15" s="52">
        <v>22100</v>
      </c>
    </row>
    <row r="16" spans="1:19" ht="15" customHeight="1" x14ac:dyDescent="0.25">
      <c r="A16" s="62"/>
      <c r="B16" s="62" t="s">
        <v>241</v>
      </c>
      <c r="C16" s="223">
        <v>1129590</v>
      </c>
      <c r="D16" s="179">
        <v>1129590</v>
      </c>
      <c r="E16" s="224">
        <v>1119324.42</v>
      </c>
      <c r="F16" s="122">
        <f>+E16/D16</f>
        <v>0.99091211855629024</v>
      </c>
      <c r="G16" s="224">
        <v>1078815.3500000001</v>
      </c>
      <c r="H16" s="122">
        <f>+G16/D16</f>
        <v>0.95505037225896128</v>
      </c>
      <c r="I16" s="63">
        <v>432762.86</v>
      </c>
      <c r="J16" s="185">
        <f>I16/D16</f>
        <v>0.38311498862419108</v>
      </c>
      <c r="K16" s="74">
        <v>1061290.18</v>
      </c>
      <c r="L16" s="698">
        <v>0.94300824136230044</v>
      </c>
      <c r="M16" s="201">
        <f t="shared" si="3"/>
        <v>1.651308033397636E-2</v>
      </c>
      <c r="N16" s="74">
        <v>380677.37</v>
      </c>
      <c r="O16" s="698">
        <v>0.33825046530641201</v>
      </c>
      <c r="P16" s="555">
        <f t="shared" si="4"/>
        <v>0.1368231844199197</v>
      </c>
      <c r="Q16" s="52">
        <v>22101</v>
      </c>
    </row>
    <row r="17" spans="1:17" ht="15" customHeight="1" x14ac:dyDescent="0.25">
      <c r="A17" s="62"/>
      <c r="B17" s="62" t="s">
        <v>240</v>
      </c>
      <c r="C17" s="223">
        <v>17307593.73</v>
      </c>
      <c r="D17" s="181">
        <v>17267593.73</v>
      </c>
      <c r="E17" s="224">
        <v>11346382.91</v>
      </c>
      <c r="F17" s="122">
        <f>+E17/D17</f>
        <v>0.65709114352668985</v>
      </c>
      <c r="G17" s="224">
        <v>11346382.91</v>
      </c>
      <c r="H17" s="122">
        <f>+G17/D17</f>
        <v>0.65709114352668985</v>
      </c>
      <c r="I17" s="63">
        <v>5399338.0999999996</v>
      </c>
      <c r="J17" s="185">
        <f>I17/D17</f>
        <v>0.31268619035317086</v>
      </c>
      <c r="K17" s="74">
        <v>11006546.68</v>
      </c>
      <c r="L17" s="698">
        <v>0.63593743022300531</v>
      </c>
      <c r="M17" s="201">
        <f t="shared" si="3"/>
        <v>3.0875826894689595E-2</v>
      </c>
      <c r="N17" s="74">
        <v>4070405.91</v>
      </c>
      <c r="O17" s="698">
        <v>0.23518034762652129</v>
      </c>
      <c r="P17" s="555">
        <f t="shared" si="4"/>
        <v>0.32648640439891641</v>
      </c>
      <c r="Q17" s="52">
        <v>22120</v>
      </c>
    </row>
    <row r="18" spans="1:17" ht="15" customHeight="1" x14ac:dyDescent="0.25">
      <c r="A18" s="62"/>
      <c r="B18" s="62" t="s">
        <v>242</v>
      </c>
      <c r="C18" s="223">
        <v>591672.72</v>
      </c>
      <c r="D18" s="181">
        <v>596672.72</v>
      </c>
      <c r="E18" s="224">
        <v>596672.72</v>
      </c>
      <c r="F18" s="122">
        <f>+E18/D18</f>
        <v>1</v>
      </c>
      <c r="G18" s="224">
        <v>596672.72</v>
      </c>
      <c r="H18" s="122">
        <f>+G18/D18</f>
        <v>1</v>
      </c>
      <c r="I18" s="63">
        <v>187549.53</v>
      </c>
      <c r="J18" s="185">
        <f>I18/D18</f>
        <v>0.31432563231649002</v>
      </c>
      <c r="K18" s="74">
        <v>592672.72</v>
      </c>
      <c r="L18" s="698">
        <v>1</v>
      </c>
      <c r="M18" s="201">
        <f t="shared" si="3"/>
        <v>6.7490874221443065E-3</v>
      </c>
      <c r="N18" s="74">
        <v>174379.38</v>
      </c>
      <c r="O18" s="698">
        <v>0.29422542005982666</v>
      </c>
      <c r="P18" s="555">
        <f t="shared" si="4"/>
        <v>7.5525844856197955E-2</v>
      </c>
      <c r="Q18" s="52">
        <v>22121</v>
      </c>
    </row>
    <row r="19" spans="1:17" ht="15" customHeight="1" x14ac:dyDescent="0.25">
      <c r="A19" s="62"/>
      <c r="B19" s="62" t="s">
        <v>238</v>
      </c>
      <c r="C19" s="223">
        <v>1113062.3</v>
      </c>
      <c r="D19" s="181">
        <v>1113062.3</v>
      </c>
      <c r="E19" s="224">
        <v>720262.92</v>
      </c>
      <c r="F19" s="122">
        <f t="shared" si="5"/>
        <v>0.64710027462074671</v>
      </c>
      <c r="G19" s="224">
        <v>720262.92</v>
      </c>
      <c r="H19" s="122">
        <f t="shared" si="1"/>
        <v>0.64710027462074671</v>
      </c>
      <c r="I19" s="63">
        <v>461660.67</v>
      </c>
      <c r="J19" s="185">
        <f t="shared" si="2"/>
        <v>0.41476624444112425</v>
      </c>
      <c r="K19" s="74">
        <v>1108452.3</v>
      </c>
      <c r="L19" s="698">
        <v>0.99585827316224795</v>
      </c>
      <c r="M19" s="201">
        <f t="shared" si="3"/>
        <v>-0.35020846634537184</v>
      </c>
      <c r="N19" s="74">
        <v>350949.17</v>
      </c>
      <c r="O19" s="698">
        <v>0.31530056314008659</v>
      </c>
      <c r="P19" s="555">
        <f t="shared" si="4"/>
        <v>0.31546306264237645</v>
      </c>
      <c r="Q19" s="53" t="s">
        <v>243</v>
      </c>
    </row>
    <row r="20" spans="1:17" ht="15" customHeight="1" x14ac:dyDescent="0.25">
      <c r="A20" s="64"/>
      <c r="B20" s="64" t="s">
        <v>244</v>
      </c>
      <c r="C20" s="176">
        <v>5490446.1000000006</v>
      </c>
      <c r="D20" s="180">
        <f>36640075.8-D15-D16-D17-D18-D19</f>
        <v>5736691.9799999967</v>
      </c>
      <c r="E20" s="224">
        <f>24513124.25-E15-E16-E17-E18-E19</f>
        <v>5176316.3000000017</v>
      </c>
      <c r="F20" s="390">
        <f t="shared" si="5"/>
        <v>0.90231727937395811</v>
      </c>
      <c r="G20" s="224">
        <f>23544805.36-G15-G16-G17-G18-G19</f>
        <v>4325643.9399999985</v>
      </c>
      <c r="H20" s="390">
        <f t="shared" si="1"/>
        <v>0.75403106094603345</v>
      </c>
      <c r="I20" s="65">
        <f>10337656.32-I15-I16-I17-I18-I19</f>
        <v>635783.38000000105</v>
      </c>
      <c r="J20" s="407">
        <f t="shared" si="2"/>
        <v>0.11082752607540233</v>
      </c>
      <c r="K20" s="74">
        <v>1818800.01</v>
      </c>
      <c r="L20" s="698">
        <v>0.34359443109524296</v>
      </c>
      <c r="M20" s="549">
        <f t="shared" si="3"/>
        <v>1.3782955334380049</v>
      </c>
      <c r="N20" s="74">
        <v>938323.58</v>
      </c>
      <c r="O20" s="698">
        <v>0.17726124636064394</v>
      </c>
      <c r="P20" s="420">
        <f t="shared" si="4"/>
        <v>-0.32242629989113025</v>
      </c>
      <c r="Q20" s="53" t="s">
        <v>245</v>
      </c>
    </row>
    <row r="21" spans="1:17" ht="15" customHeight="1" x14ac:dyDescent="0.25">
      <c r="A21" s="60"/>
      <c r="B21" s="60" t="s">
        <v>246</v>
      </c>
      <c r="C21" s="177">
        <v>4157314.27</v>
      </c>
      <c r="D21" s="179">
        <v>4179412.29</v>
      </c>
      <c r="E21" s="61">
        <v>3652482.83</v>
      </c>
      <c r="F21" s="392">
        <f t="shared" si="5"/>
        <v>0.87392259403055927</v>
      </c>
      <c r="G21" s="61">
        <v>3587482.83</v>
      </c>
      <c r="H21" s="392">
        <f t="shared" si="1"/>
        <v>0.85837016811758482</v>
      </c>
      <c r="I21" s="61">
        <v>703303.76</v>
      </c>
      <c r="J21" s="408">
        <f t="shared" si="2"/>
        <v>0.16827814802640589</v>
      </c>
      <c r="K21" s="74">
        <v>3958589.76</v>
      </c>
      <c r="L21" s="698">
        <v>0.98484650043123267</v>
      </c>
      <c r="M21" s="201">
        <f t="shared" si="3"/>
        <v>-9.3747256598774142E-2</v>
      </c>
      <c r="N21" s="74">
        <v>1062584.1599999999</v>
      </c>
      <c r="O21" s="698">
        <v>0.26435734815563738</v>
      </c>
      <c r="P21" s="420">
        <f t="shared" si="4"/>
        <v>-0.33811947657868335</v>
      </c>
      <c r="Q21" s="52">
        <v>22200</v>
      </c>
    </row>
    <row r="22" spans="1:17" ht="15" customHeight="1" x14ac:dyDescent="0.25">
      <c r="A22" s="64"/>
      <c r="B22" s="64" t="s">
        <v>247</v>
      </c>
      <c r="C22" s="176">
        <v>1023548.8400000003</v>
      </c>
      <c r="D22" s="180">
        <v>1168894.68</v>
      </c>
      <c r="E22" s="65">
        <v>655046.41999999993</v>
      </c>
      <c r="F22" s="393">
        <f t="shared" si="5"/>
        <v>0.56039815323652598</v>
      </c>
      <c r="G22" s="224">
        <v>581211.29</v>
      </c>
      <c r="H22" s="391">
        <f t="shared" si="1"/>
        <v>0.4972315298757285</v>
      </c>
      <c r="I22" s="55">
        <v>169244.86</v>
      </c>
      <c r="J22" s="407">
        <f t="shared" si="2"/>
        <v>0.14479051269187057</v>
      </c>
      <c r="K22" s="74">
        <v>742023.64</v>
      </c>
      <c r="L22" s="698">
        <v>0.60053965104659113</v>
      </c>
      <c r="M22" s="549">
        <f t="shared" si="3"/>
        <v>-0.21672132979482972</v>
      </c>
      <c r="N22" s="74">
        <v>251086.22999999998</v>
      </c>
      <c r="O22" s="698">
        <v>0.20321082620333242</v>
      </c>
      <c r="P22" s="420">
        <f t="shared" si="4"/>
        <v>-0.32594925655620377</v>
      </c>
      <c r="Q22" s="53" t="s">
        <v>248</v>
      </c>
    </row>
    <row r="23" spans="1:17" ht="15" customHeight="1" x14ac:dyDescent="0.25">
      <c r="A23" s="60"/>
      <c r="B23" s="60" t="s">
        <v>249</v>
      </c>
      <c r="C23" s="177">
        <v>753190.53</v>
      </c>
      <c r="D23" s="182">
        <v>741846.44</v>
      </c>
      <c r="E23" s="74">
        <v>661340.82999999996</v>
      </c>
      <c r="F23" s="392">
        <f t="shared" si="5"/>
        <v>0.89147941452681234</v>
      </c>
      <c r="G23" s="61">
        <v>643672.05000000005</v>
      </c>
      <c r="H23" s="392">
        <f t="shared" si="1"/>
        <v>0.8676621134691973</v>
      </c>
      <c r="I23" s="61">
        <v>173667.55</v>
      </c>
      <c r="J23" s="406">
        <f t="shared" si="2"/>
        <v>0.23410175022205404</v>
      </c>
      <c r="K23" s="74">
        <v>573095.07999999996</v>
      </c>
      <c r="L23" s="698">
        <v>0.77951912683097258</v>
      </c>
      <c r="M23" s="549">
        <f t="shared" si="3"/>
        <v>0.1231505424893895</v>
      </c>
      <c r="N23" s="74">
        <v>195763.68</v>
      </c>
      <c r="O23" s="698">
        <v>0.26627611756642183</v>
      </c>
      <c r="P23" s="420">
        <f t="shared" si="4"/>
        <v>-0.11287144785999126</v>
      </c>
      <c r="Q23" s="52">
        <v>223</v>
      </c>
    </row>
    <row r="24" spans="1:17" ht="15" customHeight="1" x14ac:dyDescent="0.25">
      <c r="A24" s="62"/>
      <c r="B24" s="62" t="s">
        <v>250</v>
      </c>
      <c r="C24" s="177">
        <v>2555771.27</v>
      </c>
      <c r="D24" s="375">
        <v>2111375.27</v>
      </c>
      <c r="E24" s="224">
        <v>1849798.67</v>
      </c>
      <c r="F24" s="122">
        <f t="shared" si="5"/>
        <v>0.87611079673202763</v>
      </c>
      <c r="G24" s="74">
        <v>1849798.67</v>
      </c>
      <c r="H24" s="122">
        <f t="shared" si="1"/>
        <v>0.87611079673202763</v>
      </c>
      <c r="I24" s="74">
        <v>1813126.65</v>
      </c>
      <c r="J24" s="185">
        <f t="shared" si="2"/>
        <v>0.85874201320923871</v>
      </c>
      <c r="K24" s="74">
        <v>2337375.38</v>
      </c>
      <c r="L24" s="698">
        <v>0.93683458727763225</v>
      </c>
      <c r="M24" s="549">
        <f t="shared" si="3"/>
        <v>-0.20860008801838237</v>
      </c>
      <c r="N24" s="74">
        <v>1700654.7</v>
      </c>
      <c r="O24" s="698">
        <v>0.6816329792847674</v>
      </c>
      <c r="P24" s="420">
        <f t="shared" si="4"/>
        <v>6.613450102481111E-2</v>
      </c>
      <c r="Q24" s="52">
        <v>224</v>
      </c>
    </row>
    <row r="25" spans="1:17" ht="15" customHeight="1" x14ac:dyDescent="0.25">
      <c r="A25" s="64"/>
      <c r="B25" s="64" t="s">
        <v>251</v>
      </c>
      <c r="C25" s="176">
        <v>635947.34</v>
      </c>
      <c r="D25" s="159">
        <v>639947.34</v>
      </c>
      <c r="E25" s="65">
        <v>560883.57999999996</v>
      </c>
      <c r="F25" s="390">
        <f t="shared" si="5"/>
        <v>0.87645270937449316</v>
      </c>
      <c r="G25" s="55">
        <v>88200.25</v>
      </c>
      <c r="H25" s="390">
        <f t="shared" si="1"/>
        <v>0.13782423097500493</v>
      </c>
      <c r="I25" s="55">
        <v>88200.25</v>
      </c>
      <c r="J25" s="407">
        <f t="shared" si="2"/>
        <v>0.13782423097500493</v>
      </c>
      <c r="K25" s="74">
        <v>142590.44</v>
      </c>
      <c r="L25" s="698">
        <v>0.22478290836688936</v>
      </c>
      <c r="M25" s="549">
        <f t="shared" si="3"/>
        <v>-0.38144345441391447</v>
      </c>
      <c r="N25" s="74">
        <v>142590.44</v>
      </c>
      <c r="O25" s="698">
        <v>0.22478290836688936</v>
      </c>
      <c r="P25" s="420">
        <f>+I25/N25-1</f>
        <v>-0.38144345441391447</v>
      </c>
      <c r="Q25" s="52">
        <v>225</v>
      </c>
    </row>
    <row r="26" spans="1:17" ht="15" customHeight="1" x14ac:dyDescent="0.25">
      <c r="A26" s="60"/>
      <c r="B26" s="60" t="s">
        <v>253</v>
      </c>
      <c r="C26" s="177">
        <v>889654.41</v>
      </c>
      <c r="D26" s="179">
        <v>861019.76</v>
      </c>
      <c r="E26" s="74">
        <v>586777.98</v>
      </c>
      <c r="F26" s="392">
        <f>+E26/D26</f>
        <v>0.68149188585404818</v>
      </c>
      <c r="G26" s="74">
        <v>95512.37</v>
      </c>
      <c r="H26" s="392">
        <f>+G26/D26</f>
        <v>0.11092935892667549</v>
      </c>
      <c r="I26" s="74">
        <v>90587.37</v>
      </c>
      <c r="J26" s="406">
        <f>I26/D26</f>
        <v>0.10520939728491248</v>
      </c>
      <c r="K26" s="74">
        <v>105091.8</v>
      </c>
      <c r="L26" s="698">
        <v>0.10135407750577222</v>
      </c>
      <c r="M26" s="201">
        <f t="shared" si="3"/>
        <v>-9.1152972924624098E-2</v>
      </c>
      <c r="N26" s="74">
        <v>105075.63</v>
      </c>
      <c r="O26" s="698">
        <v>0.10133848261222897</v>
      </c>
      <c r="P26" s="532">
        <f t="shared" si="4"/>
        <v>-0.1378841126148852</v>
      </c>
      <c r="Q26" s="52">
        <v>22601</v>
      </c>
    </row>
    <row r="27" spans="1:17" ht="15" customHeight="1" x14ac:dyDescent="0.25">
      <c r="A27" s="62"/>
      <c r="B27" s="62" t="s">
        <v>252</v>
      </c>
      <c r="C27" s="177">
        <v>10065042</v>
      </c>
      <c r="D27" s="179">
        <v>11116774.33</v>
      </c>
      <c r="E27" s="74">
        <v>10617212.84</v>
      </c>
      <c r="F27" s="122">
        <f>+E27/D27</f>
        <v>0.9550623701470784</v>
      </c>
      <c r="G27" s="74">
        <v>5185863.29</v>
      </c>
      <c r="H27" s="122">
        <f>+G27/D27</f>
        <v>0.46648993098702218</v>
      </c>
      <c r="I27" s="74">
        <v>2540200.09</v>
      </c>
      <c r="J27" s="185">
        <f>I27/D27</f>
        <v>0.22850154321698818</v>
      </c>
      <c r="K27" s="74">
        <v>6228855.2000000002</v>
      </c>
      <c r="L27" s="698">
        <v>0.62184916856224426</v>
      </c>
      <c r="M27" s="201">
        <f t="shared" si="3"/>
        <v>-0.16744520084525327</v>
      </c>
      <c r="N27" s="74">
        <v>1503256.78</v>
      </c>
      <c r="O27" s="698">
        <v>0.15007556746198827</v>
      </c>
      <c r="P27" s="532">
        <f t="shared" si="4"/>
        <v>0.68979786008349131</v>
      </c>
      <c r="Q27" s="52">
        <v>22602</v>
      </c>
    </row>
    <row r="28" spans="1:17" ht="15" customHeight="1" x14ac:dyDescent="0.25">
      <c r="A28" s="62"/>
      <c r="B28" s="62" t="s">
        <v>254</v>
      </c>
      <c r="C28" s="177">
        <v>877028.4</v>
      </c>
      <c r="D28" s="375">
        <v>1158551.03</v>
      </c>
      <c r="E28" s="224">
        <v>962275.03</v>
      </c>
      <c r="F28" s="122">
        <f t="shared" si="5"/>
        <v>0.83058493331968297</v>
      </c>
      <c r="G28" s="74">
        <v>477582.69</v>
      </c>
      <c r="H28" s="122">
        <f t="shared" si="1"/>
        <v>0.41222412965270938</v>
      </c>
      <c r="I28" s="74">
        <v>115075.61</v>
      </c>
      <c r="J28" s="185">
        <f t="shared" si="2"/>
        <v>9.9327182851842097E-2</v>
      </c>
      <c r="K28" s="74">
        <v>229162.43</v>
      </c>
      <c r="L28" s="698">
        <v>0.18760154564810247</v>
      </c>
      <c r="M28" s="201">
        <f t="shared" si="3"/>
        <v>1.0840357208640179</v>
      </c>
      <c r="N28" s="74">
        <v>214505.83</v>
      </c>
      <c r="O28" s="698">
        <v>0.17560306573171311</v>
      </c>
      <c r="P28" s="420">
        <f t="shared" si="4"/>
        <v>-0.4635315506343114</v>
      </c>
      <c r="Q28" s="52">
        <v>22606</v>
      </c>
    </row>
    <row r="29" spans="1:17" ht="15" customHeight="1" x14ac:dyDescent="0.25">
      <c r="A29" s="62"/>
      <c r="B29" s="62" t="s">
        <v>255</v>
      </c>
      <c r="C29" s="177">
        <v>28424658.260000002</v>
      </c>
      <c r="D29" s="375">
        <v>34027990.789999999</v>
      </c>
      <c r="E29" s="224">
        <v>24662666.219999999</v>
      </c>
      <c r="F29" s="122">
        <f t="shared" si="5"/>
        <v>0.72477585797536292</v>
      </c>
      <c r="G29" s="74">
        <v>16840279.920000002</v>
      </c>
      <c r="H29" s="122">
        <f t="shared" si="1"/>
        <v>0.49489492412079034</v>
      </c>
      <c r="I29" s="74">
        <v>6366897.5499999998</v>
      </c>
      <c r="J29" s="185">
        <f t="shared" si="2"/>
        <v>0.18710765467442986</v>
      </c>
      <c r="K29" s="74">
        <v>15301592.970000001</v>
      </c>
      <c r="L29" s="698">
        <v>0.49294018395879191</v>
      </c>
      <c r="M29" s="201">
        <f t="shared" si="3"/>
        <v>0.10055730491699255</v>
      </c>
      <c r="N29" s="74">
        <v>6255482.3300000001</v>
      </c>
      <c r="O29" s="698">
        <v>0.20152010424971933</v>
      </c>
      <c r="P29" s="420">
        <f t="shared" si="4"/>
        <v>1.7810812040132351E-2</v>
      </c>
      <c r="Q29" s="52">
        <v>22610</v>
      </c>
    </row>
    <row r="30" spans="1:17" ht="15" customHeight="1" x14ac:dyDescent="0.25">
      <c r="A30" s="64"/>
      <c r="B30" s="64" t="s">
        <v>256</v>
      </c>
      <c r="C30" s="176">
        <v>29412935.52</v>
      </c>
      <c r="D30" s="159">
        <v>25420639.910000004</v>
      </c>
      <c r="E30" s="65">
        <v>8429481.4800000004</v>
      </c>
      <c r="F30" s="390">
        <f t="shared" si="5"/>
        <v>0.3315998932302251</v>
      </c>
      <c r="G30" s="55">
        <v>5633096.1799999997</v>
      </c>
      <c r="H30" s="390">
        <f t="shared" si="1"/>
        <v>0.2215953728916181</v>
      </c>
      <c r="I30" s="55">
        <v>3946033.54</v>
      </c>
      <c r="J30" s="407">
        <f t="shared" si="2"/>
        <v>0.15522951247374792</v>
      </c>
      <c r="K30" s="74">
        <v>8276000.209999999</v>
      </c>
      <c r="L30" s="698">
        <v>0.38199178861406879</v>
      </c>
      <c r="M30" s="549">
        <f t="shared" si="3"/>
        <v>-0.3193455730953878</v>
      </c>
      <c r="N30" s="74">
        <v>2605757.6099999994</v>
      </c>
      <c r="O30" s="698">
        <v>0.12027283529257198</v>
      </c>
      <c r="P30" s="533">
        <f t="shared" si="4"/>
        <v>0.51435172821005448</v>
      </c>
      <c r="Q30" s="53" t="s">
        <v>257</v>
      </c>
    </row>
    <row r="31" spans="1:17" ht="15" customHeight="1" x14ac:dyDescent="0.25">
      <c r="A31" s="60"/>
      <c r="B31" s="60" t="s">
        <v>258</v>
      </c>
      <c r="C31" s="175">
        <v>14579742.949999999</v>
      </c>
      <c r="D31" s="179">
        <v>14906517.689999999</v>
      </c>
      <c r="E31" s="63">
        <v>14885829.49</v>
      </c>
      <c r="F31" s="391">
        <f t="shared" si="5"/>
        <v>0.99861213729254295</v>
      </c>
      <c r="G31" s="63">
        <v>14808527.380000001</v>
      </c>
      <c r="H31" s="122">
        <f t="shared" si="1"/>
        <v>0.99342634463408341</v>
      </c>
      <c r="I31" s="63">
        <v>4229382.9800000004</v>
      </c>
      <c r="J31" s="406">
        <f t="shared" si="2"/>
        <v>0.28372709629139414</v>
      </c>
      <c r="K31" s="74">
        <v>21134434.629999999</v>
      </c>
      <c r="L31" s="698">
        <v>0.99396781222730413</v>
      </c>
      <c r="M31" s="201">
        <f t="shared" si="3"/>
        <v>-0.29931755264559912</v>
      </c>
      <c r="N31" s="74">
        <v>3928493.89</v>
      </c>
      <c r="O31" s="698">
        <v>0.18475992121638465</v>
      </c>
      <c r="P31" s="533">
        <f t="shared" si="4"/>
        <v>7.6591461874464084E-2</v>
      </c>
      <c r="Q31" s="52">
        <v>22700</v>
      </c>
    </row>
    <row r="32" spans="1:17" ht="15" customHeight="1" x14ac:dyDescent="0.25">
      <c r="A32" s="62"/>
      <c r="B32" s="62" t="s">
        <v>259</v>
      </c>
      <c r="C32" s="175">
        <v>8890585.5500000007</v>
      </c>
      <c r="D32" s="179">
        <v>11059866.51</v>
      </c>
      <c r="E32" s="63">
        <v>7435557.04</v>
      </c>
      <c r="F32" s="122">
        <f t="shared" si="5"/>
        <v>0.67230079434295087</v>
      </c>
      <c r="G32" s="63">
        <v>6055374.6200000001</v>
      </c>
      <c r="H32" s="122">
        <f t="shared" si="1"/>
        <v>0.54750883426349783</v>
      </c>
      <c r="I32" s="63">
        <v>1742109.25</v>
      </c>
      <c r="J32" s="185">
        <f t="shared" si="2"/>
        <v>0.15751629989610064</v>
      </c>
      <c r="K32" s="74">
        <v>4164680.03</v>
      </c>
      <c r="L32" s="698">
        <v>0.41219048225591287</v>
      </c>
      <c r="M32" s="201">
        <f t="shared" si="3"/>
        <v>0.45398315750081775</v>
      </c>
      <c r="N32" s="74">
        <v>1590171.04</v>
      </c>
      <c r="O32" s="698">
        <v>0.15738384776872918</v>
      </c>
      <c r="P32" s="533">
        <f t="shared" si="4"/>
        <v>9.5548344283769682E-2</v>
      </c>
      <c r="Q32" s="52">
        <v>22703</v>
      </c>
    </row>
    <row r="33" spans="1:17" ht="15" customHeight="1" x14ac:dyDescent="0.25">
      <c r="A33" s="62"/>
      <c r="B33" s="62" t="s">
        <v>260</v>
      </c>
      <c r="C33" s="175">
        <v>2835603.5100000002</v>
      </c>
      <c r="D33" s="179">
        <v>2679840.14</v>
      </c>
      <c r="E33" s="63">
        <v>1359743.49</v>
      </c>
      <c r="F33" s="122">
        <f t="shared" si="5"/>
        <v>0.50739723974729323</v>
      </c>
      <c r="G33" s="571">
        <v>1298229.49</v>
      </c>
      <c r="H33" s="122">
        <f t="shared" si="1"/>
        <v>0.48444288546256342</v>
      </c>
      <c r="I33" s="63">
        <v>399469.44</v>
      </c>
      <c r="J33" s="185">
        <f t="shared" si="2"/>
        <v>0.14906465278932646</v>
      </c>
      <c r="K33" s="74">
        <v>1398637.66</v>
      </c>
      <c r="L33" s="698">
        <v>0.40916405683868834</v>
      </c>
      <c r="M33" s="201">
        <f t="shared" si="3"/>
        <v>-7.1789980258360808E-2</v>
      </c>
      <c r="N33" s="74">
        <v>498147.54</v>
      </c>
      <c r="O33" s="698">
        <v>0.14573043054668838</v>
      </c>
      <c r="P33" s="533">
        <f t="shared" si="4"/>
        <v>-0.19809010800294224</v>
      </c>
      <c r="Q33" s="52" t="s">
        <v>261</v>
      </c>
    </row>
    <row r="34" spans="1:17" ht="15" customHeight="1" x14ac:dyDescent="0.25">
      <c r="A34" s="62"/>
      <c r="B34" s="62" t="s">
        <v>262</v>
      </c>
      <c r="C34" s="175">
        <v>2915000</v>
      </c>
      <c r="D34" s="179">
        <v>2915000</v>
      </c>
      <c r="E34" s="63">
        <v>548277.66</v>
      </c>
      <c r="F34" s="122">
        <f t="shared" si="5"/>
        <v>0.18808839108061751</v>
      </c>
      <c r="G34" s="63">
        <v>548277.66</v>
      </c>
      <c r="H34" s="122">
        <f t="shared" si="1"/>
        <v>0.18808839108061751</v>
      </c>
      <c r="I34" s="63">
        <v>426958.23</v>
      </c>
      <c r="J34" s="185">
        <f t="shared" si="2"/>
        <v>0.14646937564322468</v>
      </c>
      <c r="K34" s="74">
        <v>1178096.82</v>
      </c>
      <c r="L34" s="698">
        <v>0.40414985248713553</v>
      </c>
      <c r="M34" s="201">
        <f t="shared" si="3"/>
        <v>-0.53460729993312439</v>
      </c>
      <c r="N34" s="74">
        <v>572875.14</v>
      </c>
      <c r="O34" s="698">
        <v>0.1965266346483705</v>
      </c>
      <c r="P34" s="533">
        <f t="shared" si="4"/>
        <v>-0.25470979592516452</v>
      </c>
      <c r="Q34" s="53">
        <v>22708</v>
      </c>
    </row>
    <row r="35" spans="1:17" ht="15" customHeight="1" x14ac:dyDescent="0.25">
      <c r="A35" s="62"/>
      <c r="B35" s="62" t="s">
        <v>263</v>
      </c>
      <c r="C35" s="175">
        <v>16844447.059999999</v>
      </c>
      <c r="D35" s="179">
        <v>16671782.359999999</v>
      </c>
      <c r="E35" s="63">
        <v>15290562.779999999</v>
      </c>
      <c r="F35" s="122">
        <f t="shared" si="5"/>
        <v>0.91715225461952343</v>
      </c>
      <c r="G35" s="63">
        <v>14675562.77</v>
      </c>
      <c r="H35" s="122">
        <f t="shared" si="1"/>
        <v>0.88026357668934929</v>
      </c>
      <c r="I35" s="63">
        <v>5295456.07</v>
      </c>
      <c r="J35" s="185">
        <f t="shared" si="2"/>
        <v>0.31762987037937801</v>
      </c>
      <c r="K35" s="74">
        <v>15455010.66</v>
      </c>
      <c r="L35" s="698">
        <v>0.90275859313246931</v>
      </c>
      <c r="M35" s="201">
        <f t="shared" si="3"/>
        <v>-5.0433345349759851E-2</v>
      </c>
      <c r="N35" s="74">
        <v>3269558.7</v>
      </c>
      <c r="O35" s="698">
        <v>0.19098157077402012</v>
      </c>
      <c r="P35" s="533">
        <f t="shared" si="4"/>
        <v>0.61962410095282894</v>
      </c>
      <c r="Q35" s="52">
        <v>22712</v>
      </c>
    </row>
    <row r="36" spans="1:17" ht="15" customHeight="1" x14ac:dyDescent="0.25">
      <c r="A36" s="62"/>
      <c r="B36" s="62" t="s">
        <v>264</v>
      </c>
      <c r="C36" s="175">
        <v>13079002.66</v>
      </c>
      <c r="D36" s="179">
        <v>13181866.9</v>
      </c>
      <c r="E36" s="63">
        <v>13041866.9</v>
      </c>
      <c r="F36" s="122">
        <f t="shared" si="5"/>
        <v>0.98937934959728657</v>
      </c>
      <c r="G36" s="63">
        <v>13041866.9</v>
      </c>
      <c r="H36" s="122">
        <f t="shared" si="1"/>
        <v>0.98937934959728657</v>
      </c>
      <c r="I36" s="63">
        <v>3469427</v>
      </c>
      <c r="J36" s="185">
        <f t="shared" si="2"/>
        <v>0.2631969376052492</v>
      </c>
      <c r="K36" s="74">
        <v>12939002.66</v>
      </c>
      <c r="L36" s="698">
        <v>1</v>
      </c>
      <c r="M36" s="201">
        <f t="shared" si="3"/>
        <v>7.9499357642145441E-3</v>
      </c>
      <c r="N36" s="74">
        <v>3101184.23</v>
      </c>
      <c r="O36" s="698">
        <v>0.23967722331390262</v>
      </c>
      <c r="P36" s="533">
        <f t="shared" si="4"/>
        <v>0.11874262948899372</v>
      </c>
      <c r="Q36" s="52">
        <v>22714</v>
      </c>
    </row>
    <row r="37" spans="1:17" ht="15" customHeight="1" x14ac:dyDescent="0.25">
      <c r="A37" s="62"/>
      <c r="B37" s="62" t="s">
        <v>265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1166827.53</v>
      </c>
      <c r="J37" s="185">
        <f t="shared" si="2"/>
        <v>0.22219013540777244</v>
      </c>
      <c r="K37" s="74">
        <v>5251482.1500000004</v>
      </c>
      <c r="L37" s="698">
        <v>1</v>
      </c>
      <c r="M37" s="201">
        <f t="shared" si="3"/>
        <v>0</v>
      </c>
      <c r="N37" s="74">
        <v>1028647.48</v>
      </c>
      <c r="O37" s="698">
        <v>0.19587755430150322</v>
      </c>
      <c r="P37" s="533">
        <f t="shared" si="4"/>
        <v>0.13433178293500525</v>
      </c>
      <c r="Q37" s="52">
        <v>22715</v>
      </c>
    </row>
    <row r="38" spans="1:17" ht="15" customHeight="1" x14ac:dyDescent="0.25">
      <c r="A38" s="62"/>
      <c r="B38" s="62" t="s">
        <v>266</v>
      </c>
      <c r="C38" s="175">
        <v>15200000</v>
      </c>
      <c r="D38" s="179">
        <v>15200000.01</v>
      </c>
      <c r="E38" s="63">
        <v>15200000</v>
      </c>
      <c r="F38" s="122">
        <f t="shared" si="5"/>
        <v>0.99999999934210526</v>
      </c>
      <c r="G38" s="63">
        <v>15199999.99</v>
      </c>
      <c r="H38" s="122">
        <f t="shared" si="1"/>
        <v>0.99999999868421052</v>
      </c>
      <c r="I38" s="63">
        <v>3680120.61</v>
      </c>
      <c r="J38" s="185">
        <f t="shared" si="2"/>
        <v>0.24211319786703078</v>
      </c>
      <c r="K38" s="74">
        <v>15200000</v>
      </c>
      <c r="L38" s="698">
        <v>1</v>
      </c>
      <c r="M38" s="201">
        <f t="shared" si="3"/>
        <v>-6.5789473868704818E-10</v>
      </c>
      <c r="N38" s="74">
        <v>2260502.39</v>
      </c>
      <c r="O38" s="698">
        <v>0.1487172625</v>
      </c>
      <c r="P38" s="533">
        <f t="shared" si="4"/>
        <v>0.6280100504560846</v>
      </c>
      <c r="Q38" s="52">
        <v>22716</v>
      </c>
    </row>
    <row r="39" spans="1:17" ht="15" customHeight="1" x14ac:dyDescent="0.25">
      <c r="A39" s="62"/>
      <c r="B39" s="62" t="s">
        <v>441</v>
      </c>
      <c r="C39" s="175">
        <v>315810.43</v>
      </c>
      <c r="D39" s="179">
        <v>332525.44</v>
      </c>
      <c r="E39" s="63">
        <v>315411.09999999998</v>
      </c>
      <c r="F39" s="122">
        <f t="shared" si="5"/>
        <v>0.94853223861608893</v>
      </c>
      <c r="G39" s="63">
        <v>250952.7</v>
      </c>
      <c r="H39" s="122">
        <f t="shared" si="1"/>
        <v>0.75468722032215041</v>
      </c>
      <c r="I39" s="63">
        <v>90772.57</v>
      </c>
      <c r="J39" s="185">
        <f t="shared" si="2"/>
        <v>0.27297932452927515</v>
      </c>
      <c r="K39" s="74">
        <v>270810.43</v>
      </c>
      <c r="L39" s="698">
        <v>0.81544697600666793</v>
      </c>
      <c r="M39" s="201">
        <f t="shared" si="3"/>
        <v>-7.3327050217378953E-2</v>
      </c>
      <c r="N39" s="74">
        <v>57108.76</v>
      </c>
      <c r="O39" s="698">
        <v>0.17196223072165484</v>
      </c>
      <c r="P39" s="533">
        <f t="shared" si="4"/>
        <v>0.58946841080072487</v>
      </c>
      <c r="Q39" s="52" t="s">
        <v>442</v>
      </c>
    </row>
    <row r="40" spans="1:17" ht="15" customHeight="1" x14ac:dyDescent="0.25">
      <c r="A40" s="62"/>
      <c r="B40" s="62" t="s">
        <v>443</v>
      </c>
      <c r="C40" s="175">
        <v>632650.14</v>
      </c>
      <c r="D40" s="179">
        <v>670150.14</v>
      </c>
      <c r="E40" s="63">
        <v>150462.66</v>
      </c>
      <c r="F40" s="122">
        <f t="shared" si="5"/>
        <v>0.224520821557987</v>
      </c>
      <c r="G40" s="63">
        <v>150462.66</v>
      </c>
      <c r="H40" s="122">
        <f t="shared" si="1"/>
        <v>0.224520821557987</v>
      </c>
      <c r="I40" s="63">
        <v>62120.09</v>
      </c>
      <c r="J40" s="185">
        <f t="shared" si="2"/>
        <v>9.2695780082952747E-2</v>
      </c>
      <c r="K40" s="74">
        <v>497497.59</v>
      </c>
      <c r="L40" s="698">
        <v>0.78087086279663631</v>
      </c>
      <c r="M40" s="201">
        <f t="shared" si="3"/>
        <v>-0.6975610273810573</v>
      </c>
      <c r="N40" s="74">
        <v>66932.570000000007</v>
      </c>
      <c r="O40" s="698">
        <v>0.10505717964401849</v>
      </c>
      <c r="P40" s="533">
        <f t="shared" si="4"/>
        <v>-7.1900421573533047E-2</v>
      </c>
      <c r="Q40" s="52" t="s">
        <v>444</v>
      </c>
    </row>
    <row r="41" spans="1:17" ht="15" customHeight="1" x14ac:dyDescent="0.25">
      <c r="A41" s="62"/>
      <c r="B41" s="62" t="s">
        <v>272</v>
      </c>
      <c r="C41" s="175">
        <v>78762909.819999993</v>
      </c>
      <c r="D41" s="179">
        <v>67803018.670000002</v>
      </c>
      <c r="E41" s="63">
        <v>55999608.530000001</v>
      </c>
      <c r="F41" s="122">
        <f t="shared" ref="F41:F55" si="6">+E41/D41</f>
        <v>0.8259161557769622</v>
      </c>
      <c r="G41" s="63">
        <v>52666405.200000003</v>
      </c>
      <c r="H41" s="122">
        <f t="shared" ref="H41:H55" si="7">+G41/D41</f>
        <v>0.77675605353693022</v>
      </c>
      <c r="I41" s="63">
        <v>17528547.690000001</v>
      </c>
      <c r="J41" s="185">
        <f t="shared" ref="J41:J55" si="8">I41/D41</f>
        <v>0.25852164157044605</v>
      </c>
      <c r="K41" s="74">
        <v>51190521.329999998</v>
      </c>
      <c r="L41" s="698">
        <v>0.70150241423626092</v>
      </c>
      <c r="M41" s="201">
        <f t="shared" si="3"/>
        <v>2.8831194362833434E-2</v>
      </c>
      <c r="N41" s="74">
        <v>15749298.43</v>
      </c>
      <c r="O41" s="698">
        <v>0.21582454298424222</v>
      </c>
      <c r="P41" s="420">
        <f t="shared" si="4"/>
        <v>0.11297323927844327</v>
      </c>
      <c r="Q41" s="52">
        <v>22719</v>
      </c>
    </row>
    <row r="42" spans="1:17" ht="15" customHeight="1" x14ac:dyDescent="0.25">
      <c r="A42" s="62"/>
      <c r="B42" s="62" t="s">
        <v>267</v>
      </c>
      <c r="C42" s="175">
        <v>1720000</v>
      </c>
      <c r="D42" s="179">
        <v>1906000</v>
      </c>
      <c r="E42" s="63">
        <v>1806000</v>
      </c>
      <c r="F42" s="122">
        <f t="shared" si="6"/>
        <v>0.94753410283315842</v>
      </c>
      <c r="G42" s="63">
        <v>1806000</v>
      </c>
      <c r="H42" s="122">
        <f t="shared" si="7"/>
        <v>0.94753410283315842</v>
      </c>
      <c r="I42" s="63">
        <v>440714.71</v>
      </c>
      <c r="J42" s="185">
        <f t="shared" si="8"/>
        <v>0.23122492654774399</v>
      </c>
      <c r="K42" s="74">
        <v>1620000</v>
      </c>
      <c r="L42" s="698">
        <v>1</v>
      </c>
      <c r="M42" s="201">
        <f t="shared" si="3"/>
        <v>0.11481481481481493</v>
      </c>
      <c r="N42" s="74">
        <v>564316.93000000005</v>
      </c>
      <c r="O42" s="698">
        <v>0.34834378395061733</v>
      </c>
      <c r="P42" s="420">
        <f t="shared" si="4"/>
        <v>-0.21902979235444875</v>
      </c>
      <c r="Q42" s="52">
        <v>22720</v>
      </c>
    </row>
    <row r="43" spans="1:17" ht="14.4" thickBot="1" x14ac:dyDescent="0.3">
      <c r="A43" s="7" t="s">
        <v>225</v>
      </c>
      <c r="K43" s="74"/>
    </row>
    <row r="44" spans="1:17" x14ac:dyDescent="0.25">
      <c r="A44" s="8" t="s">
        <v>283</v>
      </c>
      <c r="C44" s="156" t="s">
        <v>760</v>
      </c>
      <c r="D44" s="738" t="s">
        <v>830</v>
      </c>
      <c r="E44" s="736"/>
      <c r="F44" s="736"/>
      <c r="G44" s="736"/>
      <c r="H44" s="736"/>
      <c r="I44" s="736"/>
      <c r="J44" s="737"/>
      <c r="K44" s="744" t="s">
        <v>831</v>
      </c>
      <c r="L44" s="745"/>
      <c r="M44" s="745"/>
      <c r="N44" s="745"/>
      <c r="O44" s="745"/>
      <c r="P44" s="746"/>
    </row>
    <row r="45" spans="1:17" x14ac:dyDescent="0.25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524</v>
      </c>
      <c r="L45" s="617" t="s">
        <v>525</v>
      </c>
      <c r="M45" s="80" t="s">
        <v>526</v>
      </c>
      <c r="N45" s="590" t="s">
        <v>39</v>
      </c>
      <c r="O45" s="80" t="s">
        <v>40</v>
      </c>
      <c r="P45" s="141" t="s">
        <v>351</v>
      </c>
    </row>
    <row r="46" spans="1:17" ht="26.4" x14ac:dyDescent="0.25">
      <c r="A46" s="570"/>
      <c r="B46" s="2" t="s">
        <v>148</v>
      </c>
      <c r="C46" s="150" t="s">
        <v>13</v>
      </c>
      <c r="D46" s="104" t="s">
        <v>340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618" t="s">
        <v>18</v>
      </c>
      <c r="M46" s="531" t="s">
        <v>820</v>
      </c>
      <c r="N46" s="516" t="s">
        <v>17</v>
      </c>
      <c r="O46" s="81" t="s">
        <v>18</v>
      </c>
      <c r="P46" s="531" t="s">
        <v>820</v>
      </c>
      <c r="Q46" s="51" t="s">
        <v>159</v>
      </c>
    </row>
    <row r="47" spans="1:17" ht="15" customHeight="1" x14ac:dyDescent="0.25">
      <c r="A47" s="73"/>
      <c r="B47" s="580" t="s">
        <v>269</v>
      </c>
      <c r="C47" s="177">
        <v>2113545.42</v>
      </c>
      <c r="D47" s="181">
        <v>1943938.1</v>
      </c>
      <c r="E47" s="74">
        <v>1647779.26</v>
      </c>
      <c r="F47" s="391">
        <f t="shared" si="6"/>
        <v>0.84765006663535214</v>
      </c>
      <c r="G47" s="74">
        <v>1647779.26</v>
      </c>
      <c r="H47" s="391">
        <f t="shared" si="7"/>
        <v>0.84765006663535214</v>
      </c>
      <c r="I47" s="74">
        <v>305108.74</v>
      </c>
      <c r="J47" s="408">
        <f t="shared" si="8"/>
        <v>0.15695393798804599</v>
      </c>
      <c r="K47" s="74">
        <v>1288895.3999999999</v>
      </c>
      <c r="L47" s="698">
        <v>1</v>
      </c>
      <c r="M47" s="201">
        <f t="shared" si="3"/>
        <v>0.27844296752087105</v>
      </c>
      <c r="N47" s="74">
        <v>350451.46</v>
      </c>
      <c r="O47" s="698">
        <v>0.27190062126065473</v>
      </c>
      <c r="P47" s="532">
        <f t="shared" si="4"/>
        <v>-0.12938373833568861</v>
      </c>
      <c r="Q47" s="52">
        <v>22721</v>
      </c>
    </row>
    <row r="48" spans="1:17" ht="15" customHeight="1" x14ac:dyDescent="0.25">
      <c r="A48" s="62"/>
      <c r="B48" s="62" t="s">
        <v>268</v>
      </c>
      <c r="C48" s="175">
        <v>2702637.01</v>
      </c>
      <c r="D48" s="179">
        <v>2702637.01</v>
      </c>
      <c r="E48" s="63">
        <v>2678919</v>
      </c>
      <c r="F48" s="122">
        <f t="shared" si="6"/>
        <v>0.99122412299090079</v>
      </c>
      <c r="G48" s="63">
        <v>2678919</v>
      </c>
      <c r="H48" s="122">
        <f t="shared" si="7"/>
        <v>0.99122412299090079</v>
      </c>
      <c r="I48" s="63">
        <v>845567.78</v>
      </c>
      <c r="J48" s="185">
        <f t="shared" si="8"/>
        <v>0.31286768325576958</v>
      </c>
      <c r="K48" s="74">
        <v>2696543.67</v>
      </c>
      <c r="L48" s="698">
        <v>0.9977454093992445</v>
      </c>
      <c r="M48" s="201">
        <f t="shared" si="3"/>
        <v>-6.5360224631555441E-3</v>
      </c>
      <c r="N48" s="74">
        <v>783623.45</v>
      </c>
      <c r="O48" s="698">
        <v>0.28994772405636526</v>
      </c>
      <c r="P48" s="532">
        <f t="shared" si="4"/>
        <v>7.9048591514202515E-2</v>
      </c>
      <c r="Q48" s="52">
        <v>22723</v>
      </c>
    </row>
    <row r="49" spans="1:17" ht="15" customHeight="1" x14ac:dyDescent="0.25">
      <c r="A49" s="62"/>
      <c r="B49" s="62" t="s">
        <v>271</v>
      </c>
      <c r="C49" s="175">
        <v>8277660.2699999996</v>
      </c>
      <c r="D49" s="179">
        <v>8013292.1100000003</v>
      </c>
      <c r="E49" s="63">
        <v>7647444.4100000001</v>
      </c>
      <c r="F49" s="122">
        <f t="shared" si="6"/>
        <v>0.95434489408623335</v>
      </c>
      <c r="G49" s="63">
        <v>7647444.4100000001</v>
      </c>
      <c r="H49" s="122">
        <f t="shared" si="7"/>
        <v>0.95434489408623335</v>
      </c>
      <c r="I49" s="63">
        <v>2078003.97</v>
      </c>
      <c r="J49" s="185">
        <f t="shared" si="8"/>
        <v>0.25931963311393624</v>
      </c>
      <c r="K49" s="74">
        <v>7126421.71</v>
      </c>
      <c r="L49" s="698">
        <v>0.86748301685684026</v>
      </c>
      <c r="M49" s="201">
        <f t="shared" si="3"/>
        <v>7.3111404461075669E-2</v>
      </c>
      <c r="N49" s="74">
        <v>2107609.36</v>
      </c>
      <c r="O49" s="698">
        <v>0.25655446735673382</v>
      </c>
      <c r="P49" s="532">
        <f t="shared" si="4"/>
        <v>-1.4046905732094439E-2</v>
      </c>
      <c r="Q49" s="52">
        <v>22724</v>
      </c>
    </row>
    <row r="50" spans="1:17" ht="15" customHeight="1" x14ac:dyDescent="0.25">
      <c r="A50" s="62"/>
      <c r="B50" s="62" t="s">
        <v>446</v>
      </c>
      <c r="C50" s="175">
        <v>175380.83</v>
      </c>
      <c r="D50" s="179">
        <v>197100.92</v>
      </c>
      <c r="E50" s="63">
        <v>77485.05</v>
      </c>
      <c r="F50" s="122">
        <f t="shared" si="6"/>
        <v>0.39312373579991405</v>
      </c>
      <c r="G50" s="63">
        <v>31412.94</v>
      </c>
      <c r="H50" s="122">
        <f t="shared" si="7"/>
        <v>0.15937490296848941</v>
      </c>
      <c r="I50" s="63">
        <v>31412.94</v>
      </c>
      <c r="J50" s="185">
        <f t="shared" si="8"/>
        <v>0.15937490296848941</v>
      </c>
      <c r="K50" s="74">
        <v>97374.09</v>
      </c>
      <c r="L50" s="698">
        <v>0.35621853815545007</v>
      </c>
      <c r="M50" s="201">
        <f t="shared" si="3"/>
        <v>-0.67739939854636888</v>
      </c>
      <c r="N50" s="74">
        <v>0</v>
      </c>
      <c r="O50" s="698">
        <v>0</v>
      </c>
      <c r="P50" s="532" t="s">
        <v>127</v>
      </c>
      <c r="Q50" s="52" t="s">
        <v>445</v>
      </c>
    </row>
    <row r="51" spans="1:17" ht="15" customHeight="1" x14ac:dyDescent="0.25">
      <c r="A51" s="62"/>
      <c r="B51" s="62" t="s">
        <v>447</v>
      </c>
      <c r="C51" s="175" t="s">
        <v>127</v>
      </c>
      <c r="D51" s="179" t="s">
        <v>127</v>
      </c>
      <c r="E51" s="63" t="s">
        <v>127</v>
      </c>
      <c r="F51" s="122" t="s">
        <v>127</v>
      </c>
      <c r="G51" s="63" t="s">
        <v>127</v>
      </c>
      <c r="H51" s="122" t="s">
        <v>127</v>
      </c>
      <c r="I51" s="63" t="s">
        <v>127</v>
      </c>
      <c r="J51" s="185" t="s">
        <v>127</v>
      </c>
      <c r="K51" s="74">
        <v>0</v>
      </c>
      <c r="L51" s="698" t="s">
        <v>127</v>
      </c>
      <c r="M51" s="201" t="s">
        <v>127</v>
      </c>
      <c r="N51" s="74">
        <v>0</v>
      </c>
      <c r="O51" s="698" t="s">
        <v>127</v>
      </c>
      <c r="P51" s="532" t="s">
        <v>127</v>
      </c>
      <c r="Q51" s="52" t="s">
        <v>448</v>
      </c>
    </row>
    <row r="52" spans="1:17" ht="15" customHeight="1" x14ac:dyDescent="0.25">
      <c r="A52" s="62"/>
      <c r="B52" s="62" t="s">
        <v>273</v>
      </c>
      <c r="C52" s="175">
        <v>268153432.25999999</v>
      </c>
      <c r="D52" s="179">
        <v>268045551.15000001</v>
      </c>
      <c r="E52" s="63">
        <v>256436783.59999999</v>
      </c>
      <c r="F52" s="122">
        <f t="shared" si="6"/>
        <v>0.95669106426055295</v>
      </c>
      <c r="G52" s="63">
        <v>256436783.59999999</v>
      </c>
      <c r="H52" s="122">
        <f t="shared" si="7"/>
        <v>0.95669106426055295</v>
      </c>
      <c r="I52" s="63">
        <v>57429596.719999999</v>
      </c>
      <c r="J52" s="185">
        <f t="shared" si="8"/>
        <v>0.2142531240440623</v>
      </c>
      <c r="K52" s="74">
        <v>256561922.77000001</v>
      </c>
      <c r="L52" s="698">
        <v>0.97325758972898091</v>
      </c>
      <c r="M52" s="202">
        <f t="shared" si="3"/>
        <v>-4.8775425694091989E-4</v>
      </c>
      <c r="N52" s="74">
        <v>60892625.909999996</v>
      </c>
      <c r="O52" s="698">
        <v>0.23099378772025986</v>
      </c>
      <c r="P52" s="532">
        <f t="shared" si="4"/>
        <v>-5.6871076558898892E-2</v>
      </c>
      <c r="Q52" s="52">
        <v>22727</v>
      </c>
    </row>
    <row r="53" spans="1:17" ht="15" customHeight="1" x14ac:dyDescent="0.25">
      <c r="A53" s="62"/>
      <c r="B53" s="62" t="s">
        <v>270</v>
      </c>
      <c r="C53" s="175">
        <v>2558945.5</v>
      </c>
      <c r="D53" s="179">
        <v>2123376.31</v>
      </c>
      <c r="E53" s="63">
        <v>1516190.3</v>
      </c>
      <c r="F53" s="122">
        <f t="shared" si="6"/>
        <v>0.71404691333303982</v>
      </c>
      <c r="G53" s="63">
        <v>1516190.3</v>
      </c>
      <c r="H53" s="122">
        <f t="shared" si="7"/>
        <v>0.71404691333303982</v>
      </c>
      <c r="I53" s="63">
        <v>301072.95</v>
      </c>
      <c r="J53" s="185">
        <f t="shared" si="8"/>
        <v>0.14178972826535868</v>
      </c>
      <c r="K53" s="74">
        <v>2253200.09</v>
      </c>
      <c r="L53" s="698">
        <v>0.71187450286158249</v>
      </c>
      <c r="M53" s="201">
        <f t="shared" si="3"/>
        <v>-0.3270946922428003</v>
      </c>
      <c r="N53" s="74">
        <v>520448.2</v>
      </c>
      <c r="O53" s="698">
        <v>0.16443005008055253</v>
      </c>
      <c r="P53" s="532">
        <f t="shared" si="4"/>
        <v>-0.4215121697029599</v>
      </c>
      <c r="Q53" s="52">
        <v>22729</v>
      </c>
    </row>
    <row r="54" spans="1:17" ht="15" customHeight="1" x14ac:dyDescent="0.25">
      <c r="A54" s="62"/>
      <c r="B54" s="62" t="s">
        <v>275</v>
      </c>
      <c r="C54" s="175">
        <v>51517250.469999999</v>
      </c>
      <c r="D54" s="179">
        <v>18473888.100000001</v>
      </c>
      <c r="E54" s="63">
        <v>17531274.800000001</v>
      </c>
      <c r="F54" s="122">
        <f t="shared" si="6"/>
        <v>0.94897591157326533</v>
      </c>
      <c r="G54" s="63">
        <v>17339546.899999999</v>
      </c>
      <c r="H54" s="122">
        <f t="shared" si="7"/>
        <v>0.93859759278286403</v>
      </c>
      <c r="I54" s="63">
        <v>12179151.539999999</v>
      </c>
      <c r="J54" s="185">
        <f t="shared" si="8"/>
        <v>0.65926303515933915</v>
      </c>
      <c r="K54" s="74">
        <v>46185640.990000002</v>
      </c>
      <c r="L54" s="698">
        <v>0.90055508066219769</v>
      </c>
      <c r="M54" s="201">
        <f t="shared" si="3"/>
        <v>-0.62456844750180451</v>
      </c>
      <c r="N54" s="74">
        <v>13363240.119999999</v>
      </c>
      <c r="O54" s="698">
        <v>0.26056439893906763</v>
      </c>
      <c r="P54" s="532">
        <f t="shared" si="4"/>
        <v>-8.8607895193609676E-2</v>
      </c>
      <c r="Q54" s="52">
        <v>22731</v>
      </c>
    </row>
    <row r="55" spans="1:17" ht="15" customHeight="1" x14ac:dyDescent="0.25">
      <c r="A55" s="62"/>
      <c r="B55" s="62" t="s">
        <v>274</v>
      </c>
      <c r="C55" s="175">
        <v>4438650.6399999997</v>
      </c>
      <c r="D55" s="179">
        <v>4490701.3499999996</v>
      </c>
      <c r="E55" s="63">
        <v>4336260.4400000004</v>
      </c>
      <c r="F55" s="122">
        <f t="shared" si="6"/>
        <v>0.96560873280963133</v>
      </c>
      <c r="G55" s="63">
        <v>4336260.4400000004</v>
      </c>
      <c r="H55" s="122">
        <f t="shared" si="7"/>
        <v>0.96560873280963133</v>
      </c>
      <c r="I55" s="63">
        <v>1411074.45</v>
      </c>
      <c r="J55" s="185">
        <f t="shared" si="8"/>
        <v>0.31422139661992887</v>
      </c>
      <c r="K55" s="74">
        <v>4265884.72</v>
      </c>
      <c r="L55" s="698">
        <v>0.9978143602666526</v>
      </c>
      <c r="M55" s="201">
        <f t="shared" si="3"/>
        <v>1.6497332820564425E-2</v>
      </c>
      <c r="N55" s="74">
        <v>909456.46</v>
      </c>
      <c r="O55" s="698">
        <v>0.21272696647678621</v>
      </c>
      <c r="P55" s="532">
        <f t="shared" si="4"/>
        <v>0.55155800421715617</v>
      </c>
      <c r="Q55" s="52">
        <v>22732</v>
      </c>
    </row>
    <row r="56" spans="1:17" ht="15" customHeight="1" x14ac:dyDescent="0.25">
      <c r="A56" s="64"/>
      <c r="B56" s="64" t="s">
        <v>276</v>
      </c>
      <c r="C56" s="176">
        <v>10338679.170000017</v>
      </c>
      <c r="D56" s="180">
        <v>4188694.15</v>
      </c>
      <c r="E56" s="65">
        <v>4049792.0400000005</v>
      </c>
      <c r="F56" s="390">
        <f t="shared" si="5"/>
        <v>0.96683880344904161</v>
      </c>
      <c r="G56" s="65">
        <v>2905315.1099999994</v>
      </c>
      <c r="H56" s="390">
        <f t="shared" si="1"/>
        <v>0.69360879690869759</v>
      </c>
      <c r="I56" s="65">
        <v>2056368.5599999998</v>
      </c>
      <c r="J56" s="407">
        <f t="shared" si="2"/>
        <v>0.49093308949281961</v>
      </c>
      <c r="K56" s="74">
        <v>3874159.8400000003</v>
      </c>
      <c r="L56" s="698">
        <v>0.393322561213646</v>
      </c>
      <c r="M56" s="567">
        <f t="shared" si="3"/>
        <v>-0.25007866737888673</v>
      </c>
      <c r="N56" s="74">
        <v>1779370.46</v>
      </c>
      <c r="O56" s="698">
        <v>0.18064988941579224</v>
      </c>
      <c r="P56" s="532">
        <f t="shared" si="4"/>
        <v>0.1556719672641973</v>
      </c>
      <c r="Q56" s="53" t="s">
        <v>277</v>
      </c>
    </row>
    <row r="57" spans="1:17" ht="15" customHeight="1" x14ac:dyDescent="0.25">
      <c r="A57" s="60"/>
      <c r="B57" s="60" t="s">
        <v>278</v>
      </c>
      <c r="C57" s="175">
        <v>1933453.17</v>
      </c>
      <c r="D57" s="179">
        <v>1912338.76</v>
      </c>
      <c r="E57" s="63">
        <v>1275991</v>
      </c>
      <c r="F57" s="391">
        <f t="shared" si="5"/>
        <v>0.66724109069462145</v>
      </c>
      <c r="G57" s="447">
        <v>521805.28</v>
      </c>
      <c r="H57" s="391">
        <f t="shared" si="1"/>
        <v>0.27286236670745512</v>
      </c>
      <c r="I57" s="63">
        <v>521805.28</v>
      </c>
      <c r="J57" s="408">
        <f t="shared" si="2"/>
        <v>0.27286236670745512</v>
      </c>
      <c r="K57" s="74">
        <v>336742.68</v>
      </c>
      <c r="L57" s="698">
        <v>0.19690245100201845</v>
      </c>
      <c r="M57" s="201">
        <f t="shared" si="3"/>
        <v>0.54956680869796504</v>
      </c>
      <c r="N57" s="74">
        <v>313742.68</v>
      </c>
      <c r="O57" s="698">
        <v>0.18345373587910493</v>
      </c>
      <c r="P57" s="532">
        <f t="shared" si="4"/>
        <v>0.66316320113030214</v>
      </c>
      <c r="Q57" s="52">
        <v>230</v>
      </c>
    </row>
    <row r="58" spans="1:17" ht="15" customHeight="1" x14ac:dyDescent="0.25">
      <c r="A58" s="62"/>
      <c r="B58" s="62" t="s">
        <v>279</v>
      </c>
      <c r="C58" s="175">
        <v>818290.31</v>
      </c>
      <c r="D58" s="179">
        <v>997618.81</v>
      </c>
      <c r="E58" s="63">
        <v>664294.36</v>
      </c>
      <c r="F58" s="122">
        <f t="shared" si="5"/>
        <v>0.66587994667021155</v>
      </c>
      <c r="G58" s="448">
        <v>581479.03</v>
      </c>
      <c r="H58" s="122">
        <f t="shared" si="1"/>
        <v>0.58286694694539687</v>
      </c>
      <c r="I58" s="63">
        <v>581479.03</v>
      </c>
      <c r="J58" s="185">
        <f t="shared" si="2"/>
        <v>0.58286694694539687</v>
      </c>
      <c r="K58" s="74">
        <v>335745.89</v>
      </c>
      <c r="L58" s="698">
        <v>0.33172063917278344</v>
      </c>
      <c r="M58" s="201">
        <f t="shared" si="3"/>
        <v>0.73190215373894829</v>
      </c>
      <c r="N58" s="74">
        <v>219538.59</v>
      </c>
      <c r="O58" s="698">
        <v>0.21690654619150107</v>
      </c>
      <c r="P58" s="532">
        <f t="shared" si="4"/>
        <v>1.648641544067492</v>
      </c>
      <c r="Q58" s="52">
        <v>231</v>
      </c>
    </row>
    <row r="59" spans="1:17" ht="15" customHeight="1" x14ac:dyDescent="0.25">
      <c r="A59" s="64"/>
      <c r="B59" s="64" t="s">
        <v>280</v>
      </c>
      <c r="C59" s="176">
        <v>347956.93</v>
      </c>
      <c r="D59" s="180">
        <v>276108.59000000003</v>
      </c>
      <c r="E59" s="65">
        <v>233000</v>
      </c>
      <c r="F59" s="390">
        <f t="shared" si="5"/>
        <v>0.84387088427781254</v>
      </c>
      <c r="G59" s="449">
        <v>62851.15</v>
      </c>
      <c r="H59" s="390">
        <f>+G59/D59</f>
        <v>0.22763199797586883</v>
      </c>
      <c r="I59" s="65">
        <v>62851.15</v>
      </c>
      <c r="J59" s="407">
        <f t="shared" si="2"/>
        <v>0.22763199797586883</v>
      </c>
      <c r="K59" s="74">
        <v>65469.74</v>
      </c>
      <c r="L59" s="698">
        <v>0.19622226139156873</v>
      </c>
      <c r="M59" s="201">
        <f t="shared" si="3"/>
        <v>-3.999695126328584E-2</v>
      </c>
      <c r="N59" s="74">
        <v>65469.74</v>
      </c>
      <c r="O59" s="698">
        <v>0.19622226139156873</v>
      </c>
      <c r="P59" s="532">
        <f t="shared" si="4"/>
        <v>-3.999695126328584E-2</v>
      </c>
      <c r="Q59" s="52">
        <v>233</v>
      </c>
    </row>
    <row r="60" spans="1:17" ht="15" customHeight="1" x14ac:dyDescent="0.25">
      <c r="A60" s="48"/>
      <c r="B60" s="48" t="s">
        <v>281</v>
      </c>
      <c r="C60" s="168" t="s">
        <v>127</v>
      </c>
      <c r="D60" s="515"/>
      <c r="E60" s="49"/>
      <c r="F60" s="229" t="s">
        <v>127</v>
      </c>
      <c r="G60" s="49"/>
      <c r="H60" s="70" t="s">
        <v>127</v>
      </c>
      <c r="I60" s="49"/>
      <c r="J60" s="164" t="s">
        <v>127</v>
      </c>
      <c r="K60" s="74">
        <v>0</v>
      </c>
      <c r="L60" s="698" t="s">
        <v>127</v>
      </c>
      <c r="M60" s="231" t="s">
        <v>127</v>
      </c>
      <c r="N60" s="74">
        <v>0</v>
      </c>
      <c r="O60" s="698" t="s">
        <v>127</v>
      </c>
      <c r="P60" s="555" t="s">
        <v>127</v>
      </c>
      <c r="Q60" s="52" t="s">
        <v>520</v>
      </c>
    </row>
    <row r="61" spans="1:17" ht="15" customHeight="1" x14ac:dyDescent="0.25">
      <c r="A61" s="485"/>
      <c r="B61" s="75" t="s">
        <v>232</v>
      </c>
      <c r="C61" s="154">
        <f>SUM(C12:C42,C47:C60)</f>
        <v>672524823.83999991</v>
      </c>
      <c r="D61" s="144">
        <f>SUM(D12:D42,D47:D60)</f>
        <v>627916372.40999997</v>
      </c>
      <c r="E61" s="76">
        <f>SUM(E12:E42,E47:E60)</f>
        <v>543257319.74000001</v>
      </c>
      <c r="F61" s="82">
        <f>+E61/D61</f>
        <v>0.86517463727682264</v>
      </c>
      <c r="G61" s="76">
        <f>SUM(G12:G42,G47:G60)</f>
        <v>514566066.4199999</v>
      </c>
      <c r="H61" s="82">
        <f t="shared" si="1"/>
        <v>0.81948184348984032</v>
      </c>
      <c r="I61" s="76">
        <f>SUM(I12:I42,I47:I60)</f>
        <v>154217613.60999995</v>
      </c>
      <c r="J61" s="162">
        <f t="shared" si="2"/>
        <v>0.24560215402267466</v>
      </c>
      <c r="K61" s="144">
        <f>SUM(K12:K42,K47:K60)</f>
        <v>548077948.57999992</v>
      </c>
      <c r="L61" s="204">
        <v>0.82957604444204269</v>
      </c>
      <c r="M61" s="82">
        <f t="shared" si="3"/>
        <v>-6.1144372341242814E-2</v>
      </c>
      <c r="N61" s="649">
        <f>SUM(N12:N42,N47:N60)</f>
        <v>149199385.66000003</v>
      </c>
      <c r="O61" s="204">
        <v>0.22582962242813037</v>
      </c>
      <c r="P61" s="204">
        <f>+I61/N61-1</f>
        <v>3.3634374081376039E-2</v>
      </c>
    </row>
    <row r="62" spans="1:17" ht="15" customHeight="1" x14ac:dyDescent="0.25">
      <c r="A62" s="73"/>
      <c r="B62" s="73" t="s">
        <v>336</v>
      </c>
      <c r="C62" s="177">
        <v>15898635.050000001</v>
      </c>
      <c r="D62" s="181">
        <v>15893744.65</v>
      </c>
      <c r="E62" s="74">
        <v>1856717.54</v>
      </c>
      <c r="F62" s="391">
        <f>+E62/D62</f>
        <v>0.116820647423702</v>
      </c>
      <c r="G62" s="74">
        <v>1856717.54</v>
      </c>
      <c r="H62" s="391">
        <f t="shared" si="1"/>
        <v>0.116820647423702</v>
      </c>
      <c r="I62" s="74">
        <v>1856717.54</v>
      </c>
      <c r="J62" s="408">
        <f t="shared" si="2"/>
        <v>0.116820647423702</v>
      </c>
      <c r="K62" s="74">
        <v>5253922.83</v>
      </c>
      <c r="L62" s="698">
        <v>0.24357546731571628</v>
      </c>
      <c r="M62" s="532">
        <f t="shared" si="3"/>
        <v>-0.64660357601788376</v>
      </c>
      <c r="N62" s="74">
        <v>5253922.83</v>
      </c>
      <c r="O62" s="698">
        <v>0.24357546731571628</v>
      </c>
      <c r="P62" s="532">
        <f>+I62/N62-1</f>
        <v>-0.64660357601788376</v>
      </c>
      <c r="Q62" s="52" t="s">
        <v>338</v>
      </c>
    </row>
    <row r="63" spans="1:17" ht="15" customHeight="1" x14ac:dyDescent="0.25">
      <c r="A63" s="62"/>
      <c r="B63" s="62" t="s">
        <v>337</v>
      </c>
      <c r="C63" s="175">
        <v>280000</v>
      </c>
      <c r="D63" s="179">
        <v>284890.40000000002</v>
      </c>
      <c r="E63" s="63">
        <v>6647.04</v>
      </c>
      <c r="F63" s="122">
        <f>+E63/D63</f>
        <v>2.333191992429369E-2</v>
      </c>
      <c r="G63" s="63">
        <v>6647.04</v>
      </c>
      <c r="H63" s="122">
        <f t="shared" si="1"/>
        <v>2.333191992429369E-2</v>
      </c>
      <c r="I63" s="63">
        <v>6647.04</v>
      </c>
      <c r="J63" s="185">
        <f t="shared" si="2"/>
        <v>2.333191992429369E-2</v>
      </c>
      <c r="K63" s="74">
        <v>1825.57</v>
      </c>
      <c r="L63" s="698">
        <v>6.5198928571428569E-3</v>
      </c>
      <c r="M63" s="532">
        <f t="shared" si="3"/>
        <v>2.6410764857003568</v>
      </c>
      <c r="N63" s="74">
        <v>1825.57</v>
      </c>
      <c r="O63" s="698">
        <v>6.5198928571428569E-3</v>
      </c>
      <c r="P63" s="532">
        <f>+I63/N63-1</f>
        <v>2.6410764857003568</v>
      </c>
      <c r="Q63" s="52" t="s">
        <v>339</v>
      </c>
    </row>
    <row r="64" spans="1:17" ht="15" customHeight="1" x14ac:dyDescent="0.25">
      <c r="A64" s="71"/>
      <c r="B64" s="505" t="s">
        <v>179</v>
      </c>
      <c r="C64" s="376">
        <v>250000</v>
      </c>
      <c r="D64" s="182">
        <v>250000</v>
      </c>
      <c r="E64" s="72">
        <v>6717.35</v>
      </c>
      <c r="F64" s="229">
        <f>+E64/D64</f>
        <v>2.6869400000000002E-2</v>
      </c>
      <c r="G64" s="72">
        <v>6717.35</v>
      </c>
      <c r="H64" s="229">
        <f t="shared" si="1"/>
        <v>2.6869400000000002E-2</v>
      </c>
      <c r="I64" s="72">
        <v>6717.35</v>
      </c>
      <c r="J64" s="186">
        <f t="shared" si="2"/>
        <v>2.6869400000000002E-2</v>
      </c>
      <c r="K64" s="74">
        <v>5361.82</v>
      </c>
      <c r="L64" s="698">
        <v>2.1447279999999999E-2</v>
      </c>
      <c r="M64" s="532">
        <f t="shared" si="3"/>
        <v>0.2528115453334876</v>
      </c>
      <c r="N64" s="74">
        <v>5361.82</v>
      </c>
      <c r="O64" s="698">
        <v>2.1447279999999999E-2</v>
      </c>
      <c r="P64" s="532">
        <f>+I64/N64-1</f>
        <v>0.2528115453334876</v>
      </c>
      <c r="Q64" s="52">
        <v>352</v>
      </c>
    </row>
    <row r="65" spans="1:19" ht="15" customHeight="1" thickBot="1" x14ac:dyDescent="0.3">
      <c r="A65" s="485"/>
      <c r="B65" s="478" t="s">
        <v>2</v>
      </c>
      <c r="C65" s="158">
        <f>SUM(C62:C64)</f>
        <v>16428635.050000001</v>
      </c>
      <c r="D65" s="161">
        <f t="shared" ref="D65:I65" si="9">SUM(D62:D64)</f>
        <v>16428635.050000001</v>
      </c>
      <c r="E65" s="166">
        <f t="shared" si="9"/>
        <v>1870081.9300000002</v>
      </c>
      <c r="F65" s="359">
        <f>+E65/D65</f>
        <v>0.11383063317850013</v>
      </c>
      <c r="G65" s="166">
        <f t="shared" si="9"/>
        <v>1870081.9300000002</v>
      </c>
      <c r="H65" s="359">
        <f t="shared" si="1"/>
        <v>0.11383063317850013</v>
      </c>
      <c r="I65" s="166">
        <f t="shared" si="9"/>
        <v>1870081.9300000002</v>
      </c>
      <c r="J65" s="167">
        <f t="shared" si="2"/>
        <v>0.11383063317850013</v>
      </c>
      <c r="K65" s="538">
        <f>SUM(K62:K64)</f>
        <v>5261110.2200000007</v>
      </c>
      <c r="L65" s="539">
        <v>0.2380592859728507</v>
      </c>
      <c r="M65" s="539">
        <f t="shared" si="3"/>
        <v>-0.64454614106145836</v>
      </c>
      <c r="N65" s="538">
        <f>SUM(N62:N64)</f>
        <v>5261110.2200000007</v>
      </c>
      <c r="O65" s="539">
        <v>0.2380592859728507</v>
      </c>
      <c r="P65" s="539">
        <f>+I65/N65-1</f>
        <v>-0.64454614106145836</v>
      </c>
      <c r="Q65" s="53">
        <v>3</v>
      </c>
    </row>
    <row r="67" spans="1:19" ht="14.4" thickBot="1" x14ac:dyDescent="0.3">
      <c r="A67" s="7" t="s">
        <v>225</v>
      </c>
      <c r="N67" s="89"/>
    </row>
    <row r="68" spans="1:19" x14ac:dyDescent="0.25">
      <c r="A68" s="8" t="s">
        <v>282</v>
      </c>
      <c r="C68" s="156" t="s">
        <v>760</v>
      </c>
      <c r="D68" s="738" t="s">
        <v>830</v>
      </c>
      <c r="E68" s="736"/>
      <c r="F68" s="736"/>
      <c r="G68" s="736"/>
      <c r="H68" s="736"/>
      <c r="I68" s="736"/>
      <c r="J68" s="737"/>
      <c r="K68" s="744" t="s">
        <v>831</v>
      </c>
      <c r="L68" s="745"/>
      <c r="M68" s="745"/>
      <c r="N68" s="745"/>
      <c r="O68" s="745"/>
      <c r="P68" s="746"/>
    </row>
    <row r="69" spans="1:19" x14ac:dyDescent="0.25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524</v>
      </c>
      <c r="L69" s="617" t="s">
        <v>525</v>
      </c>
      <c r="M69" s="80" t="s">
        <v>526</v>
      </c>
      <c r="N69" s="79" t="s">
        <v>39</v>
      </c>
      <c r="O69" s="80" t="s">
        <v>40</v>
      </c>
      <c r="P69" s="141" t="s">
        <v>351</v>
      </c>
    </row>
    <row r="70" spans="1:19" ht="26.4" x14ac:dyDescent="0.25">
      <c r="A70" s="1"/>
      <c r="B70" s="2" t="s">
        <v>148</v>
      </c>
      <c r="C70" s="150" t="s">
        <v>13</v>
      </c>
      <c r="D70" s="104" t="s">
        <v>340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618" t="s">
        <v>18</v>
      </c>
      <c r="M70" s="81" t="s">
        <v>820</v>
      </c>
      <c r="N70" s="516" t="s">
        <v>17</v>
      </c>
      <c r="O70" s="81" t="s">
        <v>18</v>
      </c>
      <c r="P70" s="531" t="s">
        <v>820</v>
      </c>
      <c r="Q70" s="51" t="s">
        <v>159</v>
      </c>
      <c r="S70" s="340"/>
    </row>
    <row r="71" spans="1:19" ht="15" customHeight="1" x14ac:dyDescent="0.25">
      <c r="A71" s="19"/>
      <c r="B71" s="19" t="s">
        <v>285</v>
      </c>
      <c r="C71" s="456">
        <v>26769829</v>
      </c>
      <c r="D71" s="181">
        <v>26769829</v>
      </c>
      <c r="E71" s="74">
        <v>26769829</v>
      </c>
      <c r="F71" s="394">
        <f t="shared" ref="F71:F94" si="10">+E71/D71</f>
        <v>1</v>
      </c>
      <c r="G71" s="74">
        <v>26769829</v>
      </c>
      <c r="H71" s="394">
        <f>+G71/D71</f>
        <v>1</v>
      </c>
      <c r="I71" s="74">
        <v>9400000</v>
      </c>
      <c r="J71" s="331">
        <f>I71/D71</f>
        <v>0.35114157808030827</v>
      </c>
      <c r="K71" s="74">
        <v>25094829</v>
      </c>
      <c r="L71" s="698">
        <v>1</v>
      </c>
      <c r="M71" s="201">
        <f>+G71/K71-1</f>
        <v>6.6746818637417382E-2</v>
      </c>
      <c r="N71" s="74">
        <v>7500000</v>
      </c>
      <c r="O71" s="698">
        <v>0.29886635210783863</v>
      </c>
      <c r="P71" s="201">
        <f>+I71/N71-1</f>
        <v>0.25333333333333341</v>
      </c>
      <c r="Q71" s="53" t="s">
        <v>353</v>
      </c>
      <c r="S71" s="339"/>
    </row>
    <row r="72" spans="1:19" ht="15" customHeight="1" x14ac:dyDescent="0.25">
      <c r="A72" s="20"/>
      <c r="B72" s="20" t="s">
        <v>286</v>
      </c>
      <c r="C72" s="175">
        <v>858841</v>
      </c>
      <c r="D72" s="181">
        <v>0</v>
      </c>
      <c r="E72" s="74">
        <v>0</v>
      </c>
      <c r="F72" s="394" t="s">
        <v>127</v>
      </c>
      <c r="G72" s="74">
        <v>0</v>
      </c>
      <c r="H72" s="394" t="s">
        <v>127</v>
      </c>
      <c r="I72" s="74">
        <v>0</v>
      </c>
      <c r="J72" s="331" t="s">
        <v>127</v>
      </c>
      <c r="K72" s="74">
        <v>858841</v>
      </c>
      <c r="L72" s="698">
        <v>1</v>
      </c>
      <c r="M72" s="201">
        <f>+G72/K72-1</f>
        <v>-1</v>
      </c>
      <c r="N72" s="74">
        <v>430000</v>
      </c>
      <c r="O72" s="698">
        <v>0.50067474654796407</v>
      </c>
      <c r="P72" s="201">
        <f>+I72/N72-1</f>
        <v>-1</v>
      </c>
      <c r="Q72" s="53" t="s">
        <v>354</v>
      </c>
      <c r="S72" s="339"/>
    </row>
    <row r="73" spans="1:19" ht="15" customHeight="1" x14ac:dyDescent="0.25">
      <c r="A73" s="20"/>
      <c r="B73" s="20" t="s">
        <v>287</v>
      </c>
      <c r="C73" s="175">
        <v>50427657.619999997</v>
      </c>
      <c r="D73" s="181">
        <v>50437344.170000002</v>
      </c>
      <c r="E73" s="74">
        <v>47906274.740000002</v>
      </c>
      <c r="F73" s="395">
        <f t="shared" si="10"/>
        <v>0.94981755142639979</v>
      </c>
      <c r="G73" s="74">
        <v>47906274.740000002</v>
      </c>
      <c r="H73" s="395">
        <f t="shared" ref="H73:H94" si="11">+G73/D73</f>
        <v>0.94981755142639979</v>
      </c>
      <c r="I73" s="74">
        <v>20800000</v>
      </c>
      <c r="J73" s="409">
        <f t="shared" ref="J73:J94" si="12">I73/D73</f>
        <v>0.41239284784490665</v>
      </c>
      <c r="K73" s="74">
        <v>50143662.619999997</v>
      </c>
      <c r="L73" s="698">
        <v>1</v>
      </c>
      <c r="M73" s="202">
        <f>+G73/K73-1</f>
        <v>-4.4619554358352853E-2</v>
      </c>
      <c r="N73" s="74">
        <v>21000000</v>
      </c>
      <c r="O73" s="698">
        <v>0.41879669140131914</v>
      </c>
      <c r="P73" s="201">
        <f t="shared" ref="P73:P89" si="13">+I73/N73-1</f>
        <v>-9.52380952380949E-3</v>
      </c>
      <c r="Q73" s="53" t="s">
        <v>355</v>
      </c>
      <c r="S73" s="339"/>
    </row>
    <row r="74" spans="1:19" ht="15" customHeight="1" x14ac:dyDescent="0.25">
      <c r="A74" s="20"/>
      <c r="B74" s="20" t="s">
        <v>288</v>
      </c>
      <c r="C74" s="175">
        <v>47699101</v>
      </c>
      <c r="D74" s="181">
        <v>53102523</v>
      </c>
      <c r="E74" s="74">
        <v>52085345</v>
      </c>
      <c r="F74" s="395">
        <f t="shared" si="10"/>
        <v>0.98084501559370352</v>
      </c>
      <c r="G74" s="74">
        <v>52085345</v>
      </c>
      <c r="H74" s="395">
        <f t="shared" si="11"/>
        <v>0.98084501559370352</v>
      </c>
      <c r="I74" s="74">
        <v>21616956</v>
      </c>
      <c r="J74" s="409">
        <f t="shared" si="12"/>
        <v>0.40707964101818667</v>
      </c>
      <c r="K74" s="74">
        <v>42806242.060000002</v>
      </c>
      <c r="L74" s="698">
        <v>0.87547301617709228</v>
      </c>
      <c r="M74" s="202">
        <f t="shared" ref="M74:M145" si="14">+G74/K74-1</f>
        <v>0.21676985629791568</v>
      </c>
      <c r="N74" s="74">
        <v>23379035.990000002</v>
      </c>
      <c r="O74" s="698">
        <v>0.47814790947519331</v>
      </c>
      <c r="P74" s="201">
        <f t="shared" si="13"/>
        <v>-7.5370087575625577E-2</v>
      </c>
      <c r="Q74" s="53" t="s">
        <v>809</v>
      </c>
      <c r="S74" s="340"/>
    </row>
    <row r="75" spans="1:19" ht="15" customHeight="1" x14ac:dyDescent="0.25">
      <c r="A75" s="20"/>
      <c r="B75" s="20" t="s">
        <v>289</v>
      </c>
      <c r="C75" s="175">
        <v>143714480.88</v>
      </c>
      <c r="D75" s="181">
        <v>208338083.75999999</v>
      </c>
      <c r="E75" s="74">
        <v>201197054.81</v>
      </c>
      <c r="F75" s="395">
        <f t="shared" si="10"/>
        <v>0.96572384260658617</v>
      </c>
      <c r="G75" s="74">
        <v>201197054.81</v>
      </c>
      <c r="H75" s="395">
        <f t="shared" si="11"/>
        <v>0.96572384260658617</v>
      </c>
      <c r="I75" s="74">
        <v>131708330.22</v>
      </c>
      <c r="J75" s="409">
        <f t="shared" si="12"/>
        <v>0.63218556993028951</v>
      </c>
      <c r="K75" s="74">
        <v>138280341</v>
      </c>
      <c r="L75" s="698">
        <v>0.96596260087769226</v>
      </c>
      <c r="M75" s="202">
        <f t="shared" si="14"/>
        <v>0.45499391565717939</v>
      </c>
      <c r="N75" s="74">
        <v>69115600</v>
      </c>
      <c r="O75" s="698">
        <v>0.48280966227312261</v>
      </c>
      <c r="P75" s="201">
        <f t="shared" si="13"/>
        <v>0.90562376974228687</v>
      </c>
      <c r="Q75" s="53" t="s">
        <v>433</v>
      </c>
      <c r="S75" s="339"/>
    </row>
    <row r="76" spans="1:19" ht="15" customHeight="1" x14ac:dyDescent="0.25">
      <c r="A76" s="20"/>
      <c r="B76" s="20" t="s">
        <v>290</v>
      </c>
      <c r="C76" s="175">
        <v>2165090</v>
      </c>
      <c r="D76" s="181">
        <v>2165090</v>
      </c>
      <c r="E76" s="74">
        <v>1082545</v>
      </c>
      <c r="F76" s="395">
        <f t="shared" si="10"/>
        <v>0.5</v>
      </c>
      <c r="G76" s="74">
        <v>1082545</v>
      </c>
      <c r="H76" s="395">
        <f t="shared" si="11"/>
        <v>0.5</v>
      </c>
      <c r="I76" s="74">
        <v>1082545</v>
      </c>
      <c r="J76" s="409">
        <f t="shared" si="12"/>
        <v>0.5</v>
      </c>
      <c r="K76" s="74">
        <v>2165090</v>
      </c>
      <c r="L76" s="698">
        <v>1</v>
      </c>
      <c r="M76" s="202">
        <f t="shared" si="14"/>
        <v>-0.5</v>
      </c>
      <c r="N76" s="74">
        <v>1082545</v>
      </c>
      <c r="O76" s="698">
        <v>0.5</v>
      </c>
      <c r="P76" s="201" t="s">
        <v>127</v>
      </c>
      <c r="Q76" s="53" t="s">
        <v>356</v>
      </c>
      <c r="S76" s="339"/>
    </row>
    <row r="77" spans="1:19" ht="15" customHeight="1" x14ac:dyDescent="0.25">
      <c r="A77" s="20"/>
      <c r="B77" s="20" t="s">
        <v>291</v>
      </c>
      <c r="C77" s="175">
        <v>8063147</v>
      </c>
      <c r="D77" s="181">
        <v>8063147</v>
      </c>
      <c r="E77" s="74">
        <v>7427447</v>
      </c>
      <c r="F77" s="395">
        <f t="shared" si="10"/>
        <v>0.9211598151441367</v>
      </c>
      <c r="G77" s="74">
        <v>7427447</v>
      </c>
      <c r="H77" s="395">
        <f t="shared" si="11"/>
        <v>0.9211598151441367</v>
      </c>
      <c r="I77" s="74">
        <v>3800000</v>
      </c>
      <c r="J77" s="409">
        <f t="shared" si="12"/>
        <v>0.47128001014988319</v>
      </c>
      <c r="K77" s="74">
        <v>7713147</v>
      </c>
      <c r="L77" s="698">
        <v>0.88155822876577228</v>
      </c>
      <c r="M77" s="202">
        <f t="shared" si="14"/>
        <v>-3.7040652797100893E-2</v>
      </c>
      <c r="N77" s="74">
        <v>3800000</v>
      </c>
      <c r="O77" s="698">
        <v>0.43431316287760813</v>
      </c>
      <c r="P77" s="201">
        <f t="shared" si="13"/>
        <v>0</v>
      </c>
      <c r="Q77" s="53" t="s">
        <v>521</v>
      </c>
      <c r="S77" s="339"/>
    </row>
    <row r="78" spans="1:19" ht="15" customHeight="1" x14ac:dyDescent="0.25">
      <c r="A78" s="20"/>
      <c r="B78" s="20" t="s">
        <v>292</v>
      </c>
      <c r="C78" s="175">
        <v>24001703.870000001</v>
      </c>
      <c r="D78" s="181">
        <v>24076994.870000001</v>
      </c>
      <c r="E78" s="74">
        <v>22876909.68</v>
      </c>
      <c r="F78" s="395">
        <f t="shared" si="10"/>
        <v>0.95015635479096638</v>
      </c>
      <c r="G78" s="74">
        <v>22876909.68</v>
      </c>
      <c r="H78" s="395">
        <f t="shared" si="11"/>
        <v>0.95015635479096638</v>
      </c>
      <c r="I78" s="74">
        <v>7175291</v>
      </c>
      <c r="J78" s="409">
        <f t="shared" si="12"/>
        <v>0.29801439252456008</v>
      </c>
      <c r="K78" s="74">
        <v>24237656.5</v>
      </c>
      <c r="L78" s="698">
        <v>1</v>
      </c>
      <c r="M78" s="202">
        <f t="shared" si="14"/>
        <v>-5.6141847707099957E-2</v>
      </c>
      <c r="N78" s="74">
        <v>5000000</v>
      </c>
      <c r="O78" s="698">
        <v>0.20629057103767437</v>
      </c>
      <c r="P78" s="201">
        <f t="shared" si="13"/>
        <v>0.43505820000000006</v>
      </c>
      <c r="Q78" s="53" t="s">
        <v>522</v>
      </c>
      <c r="S78" s="339"/>
    </row>
    <row r="79" spans="1:19" ht="15" customHeight="1" x14ac:dyDescent="0.25">
      <c r="A79" s="58"/>
      <c r="B79" s="58" t="s">
        <v>293</v>
      </c>
      <c r="C79" s="176">
        <v>10525584.129999999</v>
      </c>
      <c r="D79" s="180">
        <v>10886814.800000001</v>
      </c>
      <c r="E79" s="55">
        <v>10360535.59</v>
      </c>
      <c r="F79" s="396">
        <f t="shared" si="10"/>
        <v>0.95165902794635571</v>
      </c>
      <c r="G79" s="55">
        <v>10360535.59</v>
      </c>
      <c r="H79" s="396">
        <f t="shared" si="11"/>
        <v>0.95165902794635571</v>
      </c>
      <c r="I79" s="55">
        <v>4461230.67</v>
      </c>
      <c r="J79" s="410">
        <f t="shared" si="12"/>
        <v>0.40978291189448723</v>
      </c>
      <c r="K79" s="74">
        <v>10504364.149999999</v>
      </c>
      <c r="L79" s="698">
        <v>0.99426321305889931</v>
      </c>
      <c r="M79" s="202">
        <f t="shared" si="14"/>
        <v>-1.3692267132608738E-2</v>
      </c>
      <c r="N79" s="74">
        <v>3919780.02</v>
      </c>
      <c r="O79" s="698">
        <v>0.37101656240366315</v>
      </c>
      <c r="P79" s="201">
        <f t="shared" si="13"/>
        <v>0.13813291746917988</v>
      </c>
      <c r="Q79" s="314" t="s">
        <v>357</v>
      </c>
      <c r="S79" s="339"/>
    </row>
    <row r="80" spans="1:19" ht="15" customHeight="1" x14ac:dyDescent="0.25">
      <c r="A80" s="48"/>
      <c r="B80" s="48" t="s">
        <v>744</v>
      </c>
      <c r="C80" s="168" t="s">
        <v>127</v>
      </c>
      <c r="D80" s="181">
        <v>0</v>
      </c>
      <c r="E80" s="74">
        <v>0</v>
      </c>
      <c r="F80" s="344" t="s">
        <v>127</v>
      </c>
      <c r="G80" s="74">
        <v>0</v>
      </c>
      <c r="H80" s="344" t="s">
        <v>127</v>
      </c>
      <c r="I80" s="74">
        <v>0</v>
      </c>
      <c r="J80" s="262" t="s">
        <v>127</v>
      </c>
      <c r="K80" s="74">
        <v>0</v>
      </c>
      <c r="L80" s="698">
        <v>0</v>
      </c>
      <c r="M80" s="532" t="s">
        <v>127</v>
      </c>
      <c r="N80" s="74">
        <v>0</v>
      </c>
      <c r="O80" s="698">
        <v>0</v>
      </c>
      <c r="P80" s="201" t="s">
        <v>127</v>
      </c>
      <c r="Q80" s="53">
        <v>41099</v>
      </c>
      <c r="S80" s="339"/>
    </row>
    <row r="81" spans="1:19" ht="15" customHeight="1" x14ac:dyDescent="0.25">
      <c r="A81" s="48"/>
      <c r="B81" s="48" t="s">
        <v>753</v>
      </c>
      <c r="C81" s="168" t="s">
        <v>127</v>
      </c>
      <c r="D81" s="181">
        <v>0</v>
      </c>
      <c r="E81" s="74">
        <v>0</v>
      </c>
      <c r="F81" s="344" t="s">
        <v>127</v>
      </c>
      <c r="G81" s="74">
        <v>0</v>
      </c>
      <c r="H81" s="344" t="s">
        <v>127</v>
      </c>
      <c r="I81" s="74">
        <v>0</v>
      </c>
      <c r="J81" s="262" t="s">
        <v>127</v>
      </c>
      <c r="K81" s="74">
        <v>0</v>
      </c>
      <c r="L81" s="698" t="s">
        <v>127</v>
      </c>
      <c r="M81" s="533" t="s">
        <v>127</v>
      </c>
      <c r="N81" s="74">
        <v>0</v>
      </c>
      <c r="O81" s="698" t="s">
        <v>127</v>
      </c>
      <c r="P81" s="201" t="s">
        <v>127</v>
      </c>
      <c r="Q81" s="53">
        <v>42000</v>
      </c>
      <c r="S81" s="339"/>
    </row>
    <row r="82" spans="1:19" ht="15" customHeight="1" x14ac:dyDescent="0.25">
      <c r="A82" s="60"/>
      <c r="B82" s="60" t="s">
        <v>294</v>
      </c>
      <c r="C82" s="463">
        <v>121097984.06999999</v>
      </c>
      <c r="D82" s="181">
        <v>119977525.97</v>
      </c>
      <c r="E82" s="74">
        <v>108977415.83</v>
      </c>
      <c r="F82" s="344">
        <f t="shared" si="10"/>
        <v>0.90831524445044365</v>
      </c>
      <c r="G82" s="74">
        <v>108977415.83</v>
      </c>
      <c r="H82" s="344">
        <f t="shared" si="11"/>
        <v>0.90831524445044365</v>
      </c>
      <c r="I82" s="74">
        <v>53623096.899999999</v>
      </c>
      <c r="J82" s="262">
        <f t="shared" si="12"/>
        <v>0.44694284589105698</v>
      </c>
      <c r="K82" s="74">
        <v>110744542</v>
      </c>
      <c r="L82" s="698">
        <v>0.92107093484000624</v>
      </c>
      <c r="M82" s="201">
        <f t="shared" si="14"/>
        <v>-1.5956778890286127E-2</v>
      </c>
      <c r="N82" s="74">
        <v>53857956.93</v>
      </c>
      <c r="O82" s="698">
        <v>0.4479407999907381</v>
      </c>
      <c r="P82" s="201">
        <f t="shared" si="13"/>
        <v>-4.3607303987645007E-3</v>
      </c>
      <c r="Q82" s="315" t="s">
        <v>523</v>
      </c>
      <c r="S82" s="339"/>
    </row>
    <row r="83" spans="1:19" ht="15" customHeight="1" x14ac:dyDescent="0.25">
      <c r="A83" s="73"/>
      <c r="B83" s="73" t="s">
        <v>749</v>
      </c>
      <c r="C83" s="177">
        <v>974500</v>
      </c>
      <c r="D83" s="181">
        <v>974500</v>
      </c>
      <c r="E83" s="74">
        <v>974500</v>
      </c>
      <c r="F83" s="344">
        <f t="shared" si="10"/>
        <v>1</v>
      </c>
      <c r="G83" s="74">
        <v>974500</v>
      </c>
      <c r="H83" s="344">
        <f t="shared" si="11"/>
        <v>1</v>
      </c>
      <c r="I83" s="74">
        <v>974500</v>
      </c>
      <c r="J83" s="262">
        <f t="shared" si="12"/>
        <v>1</v>
      </c>
      <c r="K83" s="74">
        <v>0</v>
      </c>
      <c r="L83" s="698">
        <v>0</v>
      </c>
      <c r="M83" s="201" t="s">
        <v>127</v>
      </c>
      <c r="N83" s="74">
        <v>0</v>
      </c>
      <c r="O83" s="698">
        <v>0</v>
      </c>
      <c r="P83" s="201" t="s">
        <v>127</v>
      </c>
      <c r="Q83" s="315">
        <v>44304</v>
      </c>
      <c r="S83" s="339"/>
    </row>
    <row r="84" spans="1:19" ht="15" customHeight="1" x14ac:dyDescent="0.25">
      <c r="A84" s="62"/>
      <c r="B84" s="62" t="s">
        <v>295</v>
      </c>
      <c r="C84" s="175">
        <v>50227097.020000003</v>
      </c>
      <c r="D84" s="181">
        <v>48167097.020000003</v>
      </c>
      <c r="E84" s="74">
        <v>45000000</v>
      </c>
      <c r="F84" s="344">
        <f t="shared" si="10"/>
        <v>0.93424770816715486</v>
      </c>
      <c r="G84" s="74">
        <v>45000000</v>
      </c>
      <c r="H84" s="344">
        <f t="shared" si="11"/>
        <v>0.93424770816715486</v>
      </c>
      <c r="I84" s="74">
        <v>10200000</v>
      </c>
      <c r="J84" s="262">
        <f t="shared" si="12"/>
        <v>0.21176281385122178</v>
      </c>
      <c r="K84" s="74">
        <v>48727097.020000003</v>
      </c>
      <c r="L84" s="698">
        <v>1</v>
      </c>
      <c r="M84" s="201">
        <f t="shared" si="14"/>
        <v>-7.6489207195540865E-2</v>
      </c>
      <c r="N84" s="74">
        <v>15000000</v>
      </c>
      <c r="O84" s="698">
        <v>0.30783693093481973</v>
      </c>
      <c r="P84" s="201">
        <f t="shared" si="13"/>
        <v>-0.31999999999999995</v>
      </c>
      <c r="Q84" s="53" t="s">
        <v>358</v>
      </c>
      <c r="S84" s="339"/>
    </row>
    <row r="85" spans="1:19" ht="15" customHeight="1" x14ac:dyDescent="0.25">
      <c r="A85" s="62"/>
      <c r="B85" s="62" t="s">
        <v>296</v>
      </c>
      <c r="C85" s="175">
        <v>6339474.54</v>
      </c>
      <c r="D85" s="181">
        <v>6581974.54</v>
      </c>
      <c r="E85" s="74">
        <v>4040143.94</v>
      </c>
      <c r="F85" s="344">
        <f t="shared" si="10"/>
        <v>0.61381944209100514</v>
      </c>
      <c r="G85" s="74">
        <v>4040143.94</v>
      </c>
      <c r="H85" s="344">
        <f t="shared" si="11"/>
        <v>0.61381944209100514</v>
      </c>
      <c r="I85" s="74">
        <v>2020071.97</v>
      </c>
      <c r="J85" s="262">
        <f t="shared" si="12"/>
        <v>0.30690972104550257</v>
      </c>
      <c r="K85" s="74">
        <v>2031183.81</v>
      </c>
      <c r="L85" s="698">
        <v>0.72332921877802547</v>
      </c>
      <c r="M85" s="202">
        <f t="shared" si="14"/>
        <v>0.98905875485488437</v>
      </c>
      <c r="N85" s="74">
        <v>1580887.06</v>
      </c>
      <c r="O85" s="698">
        <v>0.56297307828880816</v>
      </c>
      <c r="P85" s="201">
        <f t="shared" si="13"/>
        <v>0.27780916240784448</v>
      </c>
      <c r="Q85" s="53" t="s">
        <v>359</v>
      </c>
      <c r="S85" s="339"/>
    </row>
    <row r="86" spans="1:19" ht="15" customHeight="1" x14ac:dyDescent="0.25">
      <c r="A86" s="64"/>
      <c r="B86" s="64" t="s">
        <v>297</v>
      </c>
      <c r="C86" s="176">
        <v>682526</v>
      </c>
      <c r="D86" s="181">
        <v>682526</v>
      </c>
      <c r="E86" s="74">
        <v>682526</v>
      </c>
      <c r="F86" s="344">
        <f t="shared" si="10"/>
        <v>1</v>
      </c>
      <c r="G86" s="74">
        <v>682526</v>
      </c>
      <c r="H86" s="344">
        <f t="shared" si="11"/>
        <v>1</v>
      </c>
      <c r="I86" s="74">
        <v>682526</v>
      </c>
      <c r="J86" s="262">
        <f t="shared" si="12"/>
        <v>1</v>
      </c>
      <c r="K86" s="74">
        <v>617526</v>
      </c>
      <c r="L86" s="698">
        <v>1</v>
      </c>
      <c r="M86" s="202">
        <f t="shared" si="14"/>
        <v>0.10525872594838104</v>
      </c>
      <c r="N86" s="74">
        <v>617526</v>
      </c>
      <c r="O86" s="698">
        <v>1</v>
      </c>
      <c r="P86" s="202">
        <f t="shared" si="13"/>
        <v>0.10525872594838104</v>
      </c>
      <c r="Q86" s="53" t="s">
        <v>360</v>
      </c>
      <c r="S86" s="339"/>
    </row>
    <row r="87" spans="1:19" ht="15" customHeight="1" x14ac:dyDescent="0.25">
      <c r="A87" s="48"/>
      <c r="B87" s="48" t="s">
        <v>827</v>
      </c>
      <c r="C87" s="168">
        <v>0</v>
      </c>
      <c r="D87" s="159">
        <v>6269648.3700000001</v>
      </c>
      <c r="E87" s="65">
        <v>6269648.3700000001</v>
      </c>
      <c r="F87" s="390">
        <f t="shared" si="10"/>
        <v>1</v>
      </c>
      <c r="G87" s="55">
        <v>6269648.3700000001</v>
      </c>
      <c r="H87" s="390">
        <f t="shared" si="11"/>
        <v>1</v>
      </c>
      <c r="I87" s="55">
        <v>1835942</v>
      </c>
      <c r="J87" s="407">
        <f t="shared" si="12"/>
        <v>0.29283013841492356</v>
      </c>
      <c r="K87" s="74">
        <v>0</v>
      </c>
      <c r="L87" s="698" t="s">
        <v>127</v>
      </c>
      <c r="M87" s="202"/>
      <c r="N87" s="74">
        <v>0</v>
      </c>
      <c r="O87" s="698" t="s">
        <v>127</v>
      </c>
      <c r="P87" s="202" t="s">
        <v>127</v>
      </c>
      <c r="Q87" s="53">
        <v>44340</v>
      </c>
      <c r="S87" s="339"/>
    </row>
    <row r="88" spans="1:19" ht="15" customHeight="1" x14ac:dyDescent="0.25">
      <c r="A88" s="60"/>
      <c r="B88" s="60" t="s">
        <v>298</v>
      </c>
      <c r="C88" s="177">
        <v>40211118.060000002</v>
      </c>
      <c r="D88" s="181">
        <v>39873473.810000002</v>
      </c>
      <c r="E88" s="74">
        <v>12831211</v>
      </c>
      <c r="F88" s="225">
        <f t="shared" si="10"/>
        <v>0.3217981724176241</v>
      </c>
      <c r="G88" s="74">
        <v>12831211</v>
      </c>
      <c r="H88" s="344">
        <f t="shared" si="11"/>
        <v>0.3217981724176241</v>
      </c>
      <c r="I88" s="74">
        <v>12001361</v>
      </c>
      <c r="J88" s="510">
        <f t="shared" si="12"/>
        <v>0.30098609058210873</v>
      </c>
      <c r="K88" s="74">
        <v>9617170</v>
      </c>
      <c r="L88" s="698">
        <v>0.24779412516347454</v>
      </c>
      <c r="M88" s="202">
        <f t="shared" si="14"/>
        <v>0.33419821007635298</v>
      </c>
      <c r="N88" s="74">
        <v>8560000</v>
      </c>
      <c r="O88" s="698">
        <v>0.22055528927941817</v>
      </c>
      <c r="P88" s="202">
        <f t="shared" si="13"/>
        <v>0.40202815420560745</v>
      </c>
      <c r="Q88" s="316" t="s">
        <v>752</v>
      </c>
      <c r="S88" s="339"/>
    </row>
    <row r="89" spans="1:19" ht="15" customHeight="1" x14ac:dyDescent="0.25">
      <c r="A89" s="62"/>
      <c r="B89" s="62" t="s">
        <v>299</v>
      </c>
      <c r="C89" s="175">
        <v>17144480</v>
      </c>
      <c r="D89" s="181">
        <v>17144480</v>
      </c>
      <c r="E89" s="74">
        <v>16277710</v>
      </c>
      <c r="F89" s="344">
        <f t="shared" si="10"/>
        <v>0.94944320271014349</v>
      </c>
      <c r="G89" s="74">
        <v>16277710</v>
      </c>
      <c r="H89" s="344">
        <f t="shared" si="11"/>
        <v>0.94944320271014349</v>
      </c>
      <c r="I89" s="74">
        <v>6048886</v>
      </c>
      <c r="J89" s="411">
        <f t="shared" si="12"/>
        <v>0.35281828320252351</v>
      </c>
      <c r="K89" s="74">
        <v>16869480</v>
      </c>
      <c r="L89" s="698">
        <v>1</v>
      </c>
      <c r="M89" s="202">
        <f t="shared" si="14"/>
        <v>-3.5079326689382295E-2</v>
      </c>
      <c r="N89" s="74">
        <v>6350000</v>
      </c>
      <c r="O89" s="698">
        <v>0.3764194272733955</v>
      </c>
      <c r="P89" s="202">
        <f t="shared" si="13"/>
        <v>-4.7419527559055097E-2</v>
      </c>
      <c r="Q89" s="53" t="s">
        <v>361</v>
      </c>
      <c r="S89" s="339"/>
    </row>
    <row r="90" spans="1:19" ht="15" customHeight="1" x14ac:dyDescent="0.25">
      <c r="A90" s="62"/>
      <c r="B90" s="62" t="s">
        <v>745</v>
      </c>
      <c r="C90" s="175" t="s">
        <v>127</v>
      </c>
      <c r="D90" s="181">
        <v>0</v>
      </c>
      <c r="E90" s="74">
        <v>0</v>
      </c>
      <c r="F90" s="344" t="s">
        <v>127</v>
      </c>
      <c r="G90" s="74">
        <v>0</v>
      </c>
      <c r="H90" s="344" t="s">
        <v>127</v>
      </c>
      <c r="I90" s="74">
        <v>0</v>
      </c>
      <c r="J90" s="411" t="s">
        <v>127</v>
      </c>
      <c r="K90" s="74">
        <v>0</v>
      </c>
      <c r="L90" s="698">
        <v>0</v>
      </c>
      <c r="M90" s="202" t="s">
        <v>127</v>
      </c>
      <c r="N90" s="74">
        <v>0</v>
      </c>
      <c r="O90" s="698">
        <v>0</v>
      </c>
      <c r="P90" s="202" t="s">
        <v>127</v>
      </c>
      <c r="Q90" s="53">
        <v>44411</v>
      </c>
      <c r="S90" s="339"/>
    </row>
    <row r="91" spans="1:19" ht="15" customHeight="1" x14ac:dyDescent="0.25">
      <c r="A91" s="62"/>
      <c r="B91" s="62" t="s">
        <v>754</v>
      </c>
      <c r="C91" s="175" t="s">
        <v>127</v>
      </c>
      <c r="D91" s="181">
        <v>0</v>
      </c>
      <c r="E91" s="74">
        <v>0</v>
      </c>
      <c r="F91" s="344" t="s">
        <v>127</v>
      </c>
      <c r="G91" s="74">
        <v>0</v>
      </c>
      <c r="H91" s="344" t="s">
        <v>127</v>
      </c>
      <c r="I91" s="74">
        <v>0</v>
      </c>
      <c r="J91" s="411" t="s">
        <v>127</v>
      </c>
      <c r="K91" s="74">
        <v>0</v>
      </c>
      <c r="L91" s="698" t="s">
        <v>127</v>
      </c>
      <c r="M91" s="202" t="s">
        <v>127</v>
      </c>
      <c r="N91" s="74">
        <v>0</v>
      </c>
      <c r="O91" s="698" t="s">
        <v>127</v>
      </c>
      <c r="P91" s="202" t="s">
        <v>127</v>
      </c>
      <c r="Q91" s="53">
        <v>44412</v>
      </c>
      <c r="S91" s="339"/>
    </row>
    <row r="92" spans="1:19" ht="15" customHeight="1" x14ac:dyDescent="0.25">
      <c r="A92" s="62"/>
      <c r="B92" s="62" t="s">
        <v>300</v>
      </c>
      <c r="C92" s="175">
        <v>55924889</v>
      </c>
      <c r="D92" s="181">
        <v>55924889</v>
      </c>
      <c r="E92" s="74">
        <v>2300000</v>
      </c>
      <c r="F92" s="344">
        <f t="shared" si="10"/>
        <v>4.1126590345132379E-2</v>
      </c>
      <c r="G92" s="74">
        <v>2300000</v>
      </c>
      <c r="H92" s="344">
        <f t="shared" si="11"/>
        <v>4.1126590345132379E-2</v>
      </c>
      <c r="I92" s="74">
        <v>2300000</v>
      </c>
      <c r="J92" s="477">
        <f t="shared" si="12"/>
        <v>4.1126590345132379E-2</v>
      </c>
      <c r="K92" s="74">
        <v>0</v>
      </c>
      <c r="L92" s="698">
        <v>0</v>
      </c>
      <c r="M92" s="202" t="s">
        <v>127</v>
      </c>
      <c r="N92" s="74">
        <v>0</v>
      </c>
      <c r="O92" s="698">
        <v>0</v>
      </c>
      <c r="P92" s="202" t="s">
        <v>127</v>
      </c>
      <c r="Q92" s="52" t="s">
        <v>362</v>
      </c>
      <c r="S92" s="339"/>
    </row>
    <row r="93" spans="1:19" ht="15" customHeight="1" x14ac:dyDescent="0.25">
      <c r="A93" s="62"/>
      <c r="B93" s="62" t="s">
        <v>301</v>
      </c>
      <c r="C93" s="175">
        <v>2726590</v>
      </c>
      <c r="D93" s="181">
        <v>2787090</v>
      </c>
      <c r="E93" s="74">
        <v>2726590</v>
      </c>
      <c r="F93" s="344">
        <f t="shared" si="10"/>
        <v>0.97829277131344883</v>
      </c>
      <c r="G93" s="74">
        <v>2726590</v>
      </c>
      <c r="H93" s="344">
        <f t="shared" si="11"/>
        <v>0.97829277131344883</v>
      </c>
      <c r="I93" s="74">
        <v>1362000</v>
      </c>
      <c r="J93" s="411">
        <f t="shared" si="12"/>
        <v>0.48868174332368169</v>
      </c>
      <c r="K93" s="74">
        <v>2726590</v>
      </c>
      <c r="L93" s="698">
        <v>1</v>
      </c>
      <c r="M93" s="202">
        <f t="shared" si="14"/>
        <v>0</v>
      </c>
      <c r="N93" s="74">
        <v>1816590</v>
      </c>
      <c r="O93" s="698">
        <v>0.66624978452939387</v>
      </c>
      <c r="P93" s="202" t="s">
        <v>127</v>
      </c>
      <c r="Q93" s="53" t="s">
        <v>363</v>
      </c>
      <c r="S93" s="339"/>
    </row>
    <row r="94" spans="1:19" ht="15" customHeight="1" x14ac:dyDescent="0.25">
      <c r="A94" s="62"/>
      <c r="B94" s="62" t="s">
        <v>302</v>
      </c>
      <c r="C94" s="175">
        <v>3137026</v>
      </c>
      <c r="D94" s="181">
        <v>2423966</v>
      </c>
      <c r="E94" s="74">
        <v>1014782</v>
      </c>
      <c r="F94" s="397">
        <f t="shared" si="10"/>
        <v>0.41864531103159036</v>
      </c>
      <c r="G94" s="74">
        <v>1014782</v>
      </c>
      <c r="H94" s="397">
        <f t="shared" si="11"/>
        <v>0.41864531103159036</v>
      </c>
      <c r="I94" s="74">
        <v>469182</v>
      </c>
      <c r="J94" s="411">
        <f t="shared" si="12"/>
        <v>0.19355964563859393</v>
      </c>
      <c r="K94" s="74">
        <v>3545946.26</v>
      </c>
      <c r="L94" s="698">
        <v>0.41905994391644991</v>
      </c>
      <c r="M94" s="202">
        <f t="shared" si="14"/>
        <v>-0.71381912595595853</v>
      </c>
      <c r="N94" s="74">
        <v>1616049.26</v>
      </c>
      <c r="O94" s="698">
        <v>0.19098470834180675</v>
      </c>
      <c r="P94" s="202">
        <f>+I94/N94-1</f>
        <v>-0.70967345388964198</v>
      </c>
      <c r="Q94" s="53" t="s">
        <v>364</v>
      </c>
      <c r="S94" s="339"/>
    </row>
    <row r="95" spans="1:19" ht="15" customHeight="1" x14ac:dyDescent="0.25">
      <c r="A95" s="62"/>
      <c r="B95" s="62" t="s">
        <v>303</v>
      </c>
      <c r="C95" s="175" t="s">
        <v>127</v>
      </c>
      <c r="D95" s="181">
        <v>0</v>
      </c>
      <c r="E95" s="74">
        <v>0</v>
      </c>
      <c r="F95" s="397" t="s">
        <v>127</v>
      </c>
      <c r="G95" s="74">
        <v>0</v>
      </c>
      <c r="H95" s="397" t="s">
        <v>127</v>
      </c>
      <c r="I95" s="74">
        <v>0</v>
      </c>
      <c r="J95" s="411" t="s">
        <v>127</v>
      </c>
      <c r="K95" s="74">
        <v>0</v>
      </c>
      <c r="L95" s="698" t="s">
        <v>127</v>
      </c>
      <c r="M95" s="533" t="s">
        <v>127</v>
      </c>
      <c r="N95" s="74">
        <v>0</v>
      </c>
      <c r="O95" s="698" t="s">
        <v>127</v>
      </c>
      <c r="P95" s="202" t="s">
        <v>127</v>
      </c>
      <c r="Q95" s="53" t="s">
        <v>365</v>
      </c>
      <c r="S95" s="340"/>
    </row>
    <row r="96" spans="1:19" ht="15" customHeight="1" x14ac:dyDescent="0.25">
      <c r="A96" s="62"/>
      <c r="B96" s="62" t="s">
        <v>304</v>
      </c>
      <c r="C96" s="175" t="s">
        <v>127</v>
      </c>
      <c r="D96" s="181">
        <v>0</v>
      </c>
      <c r="E96" s="74">
        <v>0</v>
      </c>
      <c r="F96" s="397" t="s">
        <v>127</v>
      </c>
      <c r="G96" s="74">
        <v>0</v>
      </c>
      <c r="H96" s="397" t="s">
        <v>127</v>
      </c>
      <c r="I96" s="74">
        <v>0</v>
      </c>
      <c r="J96" s="411" t="s">
        <v>127</v>
      </c>
      <c r="K96" s="74">
        <v>0</v>
      </c>
      <c r="L96" s="698" t="s">
        <v>127</v>
      </c>
      <c r="M96" s="533" t="s">
        <v>127</v>
      </c>
      <c r="N96" s="74">
        <v>0</v>
      </c>
      <c r="O96" s="698" t="s">
        <v>127</v>
      </c>
      <c r="P96" s="202" t="s">
        <v>127</v>
      </c>
      <c r="Q96" s="53" t="s">
        <v>366</v>
      </c>
      <c r="S96" s="339"/>
    </row>
    <row r="97" spans="1:19" ht="15" customHeight="1" x14ac:dyDescent="0.25">
      <c r="A97" s="62"/>
      <c r="B97" s="62" t="s">
        <v>305</v>
      </c>
      <c r="C97" s="456">
        <v>4843478</v>
      </c>
      <c r="D97" s="181">
        <v>0</v>
      </c>
      <c r="E97" s="74">
        <v>0</v>
      </c>
      <c r="F97" s="397" t="s">
        <v>127</v>
      </c>
      <c r="G97" s="74">
        <v>0</v>
      </c>
      <c r="H97" s="397" t="s">
        <v>127</v>
      </c>
      <c r="I97" s="74">
        <v>0</v>
      </c>
      <c r="J97" s="411" t="s">
        <v>127</v>
      </c>
      <c r="K97" s="74">
        <v>7686478</v>
      </c>
      <c r="L97" s="698">
        <v>1</v>
      </c>
      <c r="M97" s="533">
        <f t="shared" si="14"/>
        <v>-1</v>
      </c>
      <c r="N97" s="74">
        <v>4628000</v>
      </c>
      <c r="O97" s="698">
        <v>0.60209630470548414</v>
      </c>
      <c r="P97" s="202">
        <f>+I97/N97-1</f>
        <v>-1</v>
      </c>
      <c r="Q97" s="53" t="s">
        <v>367</v>
      </c>
      <c r="S97" s="340"/>
    </row>
    <row r="98" spans="1:19" ht="15" customHeight="1" x14ac:dyDescent="0.25">
      <c r="A98" s="62"/>
      <c r="B98" s="62" t="s">
        <v>306</v>
      </c>
      <c r="C98" s="175" t="s">
        <v>127</v>
      </c>
      <c r="D98" s="181"/>
      <c r="E98" s="74"/>
      <c r="F98" s="397" t="s">
        <v>127</v>
      </c>
      <c r="G98" s="74"/>
      <c r="H98" s="397" t="s">
        <v>127</v>
      </c>
      <c r="I98" s="74"/>
      <c r="J98" s="411" t="s">
        <v>127</v>
      </c>
      <c r="K98" s="74">
        <v>0</v>
      </c>
      <c r="L98" s="698" t="s">
        <v>127</v>
      </c>
      <c r="M98" s="533" t="s">
        <v>127</v>
      </c>
      <c r="N98" s="74">
        <v>0</v>
      </c>
      <c r="O98" s="698" t="s">
        <v>127</v>
      </c>
      <c r="P98" s="202" t="s">
        <v>127</v>
      </c>
      <c r="Q98" s="53" t="s">
        <v>368</v>
      </c>
      <c r="S98" s="339"/>
    </row>
    <row r="99" spans="1:19" ht="15" customHeight="1" x14ac:dyDescent="0.25">
      <c r="A99" s="62"/>
      <c r="B99" s="66" t="s">
        <v>307</v>
      </c>
      <c r="C99" s="175" t="s">
        <v>127</v>
      </c>
      <c r="D99" s="181"/>
      <c r="E99" s="74"/>
      <c r="F99" s="397" t="s">
        <v>127</v>
      </c>
      <c r="G99" s="74"/>
      <c r="H99" s="397" t="s">
        <v>127</v>
      </c>
      <c r="I99" s="74"/>
      <c r="J99" s="411" t="s">
        <v>127</v>
      </c>
      <c r="K99" s="74">
        <v>0</v>
      </c>
      <c r="L99" s="698" t="s">
        <v>127</v>
      </c>
      <c r="M99" s="533" t="s">
        <v>127</v>
      </c>
      <c r="N99" s="74">
        <v>0</v>
      </c>
      <c r="O99" s="698" t="s">
        <v>127</v>
      </c>
      <c r="P99" s="202" t="s">
        <v>127</v>
      </c>
      <c r="Q99" s="53" t="s">
        <v>369</v>
      </c>
      <c r="S99" s="339"/>
    </row>
    <row r="100" spans="1:19" ht="15" customHeight="1" x14ac:dyDescent="0.25">
      <c r="A100" s="62"/>
      <c r="B100" s="66" t="s">
        <v>402</v>
      </c>
      <c r="C100" s="175" t="s">
        <v>127</v>
      </c>
      <c r="D100" s="181"/>
      <c r="E100" s="74"/>
      <c r="F100" s="397" t="s">
        <v>127</v>
      </c>
      <c r="G100" s="74"/>
      <c r="H100" s="397" t="s">
        <v>127</v>
      </c>
      <c r="I100" s="74"/>
      <c r="J100" s="411" t="s">
        <v>127</v>
      </c>
      <c r="K100" s="74">
        <v>0</v>
      </c>
      <c r="L100" s="698" t="s">
        <v>127</v>
      </c>
      <c r="M100" s="533" t="s">
        <v>127</v>
      </c>
      <c r="N100" s="74">
        <v>0</v>
      </c>
      <c r="O100" s="698" t="s">
        <v>127</v>
      </c>
      <c r="P100" s="202" t="s">
        <v>127</v>
      </c>
      <c r="Q100" s="53">
        <v>44438</v>
      </c>
      <c r="S100" s="339"/>
    </row>
    <row r="101" spans="1:19" ht="15" customHeight="1" x14ac:dyDescent="0.25">
      <c r="A101" s="62"/>
      <c r="B101" s="66" t="s">
        <v>436</v>
      </c>
      <c r="C101" s="175" t="s">
        <v>127</v>
      </c>
      <c r="D101" s="181"/>
      <c r="E101" s="74"/>
      <c r="F101" s="397" t="s">
        <v>127</v>
      </c>
      <c r="G101" s="74"/>
      <c r="H101" s="397" t="s">
        <v>127</v>
      </c>
      <c r="I101" s="74"/>
      <c r="J101" s="411" t="s">
        <v>127</v>
      </c>
      <c r="K101" s="74">
        <v>0</v>
      </c>
      <c r="L101" s="698" t="s">
        <v>127</v>
      </c>
      <c r="M101" s="534" t="s">
        <v>127</v>
      </c>
      <c r="N101" s="74">
        <v>0</v>
      </c>
      <c r="O101" s="698" t="s">
        <v>127</v>
      </c>
      <c r="P101" s="202" t="s">
        <v>127</v>
      </c>
      <c r="Q101" s="53" t="s">
        <v>449</v>
      </c>
      <c r="S101" s="339"/>
    </row>
    <row r="102" spans="1:19" ht="15" customHeight="1" x14ac:dyDescent="0.25">
      <c r="A102" s="62"/>
      <c r="B102" s="62" t="s">
        <v>308</v>
      </c>
      <c r="C102" s="175">
        <v>11958000</v>
      </c>
      <c r="D102" s="181">
        <v>11958000</v>
      </c>
      <c r="E102" s="74">
        <v>0</v>
      </c>
      <c r="F102" s="397">
        <f>+E102/D102</f>
        <v>0</v>
      </c>
      <c r="G102" s="74">
        <v>0</v>
      </c>
      <c r="H102" s="397">
        <f>+G102/D102</f>
        <v>0</v>
      </c>
      <c r="I102" s="74">
        <v>0</v>
      </c>
      <c r="J102" s="411">
        <f>I102/D102</f>
        <v>0</v>
      </c>
      <c r="K102" s="74">
        <v>0</v>
      </c>
      <c r="L102" s="698">
        <v>0</v>
      </c>
      <c r="M102" s="533" t="s">
        <v>127</v>
      </c>
      <c r="N102" s="74">
        <v>0</v>
      </c>
      <c r="O102" s="698">
        <v>0</v>
      </c>
      <c r="P102" s="202" t="s">
        <v>127</v>
      </c>
      <c r="Q102" s="53" t="s">
        <v>371</v>
      </c>
      <c r="S102" s="340"/>
    </row>
    <row r="103" spans="1:19" ht="15" customHeight="1" x14ac:dyDescent="0.25">
      <c r="A103" s="62"/>
      <c r="B103" s="62" t="s">
        <v>309</v>
      </c>
      <c r="C103" s="175">
        <v>4087039.66</v>
      </c>
      <c r="D103" s="181">
        <v>4087039.66</v>
      </c>
      <c r="E103" s="74">
        <v>4087039.66</v>
      </c>
      <c r="F103" s="397">
        <f>+E103/D103</f>
        <v>1</v>
      </c>
      <c r="G103" s="63">
        <v>4087039.66</v>
      </c>
      <c r="H103" s="397">
        <f>+G103/D103</f>
        <v>1</v>
      </c>
      <c r="I103" s="63">
        <v>628202.15</v>
      </c>
      <c r="J103" s="411">
        <f>I103/D103</f>
        <v>0.15370590996418176</v>
      </c>
      <c r="K103" s="74">
        <v>3884039.66</v>
      </c>
      <c r="L103" s="698">
        <v>1</v>
      </c>
      <c r="M103" s="534">
        <f t="shared" si="14"/>
        <v>5.2265171772216235E-2</v>
      </c>
      <c r="N103" s="74">
        <v>0</v>
      </c>
      <c r="O103" s="698">
        <v>0</v>
      </c>
      <c r="P103" s="202" t="s">
        <v>127</v>
      </c>
      <c r="Q103" s="53" t="s">
        <v>372</v>
      </c>
      <c r="S103" s="340"/>
    </row>
    <row r="104" spans="1:19" ht="15" customHeight="1" x14ac:dyDescent="0.25">
      <c r="A104" s="71"/>
      <c r="B104" s="115" t="s">
        <v>370</v>
      </c>
      <c r="C104" s="175" t="s">
        <v>127</v>
      </c>
      <c r="D104" s="181"/>
      <c r="E104" s="74"/>
      <c r="F104" s="122" t="s">
        <v>127</v>
      </c>
      <c r="G104" s="74"/>
      <c r="H104" s="391" t="s">
        <v>127</v>
      </c>
      <c r="I104" s="74"/>
      <c r="J104" s="411" t="s">
        <v>127</v>
      </c>
      <c r="K104" s="74">
        <v>0</v>
      </c>
      <c r="L104" s="698" t="s">
        <v>127</v>
      </c>
      <c r="M104" s="533" t="s">
        <v>127</v>
      </c>
      <c r="N104" s="74">
        <v>0</v>
      </c>
      <c r="O104" s="698" t="s">
        <v>127</v>
      </c>
      <c r="P104" s="202" t="s">
        <v>127</v>
      </c>
      <c r="Q104" s="114" t="s">
        <v>373</v>
      </c>
      <c r="S104" s="340"/>
    </row>
    <row r="105" spans="1:19" ht="15" customHeight="1" x14ac:dyDescent="0.25">
      <c r="A105" s="64"/>
      <c r="B105" s="64" t="s">
        <v>310</v>
      </c>
      <c r="C105" s="176">
        <v>2177459.6</v>
      </c>
      <c r="D105" s="181">
        <v>2214014.11</v>
      </c>
      <c r="E105" s="72">
        <v>2214014.11</v>
      </c>
      <c r="F105" s="474">
        <f>+E105/D105</f>
        <v>1</v>
      </c>
      <c r="G105" s="72">
        <v>2214014.11</v>
      </c>
      <c r="H105" s="474">
        <f>+G105/D105</f>
        <v>1</v>
      </c>
      <c r="I105" s="72">
        <v>175548.39</v>
      </c>
      <c r="J105" s="608">
        <f>I105/D105</f>
        <v>7.9289643732216336E-2</v>
      </c>
      <c r="K105" s="74">
        <v>2049746.23</v>
      </c>
      <c r="L105" s="698">
        <v>0.99106811365117642</v>
      </c>
      <c r="M105" s="555">
        <f t="shared" si="14"/>
        <v>8.0140593794383985E-2</v>
      </c>
      <c r="N105" s="74">
        <v>346224.28</v>
      </c>
      <c r="O105" s="698">
        <v>0.16740211010405748</v>
      </c>
      <c r="P105" s="202">
        <f>+I105/N105-1</f>
        <v>-0.49296337622537623</v>
      </c>
      <c r="Q105" s="53" t="s">
        <v>374</v>
      </c>
      <c r="S105" s="339"/>
    </row>
    <row r="106" spans="1:19" ht="15" customHeight="1" x14ac:dyDescent="0.25">
      <c r="A106" s="48"/>
      <c r="B106" s="48" t="s">
        <v>450</v>
      </c>
      <c r="C106" s="464">
        <v>5055000</v>
      </c>
      <c r="D106" s="181">
        <v>5115000</v>
      </c>
      <c r="E106" s="63">
        <v>5115000</v>
      </c>
      <c r="F106" s="397">
        <f>+E106/D106</f>
        <v>1</v>
      </c>
      <c r="G106" s="63">
        <v>5115000</v>
      </c>
      <c r="H106" s="397">
        <f>+G106/D106</f>
        <v>1</v>
      </c>
      <c r="I106" s="63">
        <v>3400000</v>
      </c>
      <c r="J106" s="411">
        <f>I106/D106</f>
        <v>0.6647116324535679</v>
      </c>
      <c r="K106" s="74">
        <v>4877000</v>
      </c>
      <c r="L106" s="698">
        <v>1</v>
      </c>
      <c r="M106" s="533">
        <f t="shared" si="14"/>
        <v>4.8800492105802729E-2</v>
      </c>
      <c r="N106" s="74">
        <v>2900000</v>
      </c>
      <c r="O106" s="698">
        <v>0.59462784498667209</v>
      </c>
      <c r="P106" s="202">
        <f>+I106/N106-1</f>
        <v>0.17241379310344818</v>
      </c>
      <c r="Q106" s="53">
        <v>44453</v>
      </c>
      <c r="R106" s="39"/>
      <c r="S106" s="340"/>
    </row>
    <row r="107" spans="1:19" ht="15" customHeight="1" x14ac:dyDescent="0.25">
      <c r="A107" s="60"/>
      <c r="B107" s="506" t="s">
        <v>352</v>
      </c>
      <c r="C107" s="508" t="s">
        <v>127</v>
      </c>
      <c r="D107" s="182"/>
      <c r="E107" s="49"/>
      <c r="F107" s="252" t="s">
        <v>127</v>
      </c>
      <c r="G107" s="49"/>
      <c r="H107" s="252" t="s">
        <v>127</v>
      </c>
      <c r="I107" s="49"/>
      <c r="J107" s="477" t="s">
        <v>127</v>
      </c>
      <c r="K107" s="74">
        <v>0</v>
      </c>
      <c r="L107" s="698" t="s">
        <v>127</v>
      </c>
      <c r="M107" s="532" t="s">
        <v>127</v>
      </c>
      <c r="N107" s="74">
        <v>0</v>
      </c>
      <c r="O107" s="698" t="s">
        <v>127</v>
      </c>
      <c r="P107" s="202" t="s">
        <v>127</v>
      </c>
      <c r="Q107" s="53">
        <v>449</v>
      </c>
      <c r="R107" s="451"/>
      <c r="S107" s="340"/>
    </row>
    <row r="108" spans="1:19" ht="15" customHeight="1" x14ac:dyDescent="0.25">
      <c r="A108" s="118"/>
      <c r="B108" s="507" t="s">
        <v>334</v>
      </c>
      <c r="C108" s="183">
        <f>SUM(C71:C107)</f>
        <v>640812096.45000005</v>
      </c>
      <c r="D108" s="509">
        <f>SUM(D71:D107)</f>
        <v>708021051.07999992</v>
      </c>
      <c r="E108" s="119">
        <f>SUM(E71:E107)</f>
        <v>582216521.73000002</v>
      </c>
      <c r="F108" s="403">
        <f>E108/D108</f>
        <v>0.82231526992297699</v>
      </c>
      <c r="G108" s="119">
        <f>SUM(G71:G107)</f>
        <v>582216521.73000002</v>
      </c>
      <c r="H108" s="403">
        <f>+G108/D108</f>
        <v>0.82231526992297699</v>
      </c>
      <c r="I108" s="119">
        <f>SUM(I71:I107)</f>
        <v>295765669.29999995</v>
      </c>
      <c r="J108" s="413">
        <f>I108/D108</f>
        <v>0.417735699876219</v>
      </c>
      <c r="K108" s="119">
        <f>SUM(K71:K107)</f>
        <v>515180972.31</v>
      </c>
      <c r="L108" s="535">
        <v>0.79797653450403006</v>
      </c>
      <c r="M108" s="650">
        <f t="shared" si="14"/>
        <v>0.13012039074234805</v>
      </c>
      <c r="N108" s="119">
        <f>SUM(N71:N107)</f>
        <v>232500194.54000002</v>
      </c>
      <c r="O108" s="535">
        <v>0.36012529476516297</v>
      </c>
      <c r="P108" s="535">
        <f>+I108/N108-1</f>
        <v>0.27210934117784391</v>
      </c>
      <c r="S108" s="340"/>
    </row>
    <row r="109" spans="1:19" ht="14.4" thickBot="1" x14ac:dyDescent="0.3">
      <c r="A109" s="7" t="s">
        <v>225</v>
      </c>
      <c r="K109" s="683"/>
    </row>
    <row r="110" spans="1:19" x14ac:dyDescent="0.25">
      <c r="A110" s="8" t="s">
        <v>282</v>
      </c>
      <c r="C110" s="156" t="s">
        <v>760</v>
      </c>
      <c r="D110" s="738" t="s">
        <v>830</v>
      </c>
      <c r="E110" s="736"/>
      <c r="F110" s="736"/>
      <c r="G110" s="736"/>
      <c r="H110" s="736"/>
      <c r="I110" s="736"/>
      <c r="J110" s="737"/>
      <c r="K110" s="744" t="s">
        <v>831</v>
      </c>
      <c r="L110" s="745"/>
      <c r="M110" s="745"/>
      <c r="N110" s="745"/>
      <c r="O110" s="745"/>
      <c r="P110" s="746"/>
    </row>
    <row r="111" spans="1:19" x14ac:dyDescent="0.25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524</v>
      </c>
      <c r="L111" s="617" t="s">
        <v>525</v>
      </c>
      <c r="M111" s="80" t="s">
        <v>526</v>
      </c>
      <c r="N111" s="79" t="s">
        <v>39</v>
      </c>
      <c r="O111" s="80" t="s">
        <v>40</v>
      </c>
      <c r="P111" s="141" t="s">
        <v>351</v>
      </c>
    </row>
    <row r="112" spans="1:19" ht="26.4" x14ac:dyDescent="0.25">
      <c r="A112" s="1"/>
      <c r="B112" s="2" t="s">
        <v>148</v>
      </c>
      <c r="C112" s="150" t="s">
        <v>13</v>
      </c>
      <c r="D112" s="104" t="s">
        <v>340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618" t="s">
        <v>18</v>
      </c>
      <c r="M112" s="81" t="s">
        <v>820</v>
      </c>
      <c r="N112" s="516" t="s">
        <v>17</v>
      </c>
      <c r="O112" s="81" t="s">
        <v>18</v>
      </c>
      <c r="P112" s="531" t="s">
        <v>820</v>
      </c>
      <c r="Q112" s="51" t="s">
        <v>159</v>
      </c>
      <c r="S112" s="340"/>
    </row>
    <row r="113" spans="1:19" ht="15" customHeight="1" x14ac:dyDescent="0.25">
      <c r="A113" s="73"/>
      <c r="B113" s="227" t="s">
        <v>416</v>
      </c>
      <c r="C113" s="177">
        <v>2000000</v>
      </c>
      <c r="D113" s="440">
        <v>2273500</v>
      </c>
      <c r="E113" s="74">
        <v>273500</v>
      </c>
      <c r="F113" s="344">
        <f>+E113/D113</f>
        <v>0.12029909830657576</v>
      </c>
      <c r="G113" s="74">
        <v>273500</v>
      </c>
      <c r="H113" s="344">
        <f>+G113/D113</f>
        <v>0.12029909830657576</v>
      </c>
      <c r="I113" s="74">
        <v>0</v>
      </c>
      <c r="J113" s="262">
        <f>I113/D113</f>
        <v>0</v>
      </c>
      <c r="K113" s="74">
        <v>0</v>
      </c>
      <c r="L113" s="698">
        <v>0</v>
      </c>
      <c r="M113" s="651" t="s">
        <v>127</v>
      </c>
      <c r="N113" s="74">
        <v>0</v>
      </c>
      <c r="O113" s="698">
        <v>0</v>
      </c>
      <c r="P113" s="651" t="s">
        <v>127</v>
      </c>
      <c r="Q113" s="114" t="s">
        <v>437</v>
      </c>
      <c r="S113" s="340"/>
    </row>
    <row r="114" spans="1:19" ht="15" customHeight="1" x14ac:dyDescent="0.25">
      <c r="A114" s="62"/>
      <c r="B114" s="228" t="s">
        <v>385</v>
      </c>
      <c r="C114" s="177">
        <v>105000</v>
      </c>
      <c r="D114" s="440">
        <v>105000</v>
      </c>
      <c r="E114" s="74">
        <v>90041.34</v>
      </c>
      <c r="F114" s="344">
        <f>+E114/D114</f>
        <v>0.85753657142857143</v>
      </c>
      <c r="G114" s="74">
        <v>90041.34</v>
      </c>
      <c r="H114" s="344">
        <f>+G114/D114</f>
        <v>0.85753657142857143</v>
      </c>
      <c r="I114" s="74">
        <v>10796.66</v>
      </c>
      <c r="J114" s="262">
        <f>I114/D114</f>
        <v>0.10282533333333334</v>
      </c>
      <c r="K114" s="74">
        <v>87568.43</v>
      </c>
      <c r="L114" s="698">
        <v>0.83398504761904757</v>
      </c>
      <c r="M114" s="564">
        <f t="shared" si="14"/>
        <v>2.8239743478329027E-2</v>
      </c>
      <c r="N114" s="74">
        <v>3917.29</v>
      </c>
      <c r="O114" s="698">
        <v>3.7307523809523811E-2</v>
      </c>
      <c r="P114" s="564">
        <f t="shared" ref="P114" si="15">+I114/N114-1</f>
        <v>1.7561554033528282</v>
      </c>
      <c r="Q114" s="114">
        <v>46101</v>
      </c>
      <c r="S114" s="340"/>
    </row>
    <row r="115" spans="1:19" ht="15" customHeight="1" x14ac:dyDescent="0.25">
      <c r="A115" s="62"/>
      <c r="B115" s="228" t="s">
        <v>399</v>
      </c>
      <c r="C115" s="177" t="s">
        <v>127</v>
      </c>
      <c r="D115" s="440">
        <v>0</v>
      </c>
      <c r="E115" s="74">
        <v>0</v>
      </c>
      <c r="F115" s="397" t="s">
        <v>127</v>
      </c>
      <c r="G115" s="74">
        <v>0</v>
      </c>
      <c r="H115" s="344" t="s">
        <v>127</v>
      </c>
      <c r="I115" s="74">
        <v>0</v>
      </c>
      <c r="J115" s="262" t="s">
        <v>127</v>
      </c>
      <c r="K115" s="74">
        <v>0</v>
      </c>
      <c r="L115" s="698" t="s">
        <v>127</v>
      </c>
      <c r="M115" s="533" t="s">
        <v>127</v>
      </c>
      <c r="N115" s="74">
        <v>0</v>
      </c>
      <c r="O115" s="698" t="s">
        <v>127</v>
      </c>
      <c r="P115" s="533" t="s">
        <v>127</v>
      </c>
      <c r="Q115" s="114">
        <v>46102</v>
      </c>
      <c r="S115" s="340"/>
    </row>
    <row r="116" spans="1:19" ht="15" customHeight="1" x14ac:dyDescent="0.25">
      <c r="A116" s="73"/>
      <c r="B116" s="227" t="s">
        <v>413</v>
      </c>
      <c r="C116" s="177" t="s">
        <v>127</v>
      </c>
      <c r="D116" s="440">
        <v>0</v>
      </c>
      <c r="E116" s="74">
        <v>0</v>
      </c>
      <c r="F116" s="397" t="s">
        <v>127</v>
      </c>
      <c r="G116" s="74">
        <v>0</v>
      </c>
      <c r="H116" s="344" t="s">
        <v>127</v>
      </c>
      <c r="I116" s="74">
        <v>0</v>
      </c>
      <c r="J116" s="262" t="s">
        <v>127</v>
      </c>
      <c r="K116" s="74">
        <v>0</v>
      </c>
      <c r="L116" s="698" t="s">
        <v>127</v>
      </c>
      <c r="M116" s="533" t="s">
        <v>127</v>
      </c>
      <c r="N116" s="74">
        <v>0</v>
      </c>
      <c r="O116" s="698" t="s">
        <v>127</v>
      </c>
      <c r="P116" s="533" t="s">
        <v>127</v>
      </c>
      <c r="Q116" s="114">
        <v>462</v>
      </c>
      <c r="S116" s="340"/>
    </row>
    <row r="117" spans="1:19" ht="15" customHeight="1" x14ac:dyDescent="0.25">
      <c r="A117" s="62"/>
      <c r="B117" s="62" t="s">
        <v>311</v>
      </c>
      <c r="C117" s="177" t="s">
        <v>127</v>
      </c>
      <c r="D117" s="440">
        <v>0</v>
      </c>
      <c r="E117" s="74">
        <v>0</v>
      </c>
      <c r="F117" s="397" t="s">
        <v>127</v>
      </c>
      <c r="G117" s="74">
        <v>0</v>
      </c>
      <c r="H117" s="397" t="s">
        <v>127</v>
      </c>
      <c r="I117" s="74">
        <v>0</v>
      </c>
      <c r="J117" s="411" t="s">
        <v>127</v>
      </c>
      <c r="K117" s="74">
        <v>398251.18</v>
      </c>
      <c r="L117" s="698">
        <v>1</v>
      </c>
      <c r="M117" s="533">
        <f t="shared" si="14"/>
        <v>-1</v>
      </c>
      <c r="N117" s="74">
        <v>398251.18</v>
      </c>
      <c r="O117" s="698">
        <v>1</v>
      </c>
      <c r="P117" s="533">
        <f>+I117/N117-1</f>
        <v>-1</v>
      </c>
      <c r="Q117" s="53">
        <v>46401</v>
      </c>
      <c r="S117" s="340"/>
    </row>
    <row r="118" spans="1:19" ht="15" customHeight="1" x14ac:dyDescent="0.25">
      <c r="A118" s="62"/>
      <c r="B118" s="62" t="s">
        <v>755</v>
      </c>
      <c r="C118" s="177">
        <v>76776252.260000005</v>
      </c>
      <c r="D118" s="440">
        <v>76776252.260000005</v>
      </c>
      <c r="E118" s="74">
        <v>76776252.260000005</v>
      </c>
      <c r="F118" s="397">
        <f>+E118/D118</f>
        <v>1</v>
      </c>
      <c r="G118" s="74">
        <v>76776252.260000005</v>
      </c>
      <c r="H118" s="397">
        <f>+G118/D118</f>
        <v>1</v>
      </c>
      <c r="I118" s="74">
        <v>30795499.75</v>
      </c>
      <c r="J118" s="411">
        <f>I118/D118</f>
        <v>0.40110709813904633</v>
      </c>
      <c r="K118" s="74">
        <v>0</v>
      </c>
      <c r="L118" s="698" t="s">
        <v>127</v>
      </c>
      <c r="M118" s="533" t="s">
        <v>127</v>
      </c>
      <c r="N118" s="74">
        <v>0</v>
      </c>
      <c r="O118" s="698" t="s">
        <v>127</v>
      </c>
      <c r="P118" s="533" t="s">
        <v>127</v>
      </c>
      <c r="Q118" s="53">
        <v>46403</v>
      </c>
      <c r="S118" s="340"/>
    </row>
    <row r="119" spans="1:19" ht="15" customHeight="1" x14ac:dyDescent="0.25">
      <c r="A119" s="62"/>
      <c r="B119" s="62" t="s">
        <v>756</v>
      </c>
      <c r="C119" s="177">
        <v>20426142.609999999</v>
      </c>
      <c r="D119" s="440">
        <v>20426142.609999999</v>
      </c>
      <c r="E119" s="74">
        <v>20426142.609999999</v>
      </c>
      <c r="F119" s="397">
        <f>+E119/D119</f>
        <v>1</v>
      </c>
      <c r="G119" s="74">
        <v>20426142.609999999</v>
      </c>
      <c r="H119" s="397">
        <f>+G119/D119</f>
        <v>1</v>
      </c>
      <c r="I119" s="74">
        <v>10213071.300000001</v>
      </c>
      <c r="J119" s="411">
        <f>I119/D119</f>
        <v>0.4999999997552157</v>
      </c>
      <c r="K119" s="74">
        <v>0</v>
      </c>
      <c r="L119" s="698" t="s">
        <v>127</v>
      </c>
      <c r="M119" s="533" t="s">
        <v>127</v>
      </c>
      <c r="N119" s="74">
        <v>0</v>
      </c>
      <c r="O119" s="698" t="s">
        <v>127</v>
      </c>
      <c r="P119" s="533" t="s">
        <v>127</v>
      </c>
      <c r="Q119" s="53">
        <v>46404</v>
      </c>
      <c r="S119" s="340"/>
    </row>
    <row r="120" spans="1:19" ht="15" customHeight="1" x14ac:dyDescent="0.25">
      <c r="A120" s="62"/>
      <c r="B120" s="62" t="s">
        <v>312</v>
      </c>
      <c r="C120" s="177">
        <v>910000</v>
      </c>
      <c r="D120" s="440">
        <v>910000</v>
      </c>
      <c r="E120" s="74">
        <v>841530.49</v>
      </c>
      <c r="F120" s="397">
        <f>+E120/D120</f>
        <v>0.9247587802197802</v>
      </c>
      <c r="G120" s="74">
        <v>841530.49</v>
      </c>
      <c r="H120" s="397">
        <f>+G120/D120</f>
        <v>0.9247587802197802</v>
      </c>
      <c r="I120" s="74">
        <v>41530.49</v>
      </c>
      <c r="J120" s="411">
        <f>I120/D120</f>
        <v>4.5637901098901097E-2</v>
      </c>
      <c r="K120" s="74">
        <v>110000</v>
      </c>
      <c r="L120" s="698">
        <v>5.5082623935903859E-2</v>
      </c>
      <c r="M120" s="533">
        <f t="shared" si="14"/>
        <v>6.6502771818181818</v>
      </c>
      <c r="N120" s="74">
        <v>0</v>
      </c>
      <c r="O120" s="698">
        <v>0</v>
      </c>
      <c r="P120" s="533" t="s">
        <v>127</v>
      </c>
      <c r="Q120" s="53">
        <v>46410</v>
      </c>
      <c r="S120" s="340"/>
    </row>
    <row r="121" spans="1:19" ht="15" customHeight="1" x14ac:dyDescent="0.25">
      <c r="A121" s="71"/>
      <c r="B121" s="71" t="s">
        <v>757</v>
      </c>
      <c r="C121" s="168">
        <v>4820000</v>
      </c>
      <c r="D121" s="440">
        <v>4820000</v>
      </c>
      <c r="E121" s="74">
        <v>4100000</v>
      </c>
      <c r="F121" s="474">
        <f>+E121/D121</f>
        <v>0.85062240663900412</v>
      </c>
      <c r="G121" s="74">
        <v>4100000</v>
      </c>
      <c r="H121" s="474">
        <f>+G121/D121</f>
        <v>0.85062240663900412</v>
      </c>
      <c r="I121" s="74">
        <v>2050000</v>
      </c>
      <c r="J121" s="608">
        <f>I121/D121</f>
        <v>0.42531120331950206</v>
      </c>
      <c r="K121" s="74">
        <v>0</v>
      </c>
      <c r="L121" s="698" t="s">
        <v>127</v>
      </c>
      <c r="M121" s="555" t="s">
        <v>127</v>
      </c>
      <c r="N121" s="74">
        <v>0</v>
      </c>
      <c r="O121" s="698" t="s">
        <v>127</v>
      </c>
      <c r="P121" s="555" t="s">
        <v>127</v>
      </c>
      <c r="Q121" s="53">
        <v>46421</v>
      </c>
      <c r="S121" s="340"/>
    </row>
    <row r="122" spans="1:19" ht="15" customHeight="1" x14ac:dyDescent="0.25">
      <c r="A122" s="64"/>
      <c r="B122" s="64" t="s">
        <v>758</v>
      </c>
      <c r="C122" s="176">
        <v>6021790</v>
      </c>
      <c r="D122" s="57">
        <v>6021790</v>
      </c>
      <c r="E122" s="57">
        <v>6020872.0499999998</v>
      </c>
      <c r="F122" s="398">
        <f t="shared" ref="F122:F129" si="16">+E122/D122</f>
        <v>0.99984756193756341</v>
      </c>
      <c r="G122" s="74">
        <v>6020872.0499999998</v>
      </c>
      <c r="H122" s="398">
        <f>+G122/D122</f>
        <v>0.99984756193756341</v>
      </c>
      <c r="I122" s="74">
        <v>0</v>
      </c>
      <c r="J122" s="412">
        <f t="shared" ref="J122:J128" si="17">I122/D122</f>
        <v>0</v>
      </c>
      <c r="K122" s="74">
        <v>103998218.28</v>
      </c>
      <c r="L122" s="709">
        <v>0.95825159844651875</v>
      </c>
      <c r="M122" s="533">
        <f t="shared" si="14"/>
        <v>-0.94210600768380781</v>
      </c>
      <c r="N122" s="74">
        <v>39694930.719999999</v>
      </c>
      <c r="O122" s="122">
        <v>0.36575367772410089</v>
      </c>
      <c r="P122" s="533">
        <f>+I122/N122-1</f>
        <v>-1</v>
      </c>
      <c r="Q122" s="53" t="s">
        <v>318</v>
      </c>
      <c r="S122" s="340"/>
    </row>
    <row r="123" spans="1:19" ht="15" customHeight="1" x14ac:dyDescent="0.25">
      <c r="A123" s="56"/>
      <c r="B123" s="56" t="s">
        <v>313</v>
      </c>
      <c r="C123" s="464" t="s">
        <v>127</v>
      </c>
      <c r="D123" s="57">
        <v>0</v>
      </c>
      <c r="E123" s="57">
        <v>0</v>
      </c>
      <c r="F123" s="400" t="s">
        <v>127</v>
      </c>
      <c r="G123" s="57">
        <v>0</v>
      </c>
      <c r="H123" s="400" t="s">
        <v>127</v>
      </c>
      <c r="I123" s="57">
        <v>0</v>
      </c>
      <c r="J123" s="414" t="s">
        <v>127</v>
      </c>
      <c r="K123" s="74">
        <v>0</v>
      </c>
      <c r="L123" s="698" t="s">
        <v>127</v>
      </c>
      <c r="M123" s="533" t="s">
        <v>127</v>
      </c>
      <c r="N123" s="74">
        <v>0</v>
      </c>
      <c r="O123" s="698" t="s">
        <v>127</v>
      </c>
      <c r="P123" s="533" t="s">
        <v>127</v>
      </c>
      <c r="Q123" s="53">
        <v>465</v>
      </c>
      <c r="S123" s="340"/>
    </row>
    <row r="124" spans="1:19" ht="15" customHeight="1" x14ac:dyDescent="0.25">
      <c r="A124" s="60"/>
      <c r="B124" s="60" t="s">
        <v>314</v>
      </c>
      <c r="C124" s="177">
        <v>137280752.46000001</v>
      </c>
      <c r="D124" s="440">
        <v>137280752.46000001</v>
      </c>
      <c r="E124" s="63">
        <v>112388828.93000001</v>
      </c>
      <c r="F124" s="344">
        <f t="shared" si="16"/>
        <v>0.81867870707328139</v>
      </c>
      <c r="G124" s="63">
        <v>112388828.93000001</v>
      </c>
      <c r="H124" s="344">
        <f>+G124/D124</f>
        <v>0.81867870707328139</v>
      </c>
      <c r="I124" s="63">
        <v>48853282.899999999</v>
      </c>
      <c r="J124" s="226">
        <f t="shared" si="17"/>
        <v>0.35586403792647159</v>
      </c>
      <c r="K124" s="74">
        <v>112255416.90000001</v>
      </c>
      <c r="L124" s="698">
        <v>0.83657674858176323</v>
      </c>
      <c r="M124" s="533">
        <f t="shared" si="14"/>
        <v>1.1884685272591788E-3</v>
      </c>
      <c r="N124" s="74">
        <v>54392333.460000001</v>
      </c>
      <c r="O124" s="698">
        <v>0.4053555964633529</v>
      </c>
      <c r="P124" s="533">
        <f>+I124/N124-1</f>
        <v>-0.10183513388101662</v>
      </c>
      <c r="Q124" s="53">
        <v>46701</v>
      </c>
      <c r="S124" s="340"/>
    </row>
    <row r="125" spans="1:19" ht="15" customHeight="1" x14ac:dyDescent="0.25">
      <c r="A125" s="62"/>
      <c r="B125" s="62" t="s">
        <v>315</v>
      </c>
      <c r="C125" s="177">
        <v>70133105.189999998</v>
      </c>
      <c r="D125" s="440">
        <v>71070796.040000007</v>
      </c>
      <c r="E125" s="63">
        <v>66723519.93</v>
      </c>
      <c r="F125" s="397">
        <f t="shared" si="16"/>
        <v>0.93883175154597565</v>
      </c>
      <c r="G125" s="63">
        <v>66723519.93</v>
      </c>
      <c r="H125" s="397">
        <f>+G125/D125</f>
        <v>0.93883175154597565</v>
      </c>
      <c r="I125" s="63">
        <v>34845570</v>
      </c>
      <c r="J125" s="411">
        <f t="shared" si="17"/>
        <v>0.49029379072085033</v>
      </c>
      <c r="K125" s="74">
        <v>69417129.870000005</v>
      </c>
      <c r="L125" s="698">
        <v>0.99719440338468224</v>
      </c>
      <c r="M125" s="533">
        <f t="shared" si="14"/>
        <v>-3.8803245611629622E-2</v>
      </c>
      <c r="N125" s="74">
        <v>34736074.68</v>
      </c>
      <c r="O125" s="698">
        <v>0.49899238604818974</v>
      </c>
      <c r="P125" s="533">
        <f>+I125/N125-1</f>
        <v>3.1522076402905608E-3</v>
      </c>
      <c r="Q125" s="53">
        <v>46703</v>
      </c>
      <c r="S125" s="340"/>
    </row>
    <row r="126" spans="1:19" ht="15" customHeight="1" x14ac:dyDescent="0.25">
      <c r="A126" s="62"/>
      <c r="B126" s="62" t="s">
        <v>326</v>
      </c>
      <c r="C126" s="177" t="s">
        <v>127</v>
      </c>
      <c r="D126" s="440">
        <v>0</v>
      </c>
      <c r="E126" s="63">
        <v>0</v>
      </c>
      <c r="F126" s="397" t="s">
        <v>127</v>
      </c>
      <c r="G126" s="63">
        <v>0</v>
      </c>
      <c r="H126" s="397" t="s">
        <v>127</v>
      </c>
      <c r="I126" s="63">
        <v>0</v>
      </c>
      <c r="J126" s="411" t="s">
        <v>127</v>
      </c>
      <c r="K126" s="74">
        <v>0</v>
      </c>
      <c r="L126" s="698" t="s">
        <v>127</v>
      </c>
      <c r="M126" s="533" t="s">
        <v>127</v>
      </c>
      <c r="N126" s="74">
        <v>0</v>
      </c>
      <c r="O126" s="698" t="s">
        <v>127</v>
      </c>
      <c r="P126" s="533" t="s">
        <v>127</v>
      </c>
      <c r="Q126" s="53" t="s">
        <v>382</v>
      </c>
      <c r="S126" s="340"/>
    </row>
    <row r="127" spans="1:19" ht="15" customHeight="1" x14ac:dyDescent="0.25">
      <c r="A127" s="62"/>
      <c r="B127" s="62" t="s">
        <v>327</v>
      </c>
      <c r="C127" s="177">
        <v>1217000</v>
      </c>
      <c r="D127" s="440">
        <v>1292000</v>
      </c>
      <c r="E127" s="63">
        <v>1292000</v>
      </c>
      <c r="F127" s="397">
        <f t="shared" si="16"/>
        <v>1</v>
      </c>
      <c r="G127" s="63">
        <v>1292000</v>
      </c>
      <c r="H127" s="397">
        <f>+G127/D127</f>
        <v>1</v>
      </c>
      <c r="I127" s="63">
        <v>720000</v>
      </c>
      <c r="J127" s="411">
        <f t="shared" si="17"/>
        <v>0.55727554179566563</v>
      </c>
      <c r="K127" s="74">
        <v>1142000</v>
      </c>
      <c r="L127" s="698">
        <v>1</v>
      </c>
      <c r="M127" s="533">
        <f t="shared" si="14"/>
        <v>0.13134851138353776</v>
      </c>
      <c r="N127" s="74">
        <v>570000</v>
      </c>
      <c r="O127" s="698">
        <v>0.49912434325744309</v>
      </c>
      <c r="P127" s="533">
        <f>+I127/N127-1</f>
        <v>0.26315789473684204</v>
      </c>
      <c r="Q127" s="53" t="s">
        <v>383</v>
      </c>
      <c r="S127" s="340"/>
    </row>
    <row r="128" spans="1:19" ht="15" customHeight="1" x14ac:dyDescent="0.25">
      <c r="A128" s="62"/>
      <c r="B128" s="62" t="s">
        <v>325</v>
      </c>
      <c r="C128" s="177">
        <v>371003.62</v>
      </c>
      <c r="D128" s="440">
        <v>371003.62</v>
      </c>
      <c r="E128" s="63">
        <v>371003.62</v>
      </c>
      <c r="F128" s="397">
        <f t="shared" si="16"/>
        <v>1</v>
      </c>
      <c r="G128" s="63">
        <v>371003.62</v>
      </c>
      <c r="H128" s="397">
        <f>+G128/D128</f>
        <v>1</v>
      </c>
      <c r="I128" s="63">
        <v>0</v>
      </c>
      <c r="J128" s="411">
        <f t="shared" si="17"/>
        <v>0</v>
      </c>
      <c r="K128" s="74">
        <v>421003.62</v>
      </c>
      <c r="L128" s="698">
        <v>1</v>
      </c>
      <c r="M128" s="533">
        <f t="shared" si="14"/>
        <v>-0.11876382440607047</v>
      </c>
      <c r="N128" s="74">
        <v>0</v>
      </c>
      <c r="O128" s="698">
        <v>0</v>
      </c>
      <c r="P128" s="533" t="s">
        <v>127</v>
      </c>
      <c r="Q128" s="53" t="s">
        <v>378</v>
      </c>
      <c r="S128" s="340"/>
    </row>
    <row r="129" spans="1:19" ht="15" customHeight="1" x14ac:dyDescent="0.25">
      <c r="A129" s="62"/>
      <c r="B129" s="62" t="s">
        <v>322</v>
      </c>
      <c r="C129" s="177">
        <v>17517640.52</v>
      </c>
      <c r="D129" s="440">
        <v>17517640.52</v>
      </c>
      <c r="E129" s="63">
        <v>17276353.23</v>
      </c>
      <c r="F129" s="397">
        <f t="shared" si="16"/>
        <v>0.98622603941869225</v>
      </c>
      <c r="G129" s="63">
        <v>17276353.23</v>
      </c>
      <c r="H129" s="397">
        <f>+G129/D129</f>
        <v>0.98622603941869225</v>
      </c>
      <c r="I129" s="63">
        <v>8638176.5999999996</v>
      </c>
      <c r="J129" s="411">
        <f>I129/D129</f>
        <v>0.49311301885306641</v>
      </c>
      <c r="K129" s="74">
        <v>17276353.23</v>
      </c>
      <c r="L129" s="698">
        <v>1</v>
      </c>
      <c r="M129" s="533">
        <f t="shared" si="14"/>
        <v>0</v>
      </c>
      <c r="N129" s="74">
        <v>7198480.5</v>
      </c>
      <c r="O129" s="698">
        <v>0.41666666594313434</v>
      </c>
      <c r="P129" s="533">
        <f>+I129/N129-1</f>
        <v>0.19999999999999996</v>
      </c>
      <c r="Q129" s="53" t="s">
        <v>375</v>
      </c>
      <c r="S129" s="340"/>
    </row>
    <row r="130" spans="1:19" ht="15" customHeight="1" x14ac:dyDescent="0.25">
      <c r="A130" s="62"/>
      <c r="B130" s="62" t="s">
        <v>324</v>
      </c>
      <c r="C130" s="177" t="s">
        <v>127</v>
      </c>
      <c r="D130" s="440">
        <v>0</v>
      </c>
      <c r="E130" s="63">
        <v>0</v>
      </c>
      <c r="F130" s="122" t="s">
        <v>127</v>
      </c>
      <c r="G130" s="63">
        <v>0</v>
      </c>
      <c r="H130" s="122" t="s">
        <v>127</v>
      </c>
      <c r="I130" s="63">
        <v>0</v>
      </c>
      <c r="J130" s="185" t="s">
        <v>127</v>
      </c>
      <c r="K130" s="74">
        <v>0</v>
      </c>
      <c r="L130" s="698" t="s">
        <v>127</v>
      </c>
      <c r="M130" s="533" t="s">
        <v>127</v>
      </c>
      <c r="N130" s="74">
        <v>0</v>
      </c>
      <c r="O130" s="698" t="s">
        <v>127</v>
      </c>
      <c r="P130" s="533" t="s">
        <v>127</v>
      </c>
      <c r="Q130" s="53" t="s">
        <v>376</v>
      </c>
      <c r="S130" s="340"/>
    </row>
    <row r="131" spans="1:19" ht="15" customHeight="1" x14ac:dyDescent="0.25">
      <c r="A131" s="62"/>
      <c r="B131" s="62" t="s">
        <v>323</v>
      </c>
      <c r="C131" s="177">
        <v>2539577.19</v>
      </c>
      <c r="D131" s="440">
        <v>2539577.19</v>
      </c>
      <c r="E131" s="63">
        <v>691249.2</v>
      </c>
      <c r="F131" s="397">
        <f t="shared" ref="F131:F145" si="18">+E131/D131</f>
        <v>0.27219066335999026</v>
      </c>
      <c r="G131" s="63">
        <v>691249.2</v>
      </c>
      <c r="H131" s="397">
        <f t="shared" ref="H131:H145" si="19">+G131/D131</f>
        <v>0.27219066335999026</v>
      </c>
      <c r="I131" s="63">
        <v>691249.2</v>
      </c>
      <c r="J131" s="411">
        <f t="shared" ref="J131:J145" si="20">I131/D131</f>
        <v>0.27219066335999026</v>
      </c>
      <c r="K131" s="74">
        <v>2248848</v>
      </c>
      <c r="L131" s="698">
        <v>1</v>
      </c>
      <c r="M131" s="533">
        <f t="shared" si="14"/>
        <v>-0.69262075515997523</v>
      </c>
      <c r="N131" s="74">
        <v>1500000</v>
      </c>
      <c r="O131" s="698">
        <v>0.66700817485219099</v>
      </c>
      <c r="P131" s="533">
        <f>+I131/N131-1</f>
        <v>-0.53916720000000007</v>
      </c>
      <c r="Q131" s="53" t="s">
        <v>377</v>
      </c>
      <c r="S131" s="340"/>
    </row>
    <row r="132" spans="1:19" ht="15" customHeight="1" x14ac:dyDescent="0.25">
      <c r="A132" s="62"/>
      <c r="B132" s="62" t="s">
        <v>321</v>
      </c>
      <c r="C132" s="177">
        <v>1441126</v>
      </c>
      <c r="D132" s="440">
        <v>1441126</v>
      </c>
      <c r="E132" s="63">
        <v>1441123.71</v>
      </c>
      <c r="F132" s="397">
        <f t="shared" si="18"/>
        <v>0.9999984109647595</v>
      </c>
      <c r="G132" s="63">
        <v>1441123.71</v>
      </c>
      <c r="H132" s="397">
        <f t="shared" si="19"/>
        <v>0.9999984109647595</v>
      </c>
      <c r="I132" s="63">
        <v>791362.92</v>
      </c>
      <c r="J132" s="411">
        <f t="shared" si="20"/>
        <v>0.54912819559150283</v>
      </c>
      <c r="K132" s="74">
        <v>1341123.71</v>
      </c>
      <c r="L132" s="698">
        <v>0.86965897079745746</v>
      </c>
      <c r="M132" s="533">
        <f t="shared" si="14"/>
        <v>7.4564336797833475E-2</v>
      </c>
      <c r="N132" s="74">
        <v>0</v>
      </c>
      <c r="O132" s="698">
        <v>0</v>
      </c>
      <c r="P132" s="533" t="s">
        <v>127</v>
      </c>
      <c r="Q132" s="53" t="s">
        <v>381</v>
      </c>
      <c r="S132" s="340"/>
    </row>
    <row r="133" spans="1:19" ht="15" customHeight="1" x14ac:dyDescent="0.25">
      <c r="A133" s="62"/>
      <c r="B133" s="62" t="s">
        <v>319</v>
      </c>
      <c r="C133" s="177">
        <v>185101.56</v>
      </c>
      <c r="D133" s="440">
        <v>294476.56</v>
      </c>
      <c r="E133" s="63">
        <v>294476.56</v>
      </c>
      <c r="F133" s="397">
        <f t="shared" si="18"/>
        <v>1</v>
      </c>
      <c r="G133" s="63">
        <v>294476.56</v>
      </c>
      <c r="H133" s="397">
        <f t="shared" si="19"/>
        <v>1</v>
      </c>
      <c r="I133" s="63">
        <v>69000</v>
      </c>
      <c r="J133" s="411">
        <f t="shared" si="20"/>
        <v>0.2343140656084817</v>
      </c>
      <c r="K133" s="74">
        <v>270101.56</v>
      </c>
      <c r="L133" s="698">
        <v>1</v>
      </c>
      <c r="M133" s="533">
        <f t="shared" si="14"/>
        <v>9.02438327272157E-2</v>
      </c>
      <c r="N133" s="74">
        <v>69000</v>
      </c>
      <c r="O133" s="698">
        <v>0.25545946495088734</v>
      </c>
      <c r="P133" s="533">
        <f>+I133/N133-1</f>
        <v>0</v>
      </c>
      <c r="Q133" s="53" t="s">
        <v>379</v>
      </c>
      <c r="S133" s="340"/>
    </row>
    <row r="134" spans="1:19" ht="15" customHeight="1" x14ac:dyDescent="0.25">
      <c r="A134" s="62"/>
      <c r="B134" s="62" t="s">
        <v>320</v>
      </c>
      <c r="C134" s="177">
        <v>1108512.45</v>
      </c>
      <c r="D134" s="440">
        <v>1108512.45</v>
      </c>
      <c r="E134" s="63">
        <v>1108512.45</v>
      </c>
      <c r="F134" s="397">
        <f t="shared" si="18"/>
        <v>1</v>
      </c>
      <c r="G134" s="63">
        <v>1108512.45</v>
      </c>
      <c r="H134" s="397">
        <f t="shared" si="19"/>
        <v>1</v>
      </c>
      <c r="I134" s="63">
        <v>720000</v>
      </c>
      <c r="J134" s="411">
        <f t="shared" si="20"/>
        <v>0.64951909200478541</v>
      </c>
      <c r="K134" s="74">
        <v>1108512.45</v>
      </c>
      <c r="L134" s="698">
        <v>1</v>
      </c>
      <c r="M134" s="533">
        <f t="shared" si="14"/>
        <v>0</v>
      </c>
      <c r="N134" s="74">
        <v>720000</v>
      </c>
      <c r="O134" s="698">
        <v>0.64951909200478541</v>
      </c>
      <c r="P134" s="533">
        <f>+I134/N134-1</f>
        <v>0</v>
      </c>
      <c r="Q134" s="53" t="s">
        <v>380</v>
      </c>
      <c r="S134" s="340"/>
    </row>
    <row r="135" spans="1:19" ht="15" customHeight="1" x14ac:dyDescent="0.25">
      <c r="A135" s="62"/>
      <c r="B135" s="62" t="s">
        <v>317</v>
      </c>
      <c r="C135" s="177">
        <v>11341014</v>
      </c>
      <c r="D135" s="440">
        <v>11341014</v>
      </c>
      <c r="E135" s="63">
        <v>10571956.1</v>
      </c>
      <c r="F135" s="397">
        <f t="shared" si="18"/>
        <v>0.93218790665455487</v>
      </c>
      <c r="G135" s="63">
        <v>10571956.1</v>
      </c>
      <c r="H135" s="397">
        <f t="shared" si="19"/>
        <v>0.93218790665455487</v>
      </c>
      <c r="I135" s="63">
        <v>3000000</v>
      </c>
      <c r="J135" s="411">
        <f t="shared" si="20"/>
        <v>0.26452661111255132</v>
      </c>
      <c r="K135" s="74">
        <v>11341014</v>
      </c>
      <c r="L135" s="698">
        <v>1</v>
      </c>
      <c r="M135" s="533">
        <f t="shared" si="14"/>
        <v>-6.7812093345445135E-2</v>
      </c>
      <c r="N135" s="74">
        <v>1270000</v>
      </c>
      <c r="O135" s="698">
        <v>0.11198293203764673</v>
      </c>
      <c r="P135" s="533">
        <f>+I135/N135-1</f>
        <v>1.3622047244094486</v>
      </c>
      <c r="Q135" s="53">
        <v>46743</v>
      </c>
      <c r="S135" s="340"/>
    </row>
    <row r="136" spans="1:19" ht="15" customHeight="1" x14ac:dyDescent="0.25">
      <c r="A136" s="62"/>
      <c r="B136" s="62" t="s">
        <v>316</v>
      </c>
      <c r="C136" s="177">
        <v>1395458.69</v>
      </c>
      <c r="D136" s="440">
        <v>1503974.69</v>
      </c>
      <c r="E136" s="63">
        <v>1503974.69</v>
      </c>
      <c r="F136" s="397">
        <f t="shared" si="18"/>
        <v>1</v>
      </c>
      <c r="G136" s="63">
        <v>1503974.69</v>
      </c>
      <c r="H136" s="397">
        <f t="shared" si="19"/>
        <v>1</v>
      </c>
      <c r="I136" s="63">
        <v>888928.61</v>
      </c>
      <c r="J136" s="411">
        <f t="shared" si="20"/>
        <v>0.59105290528526111</v>
      </c>
      <c r="K136" s="74">
        <v>1208333.32</v>
      </c>
      <c r="L136" s="698">
        <v>1</v>
      </c>
      <c r="M136" s="533">
        <f t="shared" si="14"/>
        <v>0.24466872269979278</v>
      </c>
      <c r="N136" s="74">
        <v>480412.61</v>
      </c>
      <c r="O136" s="698">
        <v>0.39758285404229354</v>
      </c>
      <c r="P136" s="533">
        <f t="shared" ref="P136:P141" si="21">+I136/N136-1</f>
        <v>0.85034404071949732</v>
      </c>
      <c r="Q136" s="53">
        <v>46746</v>
      </c>
      <c r="S136" s="340"/>
    </row>
    <row r="137" spans="1:19" ht="15" customHeight="1" x14ac:dyDescent="0.25">
      <c r="A137" s="62"/>
      <c r="B137" s="62" t="s">
        <v>328</v>
      </c>
      <c r="C137" s="177">
        <v>759000</v>
      </c>
      <c r="D137" s="440">
        <v>1675399</v>
      </c>
      <c r="E137" s="63">
        <v>0</v>
      </c>
      <c r="F137" s="397">
        <f t="shared" si="18"/>
        <v>0</v>
      </c>
      <c r="G137" s="63">
        <v>0</v>
      </c>
      <c r="H137" s="397">
        <f t="shared" si="19"/>
        <v>0</v>
      </c>
      <c r="I137" s="63">
        <v>0</v>
      </c>
      <c r="J137" s="411">
        <f t="shared" si="20"/>
        <v>0</v>
      </c>
      <c r="K137" s="74">
        <v>1490399</v>
      </c>
      <c r="L137" s="698">
        <v>0.93126714025689838</v>
      </c>
      <c r="M137" s="533">
        <f t="shared" si="14"/>
        <v>-1</v>
      </c>
      <c r="N137" s="74">
        <v>930000</v>
      </c>
      <c r="O137" s="698">
        <v>0.58110508691894958</v>
      </c>
      <c r="P137" s="533">
        <f t="shared" si="21"/>
        <v>-1</v>
      </c>
      <c r="Q137" s="53" t="s">
        <v>384</v>
      </c>
      <c r="S137" s="340"/>
    </row>
    <row r="138" spans="1:19" ht="15" customHeight="1" x14ac:dyDescent="0.25">
      <c r="A138" s="64"/>
      <c r="B138" s="64" t="s">
        <v>329</v>
      </c>
      <c r="C138" s="168">
        <v>6392731.2599999905</v>
      </c>
      <c r="D138" s="440">
        <f>253841090.26-D124-D125-D126-D127-D128-D129-D130-D131-D132-D133-D134-D135-D136-D137</f>
        <v>6404817.72999998</v>
      </c>
      <c r="E138" s="63">
        <f>215381961.18-E124-E125-E126-E127-E128-E129-E130-E131-E132-E133-E134-E135-E136-E137</f>
        <v>1718962.760000003</v>
      </c>
      <c r="F138" s="397">
        <f t="shared" si="18"/>
        <v>0.26838589831345733</v>
      </c>
      <c r="G138" s="63">
        <f>215381961.18-G124-G125-G126-G127-G128-G129-G130-G131-G132-G133-G134-G135-G136-G137</f>
        <v>1718962.760000003</v>
      </c>
      <c r="H138" s="397">
        <f t="shared" si="19"/>
        <v>0.26838589831345733</v>
      </c>
      <c r="I138" s="63">
        <f>100237381.14-I124-I125-I126-I127-I128-I129-I130-I131-I132-I133-I134-I135-I136-I137</f>
        <v>1019810.9100000024</v>
      </c>
      <c r="J138" s="411">
        <f t="shared" si="20"/>
        <v>0.15922559438705614</v>
      </c>
      <c r="K138" s="74">
        <v>2736045.2800000003</v>
      </c>
      <c r="L138" s="698">
        <v>0.36348477743704527</v>
      </c>
      <c r="M138" s="533">
        <f t="shared" si="14"/>
        <v>-0.37173453503664133</v>
      </c>
      <c r="N138" s="74">
        <v>2119787.48</v>
      </c>
      <c r="O138" s="698">
        <v>0.28161466698447146</v>
      </c>
      <c r="P138" s="533">
        <f t="shared" si="21"/>
        <v>-0.51890889081012859</v>
      </c>
      <c r="Q138" s="53" t="s">
        <v>330</v>
      </c>
      <c r="S138" s="340"/>
    </row>
    <row r="139" spans="1:19" ht="15" customHeight="1" x14ac:dyDescent="0.25">
      <c r="A139" s="60"/>
      <c r="B139" s="60" t="s">
        <v>331</v>
      </c>
      <c r="C139" s="463">
        <v>2997488.74</v>
      </c>
      <c r="D139" s="440">
        <v>2865788.63</v>
      </c>
      <c r="E139" s="74">
        <v>2544400</v>
      </c>
      <c r="F139" s="344">
        <f t="shared" si="18"/>
        <v>0.88785333759943075</v>
      </c>
      <c r="G139" s="74">
        <v>344400</v>
      </c>
      <c r="H139" s="344">
        <f t="shared" si="19"/>
        <v>0.12017634391968399</v>
      </c>
      <c r="I139" s="74">
        <v>234400</v>
      </c>
      <c r="J139" s="262">
        <f t="shared" si="20"/>
        <v>8.179249423569665E-2</v>
      </c>
      <c r="K139" s="74">
        <v>424400</v>
      </c>
      <c r="L139" s="698">
        <v>9.1067485598827297E-2</v>
      </c>
      <c r="M139" s="533">
        <f t="shared" si="14"/>
        <v>-0.18850141376060325</v>
      </c>
      <c r="N139" s="74">
        <v>20000</v>
      </c>
      <c r="O139" s="698">
        <v>4.2915874457505792E-3</v>
      </c>
      <c r="P139" s="533">
        <f t="shared" si="21"/>
        <v>10.72</v>
      </c>
      <c r="Q139" s="53">
        <v>47</v>
      </c>
      <c r="S139" s="340"/>
    </row>
    <row r="140" spans="1:19" ht="15" customHeight="1" x14ac:dyDescent="0.25">
      <c r="A140" s="62"/>
      <c r="B140" s="62" t="s">
        <v>332</v>
      </c>
      <c r="C140" s="177">
        <v>88529246.609999999</v>
      </c>
      <c r="D140" s="440">
        <v>83888299</v>
      </c>
      <c r="E140" s="63">
        <v>62333884.170000002</v>
      </c>
      <c r="F140" s="397">
        <f t="shared" si="18"/>
        <v>0.74305814890822852</v>
      </c>
      <c r="G140" s="74">
        <v>32768737.91</v>
      </c>
      <c r="H140" s="397">
        <f t="shared" si="19"/>
        <v>0.39062346358936184</v>
      </c>
      <c r="I140" s="63">
        <v>20202102.809999999</v>
      </c>
      <c r="J140" s="411">
        <f t="shared" si="20"/>
        <v>0.24082146200151225</v>
      </c>
      <c r="K140" s="74">
        <v>35989634.229999997</v>
      </c>
      <c r="L140" s="698">
        <v>0.40561702590529958</v>
      </c>
      <c r="M140" s="532">
        <f t="shared" si="14"/>
        <v>-8.9495111270543104E-2</v>
      </c>
      <c r="N140" s="74">
        <v>21324098.140000001</v>
      </c>
      <c r="O140" s="698">
        <v>0.2403307911490139</v>
      </c>
      <c r="P140" s="533">
        <f t="shared" si="21"/>
        <v>-5.2616308677333912E-2</v>
      </c>
      <c r="Q140" s="53">
        <v>48</v>
      </c>
      <c r="S140" s="340"/>
    </row>
    <row r="141" spans="1:19" ht="15" customHeight="1" x14ac:dyDescent="0.25">
      <c r="A141" s="64"/>
      <c r="B141" s="64" t="s">
        <v>333</v>
      </c>
      <c r="C141" s="168">
        <v>93806.45</v>
      </c>
      <c r="D141" s="440">
        <v>336668.81</v>
      </c>
      <c r="E141" s="65">
        <v>287035.65999999997</v>
      </c>
      <c r="F141" s="398">
        <f t="shared" si="18"/>
        <v>0.85257574053266172</v>
      </c>
      <c r="G141" s="65">
        <v>287035.65999999997</v>
      </c>
      <c r="H141" s="398">
        <f t="shared" si="19"/>
        <v>0.85257574053266172</v>
      </c>
      <c r="I141" s="65">
        <v>287035.65999999997</v>
      </c>
      <c r="J141" s="412">
        <f t="shared" si="20"/>
        <v>0.85257574053266172</v>
      </c>
      <c r="K141" s="74">
        <v>20274.13</v>
      </c>
      <c r="L141" s="698">
        <v>0.14202271298069044</v>
      </c>
      <c r="M141" s="532">
        <f t="shared" si="14"/>
        <v>13.157730072757744</v>
      </c>
      <c r="N141" s="74">
        <v>20274.13</v>
      </c>
      <c r="O141" s="698">
        <v>0.14202271298069044</v>
      </c>
      <c r="P141" s="533">
        <f t="shared" si="21"/>
        <v>13.157730072757744</v>
      </c>
      <c r="Q141" s="53">
        <v>49</v>
      </c>
      <c r="S141" s="340"/>
    </row>
    <row r="142" spans="1:19" ht="15" customHeight="1" x14ac:dyDescent="0.25">
      <c r="A142" s="54"/>
      <c r="B142" s="54" t="s">
        <v>440</v>
      </c>
      <c r="C142" s="464">
        <v>38862805.329999998</v>
      </c>
      <c r="D142" s="440">
        <v>30435297.719999999</v>
      </c>
      <c r="E142" s="55">
        <v>0</v>
      </c>
      <c r="F142" s="399">
        <f>+E142/D142</f>
        <v>0</v>
      </c>
      <c r="G142" s="55">
        <v>0</v>
      </c>
      <c r="H142" s="399">
        <f>+G142/D142</f>
        <v>0</v>
      </c>
      <c r="I142" s="55">
        <v>0</v>
      </c>
      <c r="J142" s="415">
        <f>I142/D142</f>
        <v>0</v>
      </c>
      <c r="K142" s="74">
        <v>0</v>
      </c>
      <c r="L142" s="698">
        <v>0</v>
      </c>
      <c r="M142" s="231" t="s">
        <v>127</v>
      </c>
      <c r="N142" s="74">
        <v>0</v>
      </c>
      <c r="O142" s="698">
        <v>0</v>
      </c>
      <c r="P142" s="231" t="s">
        <v>127</v>
      </c>
      <c r="Q142" s="53">
        <v>5</v>
      </c>
      <c r="S142" s="339"/>
    </row>
    <row r="143" spans="1:19" ht="15" customHeight="1" x14ac:dyDescent="0.25">
      <c r="A143" s="67"/>
      <c r="B143" s="68" t="s">
        <v>335</v>
      </c>
      <c r="C143" s="184">
        <f>SUM(C113:C142)</f>
        <v>493224554.93999994</v>
      </c>
      <c r="D143" s="187">
        <f>SUM(D113:D142)</f>
        <v>482699829.28999996</v>
      </c>
      <c r="E143" s="69">
        <f>SUM(E113:E142)</f>
        <v>389075619.76000005</v>
      </c>
      <c r="F143" s="401">
        <f>+E143/D143</f>
        <v>0.80604051659245213</v>
      </c>
      <c r="G143" s="69">
        <f>SUM(G113:G142)</f>
        <v>357310473.50000006</v>
      </c>
      <c r="H143" s="401">
        <f t="shared" si="19"/>
        <v>0.74023327090371194</v>
      </c>
      <c r="I143" s="69">
        <f>SUM(I113:I142)</f>
        <v>164071817.80999997</v>
      </c>
      <c r="J143" s="416">
        <f t="shared" si="20"/>
        <v>0.33990444548391935</v>
      </c>
      <c r="K143" s="69">
        <f>+SUM(K113:K142)</f>
        <v>363284627.19</v>
      </c>
      <c r="L143" s="536">
        <v>0.77935032021998585</v>
      </c>
      <c r="M143" s="536">
        <f t="shared" si="14"/>
        <v>-1.6444829323524979E-2</v>
      </c>
      <c r="N143" s="69">
        <f>SUM(N113:N142)</f>
        <v>165447560.19</v>
      </c>
      <c r="O143" s="536">
        <v>0.35493274243684048</v>
      </c>
      <c r="P143" s="536">
        <f>+I143/N143-1</f>
        <v>-8.3152775321686523E-3</v>
      </c>
      <c r="S143" s="339"/>
    </row>
    <row r="144" spans="1:19" ht="21" customHeight="1" thickBot="1" x14ac:dyDescent="0.3">
      <c r="A144" s="9"/>
      <c r="B144" s="2" t="s">
        <v>3</v>
      </c>
      <c r="C144" s="154">
        <f>C108+C143</f>
        <v>1134036651.3899999</v>
      </c>
      <c r="D144" s="144">
        <f>D143+D108</f>
        <v>1190720880.3699999</v>
      </c>
      <c r="E144" s="76">
        <f>E108+E143</f>
        <v>971292141.49000001</v>
      </c>
      <c r="F144" s="82">
        <f>+E144/D144</f>
        <v>0.81571773662706293</v>
      </c>
      <c r="G144" s="76">
        <f>G108+G143</f>
        <v>939526995.23000002</v>
      </c>
      <c r="H144" s="82">
        <f t="shared" si="19"/>
        <v>0.78904049699544621</v>
      </c>
      <c r="I144" s="76">
        <f>I108+I143</f>
        <v>459837487.1099999</v>
      </c>
      <c r="J144" s="162">
        <f t="shared" si="20"/>
        <v>0.38618411307871903</v>
      </c>
      <c r="K144" s="520">
        <f>K108+K143</f>
        <v>878465599.5</v>
      </c>
      <c r="L144" s="204">
        <v>0.79016685971931</v>
      </c>
      <c r="M144" s="204">
        <f t="shared" si="14"/>
        <v>6.9509148411451172E-2</v>
      </c>
      <c r="N144" s="520">
        <f>N108+N143</f>
        <v>397947754.73000002</v>
      </c>
      <c r="O144" s="204">
        <v>0.35794814033278977</v>
      </c>
      <c r="P144" s="204">
        <f>+I144/N144-1</f>
        <v>0.15552225548298648</v>
      </c>
      <c r="S144" s="339"/>
    </row>
    <row r="145" spans="1:19" s="6" customFormat="1" ht="19.5" customHeight="1" thickBot="1" x14ac:dyDescent="0.3">
      <c r="A145" s="5"/>
      <c r="B145" s="4" t="s">
        <v>284</v>
      </c>
      <c r="C145" s="155">
        <f>+C11+C61+C65+C144</f>
        <v>2210534442.2799997</v>
      </c>
      <c r="D145" s="146">
        <f>+D11+D61+D65+D144</f>
        <v>2223807877.8599997</v>
      </c>
      <c r="E145" s="147">
        <f>+E11+E61+E65+E144</f>
        <v>1668726664.26</v>
      </c>
      <c r="F145" s="172">
        <f t="shared" si="18"/>
        <v>0.75039156074302527</v>
      </c>
      <c r="G145" s="147">
        <f>+G11+G61+G65+G144</f>
        <v>1607959723.8599999</v>
      </c>
      <c r="H145" s="172">
        <f t="shared" si="19"/>
        <v>0.72306593562720956</v>
      </c>
      <c r="I145" s="147">
        <f>+I11+I61+I65+I144</f>
        <v>767170634.76999986</v>
      </c>
      <c r="J145" s="165">
        <f t="shared" si="20"/>
        <v>0.34498062643264782</v>
      </c>
      <c r="K145" s="528">
        <f>K144+K65+K61+K11</f>
        <v>1578095214.45</v>
      </c>
      <c r="L145" s="537">
        <v>0.72744376311171977</v>
      </c>
      <c r="M145" s="537">
        <f t="shared" si="14"/>
        <v>1.8924402746134827E-2</v>
      </c>
      <c r="N145" s="528">
        <f>N144+N65+N61+N11</f>
        <v>698040168.48000014</v>
      </c>
      <c r="O145" s="537">
        <v>0.321770804646413</v>
      </c>
      <c r="P145" s="537">
        <f>+I145/N145-1</f>
        <v>9.9035083382856159E-2</v>
      </c>
      <c r="Q145" s="14"/>
      <c r="S145" s="341"/>
    </row>
    <row r="146" spans="1:19" x14ac:dyDescent="0.25">
      <c r="S146" s="340"/>
    </row>
    <row r="147" spans="1:19" x14ac:dyDescent="0.25">
      <c r="D147" s="39"/>
      <c r="E147" s="39"/>
      <c r="F147" s="39"/>
      <c r="G147" s="39"/>
      <c r="H147" s="39"/>
      <c r="I147" s="39"/>
      <c r="S147" s="340"/>
    </row>
    <row r="148" spans="1:19" x14ac:dyDescent="0.25">
      <c r="B148" s="452"/>
      <c r="D148" s="39"/>
      <c r="E148" s="39"/>
      <c r="G148" s="39"/>
      <c r="I148" s="39"/>
      <c r="K148" s="402"/>
      <c r="S148" s="340"/>
    </row>
    <row r="149" spans="1:19" x14ac:dyDescent="0.25">
      <c r="B149" s="453"/>
      <c r="D149" s="333"/>
      <c r="E149" s="333"/>
      <c r="F149" s="402"/>
      <c r="G149" s="333"/>
      <c r="H149" s="402"/>
      <c r="I149" s="589"/>
      <c r="J149" s="402"/>
      <c r="K149" s="402"/>
      <c r="L149" s="707"/>
      <c r="M149" s="402"/>
      <c r="N149" s="333"/>
      <c r="S149" s="339"/>
    </row>
    <row r="150" spans="1:19" x14ac:dyDescent="0.25">
      <c r="B150" s="454"/>
      <c r="D150" s="39"/>
      <c r="S150" s="340"/>
    </row>
    <row r="151" spans="1:19" x14ac:dyDescent="0.25">
      <c r="B151" s="238"/>
      <c r="I151" s="334"/>
      <c r="N151" s="334"/>
      <c r="S151" s="340"/>
    </row>
    <row r="152" spans="1:19" x14ac:dyDescent="0.25">
      <c r="B152" s="455"/>
      <c r="S152" s="340"/>
    </row>
    <row r="153" spans="1:19" x14ac:dyDescent="0.25">
      <c r="B153" s="238"/>
      <c r="C153" s="238"/>
      <c r="S153" s="340"/>
    </row>
    <row r="154" spans="1:19" x14ac:dyDescent="0.25">
      <c r="S154" s="340"/>
    </row>
    <row r="155" spans="1:19" x14ac:dyDescent="0.25">
      <c r="B155" s="238"/>
      <c r="C155" s="238"/>
      <c r="S155" s="340"/>
    </row>
    <row r="156" spans="1:19" x14ac:dyDescent="0.25">
      <c r="S156" s="340"/>
    </row>
    <row r="157" spans="1:19" x14ac:dyDescent="0.25">
      <c r="C157" s="39"/>
      <c r="D157" s="325"/>
      <c r="S157" s="340"/>
    </row>
    <row r="158" spans="1:19" x14ac:dyDescent="0.25">
      <c r="S158" s="340"/>
    </row>
    <row r="159" spans="1:19" x14ac:dyDescent="0.25">
      <c r="S159" s="340"/>
    </row>
    <row r="160" spans="1:19" x14ac:dyDescent="0.25">
      <c r="S160" s="339"/>
    </row>
    <row r="161" spans="19:19" x14ac:dyDescent="0.25">
      <c r="S161" s="339"/>
    </row>
    <row r="162" spans="19:19" x14ac:dyDescent="0.25">
      <c r="S162" s="339"/>
    </row>
    <row r="163" spans="19:19" x14ac:dyDescent="0.25">
      <c r="S163" s="339"/>
    </row>
    <row r="164" spans="19:19" x14ac:dyDescent="0.25">
      <c r="S164" s="339"/>
    </row>
    <row r="165" spans="19:19" x14ac:dyDescent="0.25">
      <c r="S165" s="340"/>
    </row>
    <row r="166" spans="19:19" x14ac:dyDescent="0.25">
      <c r="S166" s="340"/>
    </row>
    <row r="167" spans="19:19" x14ac:dyDescent="0.25">
      <c r="S167" s="340"/>
    </row>
    <row r="168" spans="19:19" x14ac:dyDescent="0.25">
      <c r="S168" s="340"/>
    </row>
    <row r="169" spans="19:19" x14ac:dyDescent="0.25">
      <c r="S169" s="340"/>
    </row>
    <row r="170" spans="19:19" x14ac:dyDescent="0.25">
      <c r="S170" s="339"/>
    </row>
    <row r="171" spans="19:19" x14ac:dyDescent="0.25">
      <c r="S171" s="339"/>
    </row>
    <row r="172" spans="19:19" x14ac:dyDescent="0.25">
      <c r="S172" s="340"/>
    </row>
    <row r="173" spans="19:19" x14ac:dyDescent="0.25">
      <c r="S173" s="339"/>
    </row>
    <row r="174" spans="19:19" x14ac:dyDescent="0.25">
      <c r="S174" s="340"/>
    </row>
    <row r="175" spans="19:19" x14ac:dyDescent="0.25">
      <c r="S175" s="339"/>
    </row>
    <row r="176" spans="19:19" x14ac:dyDescent="0.25">
      <c r="S176" s="340"/>
    </row>
    <row r="177" spans="19:19" x14ac:dyDescent="0.25">
      <c r="S177" s="340"/>
    </row>
    <row r="178" spans="19:19" x14ac:dyDescent="0.25">
      <c r="S178" s="340"/>
    </row>
    <row r="179" spans="19:19" x14ac:dyDescent="0.25">
      <c r="S179" s="339"/>
    </row>
    <row r="180" spans="19:19" x14ac:dyDescent="0.25">
      <c r="S180" s="340"/>
    </row>
    <row r="181" spans="19:19" x14ac:dyDescent="0.25">
      <c r="S181" s="340"/>
    </row>
    <row r="182" spans="19:19" x14ac:dyDescent="0.25">
      <c r="S182" s="340"/>
    </row>
    <row r="183" spans="19:19" x14ac:dyDescent="0.25">
      <c r="S183" s="340"/>
    </row>
    <row r="184" spans="19:19" x14ac:dyDescent="0.25">
      <c r="S184" s="340"/>
    </row>
    <row r="185" spans="19:19" x14ac:dyDescent="0.25">
      <c r="S185" s="340"/>
    </row>
    <row r="186" spans="19:19" x14ac:dyDescent="0.25">
      <c r="S186" s="340"/>
    </row>
    <row r="187" spans="19:19" x14ac:dyDescent="0.25">
      <c r="S187" s="340"/>
    </row>
    <row r="188" spans="19:19" x14ac:dyDescent="0.25">
      <c r="S188" s="340"/>
    </row>
    <row r="189" spans="19:19" x14ac:dyDescent="0.25">
      <c r="S189" s="340"/>
    </row>
    <row r="190" spans="19:19" x14ac:dyDescent="0.25">
      <c r="S190" s="340"/>
    </row>
    <row r="191" spans="19:19" x14ac:dyDescent="0.25">
      <c r="S191" s="340"/>
    </row>
    <row r="192" spans="19:19" x14ac:dyDescent="0.25">
      <c r="S192" s="340"/>
    </row>
    <row r="193" spans="19:19" x14ac:dyDescent="0.25">
      <c r="S193" s="340"/>
    </row>
    <row r="194" spans="19:19" x14ac:dyDescent="0.25">
      <c r="S194" s="340"/>
    </row>
    <row r="195" spans="19:19" x14ac:dyDescent="0.25">
      <c r="S195" s="340"/>
    </row>
    <row r="196" spans="19:19" x14ac:dyDescent="0.25">
      <c r="S196" s="339"/>
    </row>
    <row r="197" spans="19:19" x14ac:dyDescent="0.25">
      <c r="S197" s="340"/>
    </row>
    <row r="198" spans="19:19" x14ac:dyDescent="0.25">
      <c r="S198" s="340"/>
    </row>
    <row r="199" spans="19:19" x14ac:dyDescent="0.25">
      <c r="S199" s="340"/>
    </row>
    <row r="200" spans="19:19" x14ac:dyDescent="0.25">
      <c r="S200" s="340"/>
    </row>
    <row r="201" spans="19:19" x14ac:dyDescent="0.25">
      <c r="S201" s="340"/>
    </row>
    <row r="202" spans="19:19" x14ac:dyDescent="0.25">
      <c r="S202" s="340"/>
    </row>
    <row r="203" spans="19:19" x14ac:dyDescent="0.25">
      <c r="S203" s="340"/>
    </row>
    <row r="204" spans="19:19" x14ac:dyDescent="0.25">
      <c r="S204" s="340"/>
    </row>
    <row r="205" spans="19:19" x14ac:dyDescent="0.25">
      <c r="S205" s="340"/>
    </row>
    <row r="206" spans="19:19" x14ac:dyDescent="0.25">
      <c r="S206" s="340"/>
    </row>
    <row r="207" spans="19:19" x14ac:dyDescent="0.25">
      <c r="S207" s="340"/>
    </row>
    <row r="208" spans="19:19" x14ac:dyDescent="0.25">
      <c r="S208" s="340"/>
    </row>
    <row r="209" spans="19:19" x14ac:dyDescent="0.25">
      <c r="S209" s="340"/>
    </row>
    <row r="210" spans="19:19" x14ac:dyDescent="0.25">
      <c r="S210" s="340"/>
    </row>
    <row r="211" spans="19:19" x14ac:dyDescent="0.25">
      <c r="S211" s="340"/>
    </row>
    <row r="212" spans="19:19" x14ac:dyDescent="0.25">
      <c r="S212" s="340"/>
    </row>
    <row r="213" spans="19:19" x14ac:dyDescent="0.25">
      <c r="S213" s="340"/>
    </row>
    <row r="214" spans="19:19" x14ac:dyDescent="0.25">
      <c r="S214" s="340"/>
    </row>
    <row r="215" spans="19:19" x14ac:dyDescent="0.25">
      <c r="S215" s="340"/>
    </row>
    <row r="216" spans="19:19" x14ac:dyDescent="0.25">
      <c r="S216" s="340"/>
    </row>
    <row r="217" spans="19:19" x14ac:dyDescent="0.25">
      <c r="S217" s="340"/>
    </row>
    <row r="218" spans="19:19" x14ac:dyDescent="0.25">
      <c r="S218" s="339"/>
    </row>
    <row r="219" spans="19:19" x14ac:dyDescent="0.25">
      <c r="S219" s="339"/>
    </row>
    <row r="220" spans="19:19" x14ac:dyDescent="0.25">
      <c r="S220" s="339"/>
    </row>
    <row r="221" spans="19:19" x14ac:dyDescent="0.25">
      <c r="S221" s="340"/>
    </row>
    <row r="222" spans="19:19" x14ac:dyDescent="0.25">
      <c r="S222" s="340"/>
    </row>
    <row r="223" spans="19:19" x14ac:dyDescent="0.25">
      <c r="S223" s="340"/>
    </row>
    <row r="224" spans="19:19" x14ac:dyDescent="0.25">
      <c r="S224" s="340"/>
    </row>
    <row r="225" spans="19:19" x14ac:dyDescent="0.25">
      <c r="S225" s="340"/>
    </row>
    <row r="226" spans="19:19" x14ac:dyDescent="0.25">
      <c r="S226" s="340"/>
    </row>
    <row r="227" spans="19:19" x14ac:dyDescent="0.25">
      <c r="S227" s="340"/>
    </row>
    <row r="228" spans="19:19" x14ac:dyDescent="0.25">
      <c r="S228" s="339"/>
    </row>
    <row r="229" spans="19:19" x14ac:dyDescent="0.25">
      <c r="S229" s="339"/>
    </row>
    <row r="230" spans="19:19" x14ac:dyDescent="0.25">
      <c r="S230" s="339"/>
    </row>
    <row r="231" spans="19:19" x14ac:dyDescent="0.25">
      <c r="S231" s="340"/>
    </row>
    <row r="232" spans="19:19" x14ac:dyDescent="0.25">
      <c r="S232" s="340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topLeftCell="A16" zoomScale="85" zoomScaleNormal="85" workbookViewId="0">
      <selection activeCell="J7" sqref="J7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89" customWidth="1"/>
    <col min="7" max="7" width="12.33203125" customWidth="1"/>
    <col min="8" max="8" width="8.109375" style="89" customWidth="1"/>
    <col min="9" max="9" width="12.5546875" customWidth="1"/>
    <col min="10" max="10" width="8.44140625" style="89" customWidth="1"/>
    <col min="11" max="11" width="11.109375" customWidth="1"/>
    <col min="12" max="12" width="6.33203125" style="89" bestFit="1" customWidth="1"/>
    <col min="13" max="13" width="6.88671875" style="89" bestFit="1" customWidth="1"/>
    <col min="14" max="14" width="15.44140625" style="53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225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40"/>
    </row>
    <row r="56" spans="3:16" x14ac:dyDescent="0.25">
      <c r="P56" s="340"/>
    </row>
    <row r="57" spans="3:16" x14ac:dyDescent="0.25">
      <c r="C57" s="39"/>
      <c r="D57" s="325"/>
      <c r="P57" s="340"/>
    </row>
    <row r="58" spans="3:16" x14ac:dyDescent="0.25">
      <c r="P58" s="340"/>
    </row>
    <row r="59" spans="3:16" x14ac:dyDescent="0.25">
      <c r="P59" s="340"/>
    </row>
    <row r="60" spans="3:16" x14ac:dyDescent="0.25">
      <c r="P60" s="339"/>
    </row>
    <row r="61" spans="3:16" x14ac:dyDescent="0.25">
      <c r="P61" s="339"/>
    </row>
    <row r="62" spans="3:16" x14ac:dyDescent="0.25">
      <c r="P62" s="339"/>
    </row>
    <row r="63" spans="3:16" x14ac:dyDescent="0.25">
      <c r="P63" s="339"/>
    </row>
    <row r="64" spans="3:16" x14ac:dyDescent="0.25">
      <c r="P64" s="339"/>
    </row>
    <row r="65" spans="16:16" customFormat="1" x14ac:dyDescent="0.25">
      <c r="P65" s="340"/>
    </row>
    <row r="66" spans="16:16" customFormat="1" x14ac:dyDescent="0.25">
      <c r="P66" s="340"/>
    </row>
    <row r="67" spans="16:16" customFormat="1" x14ac:dyDescent="0.25">
      <c r="P67" s="340"/>
    </row>
    <row r="68" spans="16:16" customFormat="1" x14ac:dyDescent="0.25">
      <c r="P68" s="340"/>
    </row>
    <row r="69" spans="16:16" customFormat="1" x14ac:dyDescent="0.25">
      <c r="P69" s="340"/>
    </row>
    <row r="70" spans="16:16" customFormat="1" x14ac:dyDescent="0.25">
      <c r="P70" s="339"/>
    </row>
    <row r="71" spans="16:16" customFormat="1" x14ac:dyDescent="0.25">
      <c r="P71" s="339"/>
    </row>
    <row r="72" spans="16:16" customFormat="1" x14ac:dyDescent="0.25">
      <c r="P72" s="340"/>
    </row>
    <row r="73" spans="16:16" customFormat="1" x14ac:dyDescent="0.25">
      <c r="P73" s="339"/>
    </row>
    <row r="74" spans="16:16" customFormat="1" x14ac:dyDescent="0.25">
      <c r="P74" s="340"/>
    </row>
    <row r="75" spans="16:16" customFormat="1" x14ac:dyDescent="0.25">
      <c r="P75" s="339"/>
    </row>
    <row r="76" spans="16:16" customFormat="1" x14ac:dyDescent="0.25">
      <c r="P76" s="340"/>
    </row>
    <row r="77" spans="16:16" customFormat="1" x14ac:dyDescent="0.25">
      <c r="P77" s="340"/>
    </row>
    <row r="78" spans="16:16" customFormat="1" x14ac:dyDescent="0.25">
      <c r="P78" s="340"/>
    </row>
    <row r="79" spans="16:16" customFormat="1" x14ac:dyDescent="0.25">
      <c r="P79" s="339"/>
    </row>
    <row r="80" spans="16:16" customFormat="1" x14ac:dyDescent="0.25">
      <c r="P80" s="340"/>
    </row>
    <row r="81" spans="16:16" customFormat="1" x14ac:dyDescent="0.25">
      <c r="P81" s="340"/>
    </row>
    <row r="82" spans="16:16" customFormat="1" x14ac:dyDescent="0.25">
      <c r="P82" s="340"/>
    </row>
    <row r="83" spans="16:16" customFormat="1" x14ac:dyDescent="0.25">
      <c r="P83" s="340"/>
    </row>
    <row r="84" spans="16:16" customFormat="1" x14ac:dyDescent="0.25">
      <c r="P84" s="340"/>
    </row>
    <row r="85" spans="16:16" customFormat="1" x14ac:dyDescent="0.25">
      <c r="P85" s="340"/>
    </row>
    <row r="86" spans="16:16" customFormat="1" x14ac:dyDescent="0.25">
      <c r="P86" s="340"/>
    </row>
    <row r="87" spans="16:16" customFormat="1" x14ac:dyDescent="0.25">
      <c r="P87" s="340"/>
    </row>
    <row r="88" spans="16:16" customFormat="1" x14ac:dyDescent="0.25">
      <c r="P88" s="340"/>
    </row>
    <row r="89" spans="16:16" customFormat="1" x14ac:dyDescent="0.25">
      <c r="P89" s="340"/>
    </row>
    <row r="90" spans="16:16" customFormat="1" x14ac:dyDescent="0.25">
      <c r="P90" s="340"/>
    </row>
    <row r="91" spans="16:16" customFormat="1" x14ac:dyDescent="0.25">
      <c r="P91" s="340"/>
    </row>
    <row r="92" spans="16:16" customFormat="1" x14ac:dyDescent="0.25">
      <c r="P92" s="340"/>
    </row>
    <row r="93" spans="16:16" customFormat="1" x14ac:dyDescent="0.25">
      <c r="P93" s="340"/>
    </row>
    <row r="94" spans="16:16" customFormat="1" x14ac:dyDescent="0.25">
      <c r="P94" s="340"/>
    </row>
    <row r="95" spans="16:16" customFormat="1" x14ac:dyDescent="0.25">
      <c r="P95" s="340"/>
    </row>
    <row r="96" spans="16:16" customFormat="1" x14ac:dyDescent="0.25">
      <c r="P96" s="339"/>
    </row>
    <row r="97" spans="16:16" customFormat="1" x14ac:dyDescent="0.25">
      <c r="P97" s="340"/>
    </row>
    <row r="98" spans="16:16" customFormat="1" x14ac:dyDescent="0.25">
      <c r="P98" s="340"/>
    </row>
    <row r="99" spans="16:16" customFormat="1" x14ac:dyDescent="0.25">
      <c r="P99" s="340"/>
    </row>
    <row r="100" spans="16:16" customFormat="1" x14ac:dyDescent="0.25">
      <c r="P100" s="340"/>
    </row>
    <row r="101" spans="16:16" customFormat="1" x14ac:dyDescent="0.25">
      <c r="P101" s="340"/>
    </row>
    <row r="102" spans="16:16" customFormat="1" x14ac:dyDescent="0.25">
      <c r="P102" s="340"/>
    </row>
    <row r="103" spans="16:16" customFormat="1" x14ac:dyDescent="0.25">
      <c r="P103" s="340"/>
    </row>
    <row r="104" spans="16:16" customFormat="1" x14ac:dyDescent="0.25">
      <c r="P104" s="340"/>
    </row>
    <row r="105" spans="16:16" customFormat="1" x14ac:dyDescent="0.25">
      <c r="P105" s="340"/>
    </row>
    <row r="106" spans="16:16" customFormat="1" x14ac:dyDescent="0.25">
      <c r="P106" s="340"/>
    </row>
    <row r="107" spans="16:16" customFormat="1" x14ac:dyDescent="0.25">
      <c r="P107" s="340"/>
    </row>
    <row r="108" spans="16:16" customFormat="1" x14ac:dyDescent="0.25">
      <c r="P108" s="340"/>
    </row>
    <row r="109" spans="16:16" customFormat="1" x14ac:dyDescent="0.25">
      <c r="P109" s="340"/>
    </row>
    <row r="110" spans="16:16" customFormat="1" x14ac:dyDescent="0.25">
      <c r="P110" s="340"/>
    </row>
    <row r="111" spans="16:16" customFormat="1" x14ac:dyDescent="0.25">
      <c r="P111" s="340"/>
    </row>
    <row r="112" spans="16:16" customFormat="1" x14ac:dyDescent="0.25">
      <c r="P112" s="340"/>
    </row>
    <row r="113" spans="16:16" customFormat="1" x14ac:dyDescent="0.25">
      <c r="P113" s="340"/>
    </row>
    <row r="114" spans="16:16" customFormat="1" x14ac:dyDescent="0.25">
      <c r="P114" s="340"/>
    </row>
    <row r="115" spans="16:16" customFormat="1" x14ac:dyDescent="0.25">
      <c r="P115" s="340"/>
    </row>
    <row r="116" spans="16:16" customFormat="1" x14ac:dyDescent="0.25">
      <c r="P116" s="340"/>
    </row>
    <row r="117" spans="16:16" customFormat="1" x14ac:dyDescent="0.25">
      <c r="P117" s="340"/>
    </row>
    <row r="118" spans="16:16" customFormat="1" x14ac:dyDescent="0.25">
      <c r="P118" s="339"/>
    </row>
    <row r="119" spans="16:16" customFormat="1" x14ac:dyDescent="0.25">
      <c r="P119" s="339"/>
    </row>
    <row r="120" spans="16:16" customFormat="1" x14ac:dyDescent="0.25">
      <c r="P120" s="339"/>
    </row>
    <row r="121" spans="16:16" customFormat="1" x14ac:dyDescent="0.25">
      <c r="P121" s="340"/>
    </row>
    <row r="122" spans="16:16" customFormat="1" x14ac:dyDescent="0.25">
      <c r="P122" s="340"/>
    </row>
    <row r="123" spans="16:16" customFormat="1" x14ac:dyDescent="0.25">
      <c r="P123" s="340"/>
    </row>
    <row r="124" spans="16:16" customFormat="1" x14ac:dyDescent="0.25">
      <c r="P124" s="340"/>
    </row>
    <row r="125" spans="16:16" customFormat="1" x14ac:dyDescent="0.25">
      <c r="P125" s="340"/>
    </row>
    <row r="126" spans="16:16" customFormat="1" x14ac:dyDescent="0.25">
      <c r="P126" s="340"/>
    </row>
    <row r="127" spans="16:16" customFormat="1" x14ac:dyDescent="0.25">
      <c r="P127" s="340"/>
    </row>
    <row r="128" spans="16:16" customFormat="1" x14ac:dyDescent="0.25">
      <c r="P128" s="339"/>
    </row>
    <row r="129" spans="16:16" customFormat="1" x14ac:dyDescent="0.25">
      <c r="P129" s="339"/>
    </row>
    <row r="130" spans="16:16" customFormat="1" x14ac:dyDescent="0.25">
      <c r="P130" s="339"/>
    </row>
    <row r="131" spans="16:16" customFormat="1" x14ac:dyDescent="0.25">
      <c r="P131" s="340"/>
    </row>
    <row r="132" spans="16:16" customFormat="1" x14ac:dyDescent="0.25">
      <c r="P132" s="34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6"/>
  <sheetViews>
    <sheetView zoomScaleNormal="100" workbookViewId="0">
      <pane xSplit="1" topLeftCell="F1" activePane="topRight" state="frozen"/>
      <selection activeCell="J7" sqref="J7"/>
      <selection pane="topRight" activeCell="J7" sqref="J7"/>
    </sheetView>
  </sheetViews>
  <sheetFormatPr defaultColWidth="11.44140625" defaultRowHeight="13.2" x14ac:dyDescent="0.25"/>
  <cols>
    <col min="1" max="1" width="6.88671875" style="647" customWidth="1"/>
    <col min="2" max="2" width="43.6640625" customWidth="1"/>
    <col min="3" max="3" width="12.5546875" bestFit="1" customWidth="1"/>
    <col min="4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6.33203125" style="89" customWidth="1"/>
    <col min="13" max="13" width="8.88671875" style="89" customWidth="1"/>
    <col min="14" max="14" width="15.44140625" customWidth="1"/>
    <col min="15" max="15" width="6.33203125" style="89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9" ht="15" customHeight="1" thickBot="1" x14ac:dyDescent="0.3">
      <c r="A1" s="629" t="s">
        <v>19</v>
      </c>
      <c r="N1" s="89"/>
    </row>
    <row r="2" spans="1:19" ht="12.75" customHeight="1" x14ac:dyDescent="0.25">
      <c r="A2" s="630" t="s">
        <v>514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6"/>
      <c r="R2"/>
    </row>
    <row r="3" spans="1:19" ht="12.75" customHeight="1" x14ac:dyDescent="0.25">
      <c r="A3" s="630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141" t="s">
        <v>351</v>
      </c>
      <c r="R3"/>
    </row>
    <row r="4" spans="1:19" ht="14.1" customHeight="1" x14ac:dyDescent="0.25">
      <c r="A4" s="631"/>
      <c r="B4" s="2" t="s">
        <v>412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42" t="s">
        <v>820</v>
      </c>
      <c r="N4" s="516" t="s">
        <v>17</v>
      </c>
      <c r="O4" s="81" t="s">
        <v>18</v>
      </c>
      <c r="P4" s="558" t="s">
        <v>820</v>
      </c>
      <c r="R4"/>
    </row>
    <row r="5" spans="1:19" ht="14.1" customHeight="1" x14ac:dyDescent="0.25">
      <c r="A5" s="632" t="s">
        <v>51</v>
      </c>
      <c r="B5" s="13" t="s">
        <v>94</v>
      </c>
      <c r="C5" s="488">
        <v>67846968.379999995</v>
      </c>
      <c r="D5" s="488">
        <v>67846968.379999995</v>
      </c>
      <c r="E5" s="488">
        <v>38402216.590000004</v>
      </c>
      <c r="F5" s="70">
        <f t="shared" ref="F5:F33" si="0">+E5/D5</f>
        <v>0.56601227006806465</v>
      </c>
      <c r="G5" s="488">
        <v>38402216.590000004</v>
      </c>
      <c r="H5" s="70">
        <f t="shared" ref="H5:H32" si="1">+G5/D5</f>
        <v>0.56601227006806465</v>
      </c>
      <c r="I5" s="488">
        <v>38402216.590000004</v>
      </c>
      <c r="J5" s="164">
        <f t="shared" ref="J5:J32" si="2">+I5/D5</f>
        <v>0.56601227006806465</v>
      </c>
      <c r="K5" s="171">
        <v>41939870.039999999</v>
      </c>
      <c r="L5" s="699">
        <v>0.27025724161484677</v>
      </c>
      <c r="M5" s="231">
        <f>+G5/K5-1</f>
        <v>-8.4350605918091071E-2</v>
      </c>
      <c r="N5" s="171">
        <v>41939870.039999999</v>
      </c>
      <c r="O5" s="699">
        <v>0.27025724161484677</v>
      </c>
      <c r="P5" s="164">
        <f>+I5/N5-1</f>
        <v>-8.4350605918091071E-2</v>
      </c>
      <c r="R5"/>
    </row>
    <row r="6" spans="1:19" ht="14.1" customHeight="1" x14ac:dyDescent="0.25">
      <c r="A6" s="633">
        <v>0</v>
      </c>
      <c r="B6" s="2" t="s">
        <v>94</v>
      </c>
      <c r="C6" s="192">
        <f>SUBTOTAL(9,C5:C5)</f>
        <v>67846968.379999995</v>
      </c>
      <c r="D6" s="198">
        <f>SUBTOTAL(9,D5:D5)</f>
        <v>67846968.379999995</v>
      </c>
      <c r="E6" s="194">
        <f>SUBTOTAL(9,E5:E5)</f>
        <v>38402216.590000004</v>
      </c>
      <c r="F6" s="82">
        <f t="shared" si="0"/>
        <v>0.56601227006806465</v>
      </c>
      <c r="G6" s="194">
        <f>SUBTOTAL(9,G5:G5)</f>
        <v>38402216.590000004</v>
      </c>
      <c r="H6" s="82">
        <f t="shared" si="1"/>
        <v>0.56601227006806465</v>
      </c>
      <c r="I6" s="194">
        <f>SUBTOTAL(9,I5:I5)</f>
        <v>38402216.590000004</v>
      </c>
      <c r="J6" s="162">
        <f t="shared" si="2"/>
        <v>0.56601227006806465</v>
      </c>
      <c r="K6" s="144">
        <f>SUBTOTAL(9,K5:K5)</f>
        <v>41939870.039999999</v>
      </c>
      <c r="L6" s="204">
        <v>0.27025724161484677</v>
      </c>
      <c r="M6" s="204">
        <f>+G6/K6-1</f>
        <v>-8.4350605918091071E-2</v>
      </c>
      <c r="N6" s="520">
        <f>SUBTOTAL(9,N5:N5)</f>
        <v>41939870.039999999</v>
      </c>
      <c r="O6" s="204">
        <v>0.27025724161484677</v>
      </c>
      <c r="P6" s="162">
        <f>+I6/N6-1</f>
        <v>-8.4350605918091071E-2</v>
      </c>
      <c r="R6"/>
    </row>
    <row r="7" spans="1:19" ht="14.1" customHeight="1" x14ac:dyDescent="0.25">
      <c r="A7" s="634" t="s">
        <v>52</v>
      </c>
      <c r="B7" s="33" t="s">
        <v>530</v>
      </c>
      <c r="C7" s="488">
        <v>9367938.5500000007</v>
      </c>
      <c r="D7" s="488">
        <v>10053519.189999999</v>
      </c>
      <c r="E7" s="488">
        <v>5109313.83</v>
      </c>
      <c r="F7" s="41">
        <f t="shared" si="0"/>
        <v>0.50821147634373798</v>
      </c>
      <c r="G7" s="488">
        <v>5001636.3499999996</v>
      </c>
      <c r="H7" s="41">
        <f t="shared" si="1"/>
        <v>0.49750104967969927</v>
      </c>
      <c r="I7" s="488">
        <v>3308513.19</v>
      </c>
      <c r="J7" s="145">
        <f t="shared" si="2"/>
        <v>0.32909005567830424</v>
      </c>
      <c r="K7" s="171">
        <v>4221469.2</v>
      </c>
      <c r="L7" s="699">
        <v>0.20479104785536578</v>
      </c>
      <c r="M7" s="533">
        <f>+G7/K7-1</f>
        <v>0.1848093905316186</v>
      </c>
      <c r="N7" s="171">
        <v>3504326.39</v>
      </c>
      <c r="O7" s="699">
        <v>0.17000116296840712</v>
      </c>
      <c r="P7" s="185">
        <f>+I7/N7-1</f>
        <v>-5.5877557683775003E-2</v>
      </c>
    </row>
    <row r="8" spans="1:19" ht="14.1" customHeight="1" x14ac:dyDescent="0.25">
      <c r="A8" s="635" t="s">
        <v>53</v>
      </c>
      <c r="B8" s="34" t="s">
        <v>104</v>
      </c>
      <c r="C8" s="488">
        <v>170888269.75999999</v>
      </c>
      <c r="D8" s="488">
        <v>181775886.58000001</v>
      </c>
      <c r="E8" s="488">
        <v>77494029.840000004</v>
      </c>
      <c r="F8" s="264">
        <f t="shared" si="0"/>
        <v>0.42631633545021763</v>
      </c>
      <c r="G8" s="488">
        <v>76607921.810000002</v>
      </c>
      <c r="H8" s="264">
        <f t="shared" si="1"/>
        <v>0.42144160730738434</v>
      </c>
      <c r="I8" s="488">
        <v>68065695.75</v>
      </c>
      <c r="J8" s="170">
        <f t="shared" si="2"/>
        <v>0.37444843224595753</v>
      </c>
      <c r="K8" s="171">
        <v>73641981.379999995</v>
      </c>
      <c r="L8" s="699">
        <v>0.43329145236954875</v>
      </c>
      <c r="M8" s="533">
        <f>+G8/K8-1</f>
        <v>4.0275130766721956E-2</v>
      </c>
      <c r="N8" s="171">
        <v>68242233.310000002</v>
      </c>
      <c r="O8" s="699">
        <v>0.40152065207552812</v>
      </c>
      <c r="P8" s="185">
        <f>+I8/N8-1</f>
        <v>-2.5869253017857252E-3</v>
      </c>
      <c r="Q8" s="46" t="s">
        <v>146</v>
      </c>
    </row>
    <row r="9" spans="1:19" ht="14.1" customHeight="1" x14ac:dyDescent="0.25">
      <c r="A9" s="635" t="s">
        <v>54</v>
      </c>
      <c r="B9" s="34" t="s">
        <v>120</v>
      </c>
      <c r="C9" s="488">
        <v>58350910.520000003</v>
      </c>
      <c r="D9" s="488">
        <v>58192339.670000002</v>
      </c>
      <c r="E9" s="488">
        <v>4567399.6100000003</v>
      </c>
      <c r="F9" s="264">
        <f t="shared" si="0"/>
        <v>7.8487987180117458E-2</v>
      </c>
      <c r="G9" s="488">
        <v>244055.11</v>
      </c>
      <c r="H9" s="264">
        <f t="shared" si="1"/>
        <v>4.1939387792963778E-3</v>
      </c>
      <c r="I9" s="488">
        <v>0</v>
      </c>
      <c r="J9" s="170">
        <f t="shared" si="2"/>
        <v>0</v>
      </c>
      <c r="K9" s="171">
        <v>1441623.45</v>
      </c>
      <c r="L9" s="699">
        <v>2.4654035707913E-2</v>
      </c>
      <c r="M9" s="533">
        <f>+G9/K9-1</f>
        <v>-0.83070814365568202</v>
      </c>
      <c r="N9" s="171">
        <v>304473.05</v>
      </c>
      <c r="O9" s="699">
        <v>5.2069695778028443E-3</v>
      </c>
      <c r="P9" s="185">
        <f>+I9/N9-1</f>
        <v>-1</v>
      </c>
      <c r="R9" s="260"/>
    </row>
    <row r="10" spans="1:19" ht="14.1" customHeight="1" x14ac:dyDescent="0.25">
      <c r="A10" s="635" t="s">
        <v>767</v>
      </c>
      <c r="B10" s="34" t="s">
        <v>454</v>
      </c>
      <c r="C10" s="488">
        <v>14184962.73</v>
      </c>
      <c r="D10" s="488">
        <v>14378514.960000001</v>
      </c>
      <c r="E10" s="488">
        <v>13043231.66</v>
      </c>
      <c r="F10" s="264">
        <f t="shared" si="0"/>
        <v>0.90713343459219098</v>
      </c>
      <c r="G10" s="488">
        <v>12642430.93</v>
      </c>
      <c r="H10" s="264">
        <f t="shared" si="1"/>
        <v>0.87925846063869162</v>
      </c>
      <c r="I10" s="488">
        <v>3593114.38</v>
      </c>
      <c r="J10" s="170">
        <f t="shared" si="2"/>
        <v>0.24989467897037954</v>
      </c>
      <c r="K10" s="171">
        <v>12285977.99</v>
      </c>
      <c r="L10" s="699">
        <v>0.82112313645700152</v>
      </c>
      <c r="M10" s="533">
        <f t="shared" ref="M10:M20" si="3">+G10/K10-1</f>
        <v>2.9012988651788918E-2</v>
      </c>
      <c r="N10" s="171">
        <v>3418388.29</v>
      </c>
      <c r="O10" s="699">
        <v>0.2284651426689302</v>
      </c>
      <c r="P10" s="185">
        <f t="shared" ref="P10:P20" si="4">+I10/N10-1</f>
        <v>5.1113587801343563E-2</v>
      </c>
      <c r="R10" s="260"/>
    </row>
    <row r="11" spans="1:19" ht="14.1" customHeight="1" x14ac:dyDescent="0.25">
      <c r="A11" s="635" t="s">
        <v>55</v>
      </c>
      <c r="B11" s="34" t="s">
        <v>461</v>
      </c>
      <c r="C11" s="488">
        <v>411663.07</v>
      </c>
      <c r="D11" s="488">
        <v>460643.58</v>
      </c>
      <c r="E11" s="488">
        <v>190617.9</v>
      </c>
      <c r="F11" s="264">
        <f t="shared" si="0"/>
        <v>0.41380778605445884</v>
      </c>
      <c r="G11" s="488">
        <v>190617.9</v>
      </c>
      <c r="H11" s="264">
        <f t="shared" si="1"/>
        <v>0.41380778605445884</v>
      </c>
      <c r="I11" s="488">
        <v>190617.9</v>
      </c>
      <c r="J11" s="170">
        <f t="shared" si="2"/>
        <v>0.41380778605445884</v>
      </c>
      <c r="K11" s="171">
        <v>125508.4</v>
      </c>
      <c r="L11" s="699">
        <v>0.38549620161152426</v>
      </c>
      <c r="M11" s="533">
        <f t="shared" si="3"/>
        <v>0.51876607462130031</v>
      </c>
      <c r="N11" s="171">
        <v>125508.4</v>
      </c>
      <c r="O11" s="699">
        <v>0.38549620161152426</v>
      </c>
      <c r="P11" s="185">
        <f t="shared" si="4"/>
        <v>0.51876607462130031</v>
      </c>
      <c r="R11" s="259"/>
    </row>
    <row r="12" spans="1:19" ht="14.1" customHeight="1" x14ac:dyDescent="0.25">
      <c r="A12" s="635" t="s">
        <v>768</v>
      </c>
      <c r="B12" s="34" t="s">
        <v>722</v>
      </c>
      <c r="C12" s="488">
        <v>42773281.479999997</v>
      </c>
      <c r="D12" s="488">
        <v>46298752.43</v>
      </c>
      <c r="E12" s="488">
        <v>21785942.09</v>
      </c>
      <c r="F12" s="264">
        <f t="shared" si="0"/>
        <v>0.47055138522228213</v>
      </c>
      <c r="G12" s="488">
        <v>20870030.82</v>
      </c>
      <c r="H12" s="264">
        <f t="shared" si="1"/>
        <v>0.45076875130823046</v>
      </c>
      <c r="I12" s="488">
        <v>17773779.510000002</v>
      </c>
      <c r="J12" s="170">
        <f t="shared" si="2"/>
        <v>0.38389327092285114</v>
      </c>
      <c r="K12" s="171">
        <v>19165484.82</v>
      </c>
      <c r="L12" s="699">
        <v>0.45051012073204089</v>
      </c>
      <c r="M12" s="533">
        <f t="shared" si="3"/>
        <v>8.8938318858557297E-2</v>
      </c>
      <c r="N12" s="171">
        <v>16609084.050000001</v>
      </c>
      <c r="O12" s="699">
        <v>0.39041853263246146</v>
      </c>
      <c r="P12" s="185">
        <f t="shared" si="4"/>
        <v>7.0124003015085146E-2</v>
      </c>
      <c r="R12" s="259"/>
    </row>
    <row r="13" spans="1:19" ht="14.1" customHeight="1" x14ac:dyDescent="0.25">
      <c r="A13" s="635" t="s">
        <v>56</v>
      </c>
      <c r="B13" s="34" t="s">
        <v>723</v>
      </c>
      <c r="C13" s="488">
        <v>31216374.469999999</v>
      </c>
      <c r="D13" s="488">
        <v>31483580.199999999</v>
      </c>
      <c r="E13" s="488">
        <v>19752310.870000001</v>
      </c>
      <c r="F13" s="264">
        <f t="shared" si="0"/>
        <v>0.62738452058257344</v>
      </c>
      <c r="G13" s="488">
        <v>19076382.670000002</v>
      </c>
      <c r="H13" s="264">
        <f t="shared" si="1"/>
        <v>0.60591529136193989</v>
      </c>
      <c r="I13" s="488">
        <v>12560272.01</v>
      </c>
      <c r="J13" s="170">
        <f t="shared" si="2"/>
        <v>0.3989467503444859</v>
      </c>
      <c r="K13" s="171">
        <v>13668767.74</v>
      </c>
      <c r="L13" s="699">
        <v>0.44925579276750294</v>
      </c>
      <c r="M13" s="533">
        <f t="shared" si="3"/>
        <v>0.39561832001690012</v>
      </c>
      <c r="N13" s="171">
        <v>9384332.4299999997</v>
      </c>
      <c r="O13" s="699">
        <v>0.30843787718302668</v>
      </c>
      <c r="P13" s="185">
        <f t="shared" si="4"/>
        <v>0.33842999528097506</v>
      </c>
      <c r="R13" s="259"/>
      <c r="S13" s="259"/>
    </row>
    <row r="14" spans="1:19" ht="14.1" customHeight="1" x14ac:dyDescent="0.25">
      <c r="A14" s="635" t="s">
        <v>57</v>
      </c>
      <c r="B14" s="34" t="s">
        <v>462</v>
      </c>
      <c r="C14" s="488">
        <v>215246243.24000001</v>
      </c>
      <c r="D14" s="488">
        <v>203348507.30000001</v>
      </c>
      <c r="E14" s="488">
        <v>83247262.120000005</v>
      </c>
      <c r="F14" s="264">
        <f t="shared" si="0"/>
        <v>0.40938221394064789</v>
      </c>
      <c r="G14" s="488">
        <v>82124623.269999996</v>
      </c>
      <c r="H14" s="264">
        <f t="shared" si="1"/>
        <v>0.40386145126131445</v>
      </c>
      <c r="I14" s="488">
        <v>36689352.289999999</v>
      </c>
      <c r="J14" s="170">
        <f t="shared" si="2"/>
        <v>0.18042597301131011</v>
      </c>
      <c r="K14" s="171">
        <v>107960817.69</v>
      </c>
      <c r="L14" s="699">
        <v>0.41843068978769704</v>
      </c>
      <c r="M14" s="533">
        <f t="shared" si="3"/>
        <v>-0.23931084418225101</v>
      </c>
      <c r="N14" s="171">
        <v>63876382.659999996</v>
      </c>
      <c r="O14" s="699">
        <v>0.24756980754178179</v>
      </c>
      <c r="P14" s="185">
        <f t="shared" si="4"/>
        <v>-0.4256194423956442</v>
      </c>
      <c r="R14" s="259"/>
      <c r="S14" s="259"/>
    </row>
    <row r="15" spans="1:19" ht="14.1" customHeight="1" x14ac:dyDescent="0.25">
      <c r="A15" s="635" t="s">
        <v>769</v>
      </c>
      <c r="B15" s="34" t="s">
        <v>456</v>
      </c>
      <c r="C15" s="488">
        <v>49847825.890000001</v>
      </c>
      <c r="D15" s="488">
        <v>42510038.859999999</v>
      </c>
      <c r="E15" s="488">
        <v>24844479.329999998</v>
      </c>
      <c r="F15" s="264">
        <f t="shared" si="0"/>
        <v>0.58443793504450348</v>
      </c>
      <c r="G15" s="488">
        <v>24780616.829999998</v>
      </c>
      <c r="H15" s="264">
        <f t="shared" si="1"/>
        <v>0.58293564283982402</v>
      </c>
      <c r="I15" s="488">
        <v>9701601.3000000007</v>
      </c>
      <c r="J15" s="170">
        <f t="shared" si="2"/>
        <v>0.228219064488524</v>
      </c>
      <c r="K15" s="171">
        <v>40055922.090000004</v>
      </c>
      <c r="L15" s="699">
        <v>0.64133075820536856</v>
      </c>
      <c r="M15" s="533">
        <f t="shared" si="3"/>
        <v>-0.38134948499446719</v>
      </c>
      <c r="N15" s="171">
        <v>9365268.7100000009</v>
      </c>
      <c r="O15" s="699">
        <v>0.14994623938717855</v>
      </c>
      <c r="P15" s="185">
        <f t="shared" si="4"/>
        <v>3.5912753858399427E-2</v>
      </c>
      <c r="R15" s="259"/>
      <c r="S15" s="259"/>
    </row>
    <row r="16" spans="1:19" ht="14.1" customHeight="1" x14ac:dyDescent="0.25">
      <c r="A16" s="635" t="s">
        <v>58</v>
      </c>
      <c r="B16" s="34" t="s">
        <v>463</v>
      </c>
      <c r="C16" s="488">
        <v>159212756.06999999</v>
      </c>
      <c r="D16" s="488">
        <v>176759756.38</v>
      </c>
      <c r="E16" s="488">
        <v>57427345.909999996</v>
      </c>
      <c r="F16" s="264">
        <f t="shared" si="0"/>
        <v>0.32488925695587678</v>
      </c>
      <c r="G16" s="488">
        <v>54982265.289999999</v>
      </c>
      <c r="H16" s="264">
        <f t="shared" si="1"/>
        <v>0.31105646678873294</v>
      </c>
      <c r="I16" s="488">
        <v>28683681.07</v>
      </c>
      <c r="J16" s="170">
        <f t="shared" si="2"/>
        <v>0.16227495249730667</v>
      </c>
      <c r="K16" s="171">
        <v>37221426.450000003</v>
      </c>
      <c r="L16" s="699">
        <v>0.41104483312097145</v>
      </c>
      <c r="M16" s="533">
        <f t="shared" si="3"/>
        <v>0.47716706569154055</v>
      </c>
      <c r="N16" s="171">
        <v>9954009.9199999999</v>
      </c>
      <c r="O16" s="699">
        <v>0.10992443698919266</v>
      </c>
      <c r="P16" s="185">
        <f t="shared" si="4"/>
        <v>1.8816207036691401</v>
      </c>
      <c r="R16" s="259"/>
    </row>
    <row r="17" spans="1:18" ht="14.1" customHeight="1" x14ac:dyDescent="0.25">
      <c r="A17" s="635" t="s">
        <v>475</v>
      </c>
      <c r="B17" s="34" t="s">
        <v>158</v>
      </c>
      <c r="C17" s="488">
        <v>18733182.399999999</v>
      </c>
      <c r="D17" s="488">
        <v>18896046.640000001</v>
      </c>
      <c r="E17" s="488">
        <v>18629452.539999999</v>
      </c>
      <c r="F17" s="264">
        <f t="shared" si="0"/>
        <v>0.98589154096203047</v>
      </c>
      <c r="G17" s="488">
        <v>18629452.539999999</v>
      </c>
      <c r="H17" s="264">
        <f t="shared" si="1"/>
        <v>0.98589154096203047</v>
      </c>
      <c r="I17" s="488">
        <v>7093817.9299999997</v>
      </c>
      <c r="J17" s="170">
        <f t="shared" si="2"/>
        <v>0.37541280804120619</v>
      </c>
      <c r="K17" s="171">
        <v>18220117.760000002</v>
      </c>
      <c r="L17" s="699">
        <v>0.96816879564209535</v>
      </c>
      <c r="M17" s="533">
        <f t="shared" si="3"/>
        <v>2.2466088605565426E-2</v>
      </c>
      <c r="N17" s="171">
        <v>6254334.9299999997</v>
      </c>
      <c r="O17" s="699">
        <v>0.33233879146565887</v>
      </c>
      <c r="P17" s="185">
        <f t="shared" si="4"/>
        <v>0.13422418360955923</v>
      </c>
      <c r="R17" s="259"/>
    </row>
    <row r="18" spans="1:18" ht="14.1" customHeight="1" x14ac:dyDescent="0.25">
      <c r="A18" s="635" t="s">
        <v>59</v>
      </c>
      <c r="B18" s="34" t="s">
        <v>464</v>
      </c>
      <c r="C18" s="488">
        <v>8990582.9499999993</v>
      </c>
      <c r="D18" s="488">
        <v>10982351.050000001</v>
      </c>
      <c r="E18" s="488">
        <v>9223924.75</v>
      </c>
      <c r="F18" s="264">
        <f t="shared" si="0"/>
        <v>0.83988616900021595</v>
      </c>
      <c r="G18" s="488">
        <v>9223924.75</v>
      </c>
      <c r="H18" s="264">
        <f t="shared" si="1"/>
        <v>0.83988616900021595</v>
      </c>
      <c r="I18" s="488">
        <v>2316059.89</v>
      </c>
      <c r="J18" s="170">
        <f t="shared" si="2"/>
        <v>0.21088926036470124</v>
      </c>
      <c r="K18" s="171">
        <v>6341788.7300000004</v>
      </c>
      <c r="L18" s="699">
        <v>0.75990669118178733</v>
      </c>
      <c r="M18" s="533">
        <f t="shared" si="3"/>
        <v>0.45446736602340265</v>
      </c>
      <c r="N18" s="171">
        <v>1682999.29</v>
      </c>
      <c r="O18" s="699">
        <v>0.20166588263579655</v>
      </c>
      <c r="P18" s="185">
        <f t="shared" si="4"/>
        <v>0.37615024781145334</v>
      </c>
    </row>
    <row r="19" spans="1:18" ht="14.1" customHeight="1" x14ac:dyDescent="0.25">
      <c r="A19" s="635" t="s">
        <v>60</v>
      </c>
      <c r="B19" s="34" t="s">
        <v>119</v>
      </c>
      <c r="C19" s="488">
        <v>104334244.29000001</v>
      </c>
      <c r="D19" s="488">
        <v>104233123.62</v>
      </c>
      <c r="E19" s="488">
        <v>97040747.189999998</v>
      </c>
      <c r="F19" s="264">
        <f t="shared" si="0"/>
        <v>0.93099720913842066</v>
      </c>
      <c r="G19" s="488">
        <v>97040747.189999998</v>
      </c>
      <c r="H19" s="264">
        <f t="shared" si="1"/>
        <v>0.93099720913842066</v>
      </c>
      <c r="I19" s="488">
        <v>22725738.149999999</v>
      </c>
      <c r="J19" s="170">
        <f t="shared" si="2"/>
        <v>0.21802798727255487</v>
      </c>
      <c r="K19" s="171">
        <v>92980495.900000006</v>
      </c>
      <c r="L19" s="699">
        <v>0.90203637036514273</v>
      </c>
      <c r="M19" s="533">
        <f t="shared" si="3"/>
        <v>4.3667774092824407E-2</v>
      </c>
      <c r="N19" s="171">
        <v>19410512.649999999</v>
      </c>
      <c r="O19" s="699">
        <v>0.18830818450961481</v>
      </c>
      <c r="P19" s="185">
        <f t="shared" si="4"/>
        <v>0.17079536021424979</v>
      </c>
    </row>
    <row r="20" spans="1:18" ht="14.1" customHeight="1" x14ac:dyDescent="0.25">
      <c r="A20" s="635" t="s">
        <v>61</v>
      </c>
      <c r="B20" s="34" t="s">
        <v>96</v>
      </c>
      <c r="C20" s="488">
        <v>175738146.58000001</v>
      </c>
      <c r="D20" s="488">
        <v>175687407.11000001</v>
      </c>
      <c r="E20" s="488">
        <v>169627412.88999999</v>
      </c>
      <c r="F20" s="264">
        <f t="shared" si="0"/>
        <v>0.96550695169514456</v>
      </c>
      <c r="G20" s="488">
        <v>169627412.88999999</v>
      </c>
      <c r="H20" s="264">
        <f t="shared" si="1"/>
        <v>0.96550695169514456</v>
      </c>
      <c r="I20" s="488">
        <v>37801450.350000001</v>
      </c>
      <c r="J20" s="170">
        <f t="shared" si="2"/>
        <v>0.21516311824405296</v>
      </c>
      <c r="K20" s="171">
        <v>173881500.36000001</v>
      </c>
      <c r="L20" s="699">
        <v>0.99625395958637786</v>
      </c>
      <c r="M20" s="533">
        <f t="shared" si="3"/>
        <v>-2.4465440321094989E-2</v>
      </c>
      <c r="N20" s="171">
        <v>43678742.119999997</v>
      </c>
      <c r="O20" s="699">
        <v>0.25025732867906969</v>
      </c>
      <c r="P20" s="185">
        <f t="shared" si="4"/>
        <v>-0.13455725794147466</v>
      </c>
    </row>
    <row r="21" spans="1:18" ht="14.1" customHeight="1" x14ac:dyDescent="0.25">
      <c r="A21" s="635" t="s">
        <v>62</v>
      </c>
      <c r="B21" s="34" t="s">
        <v>477</v>
      </c>
      <c r="C21" s="488">
        <v>11958000</v>
      </c>
      <c r="D21" s="488">
        <v>11958000</v>
      </c>
      <c r="E21" s="488">
        <v>0</v>
      </c>
      <c r="F21" s="264">
        <f t="shared" si="0"/>
        <v>0</v>
      </c>
      <c r="G21" s="488">
        <v>0</v>
      </c>
      <c r="H21" s="264">
        <f t="shared" si="1"/>
        <v>0</v>
      </c>
      <c r="I21" s="488">
        <v>0</v>
      </c>
      <c r="J21" s="170">
        <f t="shared" si="2"/>
        <v>0</v>
      </c>
      <c r="K21" s="171">
        <v>0</v>
      </c>
      <c r="L21" s="699">
        <v>0</v>
      </c>
      <c r="M21" s="533" t="s">
        <v>127</v>
      </c>
      <c r="N21" s="171">
        <v>0</v>
      </c>
      <c r="O21" s="699">
        <v>0</v>
      </c>
      <c r="P21" s="185" t="s">
        <v>127</v>
      </c>
    </row>
    <row r="22" spans="1:18" ht="14.1" customHeight="1" x14ac:dyDescent="0.25">
      <c r="A22" s="635" t="s">
        <v>63</v>
      </c>
      <c r="B22" s="34" t="s">
        <v>97</v>
      </c>
      <c r="C22" s="488">
        <v>33982511.009999998</v>
      </c>
      <c r="D22" s="488">
        <v>35074912.579999998</v>
      </c>
      <c r="E22" s="488">
        <v>26052265.780000001</v>
      </c>
      <c r="F22" s="264">
        <f t="shared" si="0"/>
        <v>0.74276067604100648</v>
      </c>
      <c r="G22" s="488">
        <v>25932604.59</v>
      </c>
      <c r="H22" s="264">
        <f t="shared" si="1"/>
        <v>0.73934908692507995</v>
      </c>
      <c r="I22" s="488">
        <v>8506059.2699999996</v>
      </c>
      <c r="J22" s="170">
        <f t="shared" si="2"/>
        <v>0.24251120371573567</v>
      </c>
      <c r="K22" s="171">
        <v>26519668.629999999</v>
      </c>
      <c r="L22" s="699">
        <v>0.81711951673631666</v>
      </c>
      <c r="M22" s="533">
        <f t="shared" ref="M22:M27" si="5">+G22/K22-1</f>
        <v>-2.2136929695112828E-2</v>
      </c>
      <c r="N22" s="171">
        <v>6172553.8499999996</v>
      </c>
      <c r="O22" s="699">
        <v>0.19018767878702905</v>
      </c>
      <c r="P22" s="185">
        <f>+I22/N22-1</f>
        <v>0.37804537258107529</v>
      </c>
    </row>
    <row r="23" spans="1:18" ht="14.1" customHeight="1" x14ac:dyDescent="0.25">
      <c r="A23" s="635" t="s">
        <v>64</v>
      </c>
      <c r="B23" s="34" t="s">
        <v>110</v>
      </c>
      <c r="C23" s="488">
        <v>3017274.39</v>
      </c>
      <c r="D23" s="488">
        <v>2646253.38</v>
      </c>
      <c r="E23" s="488">
        <v>2472011.89</v>
      </c>
      <c r="F23" s="264">
        <f t="shared" si="0"/>
        <v>0.93415540200462599</v>
      </c>
      <c r="G23" s="488">
        <v>1973398.61</v>
      </c>
      <c r="H23" s="264">
        <f t="shared" si="1"/>
        <v>0.74573305221437269</v>
      </c>
      <c r="I23" s="488">
        <v>930578.2</v>
      </c>
      <c r="J23" s="170">
        <f t="shared" si="2"/>
        <v>0.3516587667050991</v>
      </c>
      <c r="K23" s="171">
        <v>1596725.37</v>
      </c>
      <c r="L23" s="699">
        <v>0.65751190224024425</v>
      </c>
      <c r="M23" s="533">
        <f t="shared" si="5"/>
        <v>0.23590358559906899</v>
      </c>
      <c r="N23" s="171">
        <v>846837.06</v>
      </c>
      <c r="O23" s="699">
        <v>0.34871710356060531</v>
      </c>
      <c r="P23" s="185">
        <f>+I23/N23-1</f>
        <v>9.8886957072946036E-2</v>
      </c>
    </row>
    <row r="24" spans="1:18" ht="14.1" customHeight="1" x14ac:dyDescent="0.25">
      <c r="A24" s="635" t="s">
        <v>65</v>
      </c>
      <c r="B24" s="34" t="s">
        <v>107</v>
      </c>
      <c r="C24" s="488">
        <v>61216771.100000001</v>
      </c>
      <c r="D24" s="488">
        <v>66732858.07</v>
      </c>
      <c r="E24" s="488">
        <v>47984560.060000002</v>
      </c>
      <c r="F24" s="264">
        <f t="shared" si="0"/>
        <v>0.71905447253085109</v>
      </c>
      <c r="G24" s="488">
        <v>47984560.060000002</v>
      </c>
      <c r="H24" s="264">
        <f t="shared" si="1"/>
        <v>0.71905447253085109</v>
      </c>
      <c r="I24" s="488">
        <v>13184560.060000001</v>
      </c>
      <c r="J24" s="170">
        <f t="shared" si="2"/>
        <v>0.19757223714545455</v>
      </c>
      <c r="K24" s="171">
        <v>48856333.990000002</v>
      </c>
      <c r="L24" s="699">
        <v>0.95392511716411532</v>
      </c>
      <c r="M24" s="533">
        <f t="shared" si="5"/>
        <v>-1.7843621467350301E-2</v>
      </c>
      <c r="N24" s="171">
        <v>15129236.970000001</v>
      </c>
      <c r="O24" s="699">
        <v>0.29539996087641196</v>
      </c>
      <c r="P24" s="185">
        <f>+I24/N24-1</f>
        <v>-0.12853767270987493</v>
      </c>
    </row>
    <row r="25" spans="1:18" ht="14.1" customHeight="1" x14ac:dyDescent="0.25">
      <c r="A25" s="636" t="s">
        <v>478</v>
      </c>
      <c r="B25" s="35" t="s">
        <v>457</v>
      </c>
      <c r="C25" s="488">
        <v>12104959.970000001</v>
      </c>
      <c r="D25" s="488">
        <v>7297082.5499999998</v>
      </c>
      <c r="E25" s="488">
        <v>6208943.04</v>
      </c>
      <c r="F25" s="264">
        <f t="shared" si="0"/>
        <v>0.85088019731940678</v>
      </c>
      <c r="G25" s="488">
        <v>4461099.66</v>
      </c>
      <c r="H25" s="264">
        <f t="shared" si="1"/>
        <v>0.61135387045881784</v>
      </c>
      <c r="I25" s="488">
        <v>1693243.37</v>
      </c>
      <c r="J25" s="170">
        <f t="shared" si="2"/>
        <v>0.23204388307214643</v>
      </c>
      <c r="K25" s="171">
        <v>4019634.68</v>
      </c>
      <c r="L25" s="699">
        <v>0.44152140134493933</v>
      </c>
      <c r="M25" s="533">
        <f t="shared" si="5"/>
        <v>0.10982713981361103</v>
      </c>
      <c r="N25" s="171">
        <v>772971.81</v>
      </c>
      <c r="O25" s="699">
        <v>8.4904132818192868E-2</v>
      </c>
      <c r="P25" s="185">
        <f>+I25/N25-1</f>
        <v>1.1905629003469089</v>
      </c>
    </row>
    <row r="26" spans="1:18" ht="14.1" customHeight="1" x14ac:dyDescent="0.25">
      <c r="A26" s="636" t="s">
        <v>66</v>
      </c>
      <c r="B26" s="565" t="s">
        <v>129</v>
      </c>
      <c r="C26" s="488">
        <v>3683269.32</v>
      </c>
      <c r="D26" s="488">
        <v>3964821.1</v>
      </c>
      <c r="E26" s="488">
        <v>2629808.86</v>
      </c>
      <c r="F26" s="389">
        <f t="shared" si="0"/>
        <v>0.66328562970974903</v>
      </c>
      <c r="G26" s="488">
        <v>2493924.59</v>
      </c>
      <c r="H26" s="389">
        <f t="shared" si="1"/>
        <v>0.62901314513282824</v>
      </c>
      <c r="I26" s="488">
        <v>1035794.84</v>
      </c>
      <c r="J26" s="404">
        <f t="shared" si="2"/>
        <v>0.2612462993601401</v>
      </c>
      <c r="K26" s="171">
        <v>2545607.87</v>
      </c>
      <c r="L26" s="699">
        <v>0.69181976612590923</v>
      </c>
      <c r="M26" s="533">
        <f t="shared" si="5"/>
        <v>-2.0302922774983467E-2</v>
      </c>
      <c r="N26" s="171">
        <v>1016099.88</v>
      </c>
      <c r="O26" s="699">
        <v>0.27614543057731999</v>
      </c>
      <c r="P26" s="185">
        <f>+I26/N26-1</f>
        <v>1.9382897673405841E-2</v>
      </c>
    </row>
    <row r="27" spans="1:18" ht="14.1" customHeight="1" x14ac:dyDescent="0.25">
      <c r="A27" s="633">
        <v>1</v>
      </c>
      <c r="B27" s="2" t="s">
        <v>124</v>
      </c>
      <c r="C27" s="192">
        <f>SUM(C7:C26)</f>
        <v>1185259167.79</v>
      </c>
      <c r="D27" s="198">
        <f>SUM(D7:D26)</f>
        <v>1202734395.25</v>
      </c>
      <c r="E27" s="194">
        <f>SUBTOTAL(9,E7:E26)</f>
        <v>687331060.15999997</v>
      </c>
      <c r="F27" s="82">
        <f t="shared" si="0"/>
        <v>0.57147368768574336</v>
      </c>
      <c r="G27" s="194">
        <f>SUM(G7:G26)</f>
        <v>673887705.8599999</v>
      </c>
      <c r="H27" s="82">
        <f t="shared" si="1"/>
        <v>0.5602963617914376</v>
      </c>
      <c r="I27" s="194">
        <f>SUM(I7:I26)</f>
        <v>275853929.45999998</v>
      </c>
      <c r="J27" s="162">
        <f t="shared" si="2"/>
        <v>0.22935565038252778</v>
      </c>
      <c r="K27" s="144">
        <f>SUBTOTAL(9,K7:K26)</f>
        <v>684750852.5</v>
      </c>
      <c r="L27" s="655">
        <v>0.58834855323255231</v>
      </c>
      <c r="M27" s="652">
        <f t="shared" si="5"/>
        <v>-1.5864378409079949E-2</v>
      </c>
      <c r="N27" s="520">
        <f>SUM(N7:N26)</f>
        <v>279748295.77000004</v>
      </c>
      <c r="O27" s="655">
        <v>0.24036407473556473</v>
      </c>
      <c r="P27" s="653">
        <f t="shared" ref="P27:P32" si="6">+I27/N27-1</f>
        <v>-1.3920965270872943E-2</v>
      </c>
    </row>
    <row r="28" spans="1:18" ht="14.1" customHeight="1" x14ac:dyDescent="0.25">
      <c r="A28" s="634" t="s">
        <v>67</v>
      </c>
      <c r="B28" s="33" t="s">
        <v>98</v>
      </c>
      <c r="C28" s="488">
        <v>498885.12</v>
      </c>
      <c r="D28" s="488">
        <v>490240.54</v>
      </c>
      <c r="E28" s="488">
        <v>161556.29999999999</v>
      </c>
      <c r="F28" s="41">
        <f t="shared" si="0"/>
        <v>0.32954496174469783</v>
      </c>
      <c r="G28" s="488">
        <v>161556.29999999999</v>
      </c>
      <c r="H28" s="41">
        <f t="shared" si="1"/>
        <v>0.32954496174469783</v>
      </c>
      <c r="I28" s="488">
        <v>161556.29999999999</v>
      </c>
      <c r="J28" s="145">
        <f t="shared" si="2"/>
        <v>0.32954496174469783</v>
      </c>
      <c r="K28" s="171">
        <v>197322.79</v>
      </c>
      <c r="L28" s="699">
        <v>0.35214897425658215</v>
      </c>
      <c r="M28" s="533">
        <f>+G28/K28-1</f>
        <v>-0.18125878921537664</v>
      </c>
      <c r="N28" s="171">
        <v>197322.79</v>
      </c>
      <c r="O28" s="699">
        <v>0.35214897425658215</v>
      </c>
      <c r="P28" s="185">
        <f t="shared" si="6"/>
        <v>-0.18125878921537664</v>
      </c>
    </row>
    <row r="29" spans="1:18" ht="14.1" customHeight="1" x14ac:dyDescent="0.25">
      <c r="A29" s="635" t="s">
        <v>68</v>
      </c>
      <c r="B29" s="34" t="s">
        <v>724</v>
      </c>
      <c r="C29" s="488">
        <v>29203806.68</v>
      </c>
      <c r="D29" s="488">
        <v>29050749.809999999</v>
      </c>
      <c r="E29" s="488">
        <v>13962625.539999999</v>
      </c>
      <c r="F29" s="264">
        <f t="shared" si="0"/>
        <v>0.48062874904501474</v>
      </c>
      <c r="G29" s="488">
        <v>12582290.310000001</v>
      </c>
      <c r="H29" s="264">
        <f t="shared" si="1"/>
        <v>0.43311413276048594</v>
      </c>
      <c r="I29" s="488">
        <v>8888147</v>
      </c>
      <c r="J29" s="170">
        <f t="shared" si="2"/>
        <v>0.30595241286820335</v>
      </c>
      <c r="K29" s="171">
        <v>10347792.369999999</v>
      </c>
      <c r="L29" s="699">
        <v>0.38585635733758883</v>
      </c>
      <c r="M29" s="533">
        <f>+G29/K29-1</f>
        <v>0.21593958016380266</v>
      </c>
      <c r="N29" s="171">
        <v>8264255.4400000004</v>
      </c>
      <c r="O29" s="699">
        <v>0.30816384656409113</v>
      </c>
      <c r="P29" s="185">
        <f t="shared" si="6"/>
        <v>7.5492773006542002E-2</v>
      </c>
    </row>
    <row r="30" spans="1:18" ht="14.1" customHeight="1" x14ac:dyDescent="0.25">
      <c r="A30" s="635" t="s">
        <v>69</v>
      </c>
      <c r="B30" s="34" t="s">
        <v>465</v>
      </c>
      <c r="C30" s="488">
        <v>255719873.63</v>
      </c>
      <c r="D30" s="488">
        <v>261476945.91</v>
      </c>
      <c r="E30" s="488">
        <v>239493539.77000001</v>
      </c>
      <c r="F30" s="264">
        <f t="shared" si="0"/>
        <v>0.91592602528114797</v>
      </c>
      <c r="G30" s="488">
        <v>230734698.91</v>
      </c>
      <c r="H30" s="264">
        <f t="shared" si="1"/>
        <v>0.88242846078452575</v>
      </c>
      <c r="I30" s="488">
        <v>154595038.16999999</v>
      </c>
      <c r="J30" s="170">
        <f t="shared" si="2"/>
        <v>0.59123773850108907</v>
      </c>
      <c r="K30" s="171">
        <v>208635103.97999999</v>
      </c>
      <c r="L30" s="699">
        <v>0.83044076587016469</v>
      </c>
      <c r="M30" s="533">
        <f>+G30/K30-1</f>
        <v>0.10592462394112978</v>
      </c>
      <c r="N30" s="171">
        <v>91991957.069999993</v>
      </c>
      <c r="O30" s="699">
        <v>0.36616019943810274</v>
      </c>
      <c r="P30" s="185">
        <f t="shared" si="6"/>
        <v>0.68052776670859449</v>
      </c>
    </row>
    <row r="31" spans="1:18" ht="14.1" customHeight="1" x14ac:dyDescent="0.25">
      <c r="A31" s="635" t="s">
        <v>70</v>
      </c>
      <c r="B31" s="34" t="s">
        <v>99</v>
      </c>
      <c r="C31" s="488">
        <v>39930517.170000002</v>
      </c>
      <c r="D31" s="488">
        <v>41183809.990000002</v>
      </c>
      <c r="E31" s="488">
        <v>31839096.800000001</v>
      </c>
      <c r="F31" s="264">
        <f t="shared" si="0"/>
        <v>0.7730974090967051</v>
      </c>
      <c r="G31" s="488">
        <v>19743810.210000001</v>
      </c>
      <c r="H31" s="264">
        <f t="shared" si="1"/>
        <v>0.47940708289966544</v>
      </c>
      <c r="I31" s="488">
        <v>7013363.75</v>
      </c>
      <c r="J31" s="170">
        <f t="shared" si="2"/>
        <v>0.17029419453185468</v>
      </c>
      <c r="K31" s="171">
        <v>16704580.140000001</v>
      </c>
      <c r="L31" s="699">
        <v>0.41882978250990949</v>
      </c>
      <c r="M31" s="533">
        <f>+G31/K31-1</f>
        <v>0.18193992572865714</v>
      </c>
      <c r="N31" s="171">
        <v>5853446.54</v>
      </c>
      <c r="O31" s="699">
        <v>0.14676200902596179</v>
      </c>
      <c r="P31" s="185">
        <f t="shared" si="6"/>
        <v>0.19815969994320648</v>
      </c>
    </row>
    <row r="32" spans="1:18" ht="14.1" customHeight="1" x14ac:dyDescent="0.25">
      <c r="A32" s="637" t="s">
        <v>770</v>
      </c>
      <c r="B32" s="34" t="s">
        <v>418</v>
      </c>
      <c r="C32" s="488">
        <v>10737227.699999999</v>
      </c>
      <c r="D32" s="488">
        <v>11103530.050000001</v>
      </c>
      <c r="E32" s="488">
        <v>10503975.43</v>
      </c>
      <c r="F32" s="264">
        <f t="shared" si="0"/>
        <v>0.94600324245531253</v>
      </c>
      <c r="G32" s="488">
        <v>10432623.01</v>
      </c>
      <c r="H32" s="264">
        <f t="shared" si="1"/>
        <v>0.93957714015463034</v>
      </c>
      <c r="I32" s="488">
        <v>4482213.25</v>
      </c>
      <c r="J32" s="170">
        <f t="shared" si="2"/>
        <v>0.40367461787524045</v>
      </c>
      <c r="K32" s="171">
        <v>10556480.17</v>
      </c>
      <c r="L32" s="699">
        <v>0.98305796041560434</v>
      </c>
      <c r="M32" s="533">
        <f>+G32/K32-1</f>
        <v>-1.1732808474550493E-2</v>
      </c>
      <c r="N32" s="171">
        <v>3939797.11</v>
      </c>
      <c r="O32" s="699">
        <v>0.36688828558732489</v>
      </c>
      <c r="P32" s="185">
        <f t="shared" si="6"/>
        <v>0.13767616068940169</v>
      </c>
    </row>
    <row r="33" spans="1:18" ht="14.1" customHeight="1" x14ac:dyDescent="0.25">
      <c r="A33" s="638">
        <v>2</v>
      </c>
      <c r="B33" s="478" t="s">
        <v>123</v>
      </c>
      <c r="C33" s="192">
        <f>SUBTOTAL(9,C28:C32)</f>
        <v>336090310.30000001</v>
      </c>
      <c r="D33" s="198">
        <f>SUBTOTAL(9,D28:D32)</f>
        <v>343305276.30000001</v>
      </c>
      <c r="E33" s="194">
        <f>SUBTOTAL(9,E28:E32)</f>
        <v>295960793.84000003</v>
      </c>
      <c r="F33" s="247">
        <f t="shared" si="0"/>
        <v>0.86209217938547611</v>
      </c>
      <c r="G33" s="194">
        <f>SUBTOTAL(9,G28:G32)</f>
        <v>273654978.74000001</v>
      </c>
      <c r="H33" s="82">
        <f>G33/D33</f>
        <v>0.79711847627085242</v>
      </c>
      <c r="I33" s="194">
        <f>SUBTOTAL(9,I28:I32)</f>
        <v>175140318.47</v>
      </c>
      <c r="J33" s="162">
        <f>I33/D33</f>
        <v>0.5101591223927251</v>
      </c>
      <c r="K33" s="654">
        <f>SUM(K28:K32)</f>
        <v>246441279.44999996</v>
      </c>
      <c r="L33" s="655">
        <v>0.74852789516103613</v>
      </c>
      <c r="M33" s="655">
        <f t="shared" ref="M33:M56" si="7">+G33/K33-1</f>
        <v>0.11042670834502544</v>
      </c>
      <c r="N33" s="656">
        <f>SUM(N28:N32)</f>
        <v>110246778.95</v>
      </c>
      <c r="O33" s="655">
        <v>0.33485781919286955</v>
      </c>
      <c r="P33" s="658">
        <f t="shared" ref="P33:P55" si="8">+I33/N33-1</f>
        <v>0.58862073012973037</v>
      </c>
    </row>
    <row r="34" spans="1:18" ht="14.1" customHeight="1" x14ac:dyDescent="0.25">
      <c r="A34" s="634" t="s">
        <v>480</v>
      </c>
      <c r="B34" s="33" t="s">
        <v>458</v>
      </c>
      <c r="C34" s="488">
        <v>19667096.66</v>
      </c>
      <c r="D34" s="488">
        <v>19673277.559999999</v>
      </c>
      <c r="E34" s="488">
        <v>18487794.690000001</v>
      </c>
      <c r="F34" s="41">
        <f t="shared" ref="F34:F70" si="9">+E34/D34</f>
        <v>0.93974146573266781</v>
      </c>
      <c r="G34" s="488">
        <v>17992409.690000001</v>
      </c>
      <c r="H34" s="41">
        <f t="shared" ref="H34:H82" si="10">+G34/D34</f>
        <v>0.91456086232333944</v>
      </c>
      <c r="I34" s="488">
        <v>8661973.2699999996</v>
      </c>
      <c r="J34" s="145">
        <f t="shared" ref="J34:J82" si="11">+I34/D34</f>
        <v>0.44029131615626937</v>
      </c>
      <c r="K34" s="171">
        <v>17847757.629999999</v>
      </c>
      <c r="L34" s="699">
        <v>0.89314371106406565</v>
      </c>
      <c r="M34" s="533">
        <f t="shared" si="7"/>
        <v>8.1047750086464809E-3</v>
      </c>
      <c r="N34" s="171">
        <v>7268445.8799999999</v>
      </c>
      <c r="O34" s="699">
        <v>0.363730103327917</v>
      </c>
      <c r="P34" s="185">
        <f t="shared" si="8"/>
        <v>0.19172288175584518</v>
      </c>
    </row>
    <row r="35" spans="1:18" ht="14.1" customHeight="1" x14ac:dyDescent="0.25">
      <c r="A35" s="634" t="s">
        <v>71</v>
      </c>
      <c r="B35" s="33" t="s">
        <v>130</v>
      </c>
      <c r="C35" s="488">
        <v>3689577.19</v>
      </c>
      <c r="D35" s="488">
        <v>3689577.19</v>
      </c>
      <c r="E35" s="488">
        <v>1841249.2</v>
      </c>
      <c r="F35" s="41">
        <f t="shared" si="9"/>
        <v>0.49904070444451115</v>
      </c>
      <c r="G35" s="488">
        <v>1841249.2</v>
      </c>
      <c r="H35" s="41">
        <f t="shared" si="10"/>
        <v>0.49904070444451115</v>
      </c>
      <c r="I35" s="488">
        <v>691249.2</v>
      </c>
      <c r="J35" s="145">
        <f t="shared" si="11"/>
        <v>0.18735187377933674</v>
      </c>
      <c r="K35" s="171">
        <v>2248848</v>
      </c>
      <c r="L35" s="699">
        <v>1</v>
      </c>
      <c r="M35" s="533">
        <f t="shared" si="7"/>
        <v>-0.18124782110662885</v>
      </c>
      <c r="N35" s="171">
        <v>1500000</v>
      </c>
      <c r="O35" s="699">
        <v>0.66700817485219099</v>
      </c>
      <c r="P35" s="185">
        <f t="shared" si="8"/>
        <v>-0.53916720000000007</v>
      </c>
    </row>
    <row r="36" spans="1:18" ht="14.1" customHeight="1" x14ac:dyDescent="0.25">
      <c r="A36" s="634" t="s">
        <v>771</v>
      </c>
      <c r="B36" s="33" t="s">
        <v>742</v>
      </c>
      <c r="C36" s="488">
        <v>9000</v>
      </c>
      <c r="D36" s="488">
        <v>6000</v>
      </c>
      <c r="E36" s="488">
        <v>6000</v>
      </c>
      <c r="F36" s="41">
        <f t="shared" si="9"/>
        <v>1</v>
      </c>
      <c r="G36" s="488">
        <v>2959.15</v>
      </c>
      <c r="H36" s="41">
        <f t="shared" si="10"/>
        <v>0.49319166666666669</v>
      </c>
      <c r="I36" s="488">
        <v>2959.15</v>
      </c>
      <c r="J36" s="145">
        <f t="shared" si="11"/>
        <v>0.49319166666666669</v>
      </c>
      <c r="K36" s="171">
        <v>870</v>
      </c>
      <c r="L36" s="699">
        <v>0.14499999999999999</v>
      </c>
      <c r="M36" s="533">
        <f t="shared" si="7"/>
        <v>2.40132183908046</v>
      </c>
      <c r="N36" s="171">
        <v>870</v>
      </c>
      <c r="O36" s="699">
        <v>0.14499999999999999</v>
      </c>
      <c r="P36" s="185">
        <f t="shared" si="8"/>
        <v>2.40132183908046</v>
      </c>
    </row>
    <row r="37" spans="1:18" ht="14.1" customHeight="1" x14ac:dyDescent="0.25">
      <c r="A37" s="635" t="s">
        <v>72</v>
      </c>
      <c r="B37" s="34" t="s">
        <v>635</v>
      </c>
      <c r="C37" s="488">
        <v>10958931.689999999</v>
      </c>
      <c r="D37" s="488">
        <v>10958931.689999999</v>
      </c>
      <c r="E37" s="488">
        <v>10958931.689999999</v>
      </c>
      <c r="F37" s="264">
        <f t="shared" si="9"/>
        <v>1</v>
      </c>
      <c r="G37" s="488">
        <v>10958931.689999999</v>
      </c>
      <c r="H37" s="264">
        <f t="shared" si="10"/>
        <v>1</v>
      </c>
      <c r="I37" s="488">
        <v>0</v>
      </c>
      <c r="J37" s="170">
        <f t="shared" si="11"/>
        <v>0</v>
      </c>
      <c r="K37" s="171">
        <v>10674936.689999999</v>
      </c>
      <c r="L37" s="699">
        <v>1</v>
      </c>
      <c r="M37" s="534">
        <f t="shared" si="7"/>
        <v>2.6603904851823623E-2</v>
      </c>
      <c r="N37" s="171">
        <v>5100000</v>
      </c>
      <c r="O37" s="699">
        <v>0.47775458984946917</v>
      </c>
      <c r="P37" s="185">
        <f t="shared" si="8"/>
        <v>-1</v>
      </c>
    </row>
    <row r="38" spans="1:18" ht="14.1" customHeight="1" x14ac:dyDescent="0.25">
      <c r="A38" s="637" t="s">
        <v>772</v>
      </c>
      <c r="B38" s="34" t="s">
        <v>466</v>
      </c>
      <c r="C38" s="488">
        <v>42176783.109999999</v>
      </c>
      <c r="D38" s="488">
        <v>42176783.109999999</v>
      </c>
      <c r="E38" s="488">
        <v>38673677.850000001</v>
      </c>
      <c r="F38" s="264">
        <f t="shared" si="9"/>
        <v>0.9169423317358355</v>
      </c>
      <c r="G38" s="488">
        <v>38673677.850000001</v>
      </c>
      <c r="H38" s="264">
        <f t="shared" si="10"/>
        <v>0.9169423317358355</v>
      </c>
      <c r="I38" s="488">
        <v>34681050</v>
      </c>
      <c r="J38" s="170">
        <f t="shared" si="11"/>
        <v>0.82227821665652867</v>
      </c>
      <c r="K38" s="171">
        <v>42176783.109999999</v>
      </c>
      <c r="L38" s="699">
        <v>1</v>
      </c>
      <c r="M38" s="533">
        <f t="shared" si="7"/>
        <v>-8.3057668264164497E-2</v>
      </c>
      <c r="N38" s="171">
        <v>34681050</v>
      </c>
      <c r="O38" s="699">
        <v>0.82227821665652867</v>
      </c>
      <c r="P38" s="185">
        <f t="shared" si="8"/>
        <v>0</v>
      </c>
    </row>
    <row r="39" spans="1:18" ht="14.1" customHeight="1" x14ac:dyDescent="0.25">
      <c r="A39" s="635" t="s">
        <v>73</v>
      </c>
      <c r="B39" s="34" t="s">
        <v>460</v>
      </c>
      <c r="C39" s="488">
        <v>8163831</v>
      </c>
      <c r="D39" s="488">
        <v>8163831</v>
      </c>
      <c r="E39" s="488">
        <v>8163831</v>
      </c>
      <c r="F39" s="264">
        <f t="shared" si="9"/>
        <v>1</v>
      </c>
      <c r="G39" s="488">
        <v>8163831</v>
      </c>
      <c r="H39" s="264">
        <f t="shared" si="10"/>
        <v>1</v>
      </c>
      <c r="I39" s="488">
        <v>0</v>
      </c>
      <c r="J39" s="170">
        <f t="shared" si="11"/>
        <v>0</v>
      </c>
      <c r="K39" s="171">
        <v>7463831</v>
      </c>
      <c r="L39" s="699">
        <v>0.91425594184886971</v>
      </c>
      <c r="M39" s="533">
        <f t="shared" si="7"/>
        <v>9.3785617600398608E-2</v>
      </c>
      <c r="N39" s="171">
        <v>0</v>
      </c>
      <c r="O39" s="699">
        <v>0</v>
      </c>
      <c r="P39" s="185" t="s">
        <v>127</v>
      </c>
    </row>
    <row r="40" spans="1:18" ht="14.1" customHeight="1" x14ac:dyDescent="0.25">
      <c r="A40" s="635" t="s">
        <v>459</v>
      </c>
      <c r="B40" s="34" t="s">
        <v>112</v>
      </c>
      <c r="C40" s="488">
        <v>17534356.949999999</v>
      </c>
      <c r="D40" s="488">
        <v>17505991.370000001</v>
      </c>
      <c r="E40" s="488">
        <v>17257586.609999999</v>
      </c>
      <c r="F40" s="264">
        <f t="shared" si="9"/>
        <v>0.98581030032805272</v>
      </c>
      <c r="G40" s="488">
        <v>17098230.280000001</v>
      </c>
      <c r="H40" s="264">
        <f t="shared" si="10"/>
        <v>0.97670734085367028</v>
      </c>
      <c r="I40" s="488">
        <v>104392.04</v>
      </c>
      <c r="J40" s="170">
        <f t="shared" si="11"/>
        <v>5.9632178374597238E-3</v>
      </c>
      <c r="K40" s="171">
        <v>17165694.809999999</v>
      </c>
      <c r="L40" s="699">
        <v>0.95277934297296407</v>
      </c>
      <c r="M40" s="533">
        <f t="shared" si="7"/>
        <v>-3.9301951215336972E-3</v>
      </c>
      <c r="N40" s="171">
        <v>258868.24</v>
      </c>
      <c r="O40" s="699">
        <v>1.4368443244143148E-2</v>
      </c>
      <c r="P40" s="185">
        <f t="shared" si="8"/>
        <v>-0.59673678007004649</v>
      </c>
    </row>
    <row r="41" spans="1:18" ht="14.1" customHeight="1" x14ac:dyDescent="0.25">
      <c r="A41" s="635" t="s">
        <v>773</v>
      </c>
      <c r="B41" s="34" t="s">
        <v>419</v>
      </c>
      <c r="C41" s="488">
        <v>9602324.5999999996</v>
      </c>
      <c r="D41" s="488">
        <v>10322324.6</v>
      </c>
      <c r="E41" s="488">
        <v>9502324.5999999996</v>
      </c>
      <c r="F41" s="264">
        <f t="shared" si="9"/>
        <v>0.92056052955358525</v>
      </c>
      <c r="G41" s="488">
        <v>9502324.5999999996</v>
      </c>
      <c r="H41" s="264">
        <f t="shared" si="10"/>
        <v>0.92056052955358525</v>
      </c>
      <c r="I41" s="488">
        <v>0</v>
      </c>
      <c r="J41" s="170">
        <f t="shared" si="11"/>
        <v>0</v>
      </c>
      <c r="K41" s="171">
        <v>9502324.5999999996</v>
      </c>
      <c r="L41" s="699">
        <v>0.98958585507513463</v>
      </c>
      <c r="M41" s="533">
        <f t="shared" si="7"/>
        <v>0</v>
      </c>
      <c r="N41" s="171">
        <v>0</v>
      </c>
      <c r="O41" s="699">
        <v>0</v>
      </c>
      <c r="P41" s="185" t="s">
        <v>127</v>
      </c>
    </row>
    <row r="42" spans="1:18" ht="14.1" customHeight="1" x14ac:dyDescent="0.25">
      <c r="A42" s="635" t="s">
        <v>482</v>
      </c>
      <c r="B42" s="34" t="s">
        <v>481</v>
      </c>
      <c r="C42" s="488">
        <v>33376191.52</v>
      </c>
      <c r="D42" s="488">
        <v>33376191.52</v>
      </c>
      <c r="E42" s="488">
        <v>30854808.640000001</v>
      </c>
      <c r="F42" s="264">
        <f t="shared" si="9"/>
        <v>0.92445564442278827</v>
      </c>
      <c r="G42" s="488">
        <v>30854808.640000001</v>
      </c>
      <c r="H42" s="264">
        <f t="shared" si="10"/>
        <v>0.92445564442278827</v>
      </c>
      <c r="I42" s="488">
        <v>20800000</v>
      </c>
      <c r="J42" s="170">
        <f t="shared" si="11"/>
        <v>0.62319872498142947</v>
      </c>
      <c r="K42" s="171">
        <v>33376191.52</v>
      </c>
      <c r="L42" s="699">
        <v>1</v>
      </c>
      <c r="M42" s="533">
        <f t="shared" si="7"/>
        <v>-7.554435557721173E-2</v>
      </c>
      <c r="N42" s="171">
        <v>15900000</v>
      </c>
      <c r="O42" s="699">
        <v>0.47638748688484278</v>
      </c>
      <c r="P42" s="185">
        <f t="shared" si="8"/>
        <v>0.30817610062893075</v>
      </c>
    </row>
    <row r="43" spans="1:18" ht="14.1" customHeight="1" x14ac:dyDescent="0.25">
      <c r="A43" s="637" t="s">
        <v>420</v>
      </c>
      <c r="B43" s="34" t="s">
        <v>649</v>
      </c>
      <c r="C43" s="488">
        <v>17623555.41</v>
      </c>
      <c r="D43" s="488">
        <v>17432666.02</v>
      </c>
      <c r="E43" s="488">
        <v>15079104.189999999</v>
      </c>
      <c r="F43" s="264">
        <f t="shared" si="9"/>
        <v>0.86499128548095705</v>
      </c>
      <c r="G43" s="488">
        <v>15079104.189999999</v>
      </c>
      <c r="H43" s="264">
        <f t="shared" si="10"/>
        <v>0.86499128548095705</v>
      </c>
      <c r="I43" s="488">
        <v>0</v>
      </c>
      <c r="J43" s="170">
        <f t="shared" si="11"/>
        <v>0</v>
      </c>
      <c r="K43" s="171">
        <v>14546561.58</v>
      </c>
      <c r="L43" s="699">
        <v>0.64125212917927021</v>
      </c>
      <c r="M43" s="533">
        <f t="shared" si="7"/>
        <v>3.6609518137412644E-2</v>
      </c>
      <c r="N43" s="171">
        <v>3366705.54</v>
      </c>
      <c r="O43" s="699">
        <v>0.14841356728678179</v>
      </c>
      <c r="P43" s="185">
        <f t="shared" si="8"/>
        <v>-1</v>
      </c>
    </row>
    <row r="44" spans="1:18" ht="14.1" customHeight="1" x14ac:dyDescent="0.25">
      <c r="A44" s="635" t="s">
        <v>74</v>
      </c>
      <c r="B44" s="34" t="s">
        <v>108</v>
      </c>
      <c r="C44" s="488">
        <v>12917828.109999999</v>
      </c>
      <c r="D44" s="488">
        <v>12999991.24</v>
      </c>
      <c r="E44" s="488">
        <v>12633892.060000001</v>
      </c>
      <c r="F44" s="264">
        <f t="shared" si="9"/>
        <v>0.97183850563886998</v>
      </c>
      <c r="G44" s="488">
        <v>12569193.539999999</v>
      </c>
      <c r="H44" s="264">
        <f t="shared" si="10"/>
        <v>0.96686169305449465</v>
      </c>
      <c r="I44" s="488">
        <v>105727.73</v>
      </c>
      <c r="J44" s="170">
        <f t="shared" si="11"/>
        <v>8.1329077880209402E-3</v>
      </c>
      <c r="K44" s="171">
        <v>12528724.9</v>
      </c>
      <c r="L44" s="699">
        <v>0.96913442293095331</v>
      </c>
      <c r="M44" s="533">
        <f t="shared" si="7"/>
        <v>3.2300685283621622E-3</v>
      </c>
      <c r="N44" s="171">
        <v>7048347.5700000003</v>
      </c>
      <c r="O44" s="699">
        <v>0.54521081030909513</v>
      </c>
      <c r="P44" s="185">
        <f t="shared" si="8"/>
        <v>-0.98499964297305498</v>
      </c>
    </row>
    <row r="45" spans="1:18" ht="14.1" customHeight="1" x14ac:dyDescent="0.25">
      <c r="A45" s="635" t="s">
        <v>75</v>
      </c>
      <c r="B45" s="34" t="s">
        <v>467</v>
      </c>
      <c r="C45" s="488">
        <v>69876878.989999995</v>
      </c>
      <c r="D45" s="488">
        <v>69876878.989999995</v>
      </c>
      <c r="E45" s="488">
        <v>65286878.990000002</v>
      </c>
      <c r="F45" s="264">
        <f t="shared" si="9"/>
        <v>0.93431303649585062</v>
      </c>
      <c r="G45" s="488">
        <v>65286878.990000002</v>
      </c>
      <c r="H45" s="264">
        <f t="shared" si="10"/>
        <v>0.93431303649585062</v>
      </c>
      <c r="I45" s="488">
        <v>53500000</v>
      </c>
      <c r="J45" s="170">
        <f t="shared" si="11"/>
        <v>0.76563236328365969</v>
      </c>
      <c r="K45" s="171">
        <v>65286878.990000002</v>
      </c>
      <c r="L45" s="699">
        <v>0.93284455503907315</v>
      </c>
      <c r="M45" s="533">
        <f t="shared" si="7"/>
        <v>0</v>
      </c>
      <c r="N45" s="171">
        <v>46000000</v>
      </c>
      <c r="O45" s="699">
        <v>0.65726605706439156</v>
      </c>
      <c r="P45" s="185">
        <f t="shared" si="8"/>
        <v>0.16304347826086962</v>
      </c>
      <c r="R45" s="259"/>
    </row>
    <row r="46" spans="1:18" ht="14.1" customHeight="1" x14ac:dyDescent="0.25">
      <c r="A46" s="635" t="s">
        <v>76</v>
      </c>
      <c r="B46" s="34" t="s">
        <v>100</v>
      </c>
      <c r="C46" s="488">
        <v>21420777.93</v>
      </c>
      <c r="D46" s="488">
        <v>21515233.629999999</v>
      </c>
      <c r="E46" s="488">
        <v>16254466.6</v>
      </c>
      <c r="F46" s="264">
        <f t="shared" si="9"/>
        <v>0.75548640928237043</v>
      </c>
      <c r="G46" s="488">
        <v>15916406.01</v>
      </c>
      <c r="H46" s="264">
        <f t="shared" si="10"/>
        <v>0.73977379394136755</v>
      </c>
      <c r="I46" s="488">
        <v>770510.13</v>
      </c>
      <c r="J46" s="170">
        <f t="shared" si="11"/>
        <v>3.5812305980523068E-2</v>
      </c>
      <c r="K46" s="171">
        <v>16794899.18</v>
      </c>
      <c r="L46" s="699">
        <v>0.81456311973966211</v>
      </c>
      <c r="M46" s="533">
        <f t="shared" si="7"/>
        <v>-5.2307141625842157E-2</v>
      </c>
      <c r="N46" s="171">
        <v>1613252.66</v>
      </c>
      <c r="O46" s="699">
        <v>7.8243763512601705E-2</v>
      </c>
      <c r="P46" s="185">
        <f t="shared" si="8"/>
        <v>-0.52238719383236587</v>
      </c>
      <c r="R46" s="259"/>
    </row>
    <row r="47" spans="1:18" ht="14.1" customHeight="1" x14ac:dyDescent="0.25">
      <c r="A47" s="637" t="s">
        <v>774</v>
      </c>
      <c r="B47" s="34" t="s">
        <v>468</v>
      </c>
      <c r="C47" s="488">
        <v>211322.62</v>
      </c>
      <c r="D47" s="488">
        <v>211322.62</v>
      </c>
      <c r="E47" s="488">
        <v>211322.62</v>
      </c>
      <c r="F47" s="264">
        <f t="shared" si="9"/>
        <v>1</v>
      </c>
      <c r="G47" s="488">
        <v>211322.62</v>
      </c>
      <c r="H47" s="264">
        <f t="shared" si="10"/>
        <v>1</v>
      </c>
      <c r="I47" s="488">
        <v>0</v>
      </c>
      <c r="J47" s="170">
        <f t="shared" si="11"/>
        <v>0</v>
      </c>
      <c r="K47" s="171">
        <v>211322.62</v>
      </c>
      <c r="L47" s="699">
        <v>1</v>
      </c>
      <c r="M47" s="533">
        <f t="shared" si="7"/>
        <v>0</v>
      </c>
      <c r="N47" s="171">
        <v>0</v>
      </c>
      <c r="O47" s="699">
        <v>0</v>
      </c>
      <c r="P47" s="185" t="s">
        <v>127</v>
      </c>
    </row>
    <row r="48" spans="1:18" ht="14.1" customHeight="1" x14ac:dyDescent="0.25">
      <c r="A48" s="637" t="s">
        <v>483</v>
      </c>
      <c r="B48" s="34" t="s">
        <v>469</v>
      </c>
      <c r="C48" s="488">
        <v>15585118.16</v>
      </c>
      <c r="D48" s="488">
        <v>17590131.649999999</v>
      </c>
      <c r="E48" s="488">
        <v>15763679.59</v>
      </c>
      <c r="F48" s="389">
        <f t="shared" si="9"/>
        <v>0.8961660949251623</v>
      </c>
      <c r="G48" s="488">
        <v>15230123.51</v>
      </c>
      <c r="H48" s="389">
        <f t="shared" si="10"/>
        <v>0.86583340096832084</v>
      </c>
      <c r="I48" s="488">
        <v>7221876.1900000004</v>
      </c>
      <c r="J48" s="170">
        <f t="shared" si="11"/>
        <v>0.4105640784104081</v>
      </c>
      <c r="K48" s="171">
        <v>13447505.550000001</v>
      </c>
      <c r="L48" s="699">
        <v>0.84357903111320687</v>
      </c>
      <c r="M48" s="555">
        <f t="shared" si="7"/>
        <v>0.13256123623611371</v>
      </c>
      <c r="N48" s="171">
        <v>6810047.0199999996</v>
      </c>
      <c r="O48" s="699">
        <v>0.42720286268756963</v>
      </c>
      <c r="P48" s="186">
        <f t="shared" si="8"/>
        <v>6.0473763072490527E-2</v>
      </c>
    </row>
    <row r="49" spans="1:19" ht="15" customHeight="1" thickBot="1" x14ac:dyDescent="0.3">
      <c r="A49" s="629" t="s">
        <v>19</v>
      </c>
      <c r="K49" s="675"/>
      <c r="L49" s="676"/>
      <c r="M49" s="676"/>
      <c r="N49" s="676"/>
      <c r="O49" s="676"/>
      <c r="P49" s="676"/>
    </row>
    <row r="50" spans="1:19" ht="12.75" customHeight="1" x14ac:dyDescent="0.25">
      <c r="A50" s="630" t="s">
        <v>514</v>
      </c>
      <c r="C50" s="156" t="s">
        <v>760</v>
      </c>
      <c r="D50" s="738" t="s">
        <v>830</v>
      </c>
      <c r="E50" s="736"/>
      <c r="F50" s="736"/>
      <c r="G50" s="736"/>
      <c r="H50" s="736"/>
      <c r="I50" s="736"/>
      <c r="J50" s="737"/>
      <c r="K50" s="747" t="s">
        <v>831</v>
      </c>
      <c r="L50" s="745"/>
      <c r="M50" s="745"/>
      <c r="N50" s="745"/>
      <c r="O50" s="745"/>
      <c r="P50" s="746"/>
      <c r="R50"/>
    </row>
    <row r="51" spans="1:19" ht="12.75" customHeight="1" x14ac:dyDescent="0.25">
      <c r="A51" s="630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89" t="s">
        <v>524</v>
      </c>
      <c r="L51" s="690" t="s">
        <v>525</v>
      </c>
      <c r="M51" s="690" t="s">
        <v>526</v>
      </c>
      <c r="N51" s="691" t="s">
        <v>39</v>
      </c>
      <c r="O51" s="690" t="s">
        <v>40</v>
      </c>
      <c r="P51" s="692" t="s">
        <v>351</v>
      </c>
      <c r="R51"/>
    </row>
    <row r="52" spans="1:19" ht="14.1" customHeight="1" x14ac:dyDescent="0.25">
      <c r="A52" s="639"/>
      <c r="B52" s="478" t="s">
        <v>412</v>
      </c>
      <c r="C52" s="234" t="s">
        <v>13</v>
      </c>
      <c r="D52" s="235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59" t="s">
        <v>16</v>
      </c>
      <c r="L52" s="660" t="s">
        <v>18</v>
      </c>
      <c r="M52" s="661" t="s">
        <v>820</v>
      </c>
      <c r="N52" s="662" t="s">
        <v>17</v>
      </c>
      <c r="O52" s="660" t="s">
        <v>18</v>
      </c>
      <c r="P52" s="663" t="s">
        <v>820</v>
      </c>
      <c r="R52"/>
    </row>
    <row r="53" spans="1:19" ht="14.1" customHeight="1" x14ac:dyDescent="0.25">
      <c r="A53" s="640" t="s">
        <v>775</v>
      </c>
      <c r="B53" s="33" t="s">
        <v>415</v>
      </c>
      <c r="C53" s="488">
        <v>8834615.9700000007</v>
      </c>
      <c r="D53" s="488">
        <v>8616085.4199999999</v>
      </c>
      <c r="E53" s="488">
        <v>7396979.6299999999</v>
      </c>
      <c r="F53" s="41">
        <f t="shared" si="9"/>
        <v>0.85850815880142473</v>
      </c>
      <c r="G53" s="488">
        <v>7026794.0199999996</v>
      </c>
      <c r="H53" s="41">
        <f t="shared" si="10"/>
        <v>0.81554368108852848</v>
      </c>
      <c r="I53" s="488">
        <v>932966.8</v>
      </c>
      <c r="J53" s="145">
        <f t="shared" si="11"/>
        <v>0.10828198126197315</v>
      </c>
      <c r="K53" s="171">
        <v>7197352.6699999999</v>
      </c>
      <c r="L53" s="699">
        <v>0.86230943375635494</v>
      </c>
      <c r="M53" s="533">
        <f t="shared" si="7"/>
        <v>-2.369741456618113E-2</v>
      </c>
      <c r="N53" s="171">
        <v>1232502.96</v>
      </c>
      <c r="O53" s="699">
        <v>0.14766525669508862</v>
      </c>
      <c r="P53" s="185">
        <f t="shared" si="8"/>
        <v>-0.24303078347170859</v>
      </c>
    </row>
    <row r="54" spans="1:19" ht="14.1" customHeight="1" x14ac:dyDescent="0.25">
      <c r="A54" s="637" t="s">
        <v>77</v>
      </c>
      <c r="B54" s="34" t="s">
        <v>113</v>
      </c>
      <c r="C54" s="488">
        <v>13280781.460000001</v>
      </c>
      <c r="D54" s="488">
        <v>13817830.99</v>
      </c>
      <c r="E54" s="488">
        <v>12444973.880000001</v>
      </c>
      <c r="F54" s="371">
        <f t="shared" si="9"/>
        <v>0.90064597613087471</v>
      </c>
      <c r="G54" s="488">
        <v>12386322.970000001</v>
      </c>
      <c r="H54" s="371">
        <f t="shared" si="10"/>
        <v>0.89640139461569723</v>
      </c>
      <c r="I54" s="488">
        <v>7542209.8700000001</v>
      </c>
      <c r="J54" s="373">
        <f t="shared" si="11"/>
        <v>0.54583167759529816</v>
      </c>
      <c r="K54" s="171">
        <v>12157076.130000001</v>
      </c>
      <c r="L54" s="699">
        <v>0.92972873694690206</v>
      </c>
      <c r="M54" s="533">
        <f t="shared" si="7"/>
        <v>1.8857070363677897E-2</v>
      </c>
      <c r="N54" s="171">
        <v>4075941.84</v>
      </c>
      <c r="O54" s="699">
        <v>0.31171313054631922</v>
      </c>
      <c r="P54" s="185">
        <f t="shared" si="8"/>
        <v>0.8504213666601288</v>
      </c>
    </row>
    <row r="55" spans="1:19" ht="14.1" customHeight="1" x14ac:dyDescent="0.25">
      <c r="A55" s="637" t="s">
        <v>776</v>
      </c>
      <c r="B55" s="34" t="s">
        <v>470</v>
      </c>
      <c r="C55" s="488">
        <v>5444779.1600000001</v>
      </c>
      <c r="D55" s="488">
        <v>5194041.37</v>
      </c>
      <c r="E55" s="488">
        <v>5121398.96</v>
      </c>
      <c r="F55" s="371">
        <f t="shared" si="9"/>
        <v>0.98601427966677901</v>
      </c>
      <c r="G55" s="488">
        <v>5121398.96</v>
      </c>
      <c r="H55" s="371">
        <f t="shared" si="10"/>
        <v>0.98601427966677901</v>
      </c>
      <c r="I55" s="488">
        <v>36057.879999999997</v>
      </c>
      <c r="J55" s="373">
        <f t="shared" si="11"/>
        <v>6.9421626497364608E-3</v>
      </c>
      <c r="K55" s="171">
        <v>6411530.8799999999</v>
      </c>
      <c r="L55" s="699">
        <v>0.9915580332552657</v>
      </c>
      <c r="M55" s="533">
        <f t="shared" si="7"/>
        <v>-0.20122057339291799</v>
      </c>
      <c r="N55" s="171">
        <v>1333714.18</v>
      </c>
      <c r="O55" s="699">
        <v>0.20626197299785282</v>
      </c>
      <c r="P55" s="185">
        <f t="shared" si="8"/>
        <v>-0.97296431233864511</v>
      </c>
    </row>
    <row r="56" spans="1:19" ht="14.1" customHeight="1" x14ac:dyDescent="0.25">
      <c r="A56" s="641" t="s">
        <v>777</v>
      </c>
      <c r="B56" s="489" t="s">
        <v>422</v>
      </c>
      <c r="C56" s="488">
        <v>6518951.2199999997</v>
      </c>
      <c r="D56" s="488">
        <v>6268294.6600000001</v>
      </c>
      <c r="E56" s="488">
        <v>6268294.6600000001</v>
      </c>
      <c r="F56" s="389">
        <f t="shared" si="9"/>
        <v>1</v>
      </c>
      <c r="G56" s="488">
        <v>6268294.6600000001</v>
      </c>
      <c r="H56" s="389">
        <f t="shared" si="10"/>
        <v>1</v>
      </c>
      <c r="I56" s="488">
        <v>75291</v>
      </c>
      <c r="J56" s="404">
        <f t="shared" si="11"/>
        <v>1.2011400880762042E-2</v>
      </c>
      <c r="K56" s="171">
        <v>6518951.2199999997</v>
      </c>
      <c r="L56" s="699">
        <v>1</v>
      </c>
      <c r="M56" s="533">
        <f t="shared" si="7"/>
        <v>-3.8450442646508987E-2</v>
      </c>
      <c r="N56" s="171">
        <v>0</v>
      </c>
      <c r="O56" s="699">
        <v>0</v>
      </c>
      <c r="P56" s="185" t="s">
        <v>127</v>
      </c>
    </row>
    <row r="57" spans="1:19" ht="14.1" customHeight="1" x14ac:dyDescent="0.25">
      <c r="A57" s="638">
        <v>3</v>
      </c>
      <c r="B57" s="2" t="s">
        <v>122</v>
      </c>
      <c r="C57" s="192">
        <f>SUM(C34:C48,C53:C56)</f>
        <v>316892701.75000012</v>
      </c>
      <c r="D57" s="198">
        <f>SUM(D34:D48,D53:D56)</f>
        <v>319395384.63000005</v>
      </c>
      <c r="E57" s="194">
        <f>SUM(E34:E48,E53:E56)</f>
        <v>292207195.46000004</v>
      </c>
      <c r="F57" s="82">
        <f t="shared" si="9"/>
        <v>0.91487607373695812</v>
      </c>
      <c r="G57" s="194">
        <f>SUM(G34:G48,G53:G56)</f>
        <v>290184261.56999999</v>
      </c>
      <c r="H57" s="82">
        <f t="shared" si="10"/>
        <v>0.90854243841425775</v>
      </c>
      <c r="I57" s="194">
        <f>SUM(I34:I48,I53:I56)</f>
        <v>135126263.25999996</v>
      </c>
      <c r="J57" s="162">
        <f t="shared" si="11"/>
        <v>0.42306892886550457</v>
      </c>
      <c r="K57" s="654">
        <f>SUM(K34:K56)</f>
        <v>295558041.0800001</v>
      </c>
      <c r="L57" s="657">
        <v>0.92066722902084852</v>
      </c>
      <c r="M57" s="665">
        <f t="shared" ref="M57:M66" si="12">+G57/K57-1</f>
        <v>-1.8181807845131681E-2</v>
      </c>
      <c r="N57" s="656">
        <f>SUM(N34:N48,N53:N56)</f>
        <v>136189745.88999999</v>
      </c>
      <c r="O57" s="657">
        <v>0.42423286983303937</v>
      </c>
      <c r="P57" s="658">
        <f t="shared" ref="P57:P66" si="13">+I57/N57-1</f>
        <v>-7.8088304156099797E-3</v>
      </c>
    </row>
    <row r="58" spans="1:19" ht="14.1" customHeight="1" x14ac:dyDescent="0.25">
      <c r="A58" s="634" t="s">
        <v>778</v>
      </c>
      <c r="B58" s="490" t="s">
        <v>725</v>
      </c>
      <c r="C58" s="488">
        <v>5789085.3399999999</v>
      </c>
      <c r="D58" s="488">
        <v>5288604.6500000004</v>
      </c>
      <c r="E58" s="488">
        <v>2699700.33</v>
      </c>
      <c r="F58" s="70">
        <f t="shared" si="9"/>
        <v>0.51047497566300404</v>
      </c>
      <c r="G58" s="488">
        <v>2600275.08</v>
      </c>
      <c r="H58" s="391">
        <f t="shared" si="10"/>
        <v>0.49167507349977463</v>
      </c>
      <c r="I58" s="488">
        <v>2549558.06</v>
      </c>
      <c r="J58" s="145">
        <f t="shared" si="11"/>
        <v>0.48208520559388002</v>
      </c>
      <c r="K58" s="171">
        <v>1801197.28</v>
      </c>
      <c r="L58" s="699">
        <v>0.34379611744762684</v>
      </c>
      <c r="M58" s="533">
        <f t="shared" si="12"/>
        <v>0.4436370234802931</v>
      </c>
      <c r="N58" s="171">
        <v>1773785.03</v>
      </c>
      <c r="O58" s="699">
        <v>0.3385639170522855</v>
      </c>
      <c r="P58" s="185">
        <f t="shared" si="13"/>
        <v>0.43735459307602786</v>
      </c>
    </row>
    <row r="59" spans="1:19" ht="14.1" customHeight="1" x14ac:dyDescent="0.25">
      <c r="A59" s="634" t="s">
        <v>78</v>
      </c>
      <c r="B59" s="33" t="s">
        <v>101</v>
      </c>
      <c r="C59" s="488">
        <v>29311190.09</v>
      </c>
      <c r="D59" s="488">
        <v>30017081.390000001</v>
      </c>
      <c r="E59" s="488">
        <v>26142929.280000001</v>
      </c>
      <c r="F59" s="41">
        <f t="shared" si="9"/>
        <v>0.87093508327259794</v>
      </c>
      <c r="G59" s="488">
        <v>23438696.73</v>
      </c>
      <c r="H59" s="41">
        <f t="shared" si="10"/>
        <v>0.78084529356703059</v>
      </c>
      <c r="I59" s="488">
        <v>3484302.04</v>
      </c>
      <c r="J59" s="145">
        <f t="shared" si="11"/>
        <v>0.11607730927367152</v>
      </c>
      <c r="K59" s="171">
        <v>26886645.859999999</v>
      </c>
      <c r="L59" s="699">
        <v>0.80875230379039864</v>
      </c>
      <c r="M59" s="533">
        <f t="shared" si="12"/>
        <v>-0.12824021069618086</v>
      </c>
      <c r="N59" s="171">
        <v>4966248.78</v>
      </c>
      <c r="O59" s="699">
        <v>0.14938513204418191</v>
      </c>
      <c r="P59" s="185">
        <f t="shared" si="13"/>
        <v>-0.29840364541705466</v>
      </c>
    </row>
    <row r="60" spans="1:19" ht="14.1" customHeight="1" x14ac:dyDescent="0.25">
      <c r="A60" s="635" t="s">
        <v>79</v>
      </c>
      <c r="B60" s="34" t="s">
        <v>471</v>
      </c>
      <c r="C60" s="488">
        <v>2743104</v>
      </c>
      <c r="D60" s="488">
        <v>5236469.9000000004</v>
      </c>
      <c r="E60" s="488">
        <v>2649986.35</v>
      </c>
      <c r="F60" s="264">
        <f t="shared" si="9"/>
        <v>0.50606351236736791</v>
      </c>
      <c r="G60" s="488">
        <v>2251833.52</v>
      </c>
      <c r="H60" s="264">
        <f t="shared" si="10"/>
        <v>0.43002892463871506</v>
      </c>
      <c r="I60" s="488">
        <v>964073.46</v>
      </c>
      <c r="J60" s="170">
        <f t="shared" si="11"/>
        <v>0.18410751487371291</v>
      </c>
      <c r="K60" s="171">
        <v>2985180.21</v>
      </c>
      <c r="L60" s="699">
        <v>0.3447837449394634</v>
      </c>
      <c r="M60" s="533">
        <f t="shared" si="12"/>
        <v>-0.24566245198309145</v>
      </c>
      <c r="N60" s="171">
        <v>1926858.57</v>
      </c>
      <c r="O60" s="699">
        <v>0.22254921545701231</v>
      </c>
      <c r="P60" s="185">
        <f t="shared" si="13"/>
        <v>-0.49966568641309261</v>
      </c>
    </row>
    <row r="61" spans="1:19" ht="14.1" customHeight="1" x14ac:dyDescent="0.25">
      <c r="A61" s="635" t="s">
        <v>80</v>
      </c>
      <c r="B61" s="34" t="s">
        <v>102</v>
      </c>
      <c r="C61" s="488">
        <v>55902727.340000004</v>
      </c>
      <c r="D61" s="488">
        <v>57367224.509999998</v>
      </c>
      <c r="E61" s="488">
        <v>24465290.73</v>
      </c>
      <c r="F61" s="264">
        <f t="shared" si="9"/>
        <v>0.42646809112641176</v>
      </c>
      <c r="G61" s="488">
        <v>19768361.300000001</v>
      </c>
      <c r="H61" s="264">
        <f t="shared" si="10"/>
        <v>0.34459330164306745</v>
      </c>
      <c r="I61" s="488">
        <v>17625321.300000001</v>
      </c>
      <c r="J61" s="170">
        <f t="shared" si="11"/>
        <v>0.30723677937264743</v>
      </c>
      <c r="K61" s="171">
        <v>17224724.010000002</v>
      </c>
      <c r="L61" s="699">
        <v>0.28736880395386943</v>
      </c>
      <c r="M61" s="533">
        <f t="shared" si="12"/>
        <v>0.14767361662940215</v>
      </c>
      <c r="N61" s="171">
        <v>14247906.949999999</v>
      </c>
      <c r="O61" s="699">
        <v>0.23770505563342978</v>
      </c>
      <c r="P61" s="185">
        <f t="shared" si="13"/>
        <v>0.23704635086769721</v>
      </c>
      <c r="R61" s="263"/>
      <c r="S61" s="263"/>
    </row>
    <row r="62" spans="1:19" ht="14.1" customHeight="1" x14ac:dyDescent="0.25">
      <c r="A62" s="635" t="s">
        <v>81</v>
      </c>
      <c r="B62" s="34" t="s">
        <v>472</v>
      </c>
      <c r="C62" s="488">
        <v>166689774.06</v>
      </c>
      <c r="D62" s="488">
        <v>168252486.69999999</v>
      </c>
      <c r="E62" s="488">
        <v>132506091.87</v>
      </c>
      <c r="F62" s="264">
        <f t="shared" si="9"/>
        <v>0.78754314107858003</v>
      </c>
      <c r="G62" s="488">
        <v>131699715.56999999</v>
      </c>
      <c r="H62" s="264">
        <f t="shared" si="10"/>
        <v>0.78275048501853739</v>
      </c>
      <c r="I62" s="488">
        <v>57248757.719999999</v>
      </c>
      <c r="J62" s="170">
        <f t="shared" si="11"/>
        <v>0.34025504670297396</v>
      </c>
      <c r="K62" s="171">
        <v>126709264.56999999</v>
      </c>
      <c r="L62" s="699">
        <v>0.79195132430080628</v>
      </c>
      <c r="M62" s="533">
        <f t="shared" si="12"/>
        <v>3.9385052205421323E-2</v>
      </c>
      <c r="N62" s="171">
        <v>59380642.909999996</v>
      </c>
      <c r="O62" s="699">
        <v>0.37113765082606209</v>
      </c>
      <c r="P62" s="185">
        <f t="shared" si="13"/>
        <v>-3.5902022705129322E-2</v>
      </c>
      <c r="R62" s="263"/>
      <c r="S62" s="263"/>
    </row>
    <row r="63" spans="1:19" ht="14.1" customHeight="1" x14ac:dyDescent="0.25">
      <c r="A63" s="635" t="s">
        <v>779</v>
      </c>
      <c r="B63" s="34" t="s">
        <v>741</v>
      </c>
      <c r="C63" s="168" t="s">
        <v>127</v>
      </c>
      <c r="D63" s="168" t="s">
        <v>127</v>
      </c>
      <c r="E63" s="168" t="s">
        <v>127</v>
      </c>
      <c r="F63" s="264"/>
      <c r="G63" s="168" t="s">
        <v>127</v>
      </c>
      <c r="H63" s="264"/>
      <c r="I63" s="168" t="s">
        <v>127</v>
      </c>
      <c r="J63" s="170"/>
      <c r="K63" s="171"/>
      <c r="L63" s="70" t="s">
        <v>127</v>
      </c>
      <c r="M63" s="533" t="s">
        <v>127</v>
      </c>
      <c r="N63" s="171"/>
      <c r="O63" s="70" t="s">
        <v>127</v>
      </c>
      <c r="P63" s="185" t="s">
        <v>127</v>
      </c>
      <c r="R63" s="263"/>
      <c r="S63" s="263"/>
    </row>
    <row r="64" spans="1:19" ht="14.1" customHeight="1" x14ac:dyDescent="0.25">
      <c r="A64" s="635" t="s">
        <v>824</v>
      </c>
      <c r="B64" s="34" t="s">
        <v>825</v>
      </c>
      <c r="C64" s="488">
        <v>1888721.52</v>
      </c>
      <c r="D64" s="488">
        <v>2384617.52</v>
      </c>
      <c r="E64" s="488">
        <v>469512.15</v>
      </c>
      <c r="F64" s="264">
        <f t="shared" si="9"/>
        <v>0.19689201562185957</v>
      </c>
      <c r="G64" s="488">
        <v>365610.73</v>
      </c>
      <c r="H64" s="264">
        <f t="shared" si="10"/>
        <v>0.15332049141365026</v>
      </c>
      <c r="I64" s="488">
        <v>4564.92</v>
      </c>
      <c r="J64" s="170">
        <f t="shared" si="11"/>
        <v>1.9143195760802764E-3</v>
      </c>
      <c r="K64" s="171"/>
      <c r="L64" s="70" t="s">
        <v>127</v>
      </c>
      <c r="M64" s="533" t="s">
        <v>127</v>
      </c>
      <c r="N64" s="171"/>
      <c r="O64" s="70" t="s">
        <v>127</v>
      </c>
      <c r="P64" s="185" t="s">
        <v>127</v>
      </c>
      <c r="R64" s="263"/>
      <c r="S64" s="263"/>
    </row>
    <row r="65" spans="1:21" ht="14.1" customHeight="1" x14ac:dyDescent="0.25">
      <c r="A65" s="635" t="s">
        <v>780</v>
      </c>
      <c r="B65" s="34" t="s">
        <v>484</v>
      </c>
      <c r="C65" s="488">
        <v>44965872.729999997</v>
      </c>
      <c r="D65" s="488">
        <v>42002105.479999997</v>
      </c>
      <c r="E65" s="488">
        <v>40108757.579999998</v>
      </c>
      <c r="F65" s="264">
        <f t="shared" si="9"/>
        <v>0.95492254784937991</v>
      </c>
      <c r="G65" s="488">
        <v>39597811.479999997</v>
      </c>
      <c r="H65" s="264">
        <f t="shared" si="10"/>
        <v>0.9427577743419352</v>
      </c>
      <c r="I65" s="488">
        <v>7477845.1799999997</v>
      </c>
      <c r="J65" s="170">
        <f t="shared" si="11"/>
        <v>0.17803500787741938</v>
      </c>
      <c r="K65" s="171">
        <v>36578865.229999997</v>
      </c>
      <c r="L65" s="699">
        <v>0.95519997478402741</v>
      </c>
      <c r="M65" s="533">
        <f t="shared" si="12"/>
        <v>8.2532528852863996E-2</v>
      </c>
      <c r="N65" s="171">
        <v>6938233.5800000001</v>
      </c>
      <c r="O65" s="699">
        <v>0.18118114104934724</v>
      </c>
      <c r="P65" s="185">
        <f t="shared" si="13"/>
        <v>7.7773628370695347E-2</v>
      </c>
      <c r="R65" s="263"/>
      <c r="S65" s="263"/>
    </row>
    <row r="66" spans="1:21" ht="14.1" customHeight="1" x14ac:dyDescent="0.25">
      <c r="A66" s="636" t="s">
        <v>82</v>
      </c>
      <c r="B66" s="34" t="s">
        <v>473</v>
      </c>
      <c r="C66" s="488">
        <v>1507477</v>
      </c>
      <c r="D66" s="488">
        <v>1691904.25</v>
      </c>
      <c r="E66" s="488">
        <v>905922.32</v>
      </c>
      <c r="F66" s="389">
        <f t="shared" si="9"/>
        <v>0.53544538350796145</v>
      </c>
      <c r="G66" s="488">
        <v>417623.37</v>
      </c>
      <c r="H66" s="389">
        <f t="shared" si="10"/>
        <v>0.24683629111990232</v>
      </c>
      <c r="I66" s="488">
        <v>381425.3</v>
      </c>
      <c r="J66" s="404">
        <f t="shared" si="11"/>
        <v>0.2254414219953641</v>
      </c>
      <c r="K66" s="171">
        <v>385482.84</v>
      </c>
      <c r="L66" s="699">
        <v>0.26211422819637475</v>
      </c>
      <c r="M66" s="533">
        <f t="shared" si="12"/>
        <v>8.3377330103721281E-2</v>
      </c>
      <c r="N66" s="171">
        <v>333855.51</v>
      </c>
      <c r="O66" s="699">
        <v>0.22700953259750048</v>
      </c>
      <c r="P66" s="185">
        <f t="shared" si="13"/>
        <v>0.14248616115396739</v>
      </c>
    </row>
    <row r="67" spans="1:21" ht="14.1" customHeight="1" x14ac:dyDescent="0.25">
      <c r="A67" s="633">
        <v>4</v>
      </c>
      <c r="B67" s="478" t="s">
        <v>121</v>
      </c>
      <c r="C67" s="192">
        <f>SUM(C58:C66)</f>
        <v>308797952.08000004</v>
      </c>
      <c r="D67" s="586">
        <f>SUM(D58:D66)</f>
        <v>312240494.39999998</v>
      </c>
      <c r="E67" s="587">
        <f>SUM(E58:E66)</f>
        <v>229948190.61000001</v>
      </c>
      <c r="F67" s="82">
        <f t="shared" si="9"/>
        <v>0.73644576771461845</v>
      </c>
      <c r="G67" s="194">
        <f>SUM(G58:G66)</f>
        <v>220139927.77999997</v>
      </c>
      <c r="H67" s="82">
        <f t="shared" si="10"/>
        <v>0.70503324113363297</v>
      </c>
      <c r="I67" s="194">
        <f>SUM(I58:I66)</f>
        <v>89735847.980000004</v>
      </c>
      <c r="J67" s="162">
        <f t="shared" si="11"/>
        <v>0.28739337014065403</v>
      </c>
      <c r="K67" s="654">
        <f>SUM(K58:K66)</f>
        <v>212571360</v>
      </c>
      <c r="L67" s="657">
        <v>0.69276980081994888</v>
      </c>
      <c r="M67" s="665">
        <f t="shared" ref="M67:M80" si="14">+G67/K67-1</f>
        <v>3.5604833031128713E-2</v>
      </c>
      <c r="N67" s="656">
        <f>SUM(N58:N66)</f>
        <v>89567531.329999998</v>
      </c>
      <c r="O67" s="657">
        <v>0.29190047445440737</v>
      </c>
      <c r="P67" s="658">
        <f t="shared" ref="P67:P80" si="15">+I67/N67-1</f>
        <v>1.8792150179942624E-3</v>
      </c>
    </row>
    <row r="68" spans="1:21" ht="14.1" customHeight="1" x14ac:dyDescent="0.25">
      <c r="A68" s="634" t="s">
        <v>83</v>
      </c>
      <c r="B68" s="33" t="s">
        <v>111</v>
      </c>
      <c r="C68" s="488">
        <v>30828617.23</v>
      </c>
      <c r="D68" s="488">
        <v>30995424.609999999</v>
      </c>
      <c r="E68" s="488">
        <v>13952169.689999999</v>
      </c>
      <c r="F68" s="41">
        <f t="shared" si="9"/>
        <v>0.45013642708732682</v>
      </c>
      <c r="G68" s="488">
        <v>12532365.960000001</v>
      </c>
      <c r="H68" s="41">
        <f t="shared" si="10"/>
        <v>0.40432954597939935</v>
      </c>
      <c r="I68" s="488">
        <v>10802218.74</v>
      </c>
      <c r="J68" s="145">
        <f t="shared" si="11"/>
        <v>0.34851010676314143</v>
      </c>
      <c r="K68" s="171">
        <v>12418507.33</v>
      </c>
      <c r="L68" s="699">
        <v>0.41115150125347383</v>
      </c>
      <c r="M68" s="533">
        <f t="shared" si="14"/>
        <v>9.1684634050137603E-3</v>
      </c>
      <c r="N68" s="171">
        <v>10396116.57</v>
      </c>
      <c r="O68" s="699">
        <v>0.34419425953357435</v>
      </c>
      <c r="P68" s="185">
        <f t="shared" si="15"/>
        <v>3.9062871916219821E-2</v>
      </c>
    </row>
    <row r="69" spans="1:21" ht="14.1" customHeight="1" x14ac:dyDescent="0.25">
      <c r="A69" s="635" t="s">
        <v>84</v>
      </c>
      <c r="B69" s="34" t="s">
        <v>726</v>
      </c>
      <c r="C69" s="488">
        <v>61152655.420000002</v>
      </c>
      <c r="D69" s="488">
        <v>62792164.689999998</v>
      </c>
      <c r="E69" s="488">
        <v>30735357.27</v>
      </c>
      <c r="F69" s="264">
        <f t="shared" si="9"/>
        <v>0.48947758723939605</v>
      </c>
      <c r="G69" s="488">
        <v>26937930.41</v>
      </c>
      <c r="H69" s="264">
        <f t="shared" si="10"/>
        <v>0.42900146129681077</v>
      </c>
      <c r="I69" s="488">
        <v>20816726.68</v>
      </c>
      <c r="J69" s="170">
        <f t="shared" si="11"/>
        <v>0.33151790168041745</v>
      </c>
      <c r="K69" s="171">
        <v>24563396.960000001</v>
      </c>
      <c r="L69" s="699">
        <v>0.40493807264822929</v>
      </c>
      <c r="M69" s="533">
        <f t="shared" si="14"/>
        <v>9.6669587429897508E-2</v>
      </c>
      <c r="N69" s="171">
        <v>17720285.98</v>
      </c>
      <c r="O69" s="699">
        <v>0.2921264702598626</v>
      </c>
      <c r="P69" s="185">
        <f t="shared" si="15"/>
        <v>0.17473988306367039</v>
      </c>
    </row>
    <row r="70" spans="1:21" ht="14.1" customHeight="1" x14ac:dyDescent="0.25">
      <c r="A70" s="635" t="s">
        <v>85</v>
      </c>
      <c r="B70" s="34" t="s">
        <v>114</v>
      </c>
      <c r="C70" s="488">
        <v>7548309.2699999996</v>
      </c>
      <c r="D70" s="488">
        <v>8638287.0800000001</v>
      </c>
      <c r="E70" s="488">
        <v>3950880.56</v>
      </c>
      <c r="F70" s="264">
        <f t="shared" si="9"/>
        <v>0.45736851801873663</v>
      </c>
      <c r="G70" s="488">
        <v>3553700.28</v>
      </c>
      <c r="H70" s="264">
        <f t="shared" si="10"/>
        <v>0.41138946264332765</v>
      </c>
      <c r="I70" s="488">
        <v>2988106.64</v>
      </c>
      <c r="J70" s="170">
        <f t="shared" si="11"/>
        <v>0.3459142550284402</v>
      </c>
      <c r="K70" s="171">
        <v>3393830.15</v>
      </c>
      <c r="L70" s="699">
        <v>0.46742431373274274</v>
      </c>
      <c r="M70" s="533">
        <f t="shared" si="14"/>
        <v>4.7106108123884827E-2</v>
      </c>
      <c r="N70" s="171">
        <v>2816229.6</v>
      </c>
      <c r="O70" s="699">
        <v>0.38787273667594613</v>
      </c>
      <c r="P70" s="185">
        <f t="shared" si="15"/>
        <v>6.1030904582495715E-2</v>
      </c>
      <c r="T70" s="238"/>
      <c r="U70" s="238"/>
    </row>
    <row r="71" spans="1:21" ht="14.1" customHeight="1" x14ac:dyDescent="0.25">
      <c r="A71" s="635" t="s">
        <v>86</v>
      </c>
      <c r="B71" s="34" t="s">
        <v>109</v>
      </c>
      <c r="C71" s="488">
        <v>3376886.05</v>
      </c>
      <c r="D71" s="488">
        <v>2295314.06</v>
      </c>
      <c r="E71" s="488">
        <v>1156795.3799999999</v>
      </c>
      <c r="F71" s="264">
        <f t="shared" ref="F71:F82" si="16">+E71/D71</f>
        <v>0.50398130702863375</v>
      </c>
      <c r="G71" s="488">
        <v>1063454.72</v>
      </c>
      <c r="H71" s="264">
        <f t="shared" si="10"/>
        <v>0.46331556039873689</v>
      </c>
      <c r="I71" s="488">
        <v>687823.13</v>
      </c>
      <c r="J71" s="170">
        <f t="shared" si="11"/>
        <v>0.29966405991518213</v>
      </c>
      <c r="K71" s="171">
        <v>1118017.67</v>
      </c>
      <c r="L71" s="699">
        <v>0.48153316133165996</v>
      </c>
      <c r="M71" s="533">
        <f t="shared" si="14"/>
        <v>-4.880329843087361E-2</v>
      </c>
      <c r="N71" s="171">
        <v>843431.21</v>
      </c>
      <c r="O71" s="699">
        <v>0.36326804827430603</v>
      </c>
      <c r="P71" s="185">
        <f t="shared" si="15"/>
        <v>-0.18449409762771285</v>
      </c>
      <c r="T71" s="238"/>
      <c r="U71" s="238"/>
    </row>
    <row r="72" spans="1:21" ht="14.1" customHeight="1" x14ac:dyDescent="0.25">
      <c r="A72" s="635" t="s">
        <v>87</v>
      </c>
      <c r="B72" s="34" t="s">
        <v>103</v>
      </c>
      <c r="C72" s="488">
        <v>15165238.98</v>
      </c>
      <c r="D72" s="488">
        <v>15761012.880000001</v>
      </c>
      <c r="E72" s="488">
        <v>12159361.810000001</v>
      </c>
      <c r="F72" s="264">
        <f t="shared" si="16"/>
        <v>0.77148352726934644</v>
      </c>
      <c r="G72" s="488">
        <v>6621035.0300000003</v>
      </c>
      <c r="H72" s="264">
        <f t="shared" si="10"/>
        <v>0.42008943717074104</v>
      </c>
      <c r="I72" s="488">
        <v>4447816.71</v>
      </c>
      <c r="J72" s="170">
        <f t="shared" si="11"/>
        <v>0.28220373550002453</v>
      </c>
      <c r="K72" s="171">
        <v>4930046.0599999996</v>
      </c>
      <c r="L72" s="699">
        <v>0.30645213945939914</v>
      </c>
      <c r="M72" s="533">
        <f t="shared" si="14"/>
        <v>0.34299658652682052</v>
      </c>
      <c r="N72" s="171">
        <v>2704943.19</v>
      </c>
      <c r="O72" s="699">
        <v>0.16813953005778448</v>
      </c>
      <c r="P72" s="185">
        <f t="shared" si="15"/>
        <v>0.64432906629732223</v>
      </c>
      <c r="T72" s="238"/>
      <c r="U72" s="238"/>
    </row>
    <row r="73" spans="1:21" ht="14.1" customHeight="1" x14ac:dyDescent="0.25">
      <c r="A73" s="635" t="s">
        <v>88</v>
      </c>
      <c r="B73" s="34" t="s">
        <v>118</v>
      </c>
      <c r="C73" s="488">
        <v>44259501.939999998</v>
      </c>
      <c r="D73" s="488">
        <v>45020637.640000001</v>
      </c>
      <c r="E73" s="488">
        <v>31659967.640000001</v>
      </c>
      <c r="F73" s="264">
        <f t="shared" si="16"/>
        <v>0.7032323240990862</v>
      </c>
      <c r="G73" s="488">
        <v>24840175.27</v>
      </c>
      <c r="H73" s="264">
        <f t="shared" si="10"/>
        <v>0.55175085410007529</v>
      </c>
      <c r="I73" s="488">
        <v>14386612.26</v>
      </c>
      <c r="J73" s="170">
        <f t="shared" si="11"/>
        <v>0.31955594176697671</v>
      </c>
      <c r="K73" s="171">
        <v>23465764.18</v>
      </c>
      <c r="L73" s="699">
        <v>0.59304225697742274</v>
      </c>
      <c r="M73" s="533">
        <f t="shared" si="14"/>
        <v>5.8570906937325251E-2</v>
      </c>
      <c r="N73" s="171">
        <v>10544513.75</v>
      </c>
      <c r="O73" s="699">
        <v>0.26648790063096367</v>
      </c>
      <c r="P73" s="185">
        <f t="shared" si="15"/>
        <v>0.36436943429468238</v>
      </c>
      <c r="T73" s="238"/>
      <c r="U73" s="238"/>
    </row>
    <row r="74" spans="1:21" ht="14.1" customHeight="1" x14ac:dyDescent="0.25">
      <c r="A74" s="635" t="s">
        <v>89</v>
      </c>
      <c r="B74" s="34" t="s">
        <v>474</v>
      </c>
      <c r="C74" s="488">
        <v>44360060.619999997</v>
      </c>
      <c r="D74" s="488">
        <v>49218526.670000002</v>
      </c>
      <c r="E74" s="488">
        <v>48070946.75</v>
      </c>
      <c r="F74" s="264">
        <f t="shared" si="16"/>
        <v>0.9766839847179033</v>
      </c>
      <c r="G74" s="488">
        <v>47819795.520000003</v>
      </c>
      <c r="H74" s="264">
        <f t="shared" si="10"/>
        <v>0.97158120641484857</v>
      </c>
      <c r="I74" s="488">
        <v>22105975.129999999</v>
      </c>
      <c r="J74" s="170">
        <f t="shared" si="11"/>
        <v>0.44913931045144789</v>
      </c>
      <c r="K74" s="171">
        <v>44025808.369999997</v>
      </c>
      <c r="L74" s="699">
        <v>0.87508000919315432</v>
      </c>
      <c r="M74" s="533">
        <f t="shared" si="14"/>
        <v>8.6176433561758303E-2</v>
      </c>
      <c r="N74" s="171">
        <v>22783428.129999999</v>
      </c>
      <c r="O74" s="699">
        <v>0.45285534180077958</v>
      </c>
      <c r="P74" s="185">
        <f t="shared" si="15"/>
        <v>-2.9734462967316411E-2</v>
      </c>
    </row>
    <row r="75" spans="1:21" ht="14.1" customHeight="1" x14ac:dyDescent="0.25">
      <c r="A75" s="635" t="s">
        <v>90</v>
      </c>
      <c r="B75" s="34" t="s">
        <v>116</v>
      </c>
      <c r="C75" s="488">
        <v>61402129.670000002</v>
      </c>
      <c r="D75" s="488">
        <v>35212746.82</v>
      </c>
      <c r="E75" s="488">
        <v>1448.28</v>
      </c>
      <c r="F75" s="264">
        <f t="shared" si="16"/>
        <v>4.1129424165723181E-5</v>
      </c>
      <c r="G75" s="488">
        <v>1448.28</v>
      </c>
      <c r="H75" s="264">
        <f t="shared" si="10"/>
        <v>4.1129424165723181E-5</v>
      </c>
      <c r="I75" s="488">
        <v>1448.28</v>
      </c>
      <c r="J75" s="170">
        <f t="shared" si="11"/>
        <v>4.1129424165723181E-5</v>
      </c>
      <c r="K75" s="171">
        <v>2913.68</v>
      </c>
      <c r="L75" s="699">
        <v>1.297485953973555E-4</v>
      </c>
      <c r="M75" s="533">
        <f t="shared" si="14"/>
        <v>-0.5029378655171467</v>
      </c>
      <c r="N75" s="171">
        <v>2913.68</v>
      </c>
      <c r="O75" s="699">
        <v>1.297485953973555E-4</v>
      </c>
      <c r="P75" s="185">
        <f t="shared" si="15"/>
        <v>-0.5029378655171467</v>
      </c>
    </row>
    <row r="76" spans="1:21" ht="14.1" customHeight="1" x14ac:dyDescent="0.25">
      <c r="A76" s="637" t="s">
        <v>781</v>
      </c>
      <c r="B76" s="34" t="s">
        <v>423</v>
      </c>
      <c r="C76" s="488">
        <v>5375879.29</v>
      </c>
      <c r="D76" s="488">
        <v>5414560.0999999996</v>
      </c>
      <c r="E76" s="488">
        <v>2422211.52</v>
      </c>
      <c r="F76" s="264">
        <f t="shared" si="16"/>
        <v>0.44735148844317013</v>
      </c>
      <c r="G76" s="488">
        <v>2368064.02</v>
      </c>
      <c r="H76" s="264">
        <f t="shared" si="10"/>
        <v>0.43735113772215772</v>
      </c>
      <c r="I76" s="488">
        <v>1851995.52</v>
      </c>
      <c r="J76" s="170">
        <f t="shared" si="11"/>
        <v>0.3420398861211274</v>
      </c>
      <c r="K76" s="171">
        <v>2253247.09</v>
      </c>
      <c r="L76" s="699">
        <v>0.43840353757877976</v>
      </c>
      <c r="M76" s="533">
        <f t="shared" si="14"/>
        <v>5.09562091568041E-2</v>
      </c>
      <c r="N76" s="171">
        <v>1864578.82</v>
      </c>
      <c r="O76" s="699">
        <v>0.36278220635912012</v>
      </c>
      <c r="P76" s="185">
        <f t="shared" si="15"/>
        <v>-6.7486018102469458E-3</v>
      </c>
    </row>
    <row r="77" spans="1:21" ht="14.1" customHeight="1" x14ac:dyDescent="0.25">
      <c r="A77" s="635" t="s">
        <v>91</v>
      </c>
      <c r="B77" s="34" t="s">
        <v>105</v>
      </c>
      <c r="C77" s="488">
        <v>33627256.240000002</v>
      </c>
      <c r="D77" s="488">
        <v>33615838.219999999</v>
      </c>
      <c r="E77" s="488">
        <v>30992248.440000001</v>
      </c>
      <c r="F77" s="264">
        <f t="shared" si="16"/>
        <v>0.92195375992620432</v>
      </c>
      <c r="G77" s="488">
        <v>30858454.300000001</v>
      </c>
      <c r="H77" s="264">
        <f t="shared" si="10"/>
        <v>0.91797366759221632</v>
      </c>
      <c r="I77" s="488">
        <v>10581125.300000001</v>
      </c>
      <c r="J77" s="170">
        <f t="shared" si="11"/>
        <v>0.3147660704085814</v>
      </c>
      <c r="K77" s="171">
        <v>27562148.010000002</v>
      </c>
      <c r="L77" s="699">
        <v>0.91449791878253228</v>
      </c>
      <c r="M77" s="533">
        <f t="shared" si="14"/>
        <v>0.11959540630882781</v>
      </c>
      <c r="N77" s="171">
        <v>9966749.3900000006</v>
      </c>
      <c r="O77" s="699">
        <v>0.33069162718650075</v>
      </c>
      <c r="P77" s="185">
        <f t="shared" si="15"/>
        <v>6.1642556259759562E-2</v>
      </c>
    </row>
    <row r="78" spans="1:21" ht="14.1" customHeight="1" x14ac:dyDescent="0.25">
      <c r="A78" s="635" t="s">
        <v>92</v>
      </c>
      <c r="B78" s="34" t="s">
        <v>106</v>
      </c>
      <c r="C78" s="488">
        <v>119959775.39</v>
      </c>
      <c r="D78" s="488">
        <v>120704388.56999999</v>
      </c>
      <c r="E78" s="488">
        <v>85532627.239999995</v>
      </c>
      <c r="F78" s="264">
        <f t="shared" si="16"/>
        <v>0.70861240633680134</v>
      </c>
      <c r="G78" s="488">
        <v>81962186.400000006</v>
      </c>
      <c r="H78" s="264">
        <f t="shared" si="10"/>
        <v>0.67903236469706107</v>
      </c>
      <c r="I78" s="488">
        <v>36793997.909999996</v>
      </c>
      <c r="J78" s="170">
        <f t="shared" si="11"/>
        <v>0.30482734178850579</v>
      </c>
      <c r="K78" s="171">
        <v>89689305.349999994</v>
      </c>
      <c r="L78" s="699">
        <v>0.78894027305646841</v>
      </c>
      <c r="M78" s="533">
        <f t="shared" si="14"/>
        <v>-8.6154295875589426E-2</v>
      </c>
      <c r="N78" s="171">
        <v>35373449.390000001</v>
      </c>
      <c r="O78" s="699">
        <v>0.31115793250700841</v>
      </c>
      <c r="P78" s="185">
        <f t="shared" si="15"/>
        <v>4.0158608914220961E-2</v>
      </c>
    </row>
    <row r="79" spans="1:21" ht="14.1" customHeight="1" x14ac:dyDescent="0.25">
      <c r="A79" s="635" t="s">
        <v>93</v>
      </c>
      <c r="B79" s="34" t="s">
        <v>115</v>
      </c>
      <c r="C79" s="488">
        <v>812128.31</v>
      </c>
      <c r="D79" s="488">
        <v>806060.6</v>
      </c>
      <c r="E79" s="488">
        <v>327978.32</v>
      </c>
      <c r="F79" s="264">
        <f t="shared" si="16"/>
        <v>0.40689040005180754</v>
      </c>
      <c r="G79" s="488">
        <v>327978.32</v>
      </c>
      <c r="H79" s="264">
        <f t="shared" si="10"/>
        <v>0.40689040005180754</v>
      </c>
      <c r="I79" s="488">
        <v>327978.32</v>
      </c>
      <c r="J79" s="170">
        <f t="shared" si="11"/>
        <v>0.40689040005180754</v>
      </c>
      <c r="K79" s="171">
        <v>315983.57</v>
      </c>
      <c r="L79" s="699">
        <v>0.39432239815891779</v>
      </c>
      <c r="M79" s="533">
        <f t="shared" si="14"/>
        <v>3.7960043302251334E-2</v>
      </c>
      <c r="N79" s="171">
        <v>315983.57</v>
      </c>
      <c r="O79" s="699">
        <v>0.39432239815891779</v>
      </c>
      <c r="P79" s="185">
        <f t="shared" si="15"/>
        <v>3.7960043302251334E-2</v>
      </c>
    </row>
    <row r="80" spans="1:21" ht="14.1" customHeight="1" x14ac:dyDescent="0.25">
      <c r="A80" s="642" t="s">
        <v>485</v>
      </c>
      <c r="B80" s="35" t="s">
        <v>721</v>
      </c>
      <c r="C80" s="488">
        <v>97202394.870000005</v>
      </c>
      <c r="D80" s="488">
        <v>97202394.870000005</v>
      </c>
      <c r="E80" s="488">
        <v>97202394.870000005</v>
      </c>
      <c r="F80" s="371">
        <f t="shared" si="16"/>
        <v>1</v>
      </c>
      <c r="G80" s="488">
        <v>97202394.870000005</v>
      </c>
      <c r="H80" s="371">
        <f t="shared" si="10"/>
        <v>1</v>
      </c>
      <c r="I80" s="488">
        <v>41008571.049999997</v>
      </c>
      <c r="J80" s="373">
        <f t="shared" si="11"/>
        <v>0.42188848438194859</v>
      </c>
      <c r="K80" s="171">
        <v>97687346.230000004</v>
      </c>
      <c r="L80" s="699">
        <v>0.99389545009654756</v>
      </c>
      <c r="M80" s="533">
        <f t="shared" si="14"/>
        <v>-4.9643211604725179E-3</v>
      </c>
      <c r="N80" s="171">
        <v>36706994.700000003</v>
      </c>
      <c r="O80" s="699">
        <v>0.37346612869542872</v>
      </c>
      <c r="P80" s="185">
        <f t="shared" si="15"/>
        <v>0.11718683006211883</v>
      </c>
    </row>
    <row r="81" spans="1:19" ht="14.1" customHeight="1" thickBot="1" x14ac:dyDescent="0.3">
      <c r="A81" s="633">
        <v>9</v>
      </c>
      <c r="B81" s="2" t="s">
        <v>515</v>
      </c>
      <c r="C81" s="192">
        <f>SUBTOTAL(9,C68:C80)</f>
        <v>525070833.28000003</v>
      </c>
      <c r="D81" s="198">
        <f>SUM(D68:D80)</f>
        <v>507677356.81</v>
      </c>
      <c r="E81" s="487">
        <f>SUM(E68:E80)</f>
        <v>358164387.77000004</v>
      </c>
      <c r="F81" s="491">
        <f t="shared" si="16"/>
        <v>0.70549608519184814</v>
      </c>
      <c r="G81" s="194">
        <f>SUM(G68:G80)</f>
        <v>336088983.38</v>
      </c>
      <c r="H81" s="491">
        <f t="shared" si="10"/>
        <v>0.66201294753782458</v>
      </c>
      <c r="I81" s="194">
        <f>SUM(I68:I80)</f>
        <v>166800395.66999999</v>
      </c>
      <c r="J81" s="492">
        <f t="shared" si="11"/>
        <v>0.32855590944235397</v>
      </c>
      <c r="K81" s="654">
        <f>SUM(K68:K80)</f>
        <v>331426314.64999998</v>
      </c>
      <c r="L81" s="657">
        <v>0.69493068712151351</v>
      </c>
      <c r="M81" s="657">
        <f>+G81/K81-1</f>
        <v>1.4068492825996648E-2</v>
      </c>
      <c r="N81" s="656">
        <f>SUM(N68:N80)</f>
        <v>152039617.98000002</v>
      </c>
      <c r="O81" s="657">
        <v>0.31879483167808215</v>
      </c>
      <c r="P81" s="658">
        <f>+I81/N81-1</f>
        <v>9.7085074838465291E-2</v>
      </c>
    </row>
    <row r="82" spans="1:19" s="6" customFormat="1" ht="14.1" customHeight="1" thickBot="1" x14ac:dyDescent="0.3">
      <c r="A82" s="643"/>
      <c r="B82" s="4" t="s">
        <v>11</v>
      </c>
      <c r="C82" s="193">
        <f>SUM(C6,C27,C33,C57,C67,C81)</f>
        <v>2739957933.5800004</v>
      </c>
      <c r="D82" s="199">
        <f>SUM(D6,D27,D33,D57,D67,D81)</f>
        <v>2753199875.77</v>
      </c>
      <c r="E82" s="200">
        <f>SUM(E6,E27,E33,E57,E67,E81)</f>
        <v>1902013844.4300003</v>
      </c>
      <c r="F82" s="172">
        <f t="shared" si="16"/>
        <v>0.69083754549351617</v>
      </c>
      <c r="G82" s="200">
        <f>SUM(G6,G27,G33,G57,G67,G81)</f>
        <v>1832358073.9200001</v>
      </c>
      <c r="H82" s="172">
        <f t="shared" si="10"/>
        <v>0.66553761317729832</v>
      </c>
      <c r="I82" s="200">
        <f>SUM(I6,I27,I33,I57,I67,I81)</f>
        <v>881058971.42999995</v>
      </c>
      <c r="J82" s="165">
        <f t="shared" si="11"/>
        <v>0.32001271654263391</v>
      </c>
      <c r="K82" s="677">
        <f>K6+K27+K33+K57+K67+K81</f>
        <v>1812687717.7199998</v>
      </c>
      <c r="L82" s="678">
        <v>0.65842639230236488</v>
      </c>
      <c r="M82" s="678">
        <f>+G82/K82-1</f>
        <v>1.0851486446182612E-2</v>
      </c>
      <c r="N82" s="649">
        <f>N6+N27+N33+N57+N67+N81</f>
        <v>809731839.96000016</v>
      </c>
      <c r="O82" s="678">
        <v>0.29412060825778297</v>
      </c>
      <c r="P82" s="653">
        <f>+I82/N82-1</f>
        <v>8.8087349354476707E-2</v>
      </c>
      <c r="R82" s="239"/>
      <c r="S82" s="39" t="s">
        <v>146</v>
      </c>
    </row>
    <row r="83" spans="1:19" ht="14.4" thickBot="1" x14ac:dyDescent="0.3">
      <c r="A83" s="629" t="s">
        <v>19</v>
      </c>
      <c r="K83" s="676"/>
      <c r="L83" s="676"/>
      <c r="M83" s="676"/>
      <c r="N83" s="676"/>
      <c r="O83" s="676"/>
      <c r="P83" s="676"/>
    </row>
    <row r="84" spans="1:19" ht="12.75" customHeight="1" x14ac:dyDescent="0.25">
      <c r="A84" s="630" t="s">
        <v>738</v>
      </c>
      <c r="C84" s="156" t="s">
        <v>760</v>
      </c>
      <c r="D84" s="738" t="s">
        <v>830</v>
      </c>
      <c r="E84" s="736"/>
      <c r="F84" s="736"/>
      <c r="G84" s="736"/>
      <c r="H84" s="736"/>
      <c r="I84" s="736"/>
      <c r="J84" s="737"/>
      <c r="K84" s="747" t="s">
        <v>831</v>
      </c>
      <c r="L84" s="745"/>
      <c r="M84" s="745"/>
      <c r="N84" s="745"/>
      <c r="O84" s="745"/>
      <c r="P84" s="748"/>
    </row>
    <row r="85" spans="1:19" ht="12.75" customHeight="1" x14ac:dyDescent="0.25">
      <c r="A85" s="630" t="s">
        <v>146</v>
      </c>
      <c r="C85" s="149">
        <v>1</v>
      </c>
      <c r="D85" s="140">
        <v>2</v>
      </c>
      <c r="E85" s="79">
        <v>3</v>
      </c>
      <c r="F85" s="80" t="s">
        <v>36</v>
      </c>
      <c r="G85" s="79">
        <v>4</v>
      </c>
      <c r="H85" s="80" t="s">
        <v>37</v>
      </c>
      <c r="I85" s="79">
        <v>5</v>
      </c>
      <c r="J85" s="141" t="s">
        <v>38</v>
      </c>
      <c r="K85" s="691" t="s">
        <v>524</v>
      </c>
      <c r="L85" s="690" t="s">
        <v>525</v>
      </c>
      <c r="M85" s="690" t="s">
        <v>526</v>
      </c>
      <c r="N85" s="691" t="s">
        <v>39</v>
      </c>
      <c r="O85" s="690" t="s">
        <v>40</v>
      </c>
      <c r="P85" s="693" t="s">
        <v>351</v>
      </c>
    </row>
    <row r="86" spans="1:19" ht="14.1" customHeight="1" x14ac:dyDescent="0.25">
      <c r="A86" s="631"/>
      <c r="B86" s="2" t="s">
        <v>412</v>
      </c>
      <c r="C86" s="234" t="s">
        <v>13</v>
      </c>
      <c r="D86" s="235" t="s">
        <v>14</v>
      </c>
      <c r="E86" s="81" t="s">
        <v>15</v>
      </c>
      <c r="F86" s="81" t="s">
        <v>18</v>
      </c>
      <c r="G86" s="81" t="s">
        <v>16</v>
      </c>
      <c r="H86" s="81" t="s">
        <v>18</v>
      </c>
      <c r="I86" s="81" t="s">
        <v>17</v>
      </c>
      <c r="J86" s="105" t="s">
        <v>18</v>
      </c>
      <c r="K86" s="660" t="s">
        <v>16</v>
      </c>
      <c r="L86" s="660" t="s">
        <v>18</v>
      </c>
      <c r="M86" s="661" t="s">
        <v>820</v>
      </c>
      <c r="N86" s="662" t="s">
        <v>17</v>
      </c>
      <c r="O86" s="660" t="s">
        <v>18</v>
      </c>
      <c r="P86" s="664" t="s">
        <v>820</v>
      </c>
    </row>
    <row r="87" spans="1:19" ht="14.1" customHeight="1" x14ac:dyDescent="0.25">
      <c r="A87" s="632" t="s">
        <v>527</v>
      </c>
      <c r="B87" s="13" t="s">
        <v>528</v>
      </c>
      <c r="C87" s="488">
        <v>67846968.379999995</v>
      </c>
      <c r="D87" s="488">
        <v>67846968.379999995</v>
      </c>
      <c r="E87" s="488">
        <v>38402216.590000004</v>
      </c>
      <c r="F87" s="70">
        <f t="shared" ref="F87:F119" si="17">+E87/D87</f>
        <v>0.56601227006806465</v>
      </c>
      <c r="G87" s="488">
        <v>38402216.590000004</v>
      </c>
      <c r="H87" s="70">
        <f t="shared" ref="H87:H119" si="18">+G87/D87</f>
        <v>0.56601227006806465</v>
      </c>
      <c r="I87" s="488">
        <v>38402216.590000004</v>
      </c>
      <c r="J87" s="164">
        <f t="shared" ref="J87:J119" si="19">+I87/D87</f>
        <v>0.56601227006806465</v>
      </c>
      <c r="K87" s="448">
        <v>41939870.039999999</v>
      </c>
      <c r="L87" s="700">
        <v>0.27025724161484677</v>
      </c>
      <c r="M87" s="533">
        <f t="shared" ref="M87:M92" si="20">+G87/K87-1</f>
        <v>-8.4350605918091071E-2</v>
      </c>
      <c r="N87" s="448">
        <v>41939870.039999999</v>
      </c>
      <c r="O87" s="700">
        <v>0.27025724161484677</v>
      </c>
      <c r="P87" s="533">
        <f t="shared" ref="P87:P92" si="21">+I87/N87-1</f>
        <v>-8.4350605918091071E-2</v>
      </c>
    </row>
    <row r="88" spans="1:19" ht="14.1" customHeight="1" x14ac:dyDescent="0.25">
      <c r="A88" s="633">
        <v>0</v>
      </c>
      <c r="B88" s="2" t="s">
        <v>94</v>
      </c>
      <c r="C88" s="192">
        <f>SUBTOTAL(9,C87:C87)</f>
        <v>67846968.379999995</v>
      </c>
      <c r="D88" s="198">
        <f>SUBTOTAL(9,D87:D87)</f>
        <v>67846968.379999995</v>
      </c>
      <c r="E88" s="194">
        <f>SUBTOTAL(9,E87:E87)</f>
        <v>38402216.590000004</v>
      </c>
      <c r="F88" s="82">
        <f t="shared" si="17"/>
        <v>0.56601227006806465</v>
      </c>
      <c r="G88" s="194">
        <f>SUBTOTAL(9,G87:G87)</f>
        <v>38402216.590000004</v>
      </c>
      <c r="H88" s="82">
        <f t="shared" si="18"/>
        <v>0.56601227006806465</v>
      </c>
      <c r="I88" s="194">
        <f>SUBTOTAL(9,I87:I87)</f>
        <v>38402216.590000004</v>
      </c>
      <c r="J88" s="162">
        <f t="shared" si="19"/>
        <v>0.56601227006806465</v>
      </c>
      <c r="K88" s="656">
        <f>SUBTOTAL(9,K87:K87)</f>
        <v>41939870.039999999</v>
      </c>
      <c r="L88" s="655">
        <v>0.27025724161484677</v>
      </c>
      <c r="M88" s="655">
        <f t="shared" si="20"/>
        <v>-8.4350605918091071E-2</v>
      </c>
      <c r="N88" s="656">
        <f>SUBTOTAL(9,N87:N87)</f>
        <v>41939870.039999999</v>
      </c>
      <c r="O88" s="655">
        <v>0.27025724161484677</v>
      </c>
      <c r="P88" s="655">
        <f t="shared" si="21"/>
        <v>-8.4350605918091071E-2</v>
      </c>
    </row>
    <row r="89" spans="1:19" ht="14.1" customHeight="1" x14ac:dyDescent="0.25">
      <c r="A89" s="634" t="s">
        <v>529</v>
      </c>
      <c r="B89" s="33" t="s">
        <v>530</v>
      </c>
      <c r="C89" s="488">
        <v>9367938.5500000007</v>
      </c>
      <c r="D89" s="488">
        <v>10053519.189999999</v>
      </c>
      <c r="E89" s="488">
        <v>5109313.83</v>
      </c>
      <c r="F89" s="41">
        <f t="shared" si="17"/>
        <v>0.50821147634373798</v>
      </c>
      <c r="G89" s="488">
        <v>5001636.3499999996</v>
      </c>
      <c r="H89" s="41">
        <f t="shared" si="18"/>
        <v>0.49750104967969927</v>
      </c>
      <c r="I89" s="488">
        <v>3308513.19</v>
      </c>
      <c r="J89" s="145">
        <f t="shared" si="19"/>
        <v>0.32909005567830424</v>
      </c>
      <c r="K89" s="448">
        <v>4221469.2</v>
      </c>
      <c r="L89" s="700">
        <v>0.20479104785536578</v>
      </c>
      <c r="M89" s="533">
        <f t="shared" si="20"/>
        <v>0.1848093905316186</v>
      </c>
      <c r="N89" s="448">
        <v>3504326.39</v>
      </c>
      <c r="O89" s="700">
        <v>0.17000116296840712</v>
      </c>
      <c r="P89" s="533">
        <f t="shared" si="21"/>
        <v>-5.5877557683775003E-2</v>
      </c>
    </row>
    <row r="90" spans="1:19" ht="14.1" customHeight="1" x14ac:dyDescent="0.25">
      <c r="A90" s="635" t="s">
        <v>531</v>
      </c>
      <c r="B90" s="34" t="s">
        <v>532</v>
      </c>
      <c r="C90" s="488">
        <v>170122160.05000001</v>
      </c>
      <c r="D90" s="488">
        <v>181052665.06</v>
      </c>
      <c r="E90" s="488">
        <v>76892583.049999997</v>
      </c>
      <c r="F90" s="264">
        <f t="shared" si="17"/>
        <v>0.42469732784390751</v>
      </c>
      <c r="G90" s="488">
        <v>76131476.189999998</v>
      </c>
      <c r="H90" s="264">
        <f t="shared" si="18"/>
        <v>0.42049354073175549</v>
      </c>
      <c r="I90" s="488">
        <v>67844896.010000005</v>
      </c>
      <c r="J90" s="170">
        <f t="shared" si="19"/>
        <v>0.37472464703856484</v>
      </c>
      <c r="K90" s="448">
        <v>73215290.890000001</v>
      </c>
      <c r="L90" s="700">
        <v>0.43260663916836228</v>
      </c>
      <c r="M90" s="533">
        <f t="shared" si="20"/>
        <v>3.9830276770754347E-2</v>
      </c>
      <c r="N90" s="448">
        <v>67923018.939999998</v>
      </c>
      <c r="O90" s="700">
        <v>0.40133623166162652</v>
      </c>
      <c r="P90" s="533">
        <f t="shared" si="21"/>
        <v>-1.1501686941948197E-3</v>
      </c>
      <c r="Q90" s="46"/>
    </row>
    <row r="91" spans="1:19" ht="14.1" customHeight="1" x14ac:dyDescent="0.25">
      <c r="A91" s="635" t="s">
        <v>533</v>
      </c>
      <c r="B91" s="34" t="s">
        <v>534</v>
      </c>
      <c r="C91" s="488">
        <v>766109.71</v>
      </c>
      <c r="D91" s="488">
        <v>723221.52</v>
      </c>
      <c r="E91" s="488">
        <v>601446.79</v>
      </c>
      <c r="F91" s="264">
        <f t="shared" si="17"/>
        <v>0.83162181070054442</v>
      </c>
      <c r="G91" s="488">
        <v>476445.62</v>
      </c>
      <c r="H91" s="264">
        <f t="shared" si="18"/>
        <v>0.65878241565599427</v>
      </c>
      <c r="I91" s="488">
        <v>220799.74</v>
      </c>
      <c r="J91" s="170">
        <f t="shared" si="19"/>
        <v>0.30530029029003447</v>
      </c>
      <c r="K91" s="448">
        <v>426690.49</v>
      </c>
      <c r="L91" s="700">
        <v>0.59487313604993286</v>
      </c>
      <c r="M91" s="567">
        <f t="shared" si="20"/>
        <v>0.11660707507214418</v>
      </c>
      <c r="N91" s="448">
        <v>319214.37</v>
      </c>
      <c r="O91" s="700">
        <v>0.44503465112171492</v>
      </c>
      <c r="P91" s="533">
        <f t="shared" si="21"/>
        <v>-0.30830263061152297</v>
      </c>
    </row>
    <row r="92" spans="1:19" ht="14.1" customHeight="1" x14ac:dyDescent="0.25">
      <c r="A92" s="635" t="s">
        <v>535</v>
      </c>
      <c r="B92" s="34" t="s">
        <v>536</v>
      </c>
      <c r="C92" s="488">
        <v>58350910.520000003</v>
      </c>
      <c r="D92" s="488">
        <v>58192339.670000002</v>
      </c>
      <c r="E92" s="488">
        <v>4567399.6100000003</v>
      </c>
      <c r="F92" s="264">
        <f t="shared" si="17"/>
        <v>7.8487987180117458E-2</v>
      </c>
      <c r="G92" s="488">
        <v>244055.11</v>
      </c>
      <c r="H92" s="264">
        <f t="shared" si="18"/>
        <v>4.1939387792963778E-3</v>
      </c>
      <c r="I92" s="488">
        <v>0</v>
      </c>
      <c r="J92" s="170">
        <f t="shared" si="19"/>
        <v>0</v>
      </c>
      <c r="K92" s="448">
        <v>1441623.45</v>
      </c>
      <c r="L92" s="700">
        <v>2.4654035707913E-2</v>
      </c>
      <c r="M92" s="567">
        <f t="shared" si="20"/>
        <v>-0.83070814365568202</v>
      </c>
      <c r="N92" s="448">
        <v>304473.05</v>
      </c>
      <c r="O92" s="700">
        <v>5.2069695778028443E-3</v>
      </c>
      <c r="P92" s="533">
        <f t="shared" si="21"/>
        <v>-1</v>
      </c>
    </row>
    <row r="93" spans="1:19" ht="14.1" customHeight="1" x14ac:dyDescent="0.25">
      <c r="A93" s="635" t="s">
        <v>782</v>
      </c>
      <c r="B93" s="34" t="s">
        <v>537</v>
      </c>
      <c r="C93" s="488">
        <v>14184962.73</v>
      </c>
      <c r="D93" s="488">
        <v>14378514.960000001</v>
      </c>
      <c r="E93" s="488">
        <v>13043231.66</v>
      </c>
      <c r="F93" s="264">
        <f t="shared" si="17"/>
        <v>0.90713343459219098</v>
      </c>
      <c r="G93" s="488">
        <v>12642430.93</v>
      </c>
      <c r="H93" s="264">
        <f t="shared" si="18"/>
        <v>0.87925846063869162</v>
      </c>
      <c r="I93" s="488">
        <v>3593114.38</v>
      </c>
      <c r="J93" s="170">
        <f t="shared" si="19"/>
        <v>0.24989467897037954</v>
      </c>
      <c r="K93" s="448">
        <v>12285977.99</v>
      </c>
      <c r="L93" s="700">
        <v>0.82112313645700152</v>
      </c>
      <c r="M93" s="533">
        <f t="shared" ref="M93:M122" si="22">+G93/K93-1</f>
        <v>2.9012988651788918E-2</v>
      </c>
      <c r="N93" s="448">
        <v>3418388.29</v>
      </c>
      <c r="O93" s="700">
        <v>0.2284651426689302</v>
      </c>
      <c r="P93" s="533">
        <f t="shared" ref="P93:P122" si="23">+I93/N93-1</f>
        <v>5.1113587801343563E-2</v>
      </c>
      <c r="R93" s="259"/>
    </row>
    <row r="94" spans="1:19" ht="14.1" customHeight="1" x14ac:dyDescent="0.25">
      <c r="A94" s="635" t="s">
        <v>538</v>
      </c>
      <c r="B94" s="34" t="s">
        <v>461</v>
      </c>
      <c r="C94" s="488">
        <v>411663.07</v>
      </c>
      <c r="D94" s="488">
        <v>460643.58</v>
      </c>
      <c r="E94" s="488">
        <v>190617.9</v>
      </c>
      <c r="F94" s="264">
        <f t="shared" si="17"/>
        <v>0.41380778605445884</v>
      </c>
      <c r="G94" s="488">
        <v>190617.9</v>
      </c>
      <c r="H94" s="264">
        <f t="shared" si="18"/>
        <v>0.41380778605445884</v>
      </c>
      <c r="I94" s="488">
        <v>190617.9</v>
      </c>
      <c r="J94" s="170">
        <f t="shared" si="19"/>
        <v>0.41380778605445884</v>
      </c>
      <c r="K94" s="448">
        <v>125508.4</v>
      </c>
      <c r="L94" s="700">
        <v>0.38549620161152426</v>
      </c>
      <c r="M94" s="533">
        <f t="shared" si="22"/>
        <v>0.51876607462130031</v>
      </c>
      <c r="N94" s="448">
        <v>125508.4</v>
      </c>
      <c r="O94" s="700">
        <v>0.38549620161152426</v>
      </c>
      <c r="P94" s="533">
        <f t="shared" si="23"/>
        <v>0.51876607462130031</v>
      </c>
      <c r="R94" s="259"/>
    </row>
    <row r="95" spans="1:19" ht="14.1" customHeight="1" x14ac:dyDescent="0.25">
      <c r="A95" s="635" t="s">
        <v>801</v>
      </c>
      <c r="B95" s="34" t="s">
        <v>539</v>
      </c>
      <c r="C95" s="488">
        <v>42773281.479999997</v>
      </c>
      <c r="D95" s="488">
        <v>46298752.43</v>
      </c>
      <c r="E95" s="488">
        <v>21785942.09</v>
      </c>
      <c r="F95" s="264">
        <f t="shared" si="17"/>
        <v>0.47055138522228213</v>
      </c>
      <c r="G95" s="488">
        <v>20870030.82</v>
      </c>
      <c r="H95" s="264">
        <f t="shared" si="18"/>
        <v>0.45076875130823046</v>
      </c>
      <c r="I95" s="488">
        <v>17773779.510000002</v>
      </c>
      <c r="J95" s="170">
        <f t="shared" si="19"/>
        <v>0.38389327092285114</v>
      </c>
      <c r="K95" s="448">
        <v>19165484.82</v>
      </c>
      <c r="L95" s="700">
        <v>0.45051012073204089</v>
      </c>
      <c r="M95" s="533">
        <f t="shared" si="22"/>
        <v>8.8938318858557297E-2</v>
      </c>
      <c r="N95" s="448">
        <v>16609084.050000001</v>
      </c>
      <c r="O95" s="700">
        <v>0.39041853263246146</v>
      </c>
      <c r="P95" s="533">
        <f t="shared" si="23"/>
        <v>7.0124003015085146E-2</v>
      </c>
      <c r="R95" s="259"/>
      <c r="S95" s="259"/>
    </row>
    <row r="96" spans="1:19" ht="14.1" customHeight="1" x14ac:dyDescent="0.25">
      <c r="A96" s="635" t="s">
        <v>540</v>
      </c>
      <c r="B96" s="34" t="s">
        <v>541</v>
      </c>
      <c r="C96" s="488">
        <v>31216374.469999999</v>
      </c>
      <c r="D96" s="488">
        <v>31483580.199999999</v>
      </c>
      <c r="E96" s="488">
        <v>19752310.870000001</v>
      </c>
      <c r="F96" s="264">
        <f t="shared" si="17"/>
        <v>0.62738452058257344</v>
      </c>
      <c r="G96" s="488">
        <v>19076382.670000002</v>
      </c>
      <c r="H96" s="264">
        <f t="shared" si="18"/>
        <v>0.60591529136193989</v>
      </c>
      <c r="I96" s="488">
        <v>12560272.01</v>
      </c>
      <c r="J96" s="170">
        <f t="shared" si="19"/>
        <v>0.3989467503444859</v>
      </c>
      <c r="K96" s="448">
        <v>13668767.74</v>
      </c>
      <c r="L96" s="700">
        <v>0.44925579276750294</v>
      </c>
      <c r="M96" s="533">
        <f t="shared" si="22"/>
        <v>0.39561832001690012</v>
      </c>
      <c r="N96" s="448">
        <v>9384332.4299999997</v>
      </c>
      <c r="O96" s="700">
        <v>0.30843787718302668</v>
      </c>
      <c r="P96" s="533">
        <f t="shared" si="23"/>
        <v>0.33842999528097506</v>
      </c>
      <c r="R96" s="259"/>
      <c r="S96" s="259"/>
    </row>
    <row r="97" spans="1:19" ht="14.1" customHeight="1" x14ac:dyDescent="0.25">
      <c r="A97" s="635" t="s">
        <v>542</v>
      </c>
      <c r="B97" s="34" t="s">
        <v>543</v>
      </c>
      <c r="C97" s="488">
        <v>12090576.460000001</v>
      </c>
      <c r="D97" s="488">
        <v>12345467.189999999</v>
      </c>
      <c r="E97" s="488">
        <v>5728236.0999999996</v>
      </c>
      <c r="F97" s="264">
        <f t="shared" si="17"/>
        <v>0.46399508514671284</v>
      </c>
      <c r="G97" s="488">
        <v>5647784.8799999999</v>
      </c>
      <c r="H97" s="264">
        <f t="shared" si="18"/>
        <v>0.45747842451639126</v>
      </c>
      <c r="I97" s="488">
        <v>4408760.03</v>
      </c>
      <c r="J97" s="170">
        <f t="shared" si="19"/>
        <v>0.35711568968172847</v>
      </c>
      <c r="K97" s="448">
        <v>4433731.5999999996</v>
      </c>
      <c r="L97" s="700">
        <v>0.43761672941095864</v>
      </c>
      <c r="M97" s="533">
        <f t="shared" si="22"/>
        <v>0.27382200582461969</v>
      </c>
      <c r="N97" s="448">
        <v>4002012.38</v>
      </c>
      <c r="O97" s="700">
        <v>0.39500531985241655</v>
      </c>
      <c r="P97" s="533">
        <f t="shared" si="23"/>
        <v>0.10163578004723717</v>
      </c>
      <c r="R97" s="259"/>
      <c r="S97" s="259"/>
    </row>
    <row r="98" spans="1:19" ht="14.1" customHeight="1" x14ac:dyDescent="0.25">
      <c r="A98" s="635" t="s">
        <v>544</v>
      </c>
      <c r="B98" s="34" t="s">
        <v>545</v>
      </c>
      <c r="C98" s="488">
        <v>15227891.9</v>
      </c>
      <c r="D98" s="488">
        <v>40042307.049999997</v>
      </c>
      <c r="E98" s="488">
        <v>11197169.92</v>
      </c>
      <c r="F98" s="264">
        <f t="shared" si="17"/>
        <v>0.2796334863028328</v>
      </c>
      <c r="G98" s="488">
        <v>11197169.92</v>
      </c>
      <c r="H98" s="264">
        <f t="shared" si="18"/>
        <v>0.2796334863028328</v>
      </c>
      <c r="I98" s="488">
        <v>11197169.92</v>
      </c>
      <c r="J98" s="170">
        <f t="shared" si="19"/>
        <v>0.2796334863028328</v>
      </c>
      <c r="K98" s="448">
        <v>10232195.83</v>
      </c>
      <c r="L98" s="700">
        <v>0.29262853951850243</v>
      </c>
      <c r="M98" s="533">
        <f t="shared" si="22"/>
        <v>9.4307625267566753E-2</v>
      </c>
      <c r="N98" s="448">
        <v>3555043.32</v>
      </c>
      <c r="O98" s="700">
        <v>0.10166997895080435</v>
      </c>
      <c r="P98" s="533">
        <f t="shared" si="23"/>
        <v>2.1496577993879411</v>
      </c>
      <c r="R98" s="260"/>
    </row>
    <row r="99" spans="1:19" ht="14.1" customHeight="1" x14ac:dyDescent="0.25">
      <c r="A99" s="635" t="s">
        <v>546</v>
      </c>
      <c r="B99" s="34" t="s">
        <v>547</v>
      </c>
      <c r="C99" s="488">
        <v>177673984.33000001</v>
      </c>
      <c r="D99" s="488">
        <v>140569204.00999999</v>
      </c>
      <c r="E99" s="488">
        <v>57793730.619999997</v>
      </c>
      <c r="F99" s="264">
        <f t="shared" si="17"/>
        <v>0.41114076889763562</v>
      </c>
      <c r="G99" s="488">
        <v>57442560.82</v>
      </c>
      <c r="H99" s="264">
        <f t="shared" si="18"/>
        <v>0.40864257021696998</v>
      </c>
      <c r="I99" s="488">
        <v>19701376.48</v>
      </c>
      <c r="J99" s="170">
        <f t="shared" si="19"/>
        <v>0.14015428641538341</v>
      </c>
      <c r="K99" s="448">
        <v>85923503.549999997</v>
      </c>
      <c r="L99" s="700">
        <v>0.42176066319646927</v>
      </c>
      <c r="M99" s="533">
        <f t="shared" si="22"/>
        <v>-0.33146859186702704</v>
      </c>
      <c r="N99" s="448">
        <v>52121695.350000001</v>
      </c>
      <c r="O99" s="700">
        <v>0.25584246323182347</v>
      </c>
      <c r="P99" s="533">
        <f t="shared" si="23"/>
        <v>-0.62201197893306825</v>
      </c>
      <c r="R99" s="259"/>
      <c r="S99" s="259"/>
    </row>
    <row r="100" spans="1:19" ht="14.1" customHeight="1" x14ac:dyDescent="0.25">
      <c r="A100" s="635" t="s">
        <v>548</v>
      </c>
      <c r="B100" s="34" t="s">
        <v>549</v>
      </c>
      <c r="C100" s="488">
        <v>1114401.7</v>
      </c>
      <c r="D100" s="488">
        <v>1161464.8400000001</v>
      </c>
      <c r="E100" s="488">
        <v>1111031.56</v>
      </c>
      <c r="F100" s="264">
        <f t="shared" si="17"/>
        <v>0.95657786765202468</v>
      </c>
      <c r="G100" s="488">
        <v>440013.73</v>
      </c>
      <c r="H100" s="264">
        <f t="shared" si="18"/>
        <v>0.37884377972216526</v>
      </c>
      <c r="I100" s="488">
        <v>151233.76</v>
      </c>
      <c r="J100" s="170">
        <f t="shared" si="19"/>
        <v>0.13020950337162165</v>
      </c>
      <c r="K100" s="448">
        <v>334595.7</v>
      </c>
      <c r="L100" s="700">
        <v>0.39971998693594124</v>
      </c>
      <c r="M100" s="533">
        <f t="shared" si="22"/>
        <v>0.31506092277934217</v>
      </c>
      <c r="N100" s="448">
        <v>163296.63</v>
      </c>
      <c r="O100" s="700">
        <v>0.19507999298939954</v>
      </c>
      <c r="P100" s="533">
        <f t="shared" si="23"/>
        <v>-7.387090597031909E-2</v>
      </c>
    </row>
    <row r="101" spans="1:19" ht="14.1" customHeight="1" x14ac:dyDescent="0.25">
      <c r="A101" s="635" t="s">
        <v>550</v>
      </c>
      <c r="B101" s="34" t="s">
        <v>551</v>
      </c>
      <c r="C101" s="488">
        <v>309641.09000000003</v>
      </c>
      <c r="D101" s="488">
        <v>273159.59000000003</v>
      </c>
      <c r="E101" s="488">
        <v>270640.55</v>
      </c>
      <c r="F101" s="264">
        <f t="shared" si="17"/>
        <v>0.99077813815725801</v>
      </c>
      <c r="G101" s="488">
        <v>250640.55</v>
      </c>
      <c r="H101" s="264">
        <f t="shared" si="18"/>
        <v>0.91756086615886323</v>
      </c>
      <c r="I101" s="488">
        <v>60230.78</v>
      </c>
      <c r="J101" s="170">
        <f t="shared" si="19"/>
        <v>0.22049667009677382</v>
      </c>
      <c r="K101" s="448">
        <v>42953.79</v>
      </c>
      <c r="L101" s="700">
        <v>0.12463339760212573</v>
      </c>
      <c r="M101" s="533">
        <f t="shared" si="22"/>
        <v>4.8351207192659826</v>
      </c>
      <c r="N101" s="448">
        <v>28433.79</v>
      </c>
      <c r="O101" s="700">
        <v>8.2502611629971342E-2</v>
      </c>
      <c r="P101" s="533">
        <f t="shared" si="23"/>
        <v>1.1182818048526064</v>
      </c>
    </row>
    <row r="102" spans="1:19" ht="14.1" customHeight="1" x14ac:dyDescent="0.25">
      <c r="A102" s="635" t="s">
        <v>552</v>
      </c>
      <c r="B102" s="34" t="s">
        <v>553</v>
      </c>
      <c r="C102" s="488">
        <v>8829747.7599999998</v>
      </c>
      <c r="D102" s="488">
        <v>8956904.6199999992</v>
      </c>
      <c r="E102" s="488">
        <v>7146453.3700000001</v>
      </c>
      <c r="F102" s="264">
        <f t="shared" si="17"/>
        <v>0.79787087986206562</v>
      </c>
      <c r="G102" s="488">
        <v>7146453.3700000001</v>
      </c>
      <c r="H102" s="264">
        <f t="shared" si="18"/>
        <v>0.79787087986206562</v>
      </c>
      <c r="I102" s="488">
        <v>1170581.32</v>
      </c>
      <c r="J102" s="170">
        <f t="shared" si="19"/>
        <v>0.13069038575962866</v>
      </c>
      <c r="K102" s="448">
        <v>6993837.2199999997</v>
      </c>
      <c r="L102" s="700">
        <v>0.87334276418953782</v>
      </c>
      <c r="M102" s="533">
        <f t="shared" si="22"/>
        <v>2.1821518745613666E-2</v>
      </c>
      <c r="N102" s="448">
        <v>4005901.19</v>
      </c>
      <c r="O102" s="700">
        <v>0.50022966052743778</v>
      </c>
      <c r="P102" s="533">
        <f t="shared" si="23"/>
        <v>-0.7077857729186775</v>
      </c>
    </row>
    <row r="103" spans="1:19" ht="14.1" customHeight="1" x14ac:dyDescent="0.25">
      <c r="A103" s="635" t="s">
        <v>802</v>
      </c>
      <c r="B103" s="34" t="s">
        <v>554</v>
      </c>
      <c r="C103" s="488">
        <v>32704863.370000001</v>
      </c>
      <c r="D103" s="488">
        <v>18492567.34</v>
      </c>
      <c r="E103" s="488">
        <v>14617503.710000001</v>
      </c>
      <c r="F103" s="264">
        <f t="shared" si="17"/>
        <v>0.79045291231044401</v>
      </c>
      <c r="G103" s="488">
        <v>14617503.710000001</v>
      </c>
      <c r="H103" s="264">
        <f t="shared" si="18"/>
        <v>0.79045291231044401</v>
      </c>
      <c r="I103" s="488">
        <v>5020181.8899999997</v>
      </c>
      <c r="J103" s="170">
        <f t="shared" si="19"/>
        <v>0.27147025059853047</v>
      </c>
      <c r="K103" s="448">
        <v>16216273.01</v>
      </c>
      <c r="L103" s="700">
        <v>0.49438429549823537</v>
      </c>
      <c r="M103" s="533">
        <f t="shared" si="22"/>
        <v>-9.8590428208386371E-2</v>
      </c>
      <c r="N103" s="448">
        <v>4739962.26</v>
      </c>
      <c r="O103" s="700">
        <v>0.1445068728895508</v>
      </c>
      <c r="P103" s="533">
        <f t="shared" si="23"/>
        <v>5.9118536104125097E-2</v>
      </c>
    </row>
    <row r="104" spans="1:19" ht="14.1" customHeight="1" x14ac:dyDescent="0.25">
      <c r="A104" s="635" t="s">
        <v>555</v>
      </c>
      <c r="B104" s="34" t="s">
        <v>556</v>
      </c>
      <c r="C104" s="488">
        <v>17142962.52</v>
      </c>
      <c r="D104" s="488">
        <v>24017471.52</v>
      </c>
      <c r="E104" s="488">
        <v>10226975.619999999</v>
      </c>
      <c r="F104" s="264">
        <f t="shared" si="17"/>
        <v>0.4258140000908805</v>
      </c>
      <c r="G104" s="488">
        <v>10163113.119999999</v>
      </c>
      <c r="H104" s="264">
        <f t="shared" si="18"/>
        <v>0.42315499829101078</v>
      </c>
      <c r="I104" s="488">
        <v>4681419.41</v>
      </c>
      <c r="J104" s="170">
        <f t="shared" si="19"/>
        <v>0.19491724622642542</v>
      </c>
      <c r="K104" s="448">
        <v>23839649.079999998</v>
      </c>
      <c r="L104" s="700">
        <v>0.80385745200562575</v>
      </c>
      <c r="M104" s="533">
        <f t="shared" si="22"/>
        <v>-0.57368864424576504</v>
      </c>
      <c r="N104" s="448">
        <v>4625306.45</v>
      </c>
      <c r="O104" s="700">
        <v>0.15596232331965965</v>
      </c>
      <c r="P104" s="533">
        <f t="shared" si="23"/>
        <v>1.2131728050148949E-2</v>
      </c>
    </row>
    <row r="105" spans="1:19" ht="14.1" customHeight="1" x14ac:dyDescent="0.25">
      <c r="A105" s="635" t="s">
        <v>557</v>
      </c>
      <c r="B105" s="34" t="s">
        <v>558</v>
      </c>
      <c r="C105" s="488">
        <v>8670600.1799999997</v>
      </c>
      <c r="D105" s="488">
        <v>8413129.75</v>
      </c>
      <c r="E105" s="488">
        <v>7511105.6500000004</v>
      </c>
      <c r="F105" s="264">
        <f t="shared" si="17"/>
        <v>0.89278376456752029</v>
      </c>
      <c r="G105" s="488">
        <v>7511105.6500000004</v>
      </c>
      <c r="H105" s="264">
        <f t="shared" si="18"/>
        <v>0.89278376456752029</v>
      </c>
      <c r="I105" s="488">
        <v>3085413.44</v>
      </c>
      <c r="J105" s="170">
        <f t="shared" si="19"/>
        <v>0.36673788847723404</v>
      </c>
      <c r="K105" s="448">
        <v>7566668.2000000002</v>
      </c>
      <c r="L105" s="700">
        <v>0.903882787119206</v>
      </c>
      <c r="M105" s="533">
        <f t="shared" si="22"/>
        <v>-7.3430667939159422E-3</v>
      </c>
      <c r="N105" s="448">
        <v>873746.4</v>
      </c>
      <c r="O105" s="700">
        <v>0.1043741195454259</v>
      </c>
      <c r="P105" s="533">
        <f t="shared" si="23"/>
        <v>2.5312459542036452</v>
      </c>
    </row>
    <row r="106" spans="1:19" ht="14.1" customHeight="1" x14ac:dyDescent="0.25">
      <c r="A106" s="635" t="s">
        <v>559</v>
      </c>
      <c r="B106" s="34" t="s">
        <v>560</v>
      </c>
      <c r="C106" s="488">
        <v>78236624.579999998</v>
      </c>
      <c r="D106" s="488">
        <v>93712522.609999999</v>
      </c>
      <c r="E106" s="488">
        <v>26111829.57</v>
      </c>
      <c r="F106" s="264">
        <f t="shared" si="17"/>
        <v>0.2786375699080117</v>
      </c>
      <c r="G106" s="488">
        <v>25112382.98</v>
      </c>
      <c r="H106" s="264">
        <f t="shared" si="18"/>
        <v>0.26797254284263899</v>
      </c>
      <c r="I106" s="488">
        <v>19580758.609999999</v>
      </c>
      <c r="J106" s="170">
        <f t="shared" si="19"/>
        <v>0.20894495276248759</v>
      </c>
      <c r="K106" s="448">
        <v>9344490.0500000007</v>
      </c>
      <c r="L106" s="700">
        <v>0.24520078980333027</v>
      </c>
      <c r="M106" s="533">
        <f t="shared" si="22"/>
        <v>1.6874000449066773</v>
      </c>
      <c r="N106" s="448">
        <v>2472938.87</v>
      </c>
      <c r="O106" s="700">
        <v>6.4890278743392218E-2</v>
      </c>
      <c r="P106" s="533">
        <f t="shared" si="23"/>
        <v>6.9180115802862518</v>
      </c>
    </row>
    <row r="107" spans="1:19" ht="14.1" customHeight="1" x14ac:dyDescent="0.25">
      <c r="A107" s="635" t="s">
        <v>561</v>
      </c>
      <c r="B107" s="34" t="s">
        <v>562</v>
      </c>
      <c r="C107" s="488">
        <v>22507267.920000002</v>
      </c>
      <c r="D107" s="488">
        <v>35913663.859999999</v>
      </c>
      <c r="E107" s="488">
        <v>11963217.949999999</v>
      </c>
      <c r="F107" s="264">
        <f t="shared" si="17"/>
        <v>0.33311048398279458</v>
      </c>
      <c r="G107" s="488">
        <v>11153085.09</v>
      </c>
      <c r="H107" s="264">
        <f t="shared" si="18"/>
        <v>0.31055269474808744</v>
      </c>
      <c r="I107" s="488">
        <v>3955574.92</v>
      </c>
      <c r="J107" s="170">
        <f t="shared" si="19"/>
        <v>0.11014122467202933</v>
      </c>
      <c r="K107" s="448">
        <v>16549238.029999999</v>
      </c>
      <c r="L107" s="700">
        <v>0.69774701105927139</v>
      </c>
      <c r="M107" s="533">
        <f t="shared" si="22"/>
        <v>-0.32606654942167146</v>
      </c>
      <c r="N107" s="448">
        <v>5005626.78</v>
      </c>
      <c r="O107" s="700">
        <v>0.21104664262438225</v>
      </c>
      <c r="P107" s="533">
        <f t="shared" si="23"/>
        <v>-0.20977430123146346</v>
      </c>
    </row>
    <row r="108" spans="1:19" ht="14.1" customHeight="1" x14ac:dyDescent="0.25">
      <c r="A108" s="635" t="s">
        <v>563</v>
      </c>
      <c r="B108" s="34" t="s">
        <v>564</v>
      </c>
      <c r="C108" s="488">
        <v>0</v>
      </c>
      <c r="D108" s="488">
        <v>464587.78</v>
      </c>
      <c r="E108" s="488">
        <v>88258.82</v>
      </c>
      <c r="F108" s="264">
        <f t="shared" si="17"/>
        <v>0.18997232342185152</v>
      </c>
      <c r="G108" s="488">
        <v>29978.65</v>
      </c>
      <c r="H108" s="264">
        <f t="shared" si="18"/>
        <v>6.4527418263132102E-2</v>
      </c>
      <c r="I108" s="488">
        <v>24533.65</v>
      </c>
      <c r="J108" s="170">
        <f t="shared" si="19"/>
        <v>5.2807351067219205E-2</v>
      </c>
      <c r="K108" s="448">
        <v>176925.22</v>
      </c>
      <c r="L108" s="700">
        <v>0.11558106765324989</v>
      </c>
      <c r="M108" s="533">
        <f t="shared" si="22"/>
        <v>-0.83055750898599978</v>
      </c>
      <c r="N108" s="448">
        <v>165436.92000000001</v>
      </c>
      <c r="O108" s="700">
        <v>0.10807603259086122</v>
      </c>
      <c r="P108" s="533">
        <f t="shared" si="23"/>
        <v>-0.85170390019349973</v>
      </c>
    </row>
    <row r="109" spans="1:19" ht="14.1" customHeight="1" x14ac:dyDescent="0.25">
      <c r="A109" s="635" t="s">
        <v>783</v>
      </c>
      <c r="B109" s="34" t="s">
        <v>746</v>
      </c>
      <c r="C109" s="488">
        <v>49798263.390000001</v>
      </c>
      <c r="D109" s="488">
        <v>38255852.380000003</v>
      </c>
      <c r="E109" s="488">
        <v>11752933.92</v>
      </c>
      <c r="F109" s="264">
        <f t="shared" si="17"/>
        <v>0.30721924068654094</v>
      </c>
      <c r="G109" s="488">
        <v>11175712.92</v>
      </c>
      <c r="H109" s="264">
        <f t="shared" si="18"/>
        <v>0.29213080417056958</v>
      </c>
      <c r="I109" s="488">
        <v>2037400.45</v>
      </c>
      <c r="J109" s="170">
        <f t="shared" si="19"/>
        <v>5.3257222705751138E-2</v>
      </c>
      <c r="K109" s="448">
        <v>3584104.95</v>
      </c>
      <c r="L109" s="700">
        <v>0.19040572539540823</v>
      </c>
      <c r="M109" s="533">
        <f t="shared" si="22"/>
        <v>2.1181321629546588</v>
      </c>
      <c r="N109" s="448">
        <v>1436260.95</v>
      </c>
      <c r="O109" s="700">
        <v>7.6301423048967393E-2</v>
      </c>
      <c r="P109" s="533">
        <f t="shared" si="23"/>
        <v>0.41854476374923366</v>
      </c>
    </row>
    <row r="110" spans="1:19" ht="14.1" customHeight="1" x14ac:dyDescent="0.25">
      <c r="A110" s="635" t="s">
        <v>803</v>
      </c>
      <c r="B110" s="34" t="s">
        <v>565</v>
      </c>
      <c r="C110" s="488">
        <v>18733182.399999999</v>
      </c>
      <c r="D110" s="488">
        <v>18896046.640000001</v>
      </c>
      <c r="E110" s="488">
        <v>18629452.539999999</v>
      </c>
      <c r="F110" s="264">
        <f t="shared" si="17"/>
        <v>0.98589154096203047</v>
      </c>
      <c r="G110" s="488">
        <v>18629452.539999999</v>
      </c>
      <c r="H110" s="264">
        <f t="shared" si="18"/>
        <v>0.98589154096203047</v>
      </c>
      <c r="I110" s="488">
        <v>7093817.9299999997</v>
      </c>
      <c r="J110" s="170">
        <f t="shared" si="19"/>
        <v>0.37541280804120619</v>
      </c>
      <c r="K110" s="448">
        <v>18220117.760000002</v>
      </c>
      <c r="L110" s="700">
        <v>0.96816879564209535</v>
      </c>
      <c r="M110" s="533">
        <f t="shared" si="22"/>
        <v>2.2466088605565426E-2</v>
      </c>
      <c r="N110" s="448">
        <v>6254334.9299999997</v>
      </c>
      <c r="O110" s="700">
        <v>0.33233879146565887</v>
      </c>
      <c r="P110" s="533">
        <f t="shared" si="23"/>
        <v>0.13422418360955923</v>
      </c>
    </row>
    <row r="111" spans="1:19" ht="14.1" customHeight="1" x14ac:dyDescent="0.25">
      <c r="A111" s="635" t="s">
        <v>566</v>
      </c>
      <c r="B111" s="34" t="s">
        <v>567</v>
      </c>
      <c r="C111" s="488">
        <v>8990582.9499999993</v>
      </c>
      <c r="D111" s="488">
        <v>10982351.050000001</v>
      </c>
      <c r="E111" s="488">
        <v>9223924.75</v>
      </c>
      <c r="F111" s="264">
        <f t="shared" si="17"/>
        <v>0.83988616900021595</v>
      </c>
      <c r="G111" s="488">
        <v>9223924.75</v>
      </c>
      <c r="H111" s="264">
        <f t="shared" si="18"/>
        <v>0.83988616900021595</v>
      </c>
      <c r="I111" s="488">
        <v>2316059.89</v>
      </c>
      <c r="J111" s="170">
        <f t="shared" si="19"/>
        <v>0.21088926036470124</v>
      </c>
      <c r="K111" s="448">
        <v>6341788.7300000004</v>
      </c>
      <c r="L111" s="700">
        <v>0.75990669118178733</v>
      </c>
      <c r="M111" s="533">
        <f t="shared" si="22"/>
        <v>0.45446736602340265</v>
      </c>
      <c r="N111" s="448">
        <v>1682999.29</v>
      </c>
      <c r="O111" s="700">
        <v>0.20166588263579655</v>
      </c>
      <c r="P111" s="533">
        <f t="shared" si="23"/>
        <v>0.37615024781145334</v>
      </c>
    </row>
    <row r="112" spans="1:19" ht="14.1" customHeight="1" x14ac:dyDescent="0.25">
      <c r="A112" s="635" t="s">
        <v>568</v>
      </c>
      <c r="B112" s="34" t="s">
        <v>569</v>
      </c>
      <c r="C112" s="488">
        <v>98538647.590000004</v>
      </c>
      <c r="D112" s="488">
        <v>98430766.480000004</v>
      </c>
      <c r="E112" s="488">
        <v>91861360.799999997</v>
      </c>
      <c r="F112" s="264">
        <f t="shared" si="17"/>
        <v>0.93325861501510465</v>
      </c>
      <c r="G112" s="488">
        <v>91861360.799999997</v>
      </c>
      <c r="H112" s="264">
        <f t="shared" si="18"/>
        <v>0.93325861501510465</v>
      </c>
      <c r="I112" s="488">
        <v>21627374.82</v>
      </c>
      <c r="J112" s="170">
        <f t="shared" si="19"/>
        <v>0.21972169468368849</v>
      </c>
      <c r="K112" s="448">
        <v>87650000</v>
      </c>
      <c r="L112" s="700">
        <v>0.92555821643599057</v>
      </c>
      <c r="M112" s="533">
        <f t="shared" si="22"/>
        <v>4.8047470621791266E-2</v>
      </c>
      <c r="N112" s="448">
        <v>18673744.879999999</v>
      </c>
      <c r="O112" s="700">
        <v>0.1971892527702625</v>
      </c>
      <c r="P112" s="533">
        <f t="shared" si="23"/>
        <v>0.15817019879946015</v>
      </c>
    </row>
    <row r="113" spans="1:18" ht="14.1" customHeight="1" x14ac:dyDescent="0.25">
      <c r="A113" s="635" t="s">
        <v>570</v>
      </c>
      <c r="B113" s="34" t="s">
        <v>571</v>
      </c>
      <c r="C113" s="488">
        <v>5012562.41</v>
      </c>
      <c r="D113" s="488">
        <v>4975136.8099999996</v>
      </c>
      <c r="E113" s="488">
        <v>4975136.5199999996</v>
      </c>
      <c r="F113" s="264">
        <f t="shared" si="17"/>
        <v>0.99999994171014561</v>
      </c>
      <c r="G113" s="488">
        <v>4975136.5199999996</v>
      </c>
      <c r="H113" s="264">
        <f t="shared" si="18"/>
        <v>0.99999994171014561</v>
      </c>
      <c r="I113" s="488">
        <v>894113.46</v>
      </c>
      <c r="J113" s="170">
        <f t="shared" si="19"/>
        <v>0.17971635638297151</v>
      </c>
      <c r="K113" s="448">
        <v>4767846.51</v>
      </c>
      <c r="L113" s="700">
        <v>0.99614037707759551</v>
      </c>
      <c r="M113" s="533">
        <f t="shared" si="22"/>
        <v>4.347665336231632E-2</v>
      </c>
      <c r="N113" s="448">
        <v>174118.38</v>
      </c>
      <c r="O113" s="700">
        <v>3.6378341531246167E-2</v>
      </c>
      <c r="P113" s="533">
        <f t="shared" si="23"/>
        <v>4.1350894718868849</v>
      </c>
    </row>
    <row r="114" spans="1:18" ht="14.1" customHeight="1" x14ac:dyDescent="0.25">
      <c r="A114" s="635" t="s">
        <v>572</v>
      </c>
      <c r="B114" s="34" t="s">
        <v>573</v>
      </c>
      <c r="C114" s="488">
        <v>783034.29</v>
      </c>
      <c r="D114" s="488">
        <v>827220.33</v>
      </c>
      <c r="E114" s="488">
        <v>204249.87</v>
      </c>
      <c r="F114" s="264">
        <f t="shared" si="17"/>
        <v>0.24691108594973724</v>
      </c>
      <c r="G114" s="488">
        <v>204249.87</v>
      </c>
      <c r="H114" s="264">
        <f t="shared" si="18"/>
        <v>0.24691108594973724</v>
      </c>
      <c r="I114" s="488">
        <v>204249.87</v>
      </c>
      <c r="J114" s="170">
        <f t="shared" si="19"/>
        <v>0.24691108594973724</v>
      </c>
      <c r="K114" s="448">
        <v>562649.39</v>
      </c>
      <c r="L114" s="700">
        <v>0.15661753272563289</v>
      </c>
      <c r="M114" s="533">
        <f t="shared" si="22"/>
        <v>-0.63698553018959103</v>
      </c>
      <c r="N114" s="448">
        <v>562649.39</v>
      </c>
      <c r="O114" s="700">
        <v>0.15661753272563289</v>
      </c>
      <c r="P114" s="533">
        <f t="shared" si="23"/>
        <v>-0.63698553018959103</v>
      </c>
    </row>
    <row r="115" spans="1:18" ht="14.1" customHeight="1" x14ac:dyDescent="0.25">
      <c r="A115" s="635" t="s">
        <v>574</v>
      </c>
      <c r="B115" s="34" t="s">
        <v>96</v>
      </c>
      <c r="C115" s="488">
        <v>175738146.58000001</v>
      </c>
      <c r="D115" s="488">
        <v>175687407.11000001</v>
      </c>
      <c r="E115" s="488">
        <v>169627412.88999999</v>
      </c>
      <c r="F115" s="264">
        <f t="shared" si="17"/>
        <v>0.96550695169514456</v>
      </c>
      <c r="G115" s="488">
        <v>169627412.88999999</v>
      </c>
      <c r="H115" s="264">
        <f t="shared" si="18"/>
        <v>0.96550695169514456</v>
      </c>
      <c r="I115" s="488">
        <v>37801450.350000001</v>
      </c>
      <c r="J115" s="170">
        <f t="shared" si="19"/>
        <v>0.21516311824405296</v>
      </c>
      <c r="K115" s="448">
        <v>173881500.36000001</v>
      </c>
      <c r="L115" s="700">
        <v>0.99625395958637786</v>
      </c>
      <c r="M115" s="533">
        <f t="shared" si="22"/>
        <v>-2.4465440321094989E-2</v>
      </c>
      <c r="N115" s="448">
        <v>43678742.119999997</v>
      </c>
      <c r="O115" s="700">
        <v>0.25025732867906969</v>
      </c>
      <c r="P115" s="533">
        <f t="shared" si="23"/>
        <v>-0.13455725794147466</v>
      </c>
      <c r="R115"/>
    </row>
    <row r="116" spans="1:18" ht="14.1" customHeight="1" x14ac:dyDescent="0.25">
      <c r="A116" s="635" t="s">
        <v>575</v>
      </c>
      <c r="B116" s="34" t="s">
        <v>576</v>
      </c>
      <c r="C116" s="488">
        <v>11958000</v>
      </c>
      <c r="D116" s="488">
        <v>11958000</v>
      </c>
      <c r="E116" s="488">
        <v>0</v>
      </c>
      <c r="F116" s="264">
        <f t="shared" si="17"/>
        <v>0</v>
      </c>
      <c r="G116" s="488">
        <v>0</v>
      </c>
      <c r="H116" s="264">
        <f t="shared" si="18"/>
        <v>0</v>
      </c>
      <c r="I116" s="488">
        <v>0</v>
      </c>
      <c r="J116" s="170">
        <f t="shared" si="19"/>
        <v>0</v>
      </c>
      <c r="K116" s="448">
        <v>0</v>
      </c>
      <c r="L116" s="700">
        <v>0</v>
      </c>
      <c r="M116" s="533" t="s">
        <v>127</v>
      </c>
      <c r="N116" s="448">
        <v>0</v>
      </c>
      <c r="O116" s="700">
        <v>0</v>
      </c>
      <c r="P116" s="533" t="s">
        <v>127</v>
      </c>
      <c r="R116"/>
    </row>
    <row r="117" spans="1:18" ht="14.1" customHeight="1" x14ac:dyDescent="0.25">
      <c r="A117" s="635" t="s">
        <v>577</v>
      </c>
      <c r="B117" s="34" t="s">
        <v>578</v>
      </c>
      <c r="C117" s="488">
        <v>33982511.009999998</v>
      </c>
      <c r="D117" s="488">
        <v>35074912.579999998</v>
      </c>
      <c r="E117" s="488">
        <v>26052265.780000001</v>
      </c>
      <c r="F117" s="264">
        <f t="shared" si="17"/>
        <v>0.74276067604100648</v>
      </c>
      <c r="G117" s="488">
        <v>25932604.59</v>
      </c>
      <c r="H117" s="264">
        <f t="shared" si="18"/>
        <v>0.73934908692507995</v>
      </c>
      <c r="I117" s="488">
        <v>8506059.2699999996</v>
      </c>
      <c r="J117" s="170">
        <f t="shared" si="19"/>
        <v>0.24251120371573567</v>
      </c>
      <c r="K117" s="448">
        <v>26519668.629999999</v>
      </c>
      <c r="L117" s="700">
        <v>0.81711951673631666</v>
      </c>
      <c r="M117" s="533">
        <f t="shared" si="22"/>
        <v>-2.2136929695112828E-2</v>
      </c>
      <c r="N117" s="448">
        <v>6172553.8499999996</v>
      </c>
      <c r="O117" s="700">
        <v>0.19018767878702905</v>
      </c>
      <c r="P117" s="533">
        <f t="shared" si="23"/>
        <v>0.37804537258107529</v>
      </c>
      <c r="R117"/>
    </row>
    <row r="118" spans="1:18" ht="14.1" customHeight="1" x14ac:dyDescent="0.25">
      <c r="A118" s="635" t="s">
        <v>579</v>
      </c>
      <c r="B118" s="34" t="s">
        <v>580</v>
      </c>
      <c r="C118" s="488">
        <v>3017274.39</v>
      </c>
      <c r="D118" s="488">
        <v>2646253.38</v>
      </c>
      <c r="E118" s="488">
        <v>2472011.89</v>
      </c>
      <c r="F118" s="264">
        <f t="shared" si="17"/>
        <v>0.93415540200462599</v>
      </c>
      <c r="G118" s="488">
        <v>1973398.61</v>
      </c>
      <c r="H118" s="264">
        <f t="shared" si="18"/>
        <v>0.74573305221437269</v>
      </c>
      <c r="I118" s="488">
        <v>930578.2</v>
      </c>
      <c r="J118" s="170">
        <f t="shared" si="19"/>
        <v>0.3516587667050991</v>
      </c>
      <c r="K118" s="448">
        <v>1596725.37</v>
      </c>
      <c r="L118" s="700">
        <v>0.65751190224024425</v>
      </c>
      <c r="M118" s="533">
        <f t="shared" si="22"/>
        <v>0.23590358559906899</v>
      </c>
      <c r="N118" s="448">
        <v>846837.06</v>
      </c>
      <c r="O118" s="700">
        <v>0.34871710356060531</v>
      </c>
      <c r="P118" s="533">
        <f t="shared" si="23"/>
        <v>9.8886957072946036E-2</v>
      </c>
    </row>
    <row r="119" spans="1:18" ht="14.1" customHeight="1" x14ac:dyDescent="0.25">
      <c r="A119" s="635" t="s">
        <v>581</v>
      </c>
      <c r="B119" s="34" t="s">
        <v>582</v>
      </c>
      <c r="C119" s="488">
        <v>61216771.100000001</v>
      </c>
      <c r="D119" s="488">
        <v>66732858.07</v>
      </c>
      <c r="E119" s="488">
        <v>47984560.060000002</v>
      </c>
      <c r="F119" s="264">
        <f t="shared" si="17"/>
        <v>0.71905447253085109</v>
      </c>
      <c r="G119" s="488">
        <v>47984560.060000002</v>
      </c>
      <c r="H119" s="264">
        <f t="shared" si="18"/>
        <v>0.71905447253085109</v>
      </c>
      <c r="I119" s="488">
        <v>13184560.060000001</v>
      </c>
      <c r="J119" s="170">
        <f t="shared" si="19"/>
        <v>0.19757223714545455</v>
      </c>
      <c r="K119" s="448">
        <v>48856333.990000002</v>
      </c>
      <c r="L119" s="700">
        <v>0.95392511716411532</v>
      </c>
      <c r="M119" s="533">
        <f t="shared" si="22"/>
        <v>-1.7843621467350301E-2</v>
      </c>
      <c r="N119" s="448">
        <v>15129236.970000001</v>
      </c>
      <c r="O119" s="700">
        <v>0.29539996087641196</v>
      </c>
      <c r="P119" s="533">
        <f t="shared" si="23"/>
        <v>-0.12853767270987493</v>
      </c>
      <c r="R119"/>
    </row>
    <row r="120" spans="1:18" ht="14.1" customHeight="1" x14ac:dyDescent="0.25">
      <c r="A120" s="636" t="s">
        <v>784</v>
      </c>
      <c r="B120" s="35" t="s">
        <v>583</v>
      </c>
      <c r="C120" s="488">
        <v>9575959.9900000002</v>
      </c>
      <c r="D120" s="488">
        <v>4416752.8</v>
      </c>
      <c r="E120" s="488">
        <v>3513541.8</v>
      </c>
      <c r="F120" s="264">
        <f t="shared" ref="F120:F146" si="24">+E120/D120</f>
        <v>0.79550338429626399</v>
      </c>
      <c r="G120" s="488">
        <v>2205768.15</v>
      </c>
      <c r="H120" s="264">
        <f t="shared" ref="H120:H146" si="25">+G120/D120</f>
        <v>0.49940946434674816</v>
      </c>
      <c r="I120" s="488">
        <v>1292491.3700000001</v>
      </c>
      <c r="J120" s="170">
        <f t="shared" ref="J120:J146" si="26">+I120/D120</f>
        <v>0.29263384855951191</v>
      </c>
      <c r="K120" s="448">
        <v>1830247.81</v>
      </c>
      <c r="L120" s="700">
        <v>0.29795987844029886</v>
      </c>
      <c r="M120" s="533">
        <f t="shared" si="22"/>
        <v>0.20517458780622699</v>
      </c>
      <c r="N120" s="448">
        <v>226675.38</v>
      </c>
      <c r="O120" s="700">
        <v>3.690219887229837E-2</v>
      </c>
      <c r="P120" s="533">
        <f t="shared" si="23"/>
        <v>4.7019486192104321</v>
      </c>
      <c r="R120"/>
    </row>
    <row r="121" spans="1:18" ht="14.1" customHeight="1" x14ac:dyDescent="0.25">
      <c r="A121" s="636" t="s">
        <v>584</v>
      </c>
      <c r="B121" s="35" t="s">
        <v>585</v>
      </c>
      <c r="C121" s="488">
        <v>2528999.98</v>
      </c>
      <c r="D121" s="488">
        <v>2880329.75</v>
      </c>
      <c r="E121" s="488">
        <v>2695401.24</v>
      </c>
      <c r="F121" s="264">
        <f t="shared" si="24"/>
        <v>0.93579606293341944</v>
      </c>
      <c r="G121" s="488">
        <v>2255331.5099999998</v>
      </c>
      <c r="H121" s="264">
        <f t="shared" si="25"/>
        <v>0.7830115666444093</v>
      </c>
      <c r="I121" s="488">
        <v>400752</v>
      </c>
      <c r="J121" s="170">
        <f t="shared" si="26"/>
        <v>0.13913406963213154</v>
      </c>
      <c r="K121" s="448">
        <v>2189386.87</v>
      </c>
      <c r="L121" s="700">
        <v>0.73929412102218739</v>
      </c>
      <c r="M121" s="533">
        <f t="shared" si="22"/>
        <v>3.0120140439135579E-2</v>
      </c>
      <c r="N121" s="448">
        <v>546296.43000000005</v>
      </c>
      <c r="O121" s="700">
        <v>0.18446887782532875</v>
      </c>
      <c r="P121" s="533">
        <f t="shared" si="23"/>
        <v>-0.26642024733714631</v>
      </c>
      <c r="R121"/>
    </row>
    <row r="122" spans="1:18" ht="14.1" customHeight="1" x14ac:dyDescent="0.25">
      <c r="A122" s="636" t="s">
        <v>586</v>
      </c>
      <c r="B122" s="35" t="s">
        <v>587</v>
      </c>
      <c r="C122" s="488">
        <v>3683269.32</v>
      </c>
      <c r="D122" s="488">
        <v>3964821.1</v>
      </c>
      <c r="E122" s="488">
        <v>2629808.86</v>
      </c>
      <c r="F122" s="389">
        <f t="shared" si="24"/>
        <v>0.66328562970974903</v>
      </c>
      <c r="G122" s="488">
        <v>2493924.59</v>
      </c>
      <c r="H122" s="389">
        <f t="shared" si="25"/>
        <v>0.62901314513282824</v>
      </c>
      <c r="I122" s="488">
        <v>1035794.84</v>
      </c>
      <c r="J122" s="404">
        <f t="shared" si="26"/>
        <v>0.2612462993601401</v>
      </c>
      <c r="K122" s="448">
        <v>2545607.87</v>
      </c>
      <c r="L122" s="700">
        <v>0.69181976612590923</v>
      </c>
      <c r="M122" s="533">
        <f t="shared" si="22"/>
        <v>-2.0302922774983467E-2</v>
      </c>
      <c r="N122" s="448">
        <v>1016099.88</v>
      </c>
      <c r="O122" s="700">
        <v>0.27614543057731999</v>
      </c>
      <c r="P122" s="533">
        <f t="shared" si="23"/>
        <v>1.9382897673405841E-2</v>
      </c>
      <c r="R122"/>
    </row>
    <row r="123" spans="1:18" ht="14.1" customHeight="1" x14ac:dyDescent="0.25">
      <c r="A123" s="633">
        <v>1</v>
      </c>
      <c r="B123" s="2" t="s">
        <v>124</v>
      </c>
      <c r="C123" s="192">
        <f>SUBTOTAL(9,C89:C122)</f>
        <v>1185259167.79</v>
      </c>
      <c r="D123" s="198">
        <f>SUBTOTAL(9,D89:D122)</f>
        <v>1202734395.2499998</v>
      </c>
      <c r="E123" s="194">
        <f>SUBTOTAL(9,E89:E122)</f>
        <v>687331060.15999997</v>
      </c>
      <c r="F123" s="82">
        <f t="shared" si="24"/>
        <v>0.57147368768574347</v>
      </c>
      <c r="G123" s="194">
        <f>SUBTOTAL(9,G89:G122)</f>
        <v>673887705.8599999</v>
      </c>
      <c r="H123" s="82">
        <f t="shared" si="25"/>
        <v>0.56029636179143771</v>
      </c>
      <c r="I123" s="194">
        <f>SUBTOTAL(9,I89:I122)</f>
        <v>275853929.45999992</v>
      </c>
      <c r="J123" s="162">
        <f t="shared" si="26"/>
        <v>0.22935565038252778</v>
      </c>
      <c r="K123" s="656">
        <f>SUM(K89:K122)</f>
        <v>684750852.49999988</v>
      </c>
      <c r="L123" s="657">
        <v>0.5883485532325522</v>
      </c>
      <c r="M123" s="657">
        <f t="shared" ref="M123:M149" si="27">+G123/K123-1</f>
        <v>-1.5864378409079838E-2</v>
      </c>
      <c r="N123" s="703">
        <f>SUM(N89:N122)</f>
        <v>279748295.76999992</v>
      </c>
      <c r="O123" s="657">
        <v>0.24036407473556462</v>
      </c>
      <c r="P123" s="655">
        <f t="shared" ref="P123:P149" si="28">+I123/N123-1</f>
        <v>-1.3920965270872721E-2</v>
      </c>
      <c r="R123"/>
    </row>
    <row r="124" spans="1:18" ht="14.1" customHeight="1" x14ac:dyDescent="0.25">
      <c r="A124" s="634" t="s">
        <v>588</v>
      </c>
      <c r="B124" s="33" t="s">
        <v>98</v>
      </c>
      <c r="C124" s="488">
        <v>498885.12</v>
      </c>
      <c r="D124" s="488">
        <v>490240.54</v>
      </c>
      <c r="E124" s="488">
        <v>161556.29999999999</v>
      </c>
      <c r="F124" s="41">
        <f t="shared" si="24"/>
        <v>0.32954496174469783</v>
      </c>
      <c r="G124" s="488">
        <v>161556.29999999999</v>
      </c>
      <c r="H124" s="41">
        <f t="shared" si="25"/>
        <v>0.32954496174469783</v>
      </c>
      <c r="I124" s="488">
        <v>161556.29999999999</v>
      </c>
      <c r="J124" s="145">
        <f t="shared" si="26"/>
        <v>0.32954496174469783</v>
      </c>
      <c r="K124" s="448">
        <v>197322.79</v>
      </c>
      <c r="L124" s="700">
        <v>0.35214897425658215</v>
      </c>
      <c r="M124" s="533">
        <f t="shared" si="27"/>
        <v>-0.18125878921537664</v>
      </c>
      <c r="N124" s="448">
        <v>197322.79</v>
      </c>
      <c r="O124" s="700">
        <v>0.35214897425658215</v>
      </c>
      <c r="P124" s="533">
        <f t="shared" si="28"/>
        <v>-0.18125878921537664</v>
      </c>
      <c r="R124"/>
    </row>
    <row r="125" spans="1:18" ht="14.1" customHeight="1" x14ac:dyDescent="0.25">
      <c r="A125" s="635" t="s">
        <v>589</v>
      </c>
      <c r="B125" s="34" t="s">
        <v>590</v>
      </c>
      <c r="C125" s="488">
        <v>9471652.2599999998</v>
      </c>
      <c r="D125" s="488">
        <v>9457342.4299999997</v>
      </c>
      <c r="E125" s="488">
        <v>4806400.43</v>
      </c>
      <c r="F125" s="264">
        <f t="shared" si="24"/>
        <v>0.50821892784102141</v>
      </c>
      <c r="G125" s="488">
        <v>4275267.32</v>
      </c>
      <c r="H125" s="41">
        <f t="shared" si="25"/>
        <v>0.45205800166844551</v>
      </c>
      <c r="I125" s="488">
        <v>2962222.92</v>
      </c>
      <c r="J125" s="170">
        <f t="shared" si="26"/>
        <v>0.31321937869177907</v>
      </c>
      <c r="K125" s="448">
        <v>3690180.71</v>
      </c>
      <c r="L125" s="700">
        <v>0.41530848609796028</v>
      </c>
      <c r="M125" s="533">
        <f t="shared" si="27"/>
        <v>0.15855229214506417</v>
      </c>
      <c r="N125" s="448">
        <v>2855499.95</v>
      </c>
      <c r="O125" s="700">
        <v>0.32136999634559937</v>
      </c>
      <c r="P125" s="533">
        <f t="shared" si="28"/>
        <v>3.7374530509096893E-2</v>
      </c>
      <c r="R125"/>
    </row>
    <row r="126" spans="1:18" ht="14.1" customHeight="1" x14ac:dyDescent="0.25">
      <c r="A126" s="635" t="s">
        <v>591</v>
      </c>
      <c r="B126" s="34" t="s">
        <v>592</v>
      </c>
      <c r="C126" s="488">
        <v>10148464.16</v>
      </c>
      <c r="D126" s="488">
        <v>10414548.560000001</v>
      </c>
      <c r="E126" s="488">
        <v>4218572.95</v>
      </c>
      <c r="F126" s="264">
        <f t="shared" si="24"/>
        <v>0.40506536847911151</v>
      </c>
      <c r="G126" s="488">
        <v>4193815.33</v>
      </c>
      <c r="H126" s="41">
        <f t="shared" si="25"/>
        <v>0.40268815358041787</v>
      </c>
      <c r="I126" s="488">
        <v>4186555.47</v>
      </c>
      <c r="J126" s="170">
        <f t="shared" si="26"/>
        <v>0.40199106527570888</v>
      </c>
      <c r="K126" s="448">
        <v>3775449.82</v>
      </c>
      <c r="L126" s="700">
        <v>0.40611207364459678</v>
      </c>
      <c r="M126" s="533">
        <f t="shared" si="27"/>
        <v>0.11081209655701385</v>
      </c>
      <c r="N126" s="448">
        <v>3718364.7</v>
      </c>
      <c r="O126" s="700">
        <v>0.3999716248073108</v>
      </c>
      <c r="P126" s="533">
        <f t="shared" si="28"/>
        <v>0.12591308485689967</v>
      </c>
      <c r="R126"/>
    </row>
    <row r="127" spans="1:18" ht="14.1" customHeight="1" x14ac:dyDescent="0.25">
      <c r="A127" s="635" t="s">
        <v>593</v>
      </c>
      <c r="B127" s="34" t="s">
        <v>594</v>
      </c>
      <c r="C127" s="488">
        <v>9583690.2599999998</v>
      </c>
      <c r="D127" s="488">
        <v>9178858.8200000003</v>
      </c>
      <c r="E127" s="488">
        <v>4937652.16</v>
      </c>
      <c r="F127" s="264">
        <f t="shared" si="24"/>
        <v>0.53793747750442034</v>
      </c>
      <c r="G127" s="488">
        <v>4113207.66</v>
      </c>
      <c r="H127" s="41">
        <f t="shared" si="25"/>
        <v>0.44811754278621752</v>
      </c>
      <c r="I127" s="488">
        <v>1739368.61</v>
      </c>
      <c r="J127" s="170">
        <f t="shared" si="26"/>
        <v>0.18949726149072638</v>
      </c>
      <c r="K127" s="448">
        <v>2882161.84</v>
      </c>
      <c r="L127" s="700">
        <v>0.3337471789843629</v>
      </c>
      <c r="M127" s="533">
        <f t="shared" si="27"/>
        <v>0.4271258480058151</v>
      </c>
      <c r="N127" s="448">
        <v>1690390.79</v>
      </c>
      <c r="O127" s="700">
        <v>0.1957430529104669</v>
      </c>
      <c r="P127" s="533">
        <f t="shared" si="28"/>
        <v>2.8974258668316599E-2</v>
      </c>
      <c r="R127"/>
    </row>
    <row r="128" spans="1:18" ht="14.1" customHeight="1" x14ac:dyDescent="0.25">
      <c r="A128" s="635" t="s">
        <v>595</v>
      </c>
      <c r="B128" s="34" t="s">
        <v>597</v>
      </c>
      <c r="C128" s="488">
        <v>9637207.5500000007</v>
      </c>
      <c r="D128" s="488">
        <v>9819414.1799999997</v>
      </c>
      <c r="E128" s="488">
        <v>5158296.1100000003</v>
      </c>
      <c r="F128" s="264">
        <f t="shared" si="24"/>
        <v>0.52531607440557115</v>
      </c>
      <c r="G128" s="488">
        <v>3532606.11</v>
      </c>
      <c r="H128" s="41">
        <f t="shared" si="25"/>
        <v>0.35975731802770333</v>
      </c>
      <c r="I128" s="488">
        <v>3479458.51</v>
      </c>
      <c r="J128" s="170">
        <f t="shared" si="26"/>
        <v>0.35434481591446626</v>
      </c>
      <c r="K128" s="448">
        <v>3405856.3</v>
      </c>
      <c r="L128" s="700">
        <v>0.37558382466892654</v>
      </c>
      <c r="M128" s="533">
        <f t="shared" si="27"/>
        <v>3.7215254795101016E-2</v>
      </c>
      <c r="N128" s="448">
        <v>2660083.3199999998</v>
      </c>
      <c r="O128" s="700">
        <v>0.29334304775677583</v>
      </c>
      <c r="P128" s="533">
        <f t="shared" si="28"/>
        <v>0.30802613731663109</v>
      </c>
      <c r="R128"/>
    </row>
    <row r="129" spans="1:18" ht="14.1" customHeight="1" x14ac:dyDescent="0.25">
      <c r="A129" s="635" t="s">
        <v>596</v>
      </c>
      <c r="B129" s="34" t="s">
        <v>598</v>
      </c>
      <c r="C129" s="488">
        <v>1451368.26</v>
      </c>
      <c r="D129" s="488">
        <v>1451368.26</v>
      </c>
      <c r="E129" s="488">
        <v>658140.89</v>
      </c>
      <c r="F129" s="264">
        <f t="shared" si="24"/>
        <v>0.4534623693644782</v>
      </c>
      <c r="G129" s="488">
        <v>357140.89</v>
      </c>
      <c r="H129" s="41">
        <f t="shared" si="25"/>
        <v>0.24607186187191391</v>
      </c>
      <c r="I129" s="488">
        <v>356412.34</v>
      </c>
      <c r="J129" s="170">
        <f t="shared" si="26"/>
        <v>0.24556988727313081</v>
      </c>
      <c r="K129" s="448">
        <v>127402.75</v>
      </c>
      <c r="L129" s="700">
        <v>9.3390082099398919E-2</v>
      </c>
      <c r="M129" s="533">
        <f t="shared" si="27"/>
        <v>1.8032431796016963</v>
      </c>
      <c r="N129" s="448">
        <v>60376.37</v>
      </c>
      <c r="O129" s="700">
        <v>4.4257711479255245E-2</v>
      </c>
      <c r="P129" s="533">
        <f t="shared" si="28"/>
        <v>4.903176027310022</v>
      </c>
      <c r="R129"/>
    </row>
    <row r="130" spans="1:18" ht="14.1" customHeight="1" x14ac:dyDescent="0.25">
      <c r="A130" s="635" t="s">
        <v>599</v>
      </c>
      <c r="B130" s="34" t="s">
        <v>600</v>
      </c>
      <c r="C130" s="488">
        <v>34285644.789999999</v>
      </c>
      <c r="D130" s="488">
        <v>34266944.789999999</v>
      </c>
      <c r="E130" s="488">
        <v>30212368.370000001</v>
      </c>
      <c r="F130" s="264">
        <f t="shared" si="24"/>
        <v>0.88167674577211708</v>
      </c>
      <c r="G130" s="488">
        <v>30062336.559999999</v>
      </c>
      <c r="H130" s="41">
        <f t="shared" si="25"/>
        <v>0.87729842109451739</v>
      </c>
      <c r="I130" s="488">
        <v>29472087.690000001</v>
      </c>
      <c r="J130" s="170">
        <f t="shared" si="26"/>
        <v>0.86007339932449234</v>
      </c>
      <c r="K130" s="448">
        <v>24303696.440000001</v>
      </c>
      <c r="L130" s="700">
        <v>0.72260860853323106</v>
      </c>
      <c r="M130" s="533">
        <f t="shared" si="27"/>
        <v>0.23694503155998103</v>
      </c>
      <c r="N130" s="448">
        <v>6920050.0099999998</v>
      </c>
      <c r="O130" s="700">
        <v>0.20575008912950654</v>
      </c>
      <c r="P130" s="533">
        <f t="shared" si="28"/>
        <v>3.2589414306848346</v>
      </c>
      <c r="R130"/>
    </row>
    <row r="131" spans="1:18" ht="14.1" customHeight="1" x14ac:dyDescent="0.25">
      <c r="A131" s="635" t="s">
        <v>601</v>
      </c>
      <c r="B131" s="34" t="s">
        <v>604</v>
      </c>
      <c r="C131" s="488">
        <v>37146406.920000002</v>
      </c>
      <c r="D131" s="488">
        <v>37186531.920000002</v>
      </c>
      <c r="E131" s="488">
        <v>34964712.460000001</v>
      </c>
      <c r="F131" s="264">
        <f t="shared" si="24"/>
        <v>0.9402520389699196</v>
      </c>
      <c r="G131" s="488">
        <v>34664712.460000001</v>
      </c>
      <c r="H131" s="41">
        <f t="shared" si="25"/>
        <v>0.93218460206439169</v>
      </c>
      <c r="I131" s="488">
        <v>33839549.25</v>
      </c>
      <c r="J131" s="170">
        <f t="shared" si="26"/>
        <v>0.90999476161959869</v>
      </c>
      <c r="K131" s="448">
        <v>29793015.18</v>
      </c>
      <c r="L131" s="700">
        <v>0.80802866385530092</v>
      </c>
      <c r="M131" s="533">
        <f t="shared" si="27"/>
        <v>0.16351810149347901</v>
      </c>
      <c r="N131" s="448">
        <v>8507148.9299999997</v>
      </c>
      <c r="O131" s="700">
        <v>0.23072589805346291</v>
      </c>
      <c r="P131" s="533">
        <f t="shared" si="28"/>
        <v>2.97777792870966</v>
      </c>
    </row>
    <row r="132" spans="1:18" ht="14.1" customHeight="1" x14ac:dyDescent="0.25">
      <c r="A132" s="635" t="s">
        <v>602</v>
      </c>
      <c r="B132" s="34" t="s">
        <v>603</v>
      </c>
      <c r="C132" s="488">
        <v>145349893.49000001</v>
      </c>
      <c r="D132" s="488">
        <v>150425554.37</v>
      </c>
      <c r="E132" s="488">
        <v>147274137.19999999</v>
      </c>
      <c r="F132" s="264">
        <f t="shared" si="24"/>
        <v>0.97904998799440346</v>
      </c>
      <c r="G132" s="488">
        <v>144359337.19999999</v>
      </c>
      <c r="H132" s="41">
        <f t="shared" si="25"/>
        <v>0.95967296118398204</v>
      </c>
      <c r="I132" s="488">
        <v>77115612.609999999</v>
      </c>
      <c r="J132" s="170">
        <f t="shared" si="26"/>
        <v>0.51264968198368488</v>
      </c>
      <c r="K132" s="448">
        <v>136556890.99000001</v>
      </c>
      <c r="L132" s="700">
        <v>0.93622513006484087</v>
      </c>
      <c r="M132" s="555">
        <f t="shared" si="27"/>
        <v>5.7136964333578399E-2</v>
      </c>
      <c r="N132" s="448">
        <v>69596012.609999999</v>
      </c>
      <c r="O132" s="700">
        <v>0.47714571916083681</v>
      </c>
      <c r="P132" s="555">
        <f t="shared" si="28"/>
        <v>0.10804641987376629</v>
      </c>
    </row>
    <row r="133" spans="1:18" ht="14.4" thickBot="1" x14ac:dyDescent="0.3">
      <c r="A133" s="629" t="s">
        <v>19</v>
      </c>
      <c r="K133" s="687"/>
      <c r="L133" s="688"/>
      <c r="M133" s="686"/>
      <c r="N133" s="686"/>
      <c r="O133" s="688"/>
      <c r="P133" s="686"/>
    </row>
    <row r="134" spans="1:18" ht="12.75" customHeight="1" x14ac:dyDescent="0.25">
      <c r="A134" s="630" t="s">
        <v>738</v>
      </c>
      <c r="C134" s="156" t="s">
        <v>760</v>
      </c>
      <c r="D134" s="738" t="s">
        <v>830</v>
      </c>
      <c r="E134" s="736"/>
      <c r="F134" s="736"/>
      <c r="G134" s="736"/>
      <c r="H134" s="736"/>
      <c r="I134" s="736"/>
      <c r="J134" s="737"/>
      <c r="K134" s="747" t="s">
        <v>831</v>
      </c>
      <c r="L134" s="745"/>
      <c r="M134" s="745"/>
      <c r="N134" s="745"/>
      <c r="O134" s="745"/>
      <c r="P134" s="748"/>
    </row>
    <row r="135" spans="1:18" ht="12.75" customHeight="1" x14ac:dyDescent="0.25">
      <c r="A135" s="630" t="s">
        <v>146</v>
      </c>
      <c r="C135" s="149">
        <v>1</v>
      </c>
      <c r="D135" s="140">
        <v>2</v>
      </c>
      <c r="E135" s="79">
        <v>3</v>
      </c>
      <c r="F135" s="80" t="s">
        <v>36</v>
      </c>
      <c r="G135" s="79">
        <v>4</v>
      </c>
      <c r="H135" s="80" t="s">
        <v>37</v>
      </c>
      <c r="I135" s="79">
        <v>5</v>
      </c>
      <c r="J135" s="141" t="s">
        <v>38</v>
      </c>
      <c r="K135" s="691" t="s">
        <v>524</v>
      </c>
      <c r="L135" s="690" t="s">
        <v>525</v>
      </c>
      <c r="M135" s="690" t="s">
        <v>526</v>
      </c>
      <c r="N135" s="691" t="s">
        <v>39</v>
      </c>
      <c r="O135" s="690" t="s">
        <v>40</v>
      </c>
      <c r="P135" s="693" t="s">
        <v>351</v>
      </c>
    </row>
    <row r="136" spans="1:18" ht="14.1" customHeight="1" x14ac:dyDescent="0.25">
      <c r="A136" s="631"/>
      <c r="B136" s="2" t="s">
        <v>412</v>
      </c>
      <c r="C136" s="234" t="s">
        <v>13</v>
      </c>
      <c r="D136" s="235" t="s">
        <v>14</v>
      </c>
      <c r="E136" s="81" t="s">
        <v>15</v>
      </c>
      <c r="F136" s="81" t="s">
        <v>18</v>
      </c>
      <c r="G136" s="81" t="s">
        <v>16</v>
      </c>
      <c r="H136" s="81" t="s">
        <v>18</v>
      </c>
      <c r="I136" s="81" t="s">
        <v>17</v>
      </c>
      <c r="J136" s="105" t="s">
        <v>18</v>
      </c>
      <c r="K136" s="660" t="s">
        <v>16</v>
      </c>
      <c r="L136" s="660" t="s">
        <v>18</v>
      </c>
      <c r="M136" s="661" t="s">
        <v>820</v>
      </c>
      <c r="N136" s="662" t="s">
        <v>17</v>
      </c>
      <c r="O136" s="660" t="s">
        <v>18</v>
      </c>
      <c r="P136" s="664" t="s">
        <v>820</v>
      </c>
    </row>
    <row r="137" spans="1:18" ht="14.1" customHeight="1" x14ac:dyDescent="0.25">
      <c r="A137" s="635" t="s">
        <v>605</v>
      </c>
      <c r="B137" s="34" t="s">
        <v>606</v>
      </c>
      <c r="C137" s="488">
        <v>9333627.9600000009</v>
      </c>
      <c r="D137" s="488">
        <v>9380457.3800000008</v>
      </c>
      <c r="E137" s="488">
        <v>6907452.5300000003</v>
      </c>
      <c r="F137" s="41">
        <f t="shared" si="24"/>
        <v>0.73636628260017745</v>
      </c>
      <c r="G137" s="488">
        <v>6343369.8300000001</v>
      </c>
      <c r="H137" s="41">
        <f t="shared" si="25"/>
        <v>0.67623246639600421</v>
      </c>
      <c r="I137" s="488">
        <v>3662331.79</v>
      </c>
      <c r="J137" s="145">
        <f t="shared" si="26"/>
        <v>0.39042145192284855</v>
      </c>
      <c r="K137" s="448">
        <v>4462300.8899999997</v>
      </c>
      <c r="L137" s="700">
        <v>0.56913151789951233</v>
      </c>
      <c r="M137" s="533">
        <f t="shared" si="27"/>
        <v>0.42154686256488638</v>
      </c>
      <c r="N137" s="448">
        <v>1713254.01</v>
      </c>
      <c r="O137" s="700">
        <v>0.21851212620911503</v>
      </c>
      <c r="P137" s="533">
        <f t="shared" si="28"/>
        <v>1.1376467054059312</v>
      </c>
    </row>
    <row r="138" spans="1:18" ht="14.1" customHeight="1" x14ac:dyDescent="0.25">
      <c r="A138" s="635" t="s">
        <v>607</v>
      </c>
      <c r="B138" s="34" t="s">
        <v>608</v>
      </c>
      <c r="C138" s="488">
        <v>12929430.1</v>
      </c>
      <c r="D138" s="488">
        <v>13110410.98</v>
      </c>
      <c r="E138" s="488">
        <v>9295809.0099999998</v>
      </c>
      <c r="F138" s="264">
        <f t="shared" si="24"/>
        <v>0.70904024474753724</v>
      </c>
      <c r="G138" s="488">
        <v>7543285.7199999997</v>
      </c>
      <c r="H138" s="41">
        <f t="shared" si="25"/>
        <v>0.57536607597636114</v>
      </c>
      <c r="I138" s="488">
        <v>2949094.2</v>
      </c>
      <c r="J138" s="170">
        <f t="shared" si="26"/>
        <v>0.22494292547341641</v>
      </c>
      <c r="K138" s="448">
        <v>6541995.6900000004</v>
      </c>
      <c r="L138" s="700">
        <v>0.54963167969733873</v>
      </c>
      <c r="M138" s="533">
        <f t="shared" si="27"/>
        <v>0.15305574589884818</v>
      </c>
      <c r="N138" s="448">
        <v>1612747.78</v>
      </c>
      <c r="O138" s="700">
        <v>0.13549646212768354</v>
      </c>
      <c r="P138" s="533">
        <f t="shared" si="28"/>
        <v>0.82861463929592283</v>
      </c>
    </row>
    <row r="139" spans="1:18" ht="14.1" customHeight="1" x14ac:dyDescent="0.25">
      <c r="A139" s="635" t="s">
        <v>609</v>
      </c>
      <c r="B139" s="34" t="s">
        <v>610</v>
      </c>
      <c r="C139" s="488">
        <v>1746344.56</v>
      </c>
      <c r="D139" s="488">
        <v>1964055.02</v>
      </c>
      <c r="E139" s="488">
        <v>1342411.69</v>
      </c>
      <c r="F139" s="264">
        <f t="shared" si="24"/>
        <v>0.68348985966798426</v>
      </c>
      <c r="G139" s="488">
        <v>191698.63</v>
      </c>
      <c r="H139" s="41">
        <f t="shared" si="25"/>
        <v>9.7603492798282204E-2</v>
      </c>
      <c r="I139" s="488">
        <v>139245.17000000001</v>
      </c>
      <c r="J139" s="170">
        <f t="shared" si="26"/>
        <v>7.0896776608630863E-2</v>
      </c>
      <c r="K139" s="448">
        <v>46639.97</v>
      </c>
      <c r="L139" s="700">
        <v>8.008566630493015E-2</v>
      </c>
      <c r="M139" s="533">
        <f t="shared" si="27"/>
        <v>3.1101791017447056</v>
      </c>
      <c r="N139" s="448">
        <v>10101.969999999999</v>
      </c>
      <c r="O139" s="700">
        <v>1.7346130335041277E-2</v>
      </c>
      <c r="P139" s="533">
        <f t="shared" si="28"/>
        <v>12.783961940096836</v>
      </c>
    </row>
    <row r="140" spans="1:18" ht="14.1" customHeight="1" x14ac:dyDescent="0.25">
      <c r="A140" s="635" t="s">
        <v>611</v>
      </c>
      <c r="B140" s="34" t="s">
        <v>612</v>
      </c>
      <c r="C140" s="488">
        <v>3839950</v>
      </c>
      <c r="D140" s="488">
        <v>3872209.01</v>
      </c>
      <c r="E140" s="488">
        <v>3680211.51</v>
      </c>
      <c r="F140" s="264">
        <f t="shared" si="24"/>
        <v>0.95041654530936592</v>
      </c>
      <c r="G140" s="488">
        <v>3680211.51</v>
      </c>
      <c r="H140" s="41">
        <f t="shared" si="25"/>
        <v>0.95041654530936592</v>
      </c>
      <c r="I140" s="488">
        <v>3581246.61</v>
      </c>
      <c r="J140" s="170">
        <f t="shared" si="26"/>
        <v>0.92485880817678279</v>
      </c>
      <c r="K140" s="448">
        <v>3397305.77</v>
      </c>
      <c r="L140" s="700">
        <v>0.82602448586937904</v>
      </c>
      <c r="M140" s="533">
        <f t="shared" si="27"/>
        <v>8.327355827026417E-2</v>
      </c>
      <c r="N140" s="448">
        <v>912182.07</v>
      </c>
      <c r="O140" s="700">
        <v>0.22178890462103323</v>
      </c>
      <c r="P140" s="533">
        <f t="shared" si="28"/>
        <v>2.9260217096790777</v>
      </c>
    </row>
    <row r="141" spans="1:18" ht="14.1" customHeight="1" x14ac:dyDescent="0.25">
      <c r="A141" s="635" t="s">
        <v>613</v>
      </c>
      <c r="B141" s="34" t="s">
        <v>614</v>
      </c>
      <c r="C141" s="488">
        <v>8184667.8799999999</v>
      </c>
      <c r="D141" s="488">
        <v>8150459.4299999997</v>
      </c>
      <c r="E141" s="488">
        <v>7450190.6600000001</v>
      </c>
      <c r="F141" s="264">
        <f t="shared" si="24"/>
        <v>0.91408229486764037</v>
      </c>
      <c r="G141" s="488">
        <v>3462240.53</v>
      </c>
      <c r="H141" s="41">
        <f t="shared" si="25"/>
        <v>0.42479084274148704</v>
      </c>
      <c r="I141" s="488">
        <v>1491114.75</v>
      </c>
      <c r="J141" s="170">
        <f t="shared" si="26"/>
        <v>0.18294855189531323</v>
      </c>
      <c r="K141" s="448">
        <v>2912971.34</v>
      </c>
      <c r="L141" s="700">
        <v>0.39697506872965937</v>
      </c>
      <c r="M141" s="533">
        <f t="shared" si="27"/>
        <v>0.18855976454612144</v>
      </c>
      <c r="N141" s="448">
        <v>1152684.6100000001</v>
      </c>
      <c r="O141" s="700">
        <v>0.15708601248317489</v>
      </c>
      <c r="P141" s="533">
        <f t="shared" si="28"/>
        <v>0.2936016817297491</v>
      </c>
    </row>
    <row r="142" spans="1:18" ht="14.1" customHeight="1" x14ac:dyDescent="0.25">
      <c r="A142" s="635" t="s">
        <v>615</v>
      </c>
      <c r="B142" s="34" t="s">
        <v>616</v>
      </c>
      <c r="C142" s="488">
        <v>6798399.4299999997</v>
      </c>
      <c r="D142" s="488">
        <v>6824226.5599999996</v>
      </c>
      <c r="E142" s="488">
        <v>5309305.6399999997</v>
      </c>
      <c r="F142" s="264">
        <f t="shared" si="24"/>
        <v>0.77800840773961644</v>
      </c>
      <c r="G142" s="488">
        <v>5034505.9400000004</v>
      </c>
      <c r="H142" s="41">
        <f t="shared" si="25"/>
        <v>0.73774015205028609</v>
      </c>
      <c r="I142" s="488">
        <v>1575296.5</v>
      </c>
      <c r="J142" s="170">
        <f t="shared" si="26"/>
        <v>0.23083883369780736</v>
      </c>
      <c r="K142" s="448">
        <v>4322098.1100000003</v>
      </c>
      <c r="L142" s="700">
        <v>0.6312369772447376</v>
      </c>
      <c r="M142" s="533">
        <f t="shared" si="27"/>
        <v>0.16482916673078485</v>
      </c>
      <c r="N142" s="448">
        <v>1446660.25</v>
      </c>
      <c r="O142" s="700">
        <v>0.21128290475343151</v>
      </c>
      <c r="P142" s="533">
        <f t="shared" si="28"/>
        <v>8.8919461221112606E-2</v>
      </c>
    </row>
    <row r="143" spans="1:18" ht="14.1" customHeight="1" x14ac:dyDescent="0.25">
      <c r="A143" s="635" t="s">
        <v>617</v>
      </c>
      <c r="B143" s="34" t="s">
        <v>618</v>
      </c>
      <c r="C143" s="488">
        <v>6030417.0800000001</v>
      </c>
      <c r="D143" s="488">
        <v>6562659.9199999999</v>
      </c>
      <c r="E143" s="488">
        <v>5296201.16</v>
      </c>
      <c r="F143" s="264">
        <f t="shared" si="24"/>
        <v>0.80702051067122804</v>
      </c>
      <c r="G143" s="488">
        <v>4914216.92</v>
      </c>
      <c r="H143" s="41">
        <f t="shared" si="25"/>
        <v>0.74881480678645318</v>
      </c>
      <c r="I143" s="488">
        <v>1874137.1</v>
      </c>
      <c r="J143" s="170">
        <f t="shared" si="26"/>
        <v>0.28557583706089712</v>
      </c>
      <c r="K143" s="448">
        <v>3204273.14</v>
      </c>
      <c r="L143" s="700">
        <v>0.486291203569299</v>
      </c>
      <c r="M143" s="533">
        <f t="shared" si="27"/>
        <v>0.53364482529725898</v>
      </c>
      <c r="N143" s="448">
        <v>1800530.15</v>
      </c>
      <c r="O143" s="700">
        <v>0.27325447471257408</v>
      </c>
      <c r="P143" s="533">
        <f t="shared" si="28"/>
        <v>4.0880709495478396E-2</v>
      </c>
    </row>
    <row r="144" spans="1:18" ht="14.1" customHeight="1" x14ac:dyDescent="0.25">
      <c r="A144" s="635" t="s">
        <v>619</v>
      </c>
      <c r="B144" s="34" t="s">
        <v>620</v>
      </c>
      <c r="C144" s="488">
        <v>1618076.32</v>
      </c>
      <c r="D144" s="488">
        <v>1740143.08</v>
      </c>
      <c r="E144" s="488">
        <v>820718.27</v>
      </c>
      <c r="F144" s="264">
        <f t="shared" si="24"/>
        <v>0.47163838389657015</v>
      </c>
      <c r="G144" s="488">
        <v>587035.52</v>
      </c>
      <c r="H144" s="41">
        <f t="shared" si="25"/>
        <v>0.33734899546306274</v>
      </c>
      <c r="I144" s="488">
        <v>456686.86</v>
      </c>
      <c r="J144" s="170">
        <f t="shared" si="26"/>
        <v>0.26244213205732481</v>
      </c>
      <c r="K144" s="448">
        <v>307841.13</v>
      </c>
      <c r="L144" s="700">
        <v>0.27883699891441105</v>
      </c>
      <c r="M144" s="533">
        <f t="shared" si="27"/>
        <v>0.9069431040615008</v>
      </c>
      <c r="N144" s="448">
        <v>155749.89000000001</v>
      </c>
      <c r="O144" s="700">
        <v>0.14107546937879822</v>
      </c>
      <c r="P144" s="533">
        <f t="shared" si="28"/>
        <v>1.932180947286704</v>
      </c>
    </row>
    <row r="145" spans="1:19" ht="14.1" customHeight="1" x14ac:dyDescent="0.25">
      <c r="A145" s="635" t="s">
        <v>621</v>
      </c>
      <c r="B145" s="34" t="s">
        <v>622</v>
      </c>
      <c r="C145" s="488">
        <v>3012642.52</v>
      </c>
      <c r="D145" s="488">
        <v>3224585.07</v>
      </c>
      <c r="E145" s="488">
        <v>2068573.3</v>
      </c>
      <c r="F145" s="264">
        <f t="shared" si="24"/>
        <v>0.64150061328665775</v>
      </c>
      <c r="G145" s="488">
        <v>1119897.5</v>
      </c>
      <c r="H145" s="41">
        <f t="shared" si="25"/>
        <v>0.34729972250352198</v>
      </c>
      <c r="I145" s="488">
        <v>486536.94</v>
      </c>
      <c r="J145" s="170">
        <f t="shared" si="26"/>
        <v>0.15088358019346657</v>
      </c>
      <c r="K145" s="448">
        <v>862823.06</v>
      </c>
      <c r="L145" s="700">
        <v>0.27228959442324413</v>
      </c>
      <c r="M145" s="533">
        <f t="shared" si="27"/>
        <v>0.29794572249842277</v>
      </c>
      <c r="N145" s="448">
        <v>278685.84999999998</v>
      </c>
      <c r="O145" s="700">
        <v>8.7947646030690274E-2</v>
      </c>
      <c r="P145" s="533">
        <f t="shared" si="28"/>
        <v>0.74582577479265644</v>
      </c>
    </row>
    <row r="146" spans="1:19" ht="14.1" customHeight="1" x14ac:dyDescent="0.25">
      <c r="A146" s="635" t="s">
        <v>623</v>
      </c>
      <c r="B146" s="34" t="s">
        <v>624</v>
      </c>
      <c r="C146" s="488">
        <v>3426426.98</v>
      </c>
      <c r="D146" s="488">
        <v>3658923.17</v>
      </c>
      <c r="E146" s="488">
        <v>2412453.98</v>
      </c>
      <c r="F146" s="264">
        <f t="shared" si="24"/>
        <v>0.65933441832833017</v>
      </c>
      <c r="G146" s="488">
        <v>1674007.13</v>
      </c>
      <c r="H146" s="41">
        <f t="shared" si="25"/>
        <v>0.4575136050205722</v>
      </c>
      <c r="I146" s="488">
        <v>798396.61</v>
      </c>
      <c r="J146" s="170">
        <f t="shared" si="26"/>
        <v>0.21820534974501801</v>
      </c>
      <c r="K146" s="448">
        <v>1929738.21</v>
      </c>
      <c r="L146" s="700">
        <v>0.4856778741318063</v>
      </c>
      <c r="M146" s="533">
        <f t="shared" si="27"/>
        <v>-0.13252112575415087</v>
      </c>
      <c r="N146" s="448">
        <v>695636.6</v>
      </c>
      <c r="O146" s="700">
        <v>0.17507831026275719</v>
      </c>
      <c r="P146" s="533">
        <f t="shared" si="28"/>
        <v>0.14772082147489085</v>
      </c>
      <c r="R146" s="259"/>
      <c r="S146" s="259"/>
    </row>
    <row r="147" spans="1:19" ht="14.1" customHeight="1" x14ac:dyDescent="0.25">
      <c r="A147" s="635" t="s">
        <v>627</v>
      </c>
      <c r="B147" s="34" t="s">
        <v>628</v>
      </c>
      <c r="C147" s="488">
        <v>475229.6</v>
      </c>
      <c r="D147" s="488">
        <v>622155.4</v>
      </c>
      <c r="E147" s="488">
        <v>439045.1</v>
      </c>
      <c r="F147" s="264">
        <f t="shared" ref="F147:F176" si="29">+E147/D147</f>
        <v>0.70568398184762193</v>
      </c>
      <c r="G147" s="488">
        <v>361908.43</v>
      </c>
      <c r="H147" s="41">
        <f>+G147/D147</f>
        <v>0.58170101874869207</v>
      </c>
      <c r="I147" s="488">
        <v>221791.92</v>
      </c>
      <c r="J147" s="170">
        <f>+I147/D147</f>
        <v>0.35648958443501416</v>
      </c>
      <c r="K147" s="448">
        <v>559642.47</v>
      </c>
      <c r="L147" s="700">
        <v>0.8072888875092098</v>
      </c>
      <c r="M147" s="533">
        <f t="shared" si="27"/>
        <v>-0.35332207721833542</v>
      </c>
      <c r="N147" s="448">
        <v>183368.4</v>
      </c>
      <c r="O147" s="700">
        <v>0.26451043224139831</v>
      </c>
      <c r="P147" s="533">
        <f t="shared" si="28"/>
        <v>0.20954275654911103</v>
      </c>
      <c r="R147" s="259"/>
      <c r="S147" s="259"/>
    </row>
    <row r="148" spans="1:19" ht="14.1" customHeight="1" x14ac:dyDescent="0.25">
      <c r="A148" s="635" t="s">
        <v>629</v>
      </c>
      <c r="B148" s="34" t="s">
        <v>630</v>
      </c>
      <c r="C148" s="488">
        <v>10384657.359999999</v>
      </c>
      <c r="D148" s="488">
        <v>10400657.359999999</v>
      </c>
      <c r="E148" s="488">
        <v>8042608.6900000004</v>
      </c>
      <c r="F148" s="264">
        <f t="shared" si="29"/>
        <v>0.7732788814802376</v>
      </c>
      <c r="G148" s="488">
        <v>2589998.2400000002</v>
      </c>
      <c r="H148" s="41">
        <f>+G148/D148</f>
        <v>0.2490225521668373</v>
      </c>
      <c r="I148" s="488">
        <v>109403.07</v>
      </c>
      <c r="J148" s="170">
        <f>+I148/D148</f>
        <v>1.0518861088603348E-2</v>
      </c>
      <c r="K148" s="448">
        <v>2605192.6800000002</v>
      </c>
      <c r="L148" s="700">
        <v>0.25615272144256301</v>
      </c>
      <c r="M148" s="533">
        <f t="shared" si="27"/>
        <v>-5.8323670708302355E-3</v>
      </c>
      <c r="N148" s="448">
        <v>140130.79</v>
      </c>
      <c r="O148" s="700">
        <v>1.3778206691566588E-2</v>
      </c>
      <c r="P148" s="533">
        <f t="shared" si="28"/>
        <v>-0.21927886084136117</v>
      </c>
    </row>
    <row r="149" spans="1:19" ht="14.1" customHeight="1" x14ac:dyDescent="0.25">
      <c r="A149" s="637" t="s">
        <v>785</v>
      </c>
      <c r="B149" s="34" t="s">
        <v>418</v>
      </c>
      <c r="C149" s="488">
        <v>10737227.699999999</v>
      </c>
      <c r="D149" s="488">
        <v>11103530.050000001</v>
      </c>
      <c r="E149" s="488">
        <v>10503975.43</v>
      </c>
      <c r="F149" s="264">
        <f t="shared" si="29"/>
        <v>0.94600324245531253</v>
      </c>
      <c r="G149" s="488">
        <v>10432623.01</v>
      </c>
      <c r="H149" s="41">
        <f>+G149/D149</f>
        <v>0.93957714015463034</v>
      </c>
      <c r="I149" s="488">
        <v>4482213.25</v>
      </c>
      <c r="J149" s="170">
        <f>+I149/D149</f>
        <v>0.40367461787524045</v>
      </c>
      <c r="K149" s="448">
        <v>10556480.17</v>
      </c>
      <c r="L149" s="700">
        <v>0.98305796041560434</v>
      </c>
      <c r="M149" s="533">
        <f t="shared" si="27"/>
        <v>-1.1732808474550493E-2</v>
      </c>
      <c r="N149" s="448">
        <v>3939797.11</v>
      </c>
      <c r="O149" s="700">
        <v>0.36688828558732489</v>
      </c>
      <c r="P149" s="533">
        <f t="shared" si="28"/>
        <v>0.13767616068940169</v>
      </c>
    </row>
    <row r="150" spans="1:19" ht="14.1" customHeight="1" x14ac:dyDescent="0.25">
      <c r="A150" s="638">
        <v>2</v>
      </c>
      <c r="B150" s="478" t="s">
        <v>123</v>
      </c>
      <c r="C150" s="192">
        <f>SUM(C124:C132,C137:C149)</f>
        <v>336090310.30000001</v>
      </c>
      <c r="D150" s="198">
        <f>SUM(D124:D132,D137:D149)</f>
        <v>343305276.30000001</v>
      </c>
      <c r="E150" s="194">
        <f>SUM(E124:E132,E137:E149)</f>
        <v>295960793.84000003</v>
      </c>
      <c r="F150" s="247">
        <f t="shared" si="29"/>
        <v>0.86209217938547611</v>
      </c>
      <c r="G150" s="194">
        <f>SUM(G124:G132,G137:G149)</f>
        <v>273654978.74000001</v>
      </c>
      <c r="H150" s="219">
        <f>G150/D150</f>
        <v>0.79711847627085242</v>
      </c>
      <c r="I150" s="194">
        <f>SUM(I124:I132,I137:I149)</f>
        <v>175140318.46999997</v>
      </c>
      <c r="J150" s="261">
        <f>I150/D150</f>
        <v>0.51015912239272498</v>
      </c>
      <c r="K150" s="656">
        <f>SUM(K124:K149)</f>
        <v>246441279.45000002</v>
      </c>
      <c r="L150" s="655"/>
      <c r="M150" s="665">
        <f t="shared" ref="M150:M174" si="30">+G150/K150-1</f>
        <v>0.11042670834502522</v>
      </c>
      <c r="N150" s="656">
        <f>SUM(N124:N149)</f>
        <v>110246778.95</v>
      </c>
      <c r="O150" s="655"/>
      <c r="P150" s="655">
        <f>+I150/N150-1</f>
        <v>0.58862073012973015</v>
      </c>
    </row>
    <row r="151" spans="1:19" ht="14.1" customHeight="1" x14ac:dyDescent="0.25">
      <c r="A151" s="634" t="s">
        <v>786</v>
      </c>
      <c r="B151" s="33" t="s">
        <v>632</v>
      </c>
      <c r="C151" s="488">
        <v>19667096.66</v>
      </c>
      <c r="D151" s="488">
        <v>19673277.559999999</v>
      </c>
      <c r="E151" s="488">
        <v>18487794.690000001</v>
      </c>
      <c r="F151" s="41">
        <f t="shared" si="29"/>
        <v>0.93974146573266781</v>
      </c>
      <c r="G151" s="488">
        <v>17992409.690000001</v>
      </c>
      <c r="H151" s="41">
        <f t="shared" ref="H151:H201" si="31">+G151/D151</f>
        <v>0.91456086232333944</v>
      </c>
      <c r="I151" s="488">
        <v>8661973.2699999996</v>
      </c>
      <c r="J151" s="145">
        <f t="shared" ref="J151:J201" si="32">+I151/D151</f>
        <v>0.44029131615626937</v>
      </c>
      <c r="K151" s="448">
        <v>17847757.629999999</v>
      </c>
      <c r="L151" s="700">
        <v>0.89314371106406565</v>
      </c>
      <c r="M151" s="533">
        <f t="shared" si="30"/>
        <v>8.1047750086464809E-3</v>
      </c>
      <c r="N151" s="448">
        <v>7268445.8799999999</v>
      </c>
      <c r="O151" s="700">
        <v>0.363730103327917</v>
      </c>
      <c r="P151" s="533">
        <f>+I151/N151-1</f>
        <v>0.19172288175584518</v>
      </c>
    </row>
    <row r="152" spans="1:19" ht="14.1" customHeight="1" x14ac:dyDescent="0.25">
      <c r="A152" s="634" t="s">
        <v>631</v>
      </c>
      <c r="B152" s="33" t="s">
        <v>633</v>
      </c>
      <c r="C152" s="488">
        <v>3689577.19</v>
      </c>
      <c r="D152" s="488">
        <v>3689577.19</v>
      </c>
      <c r="E152" s="488">
        <v>1841249.2</v>
      </c>
      <c r="F152" s="41">
        <f t="shared" si="29"/>
        <v>0.49904070444451115</v>
      </c>
      <c r="G152" s="488">
        <v>1841249.2</v>
      </c>
      <c r="H152" s="41">
        <f t="shared" si="31"/>
        <v>0.49904070444451115</v>
      </c>
      <c r="I152" s="488">
        <v>691249.2</v>
      </c>
      <c r="J152" s="145">
        <f t="shared" si="32"/>
        <v>0.18735187377933674</v>
      </c>
      <c r="K152" s="448">
        <v>2248848</v>
      </c>
      <c r="L152" s="700">
        <v>1</v>
      </c>
      <c r="M152" s="533">
        <f t="shared" si="30"/>
        <v>-0.18124782110662885</v>
      </c>
      <c r="N152" s="448">
        <v>1500000</v>
      </c>
      <c r="O152" s="700">
        <v>0.66700817485219099</v>
      </c>
      <c r="P152" s="533">
        <f>+I152/N152-1</f>
        <v>-0.53916720000000007</v>
      </c>
    </row>
    <row r="153" spans="1:19" ht="14.1" customHeight="1" x14ac:dyDescent="0.25">
      <c r="A153" s="634" t="s">
        <v>787</v>
      </c>
      <c r="B153" s="33" t="s">
        <v>742</v>
      </c>
      <c r="C153" s="488">
        <v>9000</v>
      </c>
      <c r="D153" s="488">
        <v>6000</v>
      </c>
      <c r="E153" s="488">
        <v>6000</v>
      </c>
      <c r="F153" s="41">
        <f t="shared" si="29"/>
        <v>1</v>
      </c>
      <c r="G153" s="488">
        <v>2959.15</v>
      </c>
      <c r="H153" s="41">
        <f t="shared" si="31"/>
        <v>0.49319166666666669</v>
      </c>
      <c r="I153" s="488">
        <v>2959.15</v>
      </c>
      <c r="J153" s="145">
        <f t="shared" si="32"/>
        <v>0.49319166666666669</v>
      </c>
      <c r="K153" s="448">
        <v>870</v>
      </c>
      <c r="L153" s="700">
        <v>0.14499999999999999</v>
      </c>
      <c r="M153" s="533">
        <f t="shared" si="30"/>
        <v>2.40132183908046</v>
      </c>
      <c r="N153" s="448">
        <v>870</v>
      </c>
      <c r="O153" s="700">
        <v>0.14499999999999999</v>
      </c>
      <c r="P153" s="533">
        <f>+I153/N153-1</f>
        <v>2.40132183908046</v>
      </c>
    </row>
    <row r="154" spans="1:19" ht="14.1" customHeight="1" x14ac:dyDescent="0.25">
      <c r="A154" s="635" t="s">
        <v>634</v>
      </c>
      <c r="B154" s="34" t="s">
        <v>635</v>
      </c>
      <c r="C154" s="488">
        <v>10958931.689999999</v>
      </c>
      <c r="D154" s="488">
        <v>10958931.689999999</v>
      </c>
      <c r="E154" s="488">
        <v>10958931.689999999</v>
      </c>
      <c r="F154" s="264">
        <f t="shared" si="29"/>
        <v>1</v>
      </c>
      <c r="G154" s="488">
        <v>10958931.689999999</v>
      </c>
      <c r="H154" s="264">
        <f t="shared" si="31"/>
        <v>1</v>
      </c>
      <c r="I154" s="488">
        <v>0</v>
      </c>
      <c r="J154" s="170">
        <f t="shared" si="32"/>
        <v>0</v>
      </c>
      <c r="K154" s="448">
        <v>10674936.689999999</v>
      </c>
      <c r="L154" s="700">
        <v>1</v>
      </c>
      <c r="M154" s="534">
        <f t="shared" si="30"/>
        <v>2.6603904851823623E-2</v>
      </c>
      <c r="N154" s="448">
        <v>5100000</v>
      </c>
      <c r="O154" s="700">
        <v>0.47775458984946917</v>
      </c>
      <c r="P154" s="533">
        <f>+I154/N154-1</f>
        <v>-1</v>
      </c>
    </row>
    <row r="155" spans="1:19" ht="14.1" customHeight="1" x14ac:dyDescent="0.25">
      <c r="A155" s="637" t="s">
        <v>788</v>
      </c>
      <c r="B155" s="34" t="s">
        <v>466</v>
      </c>
      <c r="C155" s="488">
        <v>40599839.609999999</v>
      </c>
      <c r="D155" s="488">
        <v>40599839.609999999</v>
      </c>
      <c r="E155" s="488">
        <v>37096734.350000001</v>
      </c>
      <c r="F155" s="264">
        <f t="shared" si="29"/>
        <v>0.91371627834861791</v>
      </c>
      <c r="G155" s="488">
        <v>37096734.350000001</v>
      </c>
      <c r="H155" s="264">
        <f t="shared" si="31"/>
        <v>0.91371627834861791</v>
      </c>
      <c r="I155" s="488">
        <v>34681050</v>
      </c>
      <c r="J155" s="170">
        <f t="shared" si="32"/>
        <v>0.85421642876288206</v>
      </c>
      <c r="K155" s="448">
        <v>40599839.609999999</v>
      </c>
      <c r="L155" s="700">
        <v>1</v>
      </c>
      <c r="M155" s="533">
        <f t="shared" si="30"/>
        <v>-8.6283721651382095E-2</v>
      </c>
      <c r="N155" s="448">
        <v>34681050</v>
      </c>
      <c r="O155" s="700">
        <v>0.85421642876288206</v>
      </c>
      <c r="P155" s="533">
        <f t="shared" ref="P155:P173" si="33">+I155/N155-1</f>
        <v>0</v>
      </c>
    </row>
    <row r="156" spans="1:19" ht="14.1" customHeight="1" x14ac:dyDescent="0.25">
      <c r="A156" s="637" t="s">
        <v>636</v>
      </c>
      <c r="B156" s="34" t="s">
        <v>637</v>
      </c>
      <c r="C156" s="488">
        <v>1576943.5</v>
      </c>
      <c r="D156" s="488">
        <v>1576943.5</v>
      </c>
      <c r="E156" s="488">
        <v>1576943.5</v>
      </c>
      <c r="F156" s="264">
        <f t="shared" si="29"/>
        <v>1</v>
      </c>
      <c r="G156" s="488">
        <v>1576943.5</v>
      </c>
      <c r="H156" s="264">
        <f t="shared" si="31"/>
        <v>1</v>
      </c>
      <c r="I156" s="488">
        <v>0</v>
      </c>
      <c r="J156" s="170">
        <f t="shared" si="32"/>
        <v>0</v>
      </c>
      <c r="K156" s="448">
        <v>1576943.5</v>
      </c>
      <c r="L156" s="700">
        <v>1</v>
      </c>
      <c r="M156" s="533">
        <f t="shared" si="30"/>
        <v>0</v>
      </c>
      <c r="N156" s="448">
        <v>0</v>
      </c>
      <c r="O156" s="700">
        <v>0</v>
      </c>
      <c r="P156" s="533" t="s">
        <v>127</v>
      </c>
    </row>
    <row r="157" spans="1:19" ht="14.1" customHeight="1" x14ac:dyDescent="0.25">
      <c r="A157" s="635" t="s">
        <v>638</v>
      </c>
      <c r="B157" s="34" t="s">
        <v>639</v>
      </c>
      <c r="C157" s="488">
        <v>8163831</v>
      </c>
      <c r="D157" s="488">
        <v>8163831</v>
      </c>
      <c r="E157" s="488">
        <v>8163831</v>
      </c>
      <c r="F157" s="264">
        <f t="shared" si="29"/>
        <v>1</v>
      </c>
      <c r="G157" s="488">
        <v>8163831</v>
      </c>
      <c r="H157" s="264">
        <f t="shared" si="31"/>
        <v>1</v>
      </c>
      <c r="I157" s="488">
        <v>0</v>
      </c>
      <c r="J157" s="170">
        <f t="shared" si="32"/>
        <v>0</v>
      </c>
      <c r="K157" s="448">
        <v>7463831</v>
      </c>
      <c r="L157" s="700">
        <v>0.91425594184886971</v>
      </c>
      <c r="M157" s="533">
        <f t="shared" si="30"/>
        <v>9.3785617600398608E-2</v>
      </c>
      <c r="N157" s="448">
        <v>0</v>
      </c>
      <c r="O157" s="700">
        <v>0</v>
      </c>
      <c r="P157" s="533" t="s">
        <v>127</v>
      </c>
    </row>
    <row r="158" spans="1:19" ht="14.1" customHeight="1" x14ac:dyDescent="0.25">
      <c r="A158" s="635" t="s">
        <v>640</v>
      </c>
      <c r="B158" s="34" t="s">
        <v>112</v>
      </c>
      <c r="C158" s="488">
        <v>8786963.8499999996</v>
      </c>
      <c r="D158" s="488">
        <v>8758598.2699999996</v>
      </c>
      <c r="E158" s="488">
        <v>8512885.7200000007</v>
      </c>
      <c r="F158" s="264">
        <f t="shared" si="29"/>
        <v>0.97194613311109213</v>
      </c>
      <c r="G158" s="488">
        <v>8353529.3899999997</v>
      </c>
      <c r="H158" s="264">
        <f t="shared" si="31"/>
        <v>0.95375185988522337</v>
      </c>
      <c r="I158" s="488">
        <v>104392.04</v>
      </c>
      <c r="J158" s="170">
        <f t="shared" si="32"/>
        <v>1.1918806729332957E-2</v>
      </c>
      <c r="K158" s="448">
        <v>8420993.9199999999</v>
      </c>
      <c r="L158" s="700">
        <v>0.91641616153619376</v>
      </c>
      <c r="M158" s="533">
        <f t="shared" si="30"/>
        <v>-8.0114687934604856E-3</v>
      </c>
      <c r="N158" s="448">
        <v>258868.24</v>
      </c>
      <c r="O158" s="700">
        <v>2.8171382273653296E-2</v>
      </c>
      <c r="P158" s="533">
        <f>+I158/N158-1</f>
        <v>-0.59673678007004649</v>
      </c>
    </row>
    <row r="159" spans="1:19" ht="14.1" customHeight="1" x14ac:dyDescent="0.25">
      <c r="A159" s="635" t="s">
        <v>641</v>
      </c>
      <c r="B159" s="34" t="s">
        <v>642</v>
      </c>
      <c r="C159" s="488">
        <v>8747393.0999999996</v>
      </c>
      <c r="D159" s="488">
        <v>8747393.0999999996</v>
      </c>
      <c r="E159" s="488">
        <v>8744700.8900000006</v>
      </c>
      <c r="F159" s="264">
        <f t="shared" si="29"/>
        <v>0.99969222716194162</v>
      </c>
      <c r="G159" s="488">
        <v>8744700.8900000006</v>
      </c>
      <c r="H159" s="264">
        <f t="shared" si="31"/>
        <v>0.99969222716194162</v>
      </c>
      <c r="I159" s="488">
        <v>0</v>
      </c>
      <c r="J159" s="170">
        <f t="shared" si="32"/>
        <v>0</v>
      </c>
      <c r="K159" s="448">
        <v>8744700.8900000006</v>
      </c>
      <c r="L159" s="700">
        <v>0.99063231816423825</v>
      </c>
      <c r="M159" s="533">
        <f t="shared" si="30"/>
        <v>0</v>
      </c>
      <c r="N159" s="448">
        <v>0</v>
      </c>
      <c r="O159" s="700">
        <v>0</v>
      </c>
      <c r="P159" s="533" t="s">
        <v>127</v>
      </c>
    </row>
    <row r="160" spans="1:19" ht="14.1" customHeight="1" x14ac:dyDescent="0.25">
      <c r="A160" s="635" t="s">
        <v>789</v>
      </c>
      <c r="B160" s="34" t="s">
        <v>645</v>
      </c>
      <c r="C160" s="488">
        <v>5255775.0999999996</v>
      </c>
      <c r="D160" s="488">
        <v>5255775.0999999996</v>
      </c>
      <c r="E160" s="488">
        <v>5255775.0999999996</v>
      </c>
      <c r="F160" s="264">
        <f t="shared" si="29"/>
        <v>1</v>
      </c>
      <c r="G160" s="488">
        <v>5255775.0999999996</v>
      </c>
      <c r="H160" s="264">
        <f t="shared" si="31"/>
        <v>1</v>
      </c>
      <c r="I160" s="488">
        <v>0</v>
      </c>
      <c r="J160" s="170">
        <f t="shared" si="32"/>
        <v>0</v>
      </c>
      <c r="K160" s="448">
        <v>5255775.0999999996</v>
      </c>
      <c r="L160" s="700">
        <v>1</v>
      </c>
      <c r="M160" s="533">
        <f t="shared" si="30"/>
        <v>0</v>
      </c>
      <c r="N160" s="448">
        <v>0</v>
      </c>
      <c r="O160" s="700">
        <v>0</v>
      </c>
      <c r="P160" s="533" t="s">
        <v>127</v>
      </c>
    </row>
    <row r="161" spans="1:19" ht="14.1" customHeight="1" x14ac:dyDescent="0.25">
      <c r="A161" s="635" t="s">
        <v>643</v>
      </c>
      <c r="B161" s="34" t="s">
        <v>646</v>
      </c>
      <c r="C161" s="488">
        <v>3019606</v>
      </c>
      <c r="D161" s="488">
        <v>3019606</v>
      </c>
      <c r="E161" s="488">
        <v>2919606</v>
      </c>
      <c r="F161" s="264">
        <f t="shared" si="29"/>
        <v>0.96688309666890315</v>
      </c>
      <c r="G161" s="488">
        <v>2919606</v>
      </c>
      <c r="H161" s="264">
        <f t="shared" si="31"/>
        <v>0.96688309666890315</v>
      </c>
      <c r="I161" s="488">
        <v>0</v>
      </c>
      <c r="J161" s="170">
        <f t="shared" si="32"/>
        <v>0</v>
      </c>
      <c r="K161" s="448">
        <v>2919606</v>
      </c>
      <c r="L161" s="700">
        <v>0.96688309666890315</v>
      </c>
      <c r="M161" s="533">
        <f t="shared" si="30"/>
        <v>0</v>
      </c>
      <c r="N161" s="448">
        <v>0</v>
      </c>
      <c r="O161" s="700">
        <v>0</v>
      </c>
      <c r="P161" s="533" t="s">
        <v>127</v>
      </c>
    </row>
    <row r="162" spans="1:19" ht="14.1" customHeight="1" x14ac:dyDescent="0.25">
      <c r="A162" s="635" t="s">
        <v>644</v>
      </c>
      <c r="B162" s="34" t="s">
        <v>647</v>
      </c>
      <c r="C162" s="488">
        <v>1326943.5</v>
      </c>
      <c r="D162" s="488">
        <v>2046943.5</v>
      </c>
      <c r="E162" s="488">
        <v>1326943.5</v>
      </c>
      <c r="F162" s="264">
        <f t="shared" si="29"/>
        <v>0.64825604614880672</v>
      </c>
      <c r="G162" s="488">
        <v>1326943.5</v>
      </c>
      <c r="H162" s="264">
        <f t="shared" si="31"/>
        <v>0.64825604614880672</v>
      </c>
      <c r="I162" s="488">
        <v>0</v>
      </c>
      <c r="J162" s="170">
        <f t="shared" si="32"/>
        <v>0</v>
      </c>
      <c r="K162" s="448">
        <v>1326943.5</v>
      </c>
      <c r="L162" s="700">
        <v>1</v>
      </c>
      <c r="M162" s="533">
        <f t="shared" si="30"/>
        <v>0</v>
      </c>
      <c r="N162" s="448">
        <v>0</v>
      </c>
      <c r="O162" s="700">
        <v>0</v>
      </c>
      <c r="P162" s="533" t="s">
        <v>127</v>
      </c>
    </row>
    <row r="163" spans="1:19" ht="14.1" customHeight="1" x14ac:dyDescent="0.25">
      <c r="A163" s="635" t="s">
        <v>790</v>
      </c>
      <c r="B163" s="34" t="s">
        <v>481</v>
      </c>
      <c r="C163" s="488">
        <v>33376191.52</v>
      </c>
      <c r="D163" s="488">
        <v>33376191.52</v>
      </c>
      <c r="E163" s="488">
        <v>30854808.640000001</v>
      </c>
      <c r="F163" s="264">
        <f t="shared" si="29"/>
        <v>0.92445564442278827</v>
      </c>
      <c r="G163" s="488">
        <v>30854808.640000001</v>
      </c>
      <c r="H163" s="264">
        <f t="shared" si="31"/>
        <v>0.92445564442278827</v>
      </c>
      <c r="I163" s="488">
        <v>20800000</v>
      </c>
      <c r="J163" s="170">
        <f t="shared" si="32"/>
        <v>0.62319872498142947</v>
      </c>
      <c r="K163" s="448">
        <v>33376191.52</v>
      </c>
      <c r="L163" s="700">
        <v>1</v>
      </c>
      <c r="M163" s="533">
        <f t="shared" si="30"/>
        <v>-7.554435557721173E-2</v>
      </c>
      <c r="N163" s="448">
        <v>15900000</v>
      </c>
      <c r="O163" s="700">
        <v>0.47638748688484278</v>
      </c>
      <c r="P163" s="533">
        <f t="shared" si="33"/>
        <v>0.30817610062893075</v>
      </c>
    </row>
    <row r="164" spans="1:19" ht="14.1" customHeight="1" x14ac:dyDescent="0.25">
      <c r="A164" s="637" t="s">
        <v>648</v>
      </c>
      <c r="B164" s="34" t="s">
        <v>649</v>
      </c>
      <c r="C164" s="488">
        <v>17623555.41</v>
      </c>
      <c r="D164" s="488">
        <v>17432666.02</v>
      </c>
      <c r="E164" s="488">
        <v>15079104.189999999</v>
      </c>
      <c r="F164" s="264">
        <f t="shared" si="29"/>
        <v>0.86499128548095705</v>
      </c>
      <c r="G164" s="488">
        <v>15079104.189999999</v>
      </c>
      <c r="H164" s="264">
        <f t="shared" si="31"/>
        <v>0.86499128548095705</v>
      </c>
      <c r="I164" s="488">
        <v>0</v>
      </c>
      <c r="J164" s="170">
        <f t="shared" si="32"/>
        <v>0</v>
      </c>
      <c r="K164" s="448">
        <v>14546561.58</v>
      </c>
      <c r="L164" s="700">
        <v>0.64125212917927021</v>
      </c>
      <c r="M164" s="533">
        <f t="shared" si="30"/>
        <v>3.6609518137412644E-2</v>
      </c>
      <c r="N164" s="448">
        <v>3366705.54</v>
      </c>
      <c r="O164" s="700">
        <v>0.14841356728678179</v>
      </c>
      <c r="P164" s="533">
        <f t="shared" si="33"/>
        <v>-1</v>
      </c>
    </row>
    <row r="165" spans="1:19" s="6" customFormat="1" ht="14.1" customHeight="1" x14ac:dyDescent="0.25">
      <c r="A165" s="635" t="s">
        <v>650</v>
      </c>
      <c r="B165" s="34" t="s">
        <v>651</v>
      </c>
      <c r="C165" s="488">
        <v>12917828.109999999</v>
      </c>
      <c r="D165" s="488">
        <v>12999991.24</v>
      </c>
      <c r="E165" s="488">
        <v>12633892.060000001</v>
      </c>
      <c r="F165" s="264">
        <f t="shared" si="29"/>
        <v>0.97183850563886998</v>
      </c>
      <c r="G165" s="488">
        <v>12569193.539999999</v>
      </c>
      <c r="H165" s="264">
        <f t="shared" si="31"/>
        <v>0.96686169305449465</v>
      </c>
      <c r="I165" s="488">
        <v>105727.73</v>
      </c>
      <c r="J165" s="170">
        <f t="shared" si="32"/>
        <v>8.1329077880209402E-3</v>
      </c>
      <c r="K165" s="448">
        <v>12528724.9</v>
      </c>
      <c r="L165" s="700">
        <v>0.96913442293095331</v>
      </c>
      <c r="M165" s="533">
        <f t="shared" si="30"/>
        <v>3.2300685283621622E-3</v>
      </c>
      <c r="N165" s="448">
        <v>7048347.5700000003</v>
      </c>
      <c r="O165" s="700">
        <v>0.54521081030909513</v>
      </c>
      <c r="P165" s="533">
        <f t="shared" si="33"/>
        <v>-0.98499964297305498</v>
      </c>
      <c r="R165" s="239"/>
    </row>
    <row r="166" spans="1:19" s="256" customFormat="1" ht="14.1" customHeight="1" x14ac:dyDescent="0.25">
      <c r="A166" s="635" t="s">
        <v>652</v>
      </c>
      <c r="B166" s="34" t="s">
        <v>653</v>
      </c>
      <c r="C166" s="488">
        <v>51707327.659999996</v>
      </c>
      <c r="D166" s="488">
        <v>51707327.659999996</v>
      </c>
      <c r="E166" s="488">
        <v>48067327.659999996</v>
      </c>
      <c r="F166" s="264">
        <f t="shared" si="29"/>
        <v>0.92960378799819798</v>
      </c>
      <c r="G166" s="488">
        <v>48067327.659999996</v>
      </c>
      <c r="H166" s="264">
        <f t="shared" si="31"/>
        <v>0.92960378799819798</v>
      </c>
      <c r="I166" s="488">
        <v>38000000</v>
      </c>
      <c r="J166" s="170">
        <f t="shared" si="32"/>
        <v>0.73490550990892189</v>
      </c>
      <c r="K166" s="448">
        <v>48067327.659999996</v>
      </c>
      <c r="L166" s="700">
        <v>0.9276303860244266</v>
      </c>
      <c r="M166" s="533">
        <f t="shared" si="30"/>
        <v>0</v>
      </c>
      <c r="N166" s="448">
        <v>40000000</v>
      </c>
      <c r="O166" s="700">
        <v>0.77194254907278259</v>
      </c>
      <c r="P166" s="533">
        <f t="shared" si="33"/>
        <v>-5.0000000000000044E-2</v>
      </c>
      <c r="R166" s="257"/>
      <c r="S166" s="258"/>
    </row>
    <row r="167" spans="1:19" x14ac:dyDescent="0.25">
      <c r="A167" s="635" t="s">
        <v>654</v>
      </c>
      <c r="B167" s="34" t="s">
        <v>655</v>
      </c>
      <c r="C167" s="488">
        <v>18169551.329999998</v>
      </c>
      <c r="D167" s="488">
        <v>18169551.329999998</v>
      </c>
      <c r="E167" s="488">
        <v>17219551.329999998</v>
      </c>
      <c r="F167" s="264">
        <f t="shared" si="29"/>
        <v>0.94771472433491288</v>
      </c>
      <c r="G167" s="488">
        <v>17219551.329999998</v>
      </c>
      <c r="H167" s="264">
        <f t="shared" si="31"/>
        <v>0.94771472433491288</v>
      </c>
      <c r="I167" s="488">
        <v>15500000</v>
      </c>
      <c r="J167" s="170">
        <f t="shared" si="32"/>
        <v>0.8530755503251054</v>
      </c>
      <c r="K167" s="448">
        <v>17219551.329999998</v>
      </c>
      <c r="L167" s="700">
        <v>0.94771472433491288</v>
      </c>
      <c r="M167" s="533">
        <f t="shared" si="30"/>
        <v>0</v>
      </c>
      <c r="N167" s="448">
        <v>6000000</v>
      </c>
      <c r="O167" s="700">
        <v>0.33022279367423435</v>
      </c>
      <c r="P167" s="533">
        <f t="shared" si="33"/>
        <v>1.5833333333333335</v>
      </c>
    </row>
    <row r="168" spans="1:19" x14ac:dyDescent="0.25">
      <c r="A168" s="635" t="s">
        <v>656</v>
      </c>
      <c r="B168" s="34" t="s">
        <v>100</v>
      </c>
      <c r="C168" s="488">
        <v>21420777.93</v>
      </c>
      <c r="D168" s="488">
        <v>21515233.629999999</v>
      </c>
      <c r="E168" s="488">
        <v>16254466.6</v>
      </c>
      <c r="F168" s="264">
        <f t="shared" si="29"/>
        <v>0.75548640928237043</v>
      </c>
      <c r="G168" s="488">
        <v>15916406.01</v>
      </c>
      <c r="H168" s="264">
        <f t="shared" si="31"/>
        <v>0.73977379394136755</v>
      </c>
      <c r="I168" s="488">
        <v>770510.13</v>
      </c>
      <c r="J168" s="170">
        <f t="shared" si="32"/>
        <v>3.5812305980523068E-2</v>
      </c>
      <c r="K168" s="448">
        <v>16794899.18</v>
      </c>
      <c r="L168" s="700">
        <v>0.81456311973966211</v>
      </c>
      <c r="M168" s="533">
        <f t="shared" si="30"/>
        <v>-5.2307141625842157E-2</v>
      </c>
      <c r="N168" s="448">
        <v>1613252.66</v>
      </c>
      <c r="O168" s="700">
        <v>7.8243763512601705E-2</v>
      </c>
      <c r="P168" s="533">
        <f t="shared" si="33"/>
        <v>-0.52238719383236587</v>
      </c>
    </row>
    <row r="169" spans="1:19" x14ac:dyDescent="0.25">
      <c r="A169" s="637" t="s">
        <v>791</v>
      </c>
      <c r="B169" s="34" t="s">
        <v>657</v>
      </c>
      <c r="C169" s="488">
        <v>211322.62</v>
      </c>
      <c r="D169" s="488">
        <v>211322.62</v>
      </c>
      <c r="E169" s="488">
        <v>211322.62</v>
      </c>
      <c r="F169" s="264">
        <f t="shared" si="29"/>
        <v>1</v>
      </c>
      <c r="G169" s="488">
        <v>211322.62</v>
      </c>
      <c r="H169" s="264">
        <f t="shared" si="31"/>
        <v>1</v>
      </c>
      <c r="I169" s="488">
        <v>0</v>
      </c>
      <c r="J169" s="170">
        <f t="shared" si="32"/>
        <v>0</v>
      </c>
      <c r="K169" s="448">
        <v>211322.62</v>
      </c>
      <c r="L169" s="700">
        <v>1</v>
      </c>
      <c r="M169" s="533">
        <f t="shared" si="30"/>
        <v>0</v>
      </c>
      <c r="N169" s="448">
        <v>0</v>
      </c>
      <c r="O169" s="700">
        <v>0</v>
      </c>
      <c r="P169" s="533" t="s">
        <v>127</v>
      </c>
    </row>
    <row r="170" spans="1:19" x14ac:dyDescent="0.25">
      <c r="A170" s="637" t="s">
        <v>792</v>
      </c>
      <c r="B170" s="34" t="s">
        <v>658</v>
      </c>
      <c r="C170" s="488">
        <v>15585118.16</v>
      </c>
      <c r="D170" s="488">
        <v>17590131.649999999</v>
      </c>
      <c r="E170" s="488">
        <v>15763679.59</v>
      </c>
      <c r="F170" s="264">
        <f t="shared" si="29"/>
        <v>0.8961660949251623</v>
      </c>
      <c r="G170" s="488">
        <v>15230123.51</v>
      </c>
      <c r="H170" s="264">
        <f t="shared" si="31"/>
        <v>0.86583340096832084</v>
      </c>
      <c r="I170" s="488">
        <v>7221876.1900000004</v>
      </c>
      <c r="J170" s="170">
        <f t="shared" si="32"/>
        <v>0.4105640784104081</v>
      </c>
      <c r="K170" s="448">
        <v>13447505.550000001</v>
      </c>
      <c r="L170" s="700">
        <v>0.84357903111320687</v>
      </c>
      <c r="M170" s="533">
        <f t="shared" si="30"/>
        <v>0.13256123623611371</v>
      </c>
      <c r="N170" s="448">
        <v>6810047.0199999996</v>
      </c>
      <c r="O170" s="700">
        <v>0.42720286268756963</v>
      </c>
      <c r="P170" s="533">
        <f t="shared" si="33"/>
        <v>6.0473763072490527E-2</v>
      </c>
    </row>
    <row r="171" spans="1:19" x14ac:dyDescent="0.25">
      <c r="A171" s="637" t="s">
        <v>793</v>
      </c>
      <c r="B171" s="34" t="s">
        <v>659</v>
      </c>
      <c r="C171" s="488">
        <v>8834615.9700000007</v>
      </c>
      <c r="D171" s="488">
        <v>8616085.4199999999</v>
      </c>
      <c r="E171" s="488">
        <v>7396979.6299999999</v>
      </c>
      <c r="F171" s="264">
        <f t="shared" si="29"/>
        <v>0.85850815880142473</v>
      </c>
      <c r="G171" s="488">
        <v>7026794.0199999996</v>
      </c>
      <c r="H171" s="264">
        <f t="shared" si="31"/>
        <v>0.81554368108852848</v>
      </c>
      <c r="I171" s="488">
        <v>932966.8</v>
      </c>
      <c r="J171" s="170">
        <f t="shared" si="32"/>
        <v>0.10828198126197315</v>
      </c>
      <c r="K171" s="448">
        <v>7197352.6699999999</v>
      </c>
      <c r="L171" s="700">
        <v>0.86230943375635494</v>
      </c>
      <c r="M171" s="533">
        <f t="shared" si="30"/>
        <v>-2.369741456618113E-2</v>
      </c>
      <c r="N171" s="448">
        <v>1232502.96</v>
      </c>
      <c r="O171" s="700">
        <v>0.14766525669508862</v>
      </c>
      <c r="P171" s="533">
        <f t="shared" si="33"/>
        <v>-0.24303078347170859</v>
      </c>
      <c r="R171"/>
    </row>
    <row r="172" spans="1:19" x14ac:dyDescent="0.25">
      <c r="A172" s="637" t="s">
        <v>660</v>
      </c>
      <c r="B172" s="34" t="s">
        <v>661</v>
      </c>
      <c r="C172" s="488">
        <v>13280781.460000001</v>
      </c>
      <c r="D172" s="488">
        <v>13817830.99</v>
      </c>
      <c r="E172" s="488">
        <v>12444973.880000001</v>
      </c>
      <c r="F172" s="371">
        <f t="shared" si="29"/>
        <v>0.90064597613087471</v>
      </c>
      <c r="G172" s="488">
        <v>12386322.970000001</v>
      </c>
      <c r="H172" s="371">
        <f t="shared" si="31"/>
        <v>0.89640139461569723</v>
      </c>
      <c r="I172" s="488">
        <v>7542209.8700000001</v>
      </c>
      <c r="J172" s="373">
        <f t="shared" si="32"/>
        <v>0.54583167759529816</v>
      </c>
      <c r="K172" s="448">
        <v>12157076.130000001</v>
      </c>
      <c r="L172" s="700">
        <v>0.92972873694690206</v>
      </c>
      <c r="M172" s="533">
        <f t="shared" si="30"/>
        <v>1.8857070363677897E-2</v>
      </c>
      <c r="N172" s="448">
        <v>4075941.84</v>
      </c>
      <c r="O172" s="700">
        <v>0.31171313054631922</v>
      </c>
      <c r="P172" s="533">
        <f t="shared" si="33"/>
        <v>0.8504213666601288</v>
      </c>
    </row>
    <row r="173" spans="1:19" x14ac:dyDescent="0.25">
      <c r="A173" s="637" t="s">
        <v>794</v>
      </c>
      <c r="B173" s="34" t="s">
        <v>470</v>
      </c>
      <c r="C173" s="488">
        <v>5444779.1600000001</v>
      </c>
      <c r="D173" s="488">
        <v>5194041.37</v>
      </c>
      <c r="E173" s="488">
        <v>5121398.96</v>
      </c>
      <c r="F173" s="371">
        <f t="shared" si="29"/>
        <v>0.98601427966677901</v>
      </c>
      <c r="G173" s="488">
        <v>5121398.96</v>
      </c>
      <c r="H173" s="371">
        <f t="shared" si="31"/>
        <v>0.98601427966677901</v>
      </c>
      <c r="I173" s="488">
        <v>36057.879999999997</v>
      </c>
      <c r="J173" s="373">
        <f t="shared" si="32"/>
        <v>6.9421626497364608E-3</v>
      </c>
      <c r="K173" s="448">
        <v>6411530.8799999999</v>
      </c>
      <c r="L173" s="700">
        <v>0.9915580332552657</v>
      </c>
      <c r="M173" s="533">
        <f t="shared" si="30"/>
        <v>-0.20122057339291799</v>
      </c>
      <c r="N173" s="448">
        <v>1333714.18</v>
      </c>
      <c r="O173" s="700">
        <v>0.20626197299785282</v>
      </c>
      <c r="P173" s="533">
        <f t="shared" si="33"/>
        <v>-0.97296431233864511</v>
      </c>
      <c r="R173"/>
    </row>
    <row r="174" spans="1:19" x14ac:dyDescent="0.25">
      <c r="A174" s="644" t="s">
        <v>795</v>
      </c>
      <c r="B174" s="566" t="s">
        <v>422</v>
      </c>
      <c r="C174" s="488">
        <v>6518951.2199999997</v>
      </c>
      <c r="D174" s="488">
        <v>6268294.6600000001</v>
      </c>
      <c r="E174" s="488">
        <v>6268294.6600000001</v>
      </c>
      <c r="F174" s="389">
        <f t="shared" si="29"/>
        <v>1</v>
      </c>
      <c r="G174" s="488">
        <v>6268294.6600000001</v>
      </c>
      <c r="H174" s="389">
        <f t="shared" si="31"/>
        <v>1</v>
      </c>
      <c r="I174" s="488">
        <v>75291</v>
      </c>
      <c r="J174" s="404">
        <f t="shared" si="32"/>
        <v>1.2011400880762042E-2</v>
      </c>
      <c r="K174" s="448">
        <v>6518951.2199999997</v>
      </c>
      <c r="L174" s="700">
        <v>1</v>
      </c>
      <c r="M174" s="533">
        <f t="shared" si="30"/>
        <v>-3.8450442646508987E-2</v>
      </c>
      <c r="N174" s="448">
        <v>0</v>
      </c>
      <c r="O174" s="700">
        <v>0</v>
      </c>
      <c r="P174" s="533" t="s">
        <v>127</v>
      </c>
    </row>
    <row r="175" spans="1:19" x14ac:dyDescent="0.25">
      <c r="A175" s="638">
        <v>3</v>
      </c>
      <c r="B175" s="2" t="s">
        <v>122</v>
      </c>
      <c r="C175" s="192">
        <f>SUBTOTAL(9,C151:C174)</f>
        <v>316892701.75000012</v>
      </c>
      <c r="D175" s="198">
        <f>SUBTOTAL(9,D151:D174)</f>
        <v>319395384.63000005</v>
      </c>
      <c r="E175" s="194">
        <f>SUBTOTAL(9,E151:E174)</f>
        <v>292207195.45999998</v>
      </c>
      <c r="F175" s="82">
        <f t="shared" si="29"/>
        <v>0.91487607373695801</v>
      </c>
      <c r="G175" s="194">
        <f>SUBTOTAL(9,G151:G174)</f>
        <v>290184261.56999999</v>
      </c>
      <c r="H175" s="82">
        <f t="shared" si="31"/>
        <v>0.90854243841425775</v>
      </c>
      <c r="I175" s="194">
        <f>SUBTOTAL(9,I151:I174)</f>
        <v>135126263.25999996</v>
      </c>
      <c r="J175" s="162">
        <f t="shared" si="32"/>
        <v>0.42306892886550457</v>
      </c>
      <c r="K175" s="656">
        <f>SUM(K151:K174)</f>
        <v>295558041.0800001</v>
      </c>
      <c r="L175" s="655">
        <v>0.92066722902084874</v>
      </c>
      <c r="M175" s="665">
        <f t="shared" ref="M175:M181" si="34">+G175/K175-1</f>
        <v>-1.8181807845131681E-2</v>
      </c>
      <c r="N175" s="656">
        <f>SUBTOTAL(9,N151:N174)</f>
        <v>136189745.88999999</v>
      </c>
      <c r="O175" s="655">
        <v>0.42423286983303943</v>
      </c>
      <c r="P175" s="655">
        <f t="shared" ref="P175:P181" si="35">+I175/N175-1</f>
        <v>-7.8088304156099797E-3</v>
      </c>
    </row>
    <row r="176" spans="1:19" x14ac:dyDescent="0.25">
      <c r="A176" s="634" t="s">
        <v>796</v>
      </c>
      <c r="B176" s="490" t="s">
        <v>662</v>
      </c>
      <c r="C176" s="488">
        <v>5789085.3399999999</v>
      </c>
      <c r="D176" s="488">
        <v>5288604.6500000004</v>
      </c>
      <c r="E176" s="488">
        <v>2699700.33</v>
      </c>
      <c r="F176" s="70">
        <f t="shared" si="29"/>
        <v>0.51047497566300404</v>
      </c>
      <c r="G176" s="488">
        <v>2600275.08</v>
      </c>
      <c r="H176" s="70">
        <f t="shared" si="31"/>
        <v>0.49167507349977463</v>
      </c>
      <c r="I176" s="488">
        <v>2549558.06</v>
      </c>
      <c r="J176" s="145">
        <f t="shared" si="32"/>
        <v>0.48208520559388002</v>
      </c>
      <c r="K176" s="448">
        <v>1801197.28</v>
      </c>
      <c r="L176" s="700">
        <v>0.34379611744762684</v>
      </c>
      <c r="M176" s="533">
        <f t="shared" si="34"/>
        <v>0.4436370234802931</v>
      </c>
      <c r="N176" s="448">
        <v>1773785.03</v>
      </c>
      <c r="O176" s="700">
        <v>0.3385639170522855</v>
      </c>
      <c r="P176" s="533">
        <f t="shared" si="35"/>
        <v>0.43735459307602786</v>
      </c>
    </row>
    <row r="177" spans="1:16" x14ac:dyDescent="0.25">
      <c r="A177" s="634" t="s">
        <v>663</v>
      </c>
      <c r="B177" s="33" t="s">
        <v>665</v>
      </c>
      <c r="C177" s="488">
        <v>22436445.48</v>
      </c>
      <c r="D177" s="488">
        <v>23447648.780000001</v>
      </c>
      <c r="E177" s="488">
        <v>22365103.780000001</v>
      </c>
      <c r="F177" s="41">
        <f t="shared" ref="F177:F201" si="36">+E177/D177</f>
        <v>0.95383140500964125</v>
      </c>
      <c r="G177" s="488">
        <v>22365103.780000001</v>
      </c>
      <c r="H177" s="41">
        <f t="shared" si="31"/>
        <v>0.95383140500964125</v>
      </c>
      <c r="I177" s="488">
        <v>3178818.08</v>
      </c>
      <c r="J177" s="145">
        <f t="shared" si="32"/>
        <v>0.13557086724667325</v>
      </c>
      <c r="K177" s="448">
        <v>25885012.039999999</v>
      </c>
      <c r="L177" s="700">
        <v>1</v>
      </c>
      <c r="M177" s="533">
        <f t="shared" si="34"/>
        <v>-0.13598248494382381</v>
      </c>
      <c r="N177" s="448">
        <v>4345167.97</v>
      </c>
      <c r="O177" s="700">
        <v>0.16786424372858819</v>
      </c>
      <c r="P177" s="533">
        <f t="shared" si="35"/>
        <v>-0.26842458060372743</v>
      </c>
    </row>
    <row r="178" spans="1:16" x14ac:dyDescent="0.25">
      <c r="A178" s="634" t="s">
        <v>664</v>
      </c>
      <c r="B178" s="33" t="s">
        <v>666</v>
      </c>
      <c r="C178" s="488">
        <v>6874744.6100000003</v>
      </c>
      <c r="D178" s="488">
        <v>6569432.6100000003</v>
      </c>
      <c r="E178" s="488">
        <v>3777825.5</v>
      </c>
      <c r="F178" s="41">
        <f t="shared" si="36"/>
        <v>0.57506115433003879</v>
      </c>
      <c r="G178" s="488">
        <v>1073592.95</v>
      </c>
      <c r="H178" s="41">
        <f t="shared" si="31"/>
        <v>0.16342247705924787</v>
      </c>
      <c r="I178" s="488">
        <v>305483.96000000002</v>
      </c>
      <c r="J178" s="145">
        <f t="shared" si="32"/>
        <v>4.6500813408907167E-2</v>
      </c>
      <c r="K178" s="448">
        <v>1001633.82</v>
      </c>
      <c r="L178" s="700">
        <v>0.13609919334125656</v>
      </c>
      <c r="M178" s="533">
        <f t="shared" si="34"/>
        <v>7.1841753506286299E-2</v>
      </c>
      <c r="N178" s="448">
        <v>621080.81000000006</v>
      </c>
      <c r="O178" s="700">
        <v>8.4390717997854983E-2</v>
      </c>
      <c r="P178" s="533">
        <f t="shared" si="35"/>
        <v>-0.50814136408432908</v>
      </c>
    </row>
    <row r="179" spans="1:16" x14ac:dyDescent="0.25">
      <c r="A179" s="635" t="s">
        <v>667</v>
      </c>
      <c r="B179" s="34" t="s">
        <v>668</v>
      </c>
      <c r="C179" s="488">
        <v>2743104</v>
      </c>
      <c r="D179" s="488">
        <v>5236469.9000000004</v>
      </c>
      <c r="E179" s="488">
        <v>2649986.35</v>
      </c>
      <c r="F179" s="264">
        <f t="shared" si="36"/>
        <v>0.50606351236736791</v>
      </c>
      <c r="G179" s="488">
        <v>2251833.52</v>
      </c>
      <c r="H179" s="264">
        <f t="shared" si="31"/>
        <v>0.43002892463871506</v>
      </c>
      <c r="I179" s="488">
        <v>964073.46</v>
      </c>
      <c r="J179" s="170">
        <f t="shared" si="32"/>
        <v>0.18410751487371291</v>
      </c>
      <c r="K179" s="448">
        <v>2985180.21</v>
      </c>
      <c r="L179" s="700">
        <v>0.3447837449394634</v>
      </c>
      <c r="M179" s="533">
        <f t="shared" si="34"/>
        <v>-0.24566245198309145</v>
      </c>
      <c r="N179" s="448">
        <v>1926858.57</v>
      </c>
      <c r="O179" s="700">
        <v>0.22254921545701231</v>
      </c>
      <c r="P179" s="533">
        <f t="shared" si="35"/>
        <v>-0.49966568641309261</v>
      </c>
    </row>
    <row r="180" spans="1:16" x14ac:dyDescent="0.25">
      <c r="A180" s="635" t="s">
        <v>669</v>
      </c>
      <c r="B180" s="34" t="s">
        <v>670</v>
      </c>
      <c r="C180" s="488">
        <v>37841838.060000002</v>
      </c>
      <c r="D180" s="488">
        <v>39390096.810000002</v>
      </c>
      <c r="E180" s="488">
        <v>15077699</v>
      </c>
      <c r="F180" s="264">
        <f t="shared" si="36"/>
        <v>0.38277892721939716</v>
      </c>
      <c r="G180" s="488">
        <v>12043704.9</v>
      </c>
      <c r="H180" s="264">
        <f t="shared" si="31"/>
        <v>0.30575464076905884</v>
      </c>
      <c r="I180" s="488">
        <v>11871590.9</v>
      </c>
      <c r="J180" s="170">
        <f t="shared" si="32"/>
        <v>0.30138516686727584</v>
      </c>
      <c r="K180" s="448">
        <v>9039110</v>
      </c>
      <c r="L180" s="700">
        <v>0.22480801566919711</v>
      </c>
      <c r="M180" s="533">
        <f t="shared" si="34"/>
        <v>0.33239941764178105</v>
      </c>
      <c r="N180" s="448">
        <v>8329110</v>
      </c>
      <c r="O180" s="700">
        <v>0.20714989544219137</v>
      </c>
      <c r="P180" s="533">
        <f t="shared" si="35"/>
        <v>0.42531325675852516</v>
      </c>
    </row>
    <row r="181" spans="1:16" x14ac:dyDescent="0.25">
      <c r="A181" s="645" t="s">
        <v>671</v>
      </c>
      <c r="B181" s="565" t="s">
        <v>672</v>
      </c>
      <c r="C181" s="488">
        <v>1962280</v>
      </c>
      <c r="D181" s="488">
        <v>1962280</v>
      </c>
      <c r="E181" s="488">
        <v>824115.55</v>
      </c>
      <c r="F181" s="389">
        <f t="shared" si="36"/>
        <v>0.41997857084615858</v>
      </c>
      <c r="G181" s="488">
        <v>737376.53</v>
      </c>
      <c r="H181" s="389">
        <f t="shared" si="31"/>
        <v>0.37577538883339789</v>
      </c>
      <c r="I181" s="488">
        <v>110595.76</v>
      </c>
      <c r="J181" s="404">
        <f t="shared" si="32"/>
        <v>5.636084554701673E-2</v>
      </c>
      <c r="K181" s="448">
        <v>1206411.47</v>
      </c>
      <c r="L181" s="700">
        <v>0.62759403936991487</v>
      </c>
      <c r="M181" s="533">
        <f t="shared" si="34"/>
        <v>-0.38878521272679867</v>
      </c>
      <c r="N181" s="448">
        <v>112500</v>
      </c>
      <c r="O181" s="700">
        <v>5.8524252450215371E-2</v>
      </c>
      <c r="P181" s="533">
        <f t="shared" si="35"/>
        <v>-1.692657777777784E-2</v>
      </c>
    </row>
    <row r="182" spans="1:16" ht="14.4" thickBot="1" x14ac:dyDescent="0.3">
      <c r="A182" s="629" t="s">
        <v>19</v>
      </c>
      <c r="K182" s="686"/>
      <c r="L182" s="686"/>
      <c r="M182" s="686"/>
      <c r="N182" s="686"/>
      <c r="O182" s="686"/>
      <c r="P182" s="686"/>
    </row>
    <row r="183" spans="1:16" ht="12.75" customHeight="1" x14ac:dyDescent="0.25">
      <c r="A183" s="630" t="s">
        <v>738</v>
      </c>
      <c r="C183" s="156" t="s">
        <v>760</v>
      </c>
      <c r="D183" s="738" t="s">
        <v>830</v>
      </c>
      <c r="E183" s="736"/>
      <c r="F183" s="736"/>
      <c r="G183" s="736"/>
      <c r="H183" s="736"/>
      <c r="I183" s="736"/>
      <c r="J183" s="737"/>
      <c r="K183" s="747" t="s">
        <v>831</v>
      </c>
      <c r="L183" s="745"/>
      <c r="M183" s="745"/>
      <c r="N183" s="745"/>
      <c r="O183" s="745"/>
      <c r="P183" s="748"/>
    </row>
    <row r="184" spans="1:16" ht="12.75" customHeight="1" x14ac:dyDescent="0.25">
      <c r="A184" s="630" t="s">
        <v>146</v>
      </c>
      <c r="C184" s="149">
        <v>1</v>
      </c>
      <c r="D184" s="140">
        <v>2</v>
      </c>
      <c r="E184" s="79">
        <v>3</v>
      </c>
      <c r="F184" s="80" t="s">
        <v>36</v>
      </c>
      <c r="G184" s="79">
        <v>4</v>
      </c>
      <c r="H184" s="80" t="s">
        <v>37</v>
      </c>
      <c r="I184" s="79">
        <v>5</v>
      </c>
      <c r="J184" s="141" t="s">
        <v>38</v>
      </c>
      <c r="K184" s="691" t="s">
        <v>524</v>
      </c>
      <c r="L184" s="690" t="s">
        <v>525</v>
      </c>
      <c r="M184" s="690" t="s">
        <v>526</v>
      </c>
      <c r="N184" s="691" t="s">
        <v>39</v>
      </c>
      <c r="O184" s="690" t="s">
        <v>40</v>
      </c>
      <c r="P184" s="693" t="s">
        <v>351</v>
      </c>
    </row>
    <row r="185" spans="1:16" ht="14.1" customHeight="1" x14ac:dyDescent="0.25">
      <c r="A185" s="639"/>
      <c r="B185" s="2" t="s">
        <v>412</v>
      </c>
      <c r="C185" s="234" t="s">
        <v>13</v>
      </c>
      <c r="D185" s="235" t="s">
        <v>14</v>
      </c>
      <c r="E185" s="81" t="s">
        <v>15</v>
      </c>
      <c r="F185" s="81" t="s">
        <v>18</v>
      </c>
      <c r="G185" s="81" t="s">
        <v>16</v>
      </c>
      <c r="H185" s="81" t="s">
        <v>18</v>
      </c>
      <c r="I185" s="81" t="s">
        <v>17</v>
      </c>
      <c r="J185" s="105" t="s">
        <v>18</v>
      </c>
      <c r="K185" s="660" t="s">
        <v>16</v>
      </c>
      <c r="L185" s="660" t="s">
        <v>18</v>
      </c>
      <c r="M185" s="661" t="s">
        <v>820</v>
      </c>
      <c r="N185" s="662" t="s">
        <v>17</v>
      </c>
      <c r="O185" s="660" t="s">
        <v>18</v>
      </c>
      <c r="P185" s="664" t="s">
        <v>820</v>
      </c>
    </row>
    <row r="186" spans="1:16" x14ac:dyDescent="0.25">
      <c r="A186" s="634" t="s">
        <v>673</v>
      </c>
      <c r="B186" s="34" t="s">
        <v>674</v>
      </c>
      <c r="C186" s="488">
        <v>10350043.93</v>
      </c>
      <c r="D186" s="488">
        <v>9850033.9299999997</v>
      </c>
      <c r="E186" s="488">
        <v>5607220.1799999997</v>
      </c>
      <c r="F186" s="41">
        <f t="shared" si="36"/>
        <v>0.5692589710703666</v>
      </c>
      <c r="G186" s="488">
        <v>5607220.1799999997</v>
      </c>
      <c r="H186" s="41">
        <f t="shared" si="31"/>
        <v>0.5692589710703666</v>
      </c>
      <c r="I186" s="488">
        <v>5234000</v>
      </c>
      <c r="J186" s="145">
        <f t="shared" si="32"/>
        <v>0.53136872798569135</v>
      </c>
      <c r="K186" s="448">
        <v>5860513.5499999998</v>
      </c>
      <c r="L186" s="700">
        <v>0.4941506547096543</v>
      </c>
      <c r="M186" s="533">
        <f>+G186/K186-1</f>
        <v>-4.3220336893513345E-2</v>
      </c>
      <c r="N186" s="448">
        <v>5342093.37</v>
      </c>
      <c r="O186" s="700">
        <v>0.45043815934963644</v>
      </c>
      <c r="P186" s="533">
        <f>+I186/N186-1</f>
        <v>-2.0234271944221005E-2</v>
      </c>
    </row>
    <row r="187" spans="1:16" x14ac:dyDescent="0.25">
      <c r="A187" s="635" t="s">
        <v>675</v>
      </c>
      <c r="B187" s="34" t="s">
        <v>676</v>
      </c>
      <c r="C187" s="488">
        <v>993800.67</v>
      </c>
      <c r="D187" s="488">
        <v>1154005.17</v>
      </c>
      <c r="E187" s="488">
        <v>664689.05000000005</v>
      </c>
      <c r="F187" s="264">
        <f t="shared" si="36"/>
        <v>0.5759844646103276</v>
      </c>
      <c r="G187" s="488">
        <v>404985.07</v>
      </c>
      <c r="H187" s="264">
        <f t="shared" si="31"/>
        <v>0.35093869640116088</v>
      </c>
      <c r="I187" s="488">
        <v>149313.06</v>
      </c>
      <c r="J187" s="170">
        <f t="shared" si="32"/>
        <v>0.12938682068469418</v>
      </c>
      <c r="K187" s="448">
        <v>302931.53999999998</v>
      </c>
      <c r="L187" s="700">
        <v>0.24360280909047111</v>
      </c>
      <c r="M187" s="533">
        <f>+G187/K187-1</f>
        <v>0.33688644635682374</v>
      </c>
      <c r="N187" s="448">
        <v>124545.97</v>
      </c>
      <c r="O187" s="700">
        <v>0.10015381083428138</v>
      </c>
      <c r="P187" s="533">
        <f>+I187/N187-1</f>
        <v>0.198859023700245</v>
      </c>
    </row>
    <row r="188" spans="1:16" x14ac:dyDescent="0.25">
      <c r="A188" s="635" t="s">
        <v>677</v>
      </c>
      <c r="B188" s="34" t="s">
        <v>678</v>
      </c>
      <c r="C188" s="488">
        <v>4754764.68</v>
      </c>
      <c r="D188" s="488">
        <v>5010808.5999999996</v>
      </c>
      <c r="E188" s="488">
        <v>2291566.9500000002</v>
      </c>
      <c r="F188" s="264">
        <f t="shared" si="36"/>
        <v>0.45732478187253056</v>
      </c>
      <c r="G188" s="488">
        <v>975074.62</v>
      </c>
      <c r="H188" s="264">
        <f t="shared" si="31"/>
        <v>0.19459426568398563</v>
      </c>
      <c r="I188" s="488">
        <v>259821.58</v>
      </c>
      <c r="J188" s="170">
        <f t="shared" si="32"/>
        <v>5.1852226005998314E-2</v>
      </c>
      <c r="K188" s="448">
        <v>815757.45</v>
      </c>
      <c r="L188" s="700">
        <v>0.17335489271190768</v>
      </c>
      <c r="M188" s="533">
        <f>+G188/K188-1</f>
        <v>0.19529968129619912</v>
      </c>
      <c r="N188" s="448">
        <v>339657.61</v>
      </c>
      <c r="O188" s="700">
        <v>7.2179921299318786E-2</v>
      </c>
      <c r="P188" s="533">
        <f t="shared" ref="P188:P194" si="37">+I188/N188-1</f>
        <v>-0.23504855374799349</v>
      </c>
    </row>
    <row r="189" spans="1:16" x14ac:dyDescent="0.25">
      <c r="A189" s="635" t="s">
        <v>679</v>
      </c>
      <c r="B189" s="34" t="s">
        <v>681</v>
      </c>
      <c r="C189" s="488">
        <v>151035710.06</v>
      </c>
      <c r="D189" s="488">
        <v>152598412.69999999</v>
      </c>
      <c r="E189" s="488">
        <v>117142786.87</v>
      </c>
      <c r="F189" s="264">
        <f t="shared" si="36"/>
        <v>0.76765403255075937</v>
      </c>
      <c r="G189" s="488">
        <v>116336410.56999999</v>
      </c>
      <c r="H189" s="264">
        <f t="shared" si="31"/>
        <v>0.76236972922327129</v>
      </c>
      <c r="I189" s="488">
        <v>51933713.109999999</v>
      </c>
      <c r="J189" s="170">
        <f t="shared" si="32"/>
        <v>0.34032931398899147</v>
      </c>
      <c r="K189" s="448">
        <v>112382252.56999999</v>
      </c>
      <c r="L189" s="700">
        <v>0.77901804331698954</v>
      </c>
      <c r="M189" s="533">
        <f t="shared" ref="M189:M194" si="38">+G189/K189-1</f>
        <v>3.5184897166365747E-2</v>
      </c>
      <c r="N189" s="448">
        <v>54448027.630000003</v>
      </c>
      <c r="O189" s="700">
        <v>0.37742610578456026</v>
      </c>
      <c r="P189" s="533">
        <f t="shared" si="37"/>
        <v>-4.6178247944736461E-2</v>
      </c>
    </row>
    <row r="190" spans="1:16" x14ac:dyDescent="0.25">
      <c r="A190" s="635" t="s">
        <v>680</v>
      </c>
      <c r="B190" s="34" t="s">
        <v>682</v>
      </c>
      <c r="C190" s="488">
        <v>15654064</v>
      </c>
      <c r="D190" s="488">
        <v>15654074</v>
      </c>
      <c r="E190" s="488">
        <v>15363305</v>
      </c>
      <c r="F190" s="264">
        <f t="shared" si="36"/>
        <v>0.9814253465264059</v>
      </c>
      <c r="G190" s="488">
        <v>15363305</v>
      </c>
      <c r="H190" s="264">
        <f t="shared" si="31"/>
        <v>0.9814253465264059</v>
      </c>
      <c r="I190" s="488">
        <v>5315044.6100000003</v>
      </c>
      <c r="J190" s="170">
        <f t="shared" si="32"/>
        <v>0.33953107734127236</v>
      </c>
      <c r="K190" s="448">
        <v>14327012</v>
      </c>
      <c r="L190" s="700">
        <v>0.91052716472615502</v>
      </c>
      <c r="M190" s="533">
        <f t="shared" si="38"/>
        <v>7.2331411462487782E-2</v>
      </c>
      <c r="N190" s="448">
        <v>4932615.28</v>
      </c>
      <c r="O190" s="700">
        <v>0.31348338408478404</v>
      </c>
      <c r="P190" s="533">
        <f t="shared" si="37"/>
        <v>7.7530743488269716E-2</v>
      </c>
    </row>
    <row r="191" spans="1:16" x14ac:dyDescent="0.25">
      <c r="A191" s="635" t="s">
        <v>797</v>
      </c>
      <c r="B191" s="34" t="s">
        <v>741</v>
      </c>
      <c r="C191" s="488">
        <v>0</v>
      </c>
      <c r="D191" s="488">
        <v>0</v>
      </c>
      <c r="E191" s="488">
        <v>0</v>
      </c>
      <c r="F191" s="264" t="s">
        <v>127</v>
      </c>
      <c r="G191" s="488">
        <v>0</v>
      </c>
      <c r="H191" s="264" t="s">
        <v>127</v>
      </c>
      <c r="I191" s="488">
        <v>0</v>
      </c>
      <c r="J191" s="170" t="s">
        <v>127</v>
      </c>
      <c r="K191" s="448">
        <v>0</v>
      </c>
      <c r="L191" s="122" t="s">
        <v>127</v>
      </c>
      <c r="M191" s="533" t="s">
        <v>127</v>
      </c>
      <c r="N191" s="448">
        <v>0</v>
      </c>
      <c r="O191" s="122" t="s">
        <v>127</v>
      </c>
      <c r="P191" s="533" t="s">
        <v>127</v>
      </c>
    </row>
    <row r="192" spans="1:16" x14ac:dyDescent="0.25">
      <c r="A192" s="635" t="s">
        <v>823</v>
      </c>
      <c r="B192" s="34" t="s">
        <v>825</v>
      </c>
      <c r="C192" s="488">
        <v>1888721.52</v>
      </c>
      <c r="D192" s="488">
        <v>2384617.52</v>
      </c>
      <c r="E192" s="488">
        <v>469512.15</v>
      </c>
      <c r="F192" s="264">
        <f t="shared" si="36"/>
        <v>0.19689201562185957</v>
      </c>
      <c r="G192" s="488">
        <v>365610.73</v>
      </c>
      <c r="H192" s="264">
        <f t="shared" si="31"/>
        <v>0.15332049141365026</v>
      </c>
      <c r="I192" s="488">
        <v>4564.92</v>
      </c>
      <c r="J192" s="170">
        <f t="shared" si="32"/>
        <v>1.9143195760802764E-3</v>
      </c>
      <c r="K192" s="448">
        <v>0</v>
      </c>
      <c r="L192" s="122" t="s">
        <v>127</v>
      </c>
      <c r="M192" s="533" t="s">
        <v>127</v>
      </c>
      <c r="N192" s="448">
        <v>0</v>
      </c>
      <c r="O192" s="122" t="s">
        <v>127</v>
      </c>
      <c r="P192" s="533" t="s">
        <v>127</v>
      </c>
    </row>
    <row r="193" spans="1:16" x14ac:dyDescent="0.25">
      <c r="A193" s="635" t="s">
        <v>798</v>
      </c>
      <c r="B193" s="34" t="s">
        <v>683</v>
      </c>
      <c r="C193" s="488">
        <v>44965872.729999997</v>
      </c>
      <c r="D193" s="488">
        <v>42002105.479999997</v>
      </c>
      <c r="E193" s="488">
        <v>40108757.579999998</v>
      </c>
      <c r="F193" s="264">
        <f t="shared" si="36"/>
        <v>0.95492254784937991</v>
      </c>
      <c r="G193" s="488">
        <v>39597811.479999997</v>
      </c>
      <c r="H193" s="264">
        <f t="shared" si="31"/>
        <v>0.9427577743419352</v>
      </c>
      <c r="I193" s="488">
        <v>7477845.1799999997</v>
      </c>
      <c r="J193" s="170">
        <f t="shared" si="32"/>
        <v>0.17803500787741938</v>
      </c>
      <c r="K193" s="448">
        <v>36578865.229999997</v>
      </c>
      <c r="L193" s="700">
        <v>0.95519997478402741</v>
      </c>
      <c r="M193" s="533">
        <f t="shared" si="38"/>
        <v>8.2532528852863996E-2</v>
      </c>
      <c r="N193" s="448">
        <v>6938233.5800000001</v>
      </c>
      <c r="O193" s="700">
        <v>0.18118114104934724</v>
      </c>
      <c r="P193" s="533">
        <f t="shared" si="37"/>
        <v>7.7773628370695347E-2</v>
      </c>
    </row>
    <row r="194" spans="1:16" x14ac:dyDescent="0.25">
      <c r="A194" s="645" t="s">
        <v>684</v>
      </c>
      <c r="B194" s="565" t="s">
        <v>685</v>
      </c>
      <c r="C194" s="488">
        <v>1507477</v>
      </c>
      <c r="D194" s="488">
        <v>1691904.25</v>
      </c>
      <c r="E194" s="488">
        <v>905922.32</v>
      </c>
      <c r="F194" s="389">
        <f t="shared" si="36"/>
        <v>0.53544538350796145</v>
      </c>
      <c r="G194" s="488">
        <v>417623.37</v>
      </c>
      <c r="H194" s="389">
        <f t="shared" si="31"/>
        <v>0.24683629111990232</v>
      </c>
      <c r="I194" s="488">
        <v>381425.3</v>
      </c>
      <c r="J194" s="404">
        <f t="shared" si="32"/>
        <v>0.2254414219953641</v>
      </c>
      <c r="K194" s="448">
        <v>385482.84</v>
      </c>
      <c r="L194" s="700">
        <v>0.26211422819637475</v>
      </c>
      <c r="M194" s="533">
        <f t="shared" si="38"/>
        <v>8.3377330103721281E-2</v>
      </c>
      <c r="N194" s="448">
        <v>333855.51</v>
      </c>
      <c r="O194" s="700">
        <v>0.22700953259750048</v>
      </c>
      <c r="P194" s="533">
        <f t="shared" si="37"/>
        <v>0.14248616115396739</v>
      </c>
    </row>
    <row r="195" spans="1:16" x14ac:dyDescent="0.25">
      <c r="A195" s="633">
        <v>4</v>
      </c>
      <c r="B195" s="478" t="s">
        <v>121</v>
      </c>
      <c r="C195" s="192">
        <f>SUM(C176:C181,C186:C194)</f>
        <v>308797952.08000004</v>
      </c>
      <c r="D195" s="198">
        <f>SUM(D176:D181,D186:D194)</f>
        <v>312240494.39999998</v>
      </c>
      <c r="E195" s="194">
        <f>SUM(E176:E181,E186:E194)</f>
        <v>229948190.61000001</v>
      </c>
      <c r="F195" s="82">
        <f t="shared" si="36"/>
        <v>0.73644576771461845</v>
      </c>
      <c r="G195" s="194">
        <f>SUM(G176:G181,G186:G194)</f>
        <v>220139927.77999997</v>
      </c>
      <c r="H195" s="82">
        <f t="shared" si="31"/>
        <v>0.70503324113363297</v>
      </c>
      <c r="I195" s="194">
        <f>SUM(I176:I181,I186:I194)</f>
        <v>89735847.980000004</v>
      </c>
      <c r="J195" s="162">
        <f t="shared" si="32"/>
        <v>0.28739337014065403</v>
      </c>
      <c r="K195" s="656">
        <f>SUM(K176:K194)</f>
        <v>212571360</v>
      </c>
      <c r="L195" s="655">
        <v>0.69276980081994888</v>
      </c>
      <c r="M195" s="665">
        <f t="shared" ref="M195:M201" si="39">+G195/K195-1</f>
        <v>3.5604833031128713E-2</v>
      </c>
      <c r="N195" s="656">
        <f>SUBTOTAL(9,N176:N194)</f>
        <v>89567531.330000013</v>
      </c>
      <c r="O195" s="655">
        <v>0.29190047445440742</v>
      </c>
      <c r="P195" s="655">
        <f t="shared" ref="P195:P201" si="40">+I195/N195-1</f>
        <v>1.8792150179940403E-3</v>
      </c>
    </row>
    <row r="196" spans="1:16" x14ac:dyDescent="0.25">
      <c r="A196" s="634" t="s">
        <v>686</v>
      </c>
      <c r="B196" s="33" t="s">
        <v>111</v>
      </c>
      <c r="C196" s="488">
        <v>23871191.34</v>
      </c>
      <c r="D196" s="488">
        <v>24009668.030000001</v>
      </c>
      <c r="E196" s="488">
        <v>11105104.060000001</v>
      </c>
      <c r="F196" s="41">
        <f t="shared" si="36"/>
        <v>0.46252634755816741</v>
      </c>
      <c r="G196" s="488">
        <v>10363604.060000001</v>
      </c>
      <c r="H196" s="41">
        <f t="shared" si="31"/>
        <v>0.43164295512335743</v>
      </c>
      <c r="I196" s="488">
        <v>9040814.3800000008</v>
      </c>
      <c r="J196" s="145">
        <f t="shared" si="32"/>
        <v>0.37654891224249887</v>
      </c>
      <c r="K196" s="448">
        <v>10234247.48</v>
      </c>
      <c r="L196" s="700">
        <v>0.44099228237698895</v>
      </c>
      <c r="M196" s="533">
        <f t="shared" si="39"/>
        <v>1.2639579046020977E-2</v>
      </c>
      <c r="N196" s="448">
        <v>8280306.1200000001</v>
      </c>
      <c r="O196" s="700">
        <v>0.35679722439533479</v>
      </c>
      <c r="P196" s="533">
        <f t="shared" si="40"/>
        <v>9.1845428052846012E-2</v>
      </c>
    </row>
    <row r="197" spans="1:16" x14ac:dyDescent="0.25">
      <c r="A197" s="634" t="s">
        <v>687</v>
      </c>
      <c r="B197" s="33" t="s">
        <v>688</v>
      </c>
      <c r="C197" s="488">
        <v>6957425.8899999997</v>
      </c>
      <c r="D197" s="488">
        <v>6985756.5800000001</v>
      </c>
      <c r="E197" s="488">
        <v>2847065.63</v>
      </c>
      <c r="F197" s="41">
        <f t="shared" si="36"/>
        <v>0.40755293967027978</v>
      </c>
      <c r="G197" s="488">
        <v>2168761.9</v>
      </c>
      <c r="H197" s="41">
        <f t="shared" si="31"/>
        <v>0.31045483408469982</v>
      </c>
      <c r="I197" s="488">
        <v>1761404.36</v>
      </c>
      <c r="J197" s="145">
        <f t="shared" si="32"/>
        <v>0.25214224684593861</v>
      </c>
      <c r="K197" s="448">
        <v>2184259.85</v>
      </c>
      <c r="L197" s="700">
        <v>0.31217554809396758</v>
      </c>
      <c r="M197" s="533">
        <f>+G197/K197-1</f>
        <v>-7.0952867626991045E-3</v>
      </c>
      <c r="N197" s="448">
        <v>2115810.4500000002</v>
      </c>
      <c r="O197" s="700">
        <v>0.30239272442410831</v>
      </c>
      <c r="P197" s="533">
        <f t="shared" si="40"/>
        <v>-0.16750370525866343</v>
      </c>
    </row>
    <row r="198" spans="1:16" x14ac:dyDescent="0.25">
      <c r="A198" s="635" t="s">
        <v>689</v>
      </c>
      <c r="B198" s="34" t="s">
        <v>690</v>
      </c>
      <c r="C198" s="488">
        <v>55715012.659999996</v>
      </c>
      <c r="D198" s="488">
        <v>56938216.990000002</v>
      </c>
      <c r="E198" s="488">
        <v>27650315.48</v>
      </c>
      <c r="F198" s="41">
        <f t="shared" si="36"/>
        <v>0.48561962319361346</v>
      </c>
      <c r="G198" s="488">
        <v>24319657.670000002</v>
      </c>
      <c r="H198" s="41">
        <f t="shared" si="31"/>
        <v>0.42712362549517907</v>
      </c>
      <c r="I198" s="488">
        <v>18800308.550000001</v>
      </c>
      <c r="J198" s="145">
        <f t="shared" si="32"/>
        <v>0.33018786930581051</v>
      </c>
      <c r="K198" s="448">
        <v>22362863.27</v>
      </c>
      <c r="L198" s="700">
        <v>0.40310580419486763</v>
      </c>
      <c r="M198" s="533">
        <f t="shared" si="39"/>
        <v>8.7501961460590749E-2</v>
      </c>
      <c r="N198" s="448">
        <v>15817420.939999999</v>
      </c>
      <c r="O198" s="700">
        <v>0.28511975909905202</v>
      </c>
      <c r="P198" s="533">
        <f t="shared" si="40"/>
        <v>0.18858242575164108</v>
      </c>
    </row>
    <row r="199" spans="1:16" x14ac:dyDescent="0.25">
      <c r="A199" s="635" t="s">
        <v>691</v>
      </c>
      <c r="B199" s="34" t="s">
        <v>692</v>
      </c>
      <c r="C199" s="488">
        <v>922312.7</v>
      </c>
      <c r="D199" s="488">
        <v>921282.31</v>
      </c>
      <c r="E199" s="488">
        <v>377851.34</v>
      </c>
      <c r="F199" s="41">
        <f t="shared" si="36"/>
        <v>0.41013632401125777</v>
      </c>
      <c r="G199" s="488">
        <v>369444.7</v>
      </c>
      <c r="H199" s="41">
        <f t="shared" si="31"/>
        <v>0.40101139030879684</v>
      </c>
      <c r="I199" s="488">
        <v>353504.61</v>
      </c>
      <c r="J199" s="145">
        <f t="shared" si="32"/>
        <v>0.38370932141310732</v>
      </c>
      <c r="K199" s="448">
        <v>370885.94</v>
      </c>
      <c r="L199" s="700">
        <v>0.41923889577580281</v>
      </c>
      <c r="M199" s="533">
        <f t="shared" si="39"/>
        <v>-3.885938625767249E-3</v>
      </c>
      <c r="N199" s="448">
        <v>345530.88</v>
      </c>
      <c r="O199" s="700">
        <v>0.39057825860867479</v>
      </c>
      <c r="P199" s="533">
        <f t="shared" si="40"/>
        <v>2.307675076681992E-2</v>
      </c>
    </row>
    <row r="200" spans="1:16" x14ac:dyDescent="0.25">
      <c r="A200" s="635" t="s">
        <v>693</v>
      </c>
      <c r="B200" s="34" t="s">
        <v>694</v>
      </c>
      <c r="C200" s="488">
        <v>4515330.0599999996</v>
      </c>
      <c r="D200" s="488">
        <v>4932665.3899999997</v>
      </c>
      <c r="E200" s="488">
        <v>2707190.45</v>
      </c>
      <c r="F200" s="41">
        <f t="shared" si="36"/>
        <v>0.54882912907254799</v>
      </c>
      <c r="G200" s="488">
        <v>2248828.04</v>
      </c>
      <c r="H200" s="41">
        <f t="shared" si="31"/>
        <v>0.45590524841986091</v>
      </c>
      <c r="I200" s="488">
        <v>1662913.52</v>
      </c>
      <c r="J200" s="145">
        <f t="shared" si="32"/>
        <v>0.33712270922962406</v>
      </c>
      <c r="K200" s="448">
        <v>1829647.75</v>
      </c>
      <c r="L200" s="700">
        <v>0.42564179552277459</v>
      </c>
      <c r="M200" s="533">
        <f t="shared" si="39"/>
        <v>0.22910436722041161</v>
      </c>
      <c r="N200" s="448">
        <v>1557334.16</v>
      </c>
      <c r="O200" s="700">
        <v>0.3622918718050247</v>
      </c>
      <c r="P200" s="533">
        <f t="shared" si="40"/>
        <v>6.7794929766390011E-2</v>
      </c>
    </row>
    <row r="201" spans="1:16" x14ac:dyDescent="0.25">
      <c r="A201" s="635" t="s">
        <v>695</v>
      </c>
      <c r="B201" s="34" t="s">
        <v>696</v>
      </c>
      <c r="C201" s="488">
        <v>7548309.2699999996</v>
      </c>
      <c r="D201" s="488">
        <v>8638287.0800000001</v>
      </c>
      <c r="E201" s="488">
        <v>3950880.56</v>
      </c>
      <c r="F201" s="41">
        <f t="shared" si="36"/>
        <v>0.45736851801873663</v>
      </c>
      <c r="G201" s="488">
        <v>3553700.28</v>
      </c>
      <c r="H201" s="41">
        <f t="shared" si="31"/>
        <v>0.41138946264332765</v>
      </c>
      <c r="I201" s="488">
        <v>2988106.64</v>
      </c>
      <c r="J201" s="145">
        <f t="shared" si="32"/>
        <v>0.3459142550284402</v>
      </c>
      <c r="K201" s="448">
        <v>3393830.15</v>
      </c>
      <c r="L201" s="700">
        <v>0.46742431373274274</v>
      </c>
      <c r="M201" s="533">
        <f t="shared" si="39"/>
        <v>4.7106108123884827E-2</v>
      </c>
      <c r="N201" s="448">
        <v>2816229.6</v>
      </c>
      <c r="O201" s="700">
        <v>0.38787273667594613</v>
      </c>
      <c r="P201" s="533">
        <f t="shared" si="40"/>
        <v>6.1030904582495715E-2</v>
      </c>
    </row>
    <row r="202" spans="1:16" x14ac:dyDescent="0.25">
      <c r="A202" s="635" t="s">
        <v>697</v>
      </c>
      <c r="B202" s="34" t="s">
        <v>698</v>
      </c>
      <c r="C202" s="488">
        <v>1128377.3799999999</v>
      </c>
      <c r="D202" s="488">
        <v>0</v>
      </c>
      <c r="E202" s="488">
        <v>0</v>
      </c>
      <c r="F202" s="41" t="s">
        <v>127</v>
      </c>
      <c r="G202" s="488">
        <v>0</v>
      </c>
      <c r="H202" s="41" t="s">
        <v>127</v>
      </c>
      <c r="I202" s="488">
        <v>0</v>
      </c>
      <c r="J202" s="145" t="s">
        <v>127</v>
      </c>
      <c r="K202" s="448">
        <v>0</v>
      </c>
      <c r="L202" s="122" t="s">
        <v>127</v>
      </c>
      <c r="M202" s="534" t="s">
        <v>127</v>
      </c>
      <c r="N202" s="448">
        <v>0</v>
      </c>
      <c r="O202" s="122" t="s">
        <v>127</v>
      </c>
      <c r="P202" s="533" t="s">
        <v>127</v>
      </c>
    </row>
    <row r="203" spans="1:16" x14ac:dyDescent="0.25">
      <c r="A203" s="635" t="s">
        <v>699</v>
      </c>
      <c r="B203" s="34" t="s">
        <v>700</v>
      </c>
      <c r="C203" s="488">
        <v>2248508.67</v>
      </c>
      <c r="D203" s="488">
        <v>2295314.06</v>
      </c>
      <c r="E203" s="488">
        <v>1156795.3799999999</v>
      </c>
      <c r="F203" s="41">
        <f t="shared" ref="F203:F217" si="41">+E203/D203</f>
        <v>0.50398130702863375</v>
      </c>
      <c r="G203" s="488">
        <v>1063454.72</v>
      </c>
      <c r="H203" s="41">
        <f t="shared" ref="H203:H217" si="42">+G203/D203</f>
        <v>0.46331556039873689</v>
      </c>
      <c r="I203" s="488">
        <v>687823.13</v>
      </c>
      <c r="J203" s="145">
        <f t="shared" ref="J203:J217" si="43">+I203/D203</f>
        <v>0.29966405991518213</v>
      </c>
      <c r="K203" s="448">
        <v>1118017.67</v>
      </c>
      <c r="L203" s="700">
        <v>0.48153316133165996</v>
      </c>
      <c r="M203" s="533">
        <f>+G203/K203-1</f>
        <v>-4.880329843087361E-2</v>
      </c>
      <c r="N203" s="448">
        <v>843431.21</v>
      </c>
      <c r="O203" s="700">
        <v>0.36326804827430603</v>
      </c>
      <c r="P203" s="533">
        <f t="shared" ref="P203:P208" si="44">+I203/N203-1</f>
        <v>-0.18449409762771285</v>
      </c>
    </row>
    <row r="204" spans="1:16" x14ac:dyDescent="0.25">
      <c r="A204" s="635" t="s">
        <v>701</v>
      </c>
      <c r="B204" s="34" t="s">
        <v>702</v>
      </c>
      <c r="C204" s="488">
        <v>14128474.859999999</v>
      </c>
      <c r="D204" s="488">
        <v>14715314.67</v>
      </c>
      <c r="E204" s="488">
        <v>11118806.300000001</v>
      </c>
      <c r="F204" s="41">
        <f t="shared" si="41"/>
        <v>0.75559419212881851</v>
      </c>
      <c r="G204" s="488">
        <v>5591879.5199999996</v>
      </c>
      <c r="H204" s="41">
        <f t="shared" si="42"/>
        <v>0.38000407367435518</v>
      </c>
      <c r="I204" s="488">
        <v>3472661.2</v>
      </c>
      <c r="J204" s="145">
        <f t="shared" si="43"/>
        <v>0.2359895984473705</v>
      </c>
      <c r="K204" s="448">
        <v>4904657.07</v>
      </c>
      <c r="L204" s="700">
        <v>0.32324796756531021</v>
      </c>
      <c r="M204" s="533">
        <f>+G204/K204-1</f>
        <v>0.14011630990543433</v>
      </c>
      <c r="N204" s="448">
        <v>2679554.2000000002</v>
      </c>
      <c r="O204" s="700">
        <v>0.17659959437920308</v>
      </c>
      <c r="P204" s="533">
        <f>+I204/N204-1</f>
        <v>0.29598468282522505</v>
      </c>
    </row>
    <row r="205" spans="1:16" x14ac:dyDescent="0.25">
      <c r="A205" s="635" t="s">
        <v>703</v>
      </c>
      <c r="B205" s="34" t="s">
        <v>704</v>
      </c>
      <c r="C205" s="488">
        <v>1036764.12</v>
      </c>
      <c r="D205" s="488">
        <v>1045698.21</v>
      </c>
      <c r="E205" s="488">
        <v>1040555.51</v>
      </c>
      <c r="F205" s="41">
        <f t="shared" si="41"/>
        <v>0.99508204188281058</v>
      </c>
      <c r="G205" s="488">
        <v>1029155.51</v>
      </c>
      <c r="H205" s="41">
        <f t="shared" si="42"/>
        <v>0.98418023494560636</v>
      </c>
      <c r="I205" s="488">
        <v>975155.51</v>
      </c>
      <c r="J205" s="145">
        <f t="shared" si="43"/>
        <v>0.93254009682200756</v>
      </c>
      <c r="K205" s="448">
        <v>25388.99</v>
      </c>
      <c r="L205" s="700">
        <v>2.7764442393018771E-2</v>
      </c>
      <c r="M205" s="533">
        <f>+G205/K205-1</f>
        <v>39.535504169326941</v>
      </c>
      <c r="N205" s="448">
        <v>25388.99</v>
      </c>
      <c r="O205" s="700">
        <v>2.7764442393018771E-2</v>
      </c>
      <c r="P205" s="533">
        <f>+I205/N205-1</f>
        <v>37.408597978887698</v>
      </c>
    </row>
    <row r="206" spans="1:16" x14ac:dyDescent="0.25">
      <c r="A206" s="635" t="s">
        <v>705</v>
      </c>
      <c r="B206" s="34" t="s">
        <v>706</v>
      </c>
      <c r="C206" s="488">
        <v>20238704.199999999</v>
      </c>
      <c r="D206" s="488">
        <v>20473983.07</v>
      </c>
      <c r="E206" s="488">
        <v>13175197.9</v>
      </c>
      <c r="F206" s="41">
        <f t="shared" si="41"/>
        <v>0.64350927003086555</v>
      </c>
      <c r="G206" s="488">
        <v>13139099.109999999</v>
      </c>
      <c r="H206" s="41">
        <f t="shared" si="42"/>
        <v>0.6417461157937745</v>
      </c>
      <c r="I206" s="488">
        <v>7867277.3200000003</v>
      </c>
      <c r="J206" s="145">
        <f t="shared" si="43"/>
        <v>0.38425729341975079</v>
      </c>
      <c r="K206" s="448">
        <v>10932519.050000001</v>
      </c>
      <c r="L206" s="700">
        <v>0.64843680057397568</v>
      </c>
      <c r="M206" s="533">
        <f t="shared" ref="M206:M215" si="45">+G206/K206-1</f>
        <v>0.2018363791463047</v>
      </c>
      <c r="N206" s="448">
        <v>5595008.2599999998</v>
      </c>
      <c r="O206" s="700">
        <v>0.33185483041068808</v>
      </c>
      <c r="P206" s="533">
        <f t="shared" si="44"/>
        <v>0.40612434413099519</v>
      </c>
    </row>
    <row r="207" spans="1:16" x14ac:dyDescent="0.25">
      <c r="A207" s="635" t="s">
        <v>707</v>
      </c>
      <c r="B207" s="34" t="s">
        <v>708</v>
      </c>
      <c r="C207" s="488">
        <v>24020797.739999998</v>
      </c>
      <c r="D207" s="488">
        <v>24546654.57</v>
      </c>
      <c r="E207" s="488">
        <v>18484769.739999998</v>
      </c>
      <c r="F207" s="41">
        <f t="shared" si="41"/>
        <v>0.75304639527503636</v>
      </c>
      <c r="G207" s="488">
        <v>11701076.16</v>
      </c>
      <c r="H207" s="41">
        <f t="shared" si="42"/>
        <v>0.47668720503773315</v>
      </c>
      <c r="I207" s="488">
        <v>6519334.9400000004</v>
      </c>
      <c r="J207" s="145">
        <f t="shared" si="43"/>
        <v>0.26558954994900558</v>
      </c>
      <c r="K207" s="448">
        <v>12533245.130000001</v>
      </c>
      <c r="L207" s="700">
        <v>0.55191513255891644</v>
      </c>
      <c r="M207" s="533">
        <f t="shared" si="45"/>
        <v>-6.6396927640718695E-2</v>
      </c>
      <c r="N207" s="448">
        <v>4949505.49</v>
      </c>
      <c r="O207" s="700">
        <v>0.21795687790991403</v>
      </c>
      <c r="P207" s="533">
        <f t="shared" si="44"/>
        <v>0.31716894812455299</v>
      </c>
    </row>
    <row r="208" spans="1:16" x14ac:dyDescent="0.25">
      <c r="A208" s="635" t="s">
        <v>709</v>
      </c>
      <c r="B208" s="34" t="s">
        <v>710</v>
      </c>
      <c r="C208" s="488">
        <v>44360060.619999997</v>
      </c>
      <c r="D208" s="488">
        <v>49218526.670000002</v>
      </c>
      <c r="E208" s="488">
        <v>48070946.75</v>
      </c>
      <c r="F208" s="41">
        <f t="shared" si="41"/>
        <v>0.9766839847179033</v>
      </c>
      <c r="G208" s="488">
        <v>47819795.520000003</v>
      </c>
      <c r="H208" s="41">
        <f t="shared" si="42"/>
        <v>0.97158120641484857</v>
      </c>
      <c r="I208" s="488">
        <v>22105975.129999999</v>
      </c>
      <c r="J208" s="145">
        <f t="shared" si="43"/>
        <v>0.44913931045144789</v>
      </c>
      <c r="K208" s="448">
        <v>44025808.369999997</v>
      </c>
      <c r="L208" s="700">
        <v>0.87508000919315432</v>
      </c>
      <c r="M208" s="533">
        <f t="shared" si="45"/>
        <v>8.6176433561758303E-2</v>
      </c>
      <c r="N208" s="448">
        <v>22783428.129999999</v>
      </c>
      <c r="O208" s="700">
        <v>0.45285534180077958</v>
      </c>
      <c r="P208" s="533">
        <f t="shared" si="44"/>
        <v>-2.9734462967316411E-2</v>
      </c>
    </row>
    <row r="209" spans="1:16" x14ac:dyDescent="0.25">
      <c r="A209" s="635" t="s">
        <v>711</v>
      </c>
      <c r="B209" s="34" t="s">
        <v>712</v>
      </c>
      <c r="C209" s="488">
        <v>38862805.329999998</v>
      </c>
      <c r="D209" s="488">
        <v>30435297.719999999</v>
      </c>
      <c r="E209" s="488">
        <v>0</v>
      </c>
      <c r="F209" s="41">
        <f t="shared" si="41"/>
        <v>0</v>
      </c>
      <c r="G209" s="488">
        <v>0</v>
      </c>
      <c r="H209" s="41">
        <f t="shared" si="42"/>
        <v>0</v>
      </c>
      <c r="I209" s="488">
        <v>0</v>
      </c>
      <c r="J209" s="145">
        <f t="shared" si="43"/>
        <v>0</v>
      </c>
      <c r="K209" s="448">
        <v>0</v>
      </c>
      <c r="L209" s="700">
        <v>0</v>
      </c>
      <c r="M209" s="534" t="s">
        <v>127</v>
      </c>
      <c r="N209" s="448">
        <v>0</v>
      </c>
      <c r="O209" s="700">
        <v>0</v>
      </c>
      <c r="P209" s="533" t="s">
        <v>127</v>
      </c>
    </row>
    <row r="210" spans="1:16" x14ac:dyDescent="0.25">
      <c r="A210" s="635" t="s">
        <v>713</v>
      </c>
      <c r="B210" s="34" t="s">
        <v>714</v>
      </c>
      <c r="C210" s="488">
        <v>22539324.34</v>
      </c>
      <c r="D210" s="488">
        <v>4777449.0999999996</v>
      </c>
      <c r="E210" s="488">
        <v>1448.28</v>
      </c>
      <c r="F210" s="41">
        <f t="shared" si="41"/>
        <v>3.0314922664482184E-4</v>
      </c>
      <c r="G210" s="488">
        <v>1448.28</v>
      </c>
      <c r="H210" s="41">
        <f t="shared" si="42"/>
        <v>3.0314922664482184E-4</v>
      </c>
      <c r="I210" s="488">
        <v>1448.28</v>
      </c>
      <c r="J210" s="145">
        <f t="shared" si="43"/>
        <v>3.0314922664482184E-4</v>
      </c>
      <c r="K210" s="448">
        <v>2913.68</v>
      </c>
      <c r="L210" s="700">
        <v>2.1806145882240314E-4</v>
      </c>
      <c r="M210" s="533">
        <f t="shared" si="45"/>
        <v>-0.5029378655171467</v>
      </c>
      <c r="N210" s="448">
        <v>2913.68</v>
      </c>
      <c r="O210" s="700">
        <v>2.1806145882240314E-4</v>
      </c>
      <c r="P210" s="533">
        <f t="shared" ref="P210:P215" si="46">+I210/N210-1</f>
        <v>-0.5029378655171467</v>
      </c>
    </row>
    <row r="211" spans="1:16" x14ac:dyDescent="0.25">
      <c r="A211" s="637" t="s">
        <v>799</v>
      </c>
      <c r="B211" s="34" t="s">
        <v>715</v>
      </c>
      <c r="C211" s="488">
        <v>5375879.29</v>
      </c>
      <c r="D211" s="488">
        <v>5414560.0999999996</v>
      </c>
      <c r="E211" s="488">
        <v>2422211.52</v>
      </c>
      <c r="F211" s="264">
        <f t="shared" si="41"/>
        <v>0.44735148844317013</v>
      </c>
      <c r="G211" s="488">
        <v>2368064.02</v>
      </c>
      <c r="H211" s="264">
        <f t="shared" si="42"/>
        <v>0.43735113772215772</v>
      </c>
      <c r="I211" s="488">
        <v>1851995.52</v>
      </c>
      <c r="J211" s="170">
        <f t="shared" si="43"/>
        <v>0.3420398861211274</v>
      </c>
      <c r="K211" s="448">
        <v>2253247.09</v>
      </c>
      <c r="L211" s="700">
        <v>0.43840353757877976</v>
      </c>
      <c r="M211" s="533">
        <f t="shared" si="45"/>
        <v>5.09562091568041E-2</v>
      </c>
      <c r="N211" s="448">
        <v>1864578.82</v>
      </c>
      <c r="O211" s="700">
        <v>0.36278220635912012</v>
      </c>
      <c r="P211" s="533">
        <f t="shared" si="46"/>
        <v>-6.7486018102469458E-3</v>
      </c>
    </row>
    <row r="212" spans="1:16" x14ac:dyDescent="0.25">
      <c r="A212" s="635" t="s">
        <v>716</v>
      </c>
      <c r="B212" s="34" t="s">
        <v>717</v>
      </c>
      <c r="C212" s="488">
        <v>33627256.240000002</v>
      </c>
      <c r="D212" s="488">
        <v>33615838.219999999</v>
      </c>
      <c r="E212" s="488">
        <v>30992248.440000001</v>
      </c>
      <c r="F212" s="264">
        <f t="shared" si="41"/>
        <v>0.92195375992620432</v>
      </c>
      <c r="G212" s="488">
        <v>30858454.300000001</v>
      </c>
      <c r="H212" s="264">
        <f t="shared" si="42"/>
        <v>0.91797366759221632</v>
      </c>
      <c r="I212" s="488">
        <v>10581125.300000001</v>
      </c>
      <c r="J212" s="170">
        <f t="shared" si="43"/>
        <v>0.3147660704085814</v>
      </c>
      <c r="K212" s="448">
        <v>27562148.010000002</v>
      </c>
      <c r="L212" s="700">
        <v>0.91449791878253228</v>
      </c>
      <c r="M212" s="533">
        <f t="shared" si="45"/>
        <v>0.11959540630882781</v>
      </c>
      <c r="N212" s="448">
        <v>9966749.3900000006</v>
      </c>
      <c r="O212" s="700">
        <v>0.33069162718650075</v>
      </c>
      <c r="P212" s="533">
        <f t="shared" si="46"/>
        <v>6.1642556259759562E-2</v>
      </c>
    </row>
    <row r="213" spans="1:16" x14ac:dyDescent="0.25">
      <c r="A213" s="635" t="s">
        <v>718</v>
      </c>
      <c r="B213" s="34" t="s">
        <v>719</v>
      </c>
      <c r="C213" s="488">
        <v>119959775.39</v>
      </c>
      <c r="D213" s="488">
        <v>120704388.56999999</v>
      </c>
      <c r="E213" s="488">
        <v>85532627.239999995</v>
      </c>
      <c r="F213" s="264">
        <f t="shared" si="41"/>
        <v>0.70861240633680134</v>
      </c>
      <c r="G213" s="488">
        <v>81962186.400000006</v>
      </c>
      <c r="H213" s="264">
        <f t="shared" si="42"/>
        <v>0.67903236469706107</v>
      </c>
      <c r="I213" s="488">
        <v>36793997.909999996</v>
      </c>
      <c r="J213" s="170">
        <f t="shared" si="43"/>
        <v>0.30482734178850579</v>
      </c>
      <c r="K213" s="448">
        <v>89689305.349999994</v>
      </c>
      <c r="L213" s="700">
        <v>0.78894027305646841</v>
      </c>
      <c r="M213" s="533">
        <f t="shared" si="45"/>
        <v>-8.6154295875589426E-2</v>
      </c>
      <c r="N213" s="448">
        <v>35373449.390000001</v>
      </c>
      <c r="O213" s="700">
        <v>0.31115793250700841</v>
      </c>
      <c r="P213" s="533">
        <f t="shared" si="46"/>
        <v>4.0158608914220961E-2</v>
      </c>
    </row>
    <row r="214" spans="1:16" x14ac:dyDescent="0.25">
      <c r="A214" s="635" t="s">
        <v>720</v>
      </c>
      <c r="B214" s="34" t="s">
        <v>115</v>
      </c>
      <c r="C214" s="488">
        <v>812128.31</v>
      </c>
      <c r="D214" s="488">
        <v>806060.6</v>
      </c>
      <c r="E214" s="488">
        <v>327978.32</v>
      </c>
      <c r="F214" s="264">
        <f t="shared" si="41"/>
        <v>0.40689040005180754</v>
      </c>
      <c r="G214" s="488">
        <v>327978.32</v>
      </c>
      <c r="H214" s="264">
        <f t="shared" si="42"/>
        <v>0.40689040005180754</v>
      </c>
      <c r="I214" s="488">
        <v>327978.32</v>
      </c>
      <c r="J214" s="170">
        <f t="shared" si="43"/>
        <v>0.40689040005180754</v>
      </c>
      <c r="K214" s="448">
        <v>315983.57</v>
      </c>
      <c r="L214" s="700">
        <v>0.39432239815891779</v>
      </c>
      <c r="M214" s="533">
        <f t="shared" si="45"/>
        <v>3.7960043302251334E-2</v>
      </c>
      <c r="N214" s="448">
        <v>315983.57</v>
      </c>
      <c r="O214" s="700">
        <v>0.39432239815891779</v>
      </c>
      <c r="P214" s="533">
        <f t="shared" si="46"/>
        <v>3.7960043302251334E-2</v>
      </c>
    </row>
    <row r="215" spans="1:16" x14ac:dyDescent="0.25">
      <c r="A215" s="645" t="s">
        <v>800</v>
      </c>
      <c r="B215" s="565" t="s">
        <v>721</v>
      </c>
      <c r="C215" s="488">
        <v>97202394.870000005</v>
      </c>
      <c r="D215" s="488">
        <v>97202394.870000005</v>
      </c>
      <c r="E215" s="488">
        <v>97202394.870000005</v>
      </c>
      <c r="F215" s="389">
        <f t="shared" si="41"/>
        <v>1</v>
      </c>
      <c r="G215" s="488">
        <v>97202394.870000005</v>
      </c>
      <c r="H215" s="389">
        <f t="shared" si="42"/>
        <v>1</v>
      </c>
      <c r="I215" s="488">
        <v>41008571.049999997</v>
      </c>
      <c r="J215" s="404">
        <f t="shared" si="43"/>
        <v>0.42188848438194859</v>
      </c>
      <c r="K215" s="448">
        <v>97687346.230000004</v>
      </c>
      <c r="L215" s="700">
        <v>0.99389545009654756</v>
      </c>
      <c r="M215" s="533">
        <f t="shared" si="45"/>
        <v>-4.9643211604725179E-3</v>
      </c>
      <c r="N215" s="448">
        <v>36706994.700000003</v>
      </c>
      <c r="O215" s="700">
        <v>0.37346612869542872</v>
      </c>
      <c r="P215" s="533">
        <f t="shared" si="46"/>
        <v>0.11718683006211883</v>
      </c>
    </row>
    <row r="216" spans="1:16" ht="13.8" thickBot="1" x14ac:dyDescent="0.3">
      <c r="A216" s="633">
        <v>9</v>
      </c>
      <c r="B216" s="2" t="s">
        <v>515</v>
      </c>
      <c r="C216" s="192">
        <f>SUBTOTAL(9,DTProg!C68:C80)</f>
        <v>525070833.28000003</v>
      </c>
      <c r="D216" s="198">
        <f>SUBTOTAL(9,DTProg!D68:D80)</f>
        <v>507677356.81</v>
      </c>
      <c r="E216" s="194">
        <f>SUBTOTAL(9,DTProg!E68:E80)</f>
        <v>358164387.77000004</v>
      </c>
      <c r="F216" s="491">
        <f t="shared" si="41"/>
        <v>0.70549608519184814</v>
      </c>
      <c r="G216" s="194">
        <f>SUBTOTAL(9,DTProg!G68:G80)</f>
        <v>336088983.38</v>
      </c>
      <c r="H216" s="491">
        <f t="shared" si="42"/>
        <v>0.66201294753782458</v>
      </c>
      <c r="I216" s="194">
        <f>SUBTOTAL(9,DTProg!I68:I80)</f>
        <v>166800395.66999999</v>
      </c>
      <c r="J216" s="492">
        <f t="shared" si="43"/>
        <v>0.32855590944235397</v>
      </c>
      <c r="K216" s="656">
        <f>SUM(K196:K215)</f>
        <v>331426314.64999998</v>
      </c>
      <c r="L216" s="657">
        <v>0.69493068712151351</v>
      </c>
      <c r="M216" s="665">
        <f>+G216/K216-1</f>
        <v>1.4068492825996648E-2</v>
      </c>
      <c r="N216" s="656">
        <f>SUM(N196:N215)</f>
        <v>152039617.98000002</v>
      </c>
      <c r="O216" s="657">
        <v>0.31879483167808215</v>
      </c>
      <c r="P216" s="665">
        <f>+I216/N216-1</f>
        <v>9.7085074838465291E-2</v>
      </c>
    </row>
    <row r="217" spans="1:16" ht="13.8" thickBot="1" x14ac:dyDescent="0.3">
      <c r="A217" s="643"/>
      <c r="B217" s="4" t="s">
        <v>11</v>
      </c>
      <c r="C217" s="193">
        <f>SUM(C87,C89:C122,C124:C132,C137:C149,C151:C174,C176:C181,C186:C194,C196:C215)</f>
        <v>2739957933.5799985</v>
      </c>
      <c r="D217" s="199">
        <f>SUM(D87,D89:D122,D124:D132,D137:D149,D151:D174,D176:D181,D186:D194,D196:D215)</f>
        <v>2753199875.7699995</v>
      </c>
      <c r="E217" s="200">
        <f>SUM(E87,E89:E122,E124:E132,E137:E149,E151:E174,E176:E181,E186:E194,E196:E215)</f>
        <v>1902013844.4300003</v>
      </c>
      <c r="F217" s="172">
        <f t="shared" si="41"/>
        <v>0.69083754549351628</v>
      </c>
      <c r="G217" s="200">
        <f>SUM(G87,G89:G122,G124:G132,G137:G149,G151:G174,G176:G181,G186:G194,G196:G215)</f>
        <v>1832358073.9200001</v>
      </c>
      <c r="H217" s="172">
        <f t="shared" si="42"/>
        <v>0.66553761317729843</v>
      </c>
      <c r="I217" s="200">
        <f>SUM(I87,I89:I122,I124:I132,I137:I149,I151:I174,I176:I181,I186:I194,I196:I215)</f>
        <v>881058971.42999995</v>
      </c>
      <c r="J217" s="165">
        <f t="shared" si="43"/>
        <v>0.32001271654263397</v>
      </c>
      <c r="K217" s="654">
        <f>K88+K123+K150+K175+K195+K216</f>
        <v>1812687717.7199998</v>
      </c>
      <c r="L217" s="657">
        <v>0.65842639230236533</v>
      </c>
      <c r="M217" s="665">
        <f>+G217/K217-1</f>
        <v>1.0851486446182612E-2</v>
      </c>
      <c r="N217" s="656">
        <f>N88+N123+N150+N175+N195+N216</f>
        <v>809731839.95999992</v>
      </c>
      <c r="O217" s="657">
        <v>0.29412060825778324</v>
      </c>
      <c r="P217" s="665">
        <f>+I217/N217-1</f>
        <v>8.8087349354477151E-2</v>
      </c>
    </row>
    <row r="220" spans="1:16" x14ac:dyDescent="0.25">
      <c r="C220" s="238"/>
    </row>
    <row r="299" spans="1:16" x14ac:dyDescent="0.25">
      <c r="A299" s="646"/>
      <c r="B299" s="253"/>
      <c r="C299" s="254"/>
      <c r="D299" s="254"/>
      <c r="E299" s="254"/>
      <c r="F299" s="255"/>
      <c r="G299" s="254"/>
      <c r="H299" s="255"/>
      <c r="I299" s="254"/>
      <c r="J299" s="255"/>
      <c r="K299" s="255"/>
      <c r="L299" s="255"/>
      <c r="M299" s="255"/>
      <c r="N299" s="254"/>
      <c r="O299" s="255"/>
      <c r="P299" s="255"/>
    </row>
    <row r="304" spans="1:16" x14ac:dyDescent="0.25">
      <c r="C304" s="332"/>
      <c r="D304" s="332"/>
      <c r="E304" s="332"/>
      <c r="F304" s="372"/>
      <c r="G304" s="332"/>
      <c r="H304" s="372"/>
      <c r="I304" s="332"/>
      <c r="J304" s="372"/>
      <c r="K304" s="372"/>
      <c r="L304" s="372"/>
      <c r="M304" s="372"/>
      <c r="P304"/>
    </row>
    <row r="306" spans="3:16" x14ac:dyDescent="0.25">
      <c r="C306" s="335"/>
      <c r="P306"/>
    </row>
  </sheetData>
  <mergeCells count="10">
    <mergeCell ref="D134:J134"/>
    <mergeCell ref="K134:P134"/>
    <mergeCell ref="D183:J183"/>
    <mergeCell ref="K183:P183"/>
    <mergeCell ref="D2:J2"/>
    <mergeCell ref="K2:P2"/>
    <mergeCell ref="D84:J84"/>
    <mergeCell ref="K84:P84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rowBreaks count="5" manualBreakCount="5">
    <brk id="48" max="15" man="1"/>
    <brk id="82" max="15" man="1"/>
    <brk id="132" max="15" man="1"/>
    <brk id="181" max="15" man="1"/>
    <brk id="217" max="12" man="1"/>
  </rowBreaks>
  <ignoredErrors>
    <ignoredError sqref="F67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topLeftCell="A194" zoomScaleNormal="100" workbookViewId="0">
      <pane xSplit="1" topLeftCell="F1" activePane="topRight" state="frozen"/>
      <selection activeCell="J7" sqref="J7"/>
      <selection pane="topRight" activeCell="J7" sqref="J7"/>
    </sheetView>
  </sheetViews>
  <sheetFormatPr defaultColWidth="11.44140625" defaultRowHeight="13.2" x14ac:dyDescent="0.25"/>
  <cols>
    <col min="1" max="1" width="6.88671875" style="647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7.109375" style="89" bestFit="1" customWidth="1"/>
    <col min="13" max="13" width="8.88671875" style="89" customWidth="1"/>
    <col min="14" max="14" width="15.44140625" customWidth="1"/>
    <col min="15" max="15" width="6.33203125" style="89" bestFit="1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6" ht="14.4" thickBot="1" x14ac:dyDescent="0.3">
      <c r="A1" s="629" t="s">
        <v>19</v>
      </c>
      <c r="N1" s="89"/>
      <c r="P1" s="482"/>
    </row>
    <row r="2" spans="1:16" ht="12.75" customHeight="1" x14ac:dyDescent="0.25">
      <c r="A2" s="749" t="s">
        <v>452</v>
      </c>
      <c r="B2" s="750"/>
      <c r="C2" s="156" t="s">
        <v>760</v>
      </c>
      <c r="D2" s="735" t="s">
        <v>830</v>
      </c>
      <c r="E2" s="736"/>
      <c r="F2" s="736"/>
      <c r="G2" s="736"/>
      <c r="H2" s="736"/>
      <c r="I2" s="736"/>
      <c r="J2" s="737"/>
      <c r="K2" s="744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540" t="s">
        <v>351</v>
      </c>
    </row>
    <row r="4" spans="1:16" x14ac:dyDescent="0.25">
      <c r="A4" s="631"/>
      <c r="B4" s="2" t="s">
        <v>412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2" t="s">
        <v>820</v>
      </c>
      <c r="N4" s="516" t="s">
        <v>17</v>
      </c>
      <c r="O4" s="81" t="s">
        <v>18</v>
      </c>
      <c r="P4" s="541" t="s">
        <v>820</v>
      </c>
    </row>
    <row r="5" spans="1:16" x14ac:dyDescent="0.25">
      <c r="A5" s="632" t="s">
        <v>51</v>
      </c>
      <c r="B5" s="13" t="s">
        <v>94</v>
      </c>
      <c r="C5" s="488">
        <v>18388635.050000001</v>
      </c>
      <c r="D5" s="28">
        <v>18388635.050000001</v>
      </c>
      <c r="E5" s="28">
        <v>2214716.59</v>
      </c>
      <c r="F5" s="70">
        <f>+E5/D5</f>
        <v>0.1204394227183273</v>
      </c>
      <c r="G5" s="28">
        <v>2214716.59</v>
      </c>
      <c r="H5" s="70">
        <f>+G5/D5</f>
        <v>0.1204394227183273</v>
      </c>
      <c r="I5" s="28">
        <v>2214716.59</v>
      </c>
      <c r="J5" s="164">
        <f>I5/D5</f>
        <v>0.1204394227183273</v>
      </c>
      <c r="K5" s="171">
        <v>5752370.04</v>
      </c>
      <c r="L5" s="699">
        <v>0.2390843740648379</v>
      </c>
      <c r="M5" s="231">
        <f>+G5/K5-1</f>
        <v>-0.61499059090433628</v>
      </c>
      <c r="N5" s="171">
        <v>5752370.04</v>
      </c>
      <c r="O5" s="699">
        <v>0.2390843740648379</v>
      </c>
      <c r="P5" s="231">
        <f>+I5/N5-1</f>
        <v>-0.61499059090433628</v>
      </c>
    </row>
    <row r="6" spans="1:16" x14ac:dyDescent="0.25">
      <c r="A6" s="633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2214716.59</v>
      </c>
      <c r="F6" s="82">
        <f>+E6/D6</f>
        <v>0.1204394227183273</v>
      </c>
      <c r="G6" s="194">
        <f>SUBTOTAL(9,G5:G5)</f>
        <v>2214716.59</v>
      </c>
      <c r="H6" s="82">
        <f>+G6/D6</f>
        <v>0.1204394227183273</v>
      </c>
      <c r="I6" s="194">
        <f>SUBTOTAL(9,I5:I5)</f>
        <v>2214716.59</v>
      </c>
      <c r="J6" s="162">
        <f>+I6/D6</f>
        <v>0.1204394227183273</v>
      </c>
      <c r="K6" s="520">
        <f>SUBTOTAL(9,K5:K5)</f>
        <v>5752370.04</v>
      </c>
      <c r="L6" s="204">
        <v>0.2390843740648379</v>
      </c>
      <c r="M6" s="204">
        <f>+G6/K6-1</f>
        <v>-0.61499059090433628</v>
      </c>
      <c r="N6" s="520">
        <f>SUM(N5)</f>
        <v>5752370.04</v>
      </c>
      <c r="O6" s="204">
        <v>0.2390843740648379</v>
      </c>
      <c r="P6" s="204">
        <f>+I6/N6-1</f>
        <v>-0.61499059090433628</v>
      </c>
    </row>
    <row r="7" spans="1:16" x14ac:dyDescent="0.25">
      <c r="A7" s="634" t="s">
        <v>52</v>
      </c>
      <c r="B7" s="33" t="s">
        <v>486</v>
      </c>
      <c r="C7" s="488">
        <v>9009580.75</v>
      </c>
      <c r="D7" s="28">
        <v>9625519.6799999997</v>
      </c>
      <c r="E7" s="28">
        <v>4896758.42</v>
      </c>
      <c r="F7" s="391">
        <f>+E7/D7</f>
        <v>0.50872665401895478</v>
      </c>
      <c r="G7" s="28">
        <v>4794080.9400000004</v>
      </c>
      <c r="H7" s="41">
        <f>+G7/D7</f>
        <v>0.49805943984107054</v>
      </c>
      <c r="I7" s="28">
        <v>3304211.92</v>
      </c>
      <c r="J7" s="145">
        <f>I7/D7</f>
        <v>0.34327621051625135</v>
      </c>
      <c r="K7" s="171">
        <v>4006080.04</v>
      </c>
      <c r="L7" s="699">
        <v>0.19946735145358035</v>
      </c>
      <c r="M7" s="666">
        <f>+G7/K7-1</f>
        <v>0.19670123715251586</v>
      </c>
      <c r="N7" s="171">
        <v>3477132.36</v>
      </c>
      <c r="O7" s="699">
        <v>0.173130435632219</v>
      </c>
      <c r="P7" s="667">
        <f>+I7/N7-1</f>
        <v>-4.9730761471501794E-2</v>
      </c>
    </row>
    <row r="8" spans="1:16" x14ac:dyDescent="0.25">
      <c r="A8" s="635" t="s">
        <v>53</v>
      </c>
      <c r="B8" s="34" t="s">
        <v>104</v>
      </c>
      <c r="C8" s="488">
        <v>169368074.56</v>
      </c>
      <c r="D8" s="28">
        <v>180569858.97</v>
      </c>
      <c r="E8" s="28">
        <v>76664292.810000002</v>
      </c>
      <c r="F8" s="122">
        <f t="shared" ref="F8:F45" si="0">+E8/D8</f>
        <v>0.42456860323924306</v>
      </c>
      <c r="G8" s="28">
        <v>76007935.400000006</v>
      </c>
      <c r="H8" s="264">
        <f t="shared" ref="H8:H45" si="1">+G8/D8</f>
        <v>0.42093368092306044</v>
      </c>
      <c r="I8" s="28">
        <v>68012748.329999998</v>
      </c>
      <c r="J8" s="145">
        <f t="shared" ref="J8:J26" si="2">I8/D8</f>
        <v>0.37665615246063677</v>
      </c>
      <c r="K8" s="171">
        <v>73443699.420000002</v>
      </c>
      <c r="L8" s="699">
        <v>0.43407692615424859</v>
      </c>
      <c r="M8" s="666">
        <f>+G8/K8-1</f>
        <v>3.4914308514553349E-2</v>
      </c>
      <c r="N8" s="171">
        <v>68196565.489999995</v>
      </c>
      <c r="O8" s="699">
        <v>0.40306460262695881</v>
      </c>
      <c r="P8" s="667">
        <f>+I8/N8-1</f>
        <v>-2.6954020144452917E-3</v>
      </c>
    </row>
    <row r="9" spans="1:16" x14ac:dyDescent="0.25">
      <c r="A9" s="635" t="s">
        <v>54</v>
      </c>
      <c r="B9" s="34" t="s">
        <v>120</v>
      </c>
      <c r="C9" s="488">
        <v>53624889</v>
      </c>
      <c r="D9" s="28">
        <v>53624889</v>
      </c>
      <c r="E9" s="28">
        <v>0</v>
      </c>
      <c r="F9" s="122">
        <f t="shared" si="0"/>
        <v>0</v>
      </c>
      <c r="G9" s="28">
        <v>0</v>
      </c>
      <c r="H9" s="264">
        <f t="shared" si="1"/>
        <v>0</v>
      </c>
      <c r="I9" s="28">
        <v>0</v>
      </c>
      <c r="J9" s="145">
        <f t="shared" si="2"/>
        <v>0</v>
      </c>
      <c r="K9" s="171">
        <v>0</v>
      </c>
      <c r="L9" s="699">
        <v>0</v>
      </c>
      <c r="M9" s="666" t="s">
        <v>127</v>
      </c>
      <c r="N9" s="171">
        <v>0</v>
      </c>
      <c r="O9" s="699">
        <v>0</v>
      </c>
      <c r="P9" s="667" t="s">
        <v>127</v>
      </c>
    </row>
    <row r="10" spans="1:16" x14ac:dyDescent="0.25">
      <c r="A10" s="635" t="s">
        <v>767</v>
      </c>
      <c r="B10" s="34" t="s">
        <v>454</v>
      </c>
      <c r="C10" s="488">
        <v>14184962.73</v>
      </c>
      <c r="D10" s="28">
        <v>14378514.960000001</v>
      </c>
      <c r="E10" s="28">
        <v>13043231.66</v>
      </c>
      <c r="F10" s="122">
        <f t="shared" si="0"/>
        <v>0.90713343459219098</v>
      </c>
      <c r="G10" s="28">
        <v>12642430.93</v>
      </c>
      <c r="H10" s="264">
        <f t="shared" si="1"/>
        <v>0.87925846063869162</v>
      </c>
      <c r="I10" s="28">
        <v>3593114.38</v>
      </c>
      <c r="J10" s="145">
        <f t="shared" si="2"/>
        <v>0.24989467897037954</v>
      </c>
      <c r="K10" s="171">
        <v>12136947.65</v>
      </c>
      <c r="L10" s="699">
        <v>0.82750234611597184</v>
      </c>
      <c r="M10" s="666">
        <f t="shared" ref="M10:M20" si="3">+G10/K10-1</f>
        <v>4.1648303558432076E-2</v>
      </c>
      <c r="N10" s="171">
        <v>3302179.05</v>
      </c>
      <c r="O10" s="699">
        <v>0.22514399748358566</v>
      </c>
      <c r="P10" s="667">
        <f t="shared" ref="P10:P20" si="4">+I10/N10-1</f>
        <v>8.8104044509639712E-2</v>
      </c>
    </row>
    <row r="11" spans="1:16" x14ac:dyDescent="0.25">
      <c r="A11" s="635" t="s">
        <v>55</v>
      </c>
      <c r="B11" s="34" t="s">
        <v>461</v>
      </c>
      <c r="C11" s="488">
        <v>411663.07</v>
      </c>
      <c r="D11" s="28">
        <v>460643.58</v>
      </c>
      <c r="E11" s="28">
        <v>190617.9</v>
      </c>
      <c r="F11" s="122">
        <f t="shared" si="0"/>
        <v>0.41380778605445884</v>
      </c>
      <c r="G11" s="28">
        <v>190617.9</v>
      </c>
      <c r="H11" s="264">
        <f t="shared" si="1"/>
        <v>0.41380778605445884</v>
      </c>
      <c r="I11" s="28">
        <v>190617.9</v>
      </c>
      <c r="J11" s="145">
        <f t="shared" si="2"/>
        <v>0.41380778605445884</v>
      </c>
      <c r="K11" s="171">
        <v>125508.4</v>
      </c>
      <c r="L11" s="699">
        <v>0.38549620161152426</v>
      </c>
      <c r="M11" s="666">
        <f t="shared" si="3"/>
        <v>0.51876607462130031</v>
      </c>
      <c r="N11" s="171">
        <v>125508.4</v>
      </c>
      <c r="O11" s="699">
        <v>0.38549620161152426</v>
      </c>
      <c r="P11" s="667">
        <f t="shared" si="4"/>
        <v>0.51876607462130031</v>
      </c>
    </row>
    <row r="12" spans="1:16" x14ac:dyDescent="0.25">
      <c r="A12" s="635" t="s">
        <v>768</v>
      </c>
      <c r="B12" s="34" t="s">
        <v>455</v>
      </c>
      <c r="C12" s="488">
        <v>40689926.009999998</v>
      </c>
      <c r="D12" s="28">
        <v>44821127.210000001</v>
      </c>
      <c r="E12" s="28">
        <v>20483316.949999999</v>
      </c>
      <c r="F12" s="122">
        <f t="shared" si="0"/>
        <v>0.45700137914938438</v>
      </c>
      <c r="G12" s="28">
        <v>20039405.670000002</v>
      </c>
      <c r="H12" s="264">
        <f t="shared" si="1"/>
        <v>0.44709731587314983</v>
      </c>
      <c r="I12" s="28">
        <v>17608121.829999998</v>
      </c>
      <c r="J12" s="145">
        <f t="shared" si="2"/>
        <v>0.39285316827265038</v>
      </c>
      <c r="K12" s="171">
        <v>18518687.66</v>
      </c>
      <c r="L12" s="699">
        <v>0.44400906142952767</v>
      </c>
      <c r="M12" s="666">
        <f t="shared" si="3"/>
        <v>8.2118022503544941E-2</v>
      </c>
      <c r="N12" s="171">
        <v>16491695.039999999</v>
      </c>
      <c r="O12" s="699">
        <v>0.39540933842243958</v>
      </c>
      <c r="P12" s="667">
        <f t="shared" si="4"/>
        <v>6.7696303338871333E-2</v>
      </c>
    </row>
    <row r="13" spans="1:16" x14ac:dyDescent="0.25">
      <c r="A13" s="635" t="s">
        <v>56</v>
      </c>
      <c r="B13" s="34" t="s">
        <v>723</v>
      </c>
      <c r="C13" s="488">
        <v>31216374.469999999</v>
      </c>
      <c r="D13" s="28">
        <v>31383580.199999999</v>
      </c>
      <c r="E13" s="28">
        <v>19735830.670000002</v>
      </c>
      <c r="F13" s="122">
        <f t="shared" si="0"/>
        <v>0.62885848409353895</v>
      </c>
      <c r="G13" s="28">
        <v>19059902.469999999</v>
      </c>
      <c r="H13" s="264">
        <f t="shared" si="1"/>
        <v>0.60732084575870027</v>
      </c>
      <c r="I13" s="28">
        <v>12560272.01</v>
      </c>
      <c r="J13" s="145">
        <f t="shared" si="2"/>
        <v>0.40021794613477529</v>
      </c>
      <c r="K13" s="171">
        <v>13627672.140000001</v>
      </c>
      <c r="L13" s="699">
        <v>0.45021603892563999</v>
      </c>
      <c r="M13" s="666">
        <f t="shared" si="3"/>
        <v>0.3986176270014079</v>
      </c>
      <c r="N13" s="171">
        <v>9345039.7300000004</v>
      </c>
      <c r="O13" s="699">
        <v>0.30873114113848443</v>
      </c>
      <c r="P13" s="667">
        <f t="shared" si="4"/>
        <v>0.34405763623222163</v>
      </c>
    </row>
    <row r="14" spans="1:16" x14ac:dyDescent="0.25">
      <c r="A14" s="635" t="s">
        <v>57</v>
      </c>
      <c r="B14" s="34" t="s">
        <v>462</v>
      </c>
      <c r="C14" s="488">
        <v>29375667.719999999</v>
      </c>
      <c r="D14" s="28">
        <v>30376930.940000001</v>
      </c>
      <c r="E14" s="28">
        <v>20966102.829999998</v>
      </c>
      <c r="F14" s="122">
        <f t="shared" si="0"/>
        <v>0.69019819254986259</v>
      </c>
      <c r="G14" s="28">
        <v>20143463.98</v>
      </c>
      <c r="H14" s="264">
        <f t="shared" si="1"/>
        <v>0.66311715359879608</v>
      </c>
      <c r="I14" s="28">
        <v>7947468.0999999996</v>
      </c>
      <c r="J14" s="145">
        <f t="shared" si="2"/>
        <v>0.26162840860051673</v>
      </c>
      <c r="K14" s="171">
        <v>18045308.059999999</v>
      </c>
      <c r="L14" s="699">
        <v>0.68576320429395454</v>
      </c>
      <c r="M14" s="666">
        <f t="shared" si="3"/>
        <v>0.11627154898235648</v>
      </c>
      <c r="N14" s="171">
        <v>11741789.109999999</v>
      </c>
      <c r="O14" s="699">
        <v>0.44621498826423805</v>
      </c>
      <c r="P14" s="667">
        <f t="shared" si="4"/>
        <v>-0.32314675169634344</v>
      </c>
    </row>
    <row r="15" spans="1:16" x14ac:dyDescent="0.25">
      <c r="A15" s="635" t="s">
        <v>769</v>
      </c>
      <c r="B15" s="34" t="s">
        <v>456</v>
      </c>
      <c r="C15" s="488">
        <v>28981451.059999999</v>
      </c>
      <c r="D15" s="28">
        <v>29140529.859999999</v>
      </c>
      <c r="E15" s="28">
        <v>24844479.329999998</v>
      </c>
      <c r="F15" s="122">
        <f t="shared" si="0"/>
        <v>0.85257472837180592</v>
      </c>
      <c r="G15" s="28">
        <v>24780616.829999998</v>
      </c>
      <c r="H15" s="264">
        <f t="shared" si="1"/>
        <v>0.85038319306662047</v>
      </c>
      <c r="I15" s="28">
        <v>9701601.3000000007</v>
      </c>
      <c r="J15" s="145">
        <f t="shared" si="2"/>
        <v>0.33292467043699803</v>
      </c>
      <c r="K15" s="171">
        <v>26722588.760000002</v>
      </c>
      <c r="L15" s="699">
        <v>0.92047031010512648</v>
      </c>
      <c r="M15" s="666">
        <f t="shared" si="3"/>
        <v>-7.2671549431126414E-2</v>
      </c>
      <c r="N15" s="171">
        <v>9365268.7100000009</v>
      </c>
      <c r="O15" s="699">
        <v>0.32259044477813303</v>
      </c>
      <c r="P15" s="667">
        <f t="shared" si="4"/>
        <v>3.5912753858399427E-2</v>
      </c>
    </row>
    <row r="16" spans="1:16" x14ac:dyDescent="0.25">
      <c r="A16" s="635" t="s">
        <v>58</v>
      </c>
      <c r="B16" s="34" t="s">
        <v>95</v>
      </c>
      <c r="C16" s="488">
        <v>43854784.840000004</v>
      </c>
      <c r="D16" s="28">
        <v>43054200.770000003</v>
      </c>
      <c r="E16" s="28">
        <v>24435071.5</v>
      </c>
      <c r="F16" s="70">
        <f t="shared" si="0"/>
        <v>0.56754209956270429</v>
      </c>
      <c r="G16" s="28">
        <v>22957590.609999999</v>
      </c>
      <c r="H16" s="264">
        <f t="shared" si="1"/>
        <v>0.53322533456472287</v>
      </c>
      <c r="I16" s="28">
        <v>8703795.1500000004</v>
      </c>
      <c r="J16" s="145">
        <f t="shared" si="2"/>
        <v>0.20215902268158628</v>
      </c>
      <c r="K16" s="171">
        <v>26298688.829999998</v>
      </c>
      <c r="L16" s="699">
        <v>0.71602061180341225</v>
      </c>
      <c r="M16" s="666">
        <f t="shared" si="3"/>
        <v>-0.12704428884639563</v>
      </c>
      <c r="N16" s="171">
        <v>7865224.4199999999</v>
      </c>
      <c r="O16" s="699">
        <v>0.21414234137617039</v>
      </c>
      <c r="P16" s="667">
        <f t="shared" si="4"/>
        <v>0.10661752102936184</v>
      </c>
    </row>
    <row r="17" spans="1:16" x14ac:dyDescent="0.25">
      <c r="A17" s="635" t="s">
        <v>475</v>
      </c>
      <c r="B17" s="34" t="s">
        <v>158</v>
      </c>
      <c r="C17" s="488">
        <v>18733182.399999999</v>
      </c>
      <c r="D17" s="28">
        <v>18896046.640000001</v>
      </c>
      <c r="E17" s="28">
        <v>18629452.539999999</v>
      </c>
      <c r="F17" s="391">
        <f t="shared" si="0"/>
        <v>0.98589154096203047</v>
      </c>
      <c r="G17" s="28">
        <v>18629452.539999999</v>
      </c>
      <c r="H17" s="264">
        <f t="shared" si="1"/>
        <v>0.98589154096203047</v>
      </c>
      <c r="I17" s="28">
        <v>7093817.9299999997</v>
      </c>
      <c r="J17" s="145">
        <f t="shared" si="2"/>
        <v>0.37541280804120619</v>
      </c>
      <c r="K17" s="171">
        <v>18124807.469999999</v>
      </c>
      <c r="L17" s="699">
        <v>0.98867642057527672</v>
      </c>
      <c r="M17" s="666">
        <f t="shared" si="3"/>
        <v>2.7842782376324982E-2</v>
      </c>
      <c r="N17" s="171">
        <v>6159024.6399999997</v>
      </c>
      <c r="O17" s="699">
        <v>0.33596397894924135</v>
      </c>
      <c r="P17" s="667">
        <f t="shared" si="4"/>
        <v>0.1517761893545535</v>
      </c>
    </row>
    <row r="18" spans="1:16" x14ac:dyDescent="0.25">
      <c r="A18" s="635" t="s">
        <v>59</v>
      </c>
      <c r="B18" s="34" t="s">
        <v>464</v>
      </c>
      <c r="C18" s="488">
        <v>8305266.9900000002</v>
      </c>
      <c r="D18" s="28">
        <v>8305017.7000000002</v>
      </c>
      <c r="E18" s="28">
        <v>7336064.9000000004</v>
      </c>
      <c r="F18" s="70">
        <f t="shared" si="0"/>
        <v>0.88332923119477524</v>
      </c>
      <c r="G18" s="28">
        <v>7336064.9000000004</v>
      </c>
      <c r="H18" s="264">
        <f t="shared" si="1"/>
        <v>0.88332923119477524</v>
      </c>
      <c r="I18" s="28">
        <v>1941740.89</v>
      </c>
      <c r="J18" s="145">
        <f t="shared" si="2"/>
        <v>0.23380334156301677</v>
      </c>
      <c r="K18" s="171">
        <v>6341788.7300000004</v>
      </c>
      <c r="L18" s="699">
        <v>0.82319063394779102</v>
      </c>
      <c r="M18" s="666">
        <f t="shared" si="3"/>
        <v>0.15678166087377687</v>
      </c>
      <c r="N18" s="171">
        <v>1682999.29</v>
      </c>
      <c r="O18" s="699">
        <v>0.21846032901016907</v>
      </c>
      <c r="P18" s="667">
        <f t="shared" si="4"/>
        <v>0.15373838927763295</v>
      </c>
    </row>
    <row r="19" spans="1:16" x14ac:dyDescent="0.25">
      <c r="A19" s="635" t="s">
        <v>60</v>
      </c>
      <c r="B19" s="34" t="s">
        <v>476</v>
      </c>
      <c r="C19" s="488">
        <v>104034244.29000001</v>
      </c>
      <c r="D19" s="28">
        <v>103883123.62</v>
      </c>
      <c r="E19" s="28">
        <v>97014506.319999993</v>
      </c>
      <c r="F19" s="391">
        <f t="shared" si="0"/>
        <v>0.933881297937044</v>
      </c>
      <c r="G19" s="28">
        <v>97014506.319999993</v>
      </c>
      <c r="H19" s="264">
        <f t="shared" si="1"/>
        <v>0.933881297937044</v>
      </c>
      <c r="I19" s="28">
        <v>22699497.280000001</v>
      </c>
      <c r="J19" s="145">
        <f t="shared" si="2"/>
        <v>0.21850996089637992</v>
      </c>
      <c r="K19" s="171">
        <v>92980495.900000006</v>
      </c>
      <c r="L19" s="699">
        <v>0.92717409989545918</v>
      </c>
      <c r="M19" s="666">
        <f t="shared" si="3"/>
        <v>4.3385555012940946E-2</v>
      </c>
      <c r="N19" s="171">
        <v>19410512.649999999</v>
      </c>
      <c r="O19" s="699">
        <v>0.19355591106040951</v>
      </c>
      <c r="P19" s="667">
        <f t="shared" si="4"/>
        <v>0.16944347062363674</v>
      </c>
    </row>
    <row r="20" spans="1:16" x14ac:dyDescent="0.25">
      <c r="A20" s="635" t="s">
        <v>61</v>
      </c>
      <c r="B20" s="34" t="s">
        <v>96</v>
      </c>
      <c r="C20" s="488">
        <v>175738146.58000001</v>
      </c>
      <c r="D20" s="28">
        <v>175687407.11000001</v>
      </c>
      <c r="E20" s="28">
        <v>169627412.88999999</v>
      </c>
      <c r="F20" s="122">
        <f t="shared" si="0"/>
        <v>0.96550695169514456</v>
      </c>
      <c r="G20" s="28">
        <v>169627412.88999999</v>
      </c>
      <c r="H20" s="264">
        <f t="shared" si="1"/>
        <v>0.96550695169514456</v>
      </c>
      <c r="I20" s="28">
        <v>37801450.350000001</v>
      </c>
      <c r="J20" s="145">
        <f t="shared" si="2"/>
        <v>0.21516311824405296</v>
      </c>
      <c r="K20" s="171">
        <v>173881500.36000001</v>
      </c>
      <c r="L20" s="699">
        <v>0.99625395958637786</v>
      </c>
      <c r="M20" s="666">
        <f t="shared" si="3"/>
        <v>-2.4465440321094989E-2</v>
      </c>
      <c r="N20" s="171">
        <v>43678742.119999997</v>
      </c>
      <c r="O20" s="699">
        <v>0.25025732867906969</v>
      </c>
      <c r="P20" s="667">
        <f t="shared" si="4"/>
        <v>-0.13455725794147466</v>
      </c>
    </row>
    <row r="21" spans="1:16" x14ac:dyDescent="0.25">
      <c r="A21" s="635" t="s">
        <v>62</v>
      </c>
      <c r="B21" s="34" t="s">
        <v>477</v>
      </c>
      <c r="C21" s="488">
        <v>11958000</v>
      </c>
      <c r="D21" s="28">
        <v>11958000</v>
      </c>
      <c r="E21" s="28">
        <v>0</v>
      </c>
      <c r="F21" s="122">
        <f t="shared" si="0"/>
        <v>0</v>
      </c>
      <c r="G21" s="28">
        <v>0</v>
      </c>
      <c r="H21" s="264">
        <f t="shared" si="1"/>
        <v>0</v>
      </c>
      <c r="I21" s="28">
        <v>0</v>
      </c>
      <c r="J21" s="145">
        <f t="shared" si="2"/>
        <v>0</v>
      </c>
      <c r="K21" s="171">
        <v>0</v>
      </c>
      <c r="L21" s="699">
        <v>0</v>
      </c>
      <c r="M21" s="666" t="s">
        <v>127</v>
      </c>
      <c r="N21" s="171">
        <v>0</v>
      </c>
      <c r="O21" s="699">
        <v>0</v>
      </c>
      <c r="P21" s="667" t="s">
        <v>127</v>
      </c>
    </row>
    <row r="22" spans="1:16" x14ac:dyDescent="0.25">
      <c r="A22" s="635" t="s">
        <v>63</v>
      </c>
      <c r="B22" s="34" t="s">
        <v>97</v>
      </c>
      <c r="C22" s="488">
        <v>29529629.260000002</v>
      </c>
      <c r="D22" s="28">
        <v>28812622.280000001</v>
      </c>
      <c r="E22" s="28">
        <v>23768680.539999999</v>
      </c>
      <c r="F22" s="122">
        <f t="shared" si="0"/>
        <v>0.82493985826825611</v>
      </c>
      <c r="G22" s="28">
        <v>23649019.350000001</v>
      </c>
      <c r="H22" s="264">
        <f t="shared" si="1"/>
        <v>0.82078677602405303</v>
      </c>
      <c r="I22" s="28">
        <v>8341795.7199999997</v>
      </c>
      <c r="J22" s="145">
        <f t="shared" si="2"/>
        <v>0.28951879627389471</v>
      </c>
      <c r="K22" s="171">
        <v>24319668.629999999</v>
      </c>
      <c r="L22" s="699">
        <v>0.80382134543456318</v>
      </c>
      <c r="M22" s="666">
        <f t="shared" ref="M22:M32" si="5">+G22/K22-1</f>
        <v>-2.7576415213680372E-2</v>
      </c>
      <c r="N22" s="171">
        <v>6154716.2400000002</v>
      </c>
      <c r="O22" s="699">
        <v>0.20342761918646898</v>
      </c>
      <c r="P22" s="667">
        <f>+I22/N22-1</f>
        <v>0.35535017289440463</v>
      </c>
    </row>
    <row r="23" spans="1:16" x14ac:dyDescent="0.25">
      <c r="A23" s="635" t="s">
        <v>64</v>
      </c>
      <c r="B23" s="34" t="s">
        <v>110</v>
      </c>
      <c r="C23" s="488">
        <v>2646253.38</v>
      </c>
      <c r="D23" s="28">
        <v>2646253.38</v>
      </c>
      <c r="E23" s="28">
        <v>2472011.89</v>
      </c>
      <c r="F23" s="122">
        <f t="shared" si="0"/>
        <v>0.93415540200462599</v>
      </c>
      <c r="G23" s="28">
        <v>1973398.61</v>
      </c>
      <c r="H23" s="264">
        <f t="shared" si="1"/>
        <v>0.74573305221437269</v>
      </c>
      <c r="I23" s="28">
        <v>930578.2</v>
      </c>
      <c r="J23" s="145">
        <f t="shared" si="2"/>
        <v>0.3516587667050991</v>
      </c>
      <c r="K23" s="171">
        <v>1596725.37</v>
      </c>
      <c r="L23" s="699">
        <v>0.68575025578653626</v>
      </c>
      <c r="M23" s="666">
        <f t="shared" si="5"/>
        <v>0.23590358559906899</v>
      </c>
      <c r="N23" s="171">
        <v>846837.06</v>
      </c>
      <c r="O23" s="699">
        <v>0.3636935577121308</v>
      </c>
      <c r="P23" s="667">
        <f>+I23/N23-1</f>
        <v>9.8886957072946036E-2</v>
      </c>
    </row>
    <row r="24" spans="1:16" x14ac:dyDescent="0.25">
      <c r="A24" s="635" t="s">
        <v>65</v>
      </c>
      <c r="B24" s="34" t="s">
        <v>107</v>
      </c>
      <c r="C24" s="488">
        <v>50302097.030000001</v>
      </c>
      <c r="D24" s="28">
        <v>48242097.030000001</v>
      </c>
      <c r="E24" s="28">
        <v>45000000</v>
      </c>
      <c r="F24" s="122">
        <f t="shared" si="0"/>
        <v>0.93279527156574771</v>
      </c>
      <c r="G24" s="28">
        <v>45000000</v>
      </c>
      <c r="H24" s="264">
        <f t="shared" si="1"/>
        <v>0.93279527156574771</v>
      </c>
      <c r="I24" s="28">
        <v>10200000</v>
      </c>
      <c r="J24" s="145">
        <f t="shared" si="2"/>
        <v>0.21143359488823613</v>
      </c>
      <c r="K24" s="171">
        <v>48748731.82</v>
      </c>
      <c r="L24" s="699">
        <v>0.99890649760465833</v>
      </c>
      <c r="M24" s="666">
        <f t="shared" si="5"/>
        <v>-7.6899063422651293E-2</v>
      </c>
      <c r="N24" s="171">
        <v>15021634.800000001</v>
      </c>
      <c r="O24" s="699">
        <v>0.30780715817940746</v>
      </c>
      <c r="P24" s="667">
        <f>+I24/N24-1</f>
        <v>-0.32097936504221236</v>
      </c>
    </row>
    <row r="25" spans="1:16" x14ac:dyDescent="0.25">
      <c r="A25" s="636" t="s">
        <v>478</v>
      </c>
      <c r="B25" s="35" t="s">
        <v>479</v>
      </c>
      <c r="C25" s="488">
        <v>3902700.69</v>
      </c>
      <c r="D25" s="28">
        <v>4254030.46</v>
      </c>
      <c r="E25" s="28">
        <v>3910498.15</v>
      </c>
      <c r="F25" s="122">
        <f t="shared" si="0"/>
        <v>0.91924545128903468</v>
      </c>
      <c r="G25" s="28">
        <v>3073678.25</v>
      </c>
      <c r="H25" s="264">
        <f t="shared" si="1"/>
        <v>0.72253320207773031</v>
      </c>
      <c r="I25" s="28">
        <v>512112.41</v>
      </c>
      <c r="J25" s="145">
        <f t="shared" si="2"/>
        <v>0.12038287332808613</v>
      </c>
      <c r="K25" s="171">
        <v>3007038.42</v>
      </c>
      <c r="L25" s="699">
        <v>0.69447451036973906</v>
      </c>
      <c r="M25" s="666">
        <f t="shared" si="5"/>
        <v>2.2161283193714576E-2</v>
      </c>
      <c r="N25" s="171">
        <v>665913.28</v>
      </c>
      <c r="O25" s="699">
        <v>0.15379244774554859</v>
      </c>
      <c r="P25" s="667">
        <f>+I25/N25-1</f>
        <v>-0.23096231088828867</v>
      </c>
    </row>
    <row r="26" spans="1:16" x14ac:dyDescent="0.25">
      <c r="A26" s="645" t="s">
        <v>66</v>
      </c>
      <c r="B26" s="565" t="s">
        <v>129</v>
      </c>
      <c r="C26" s="488">
        <v>3683269.32</v>
      </c>
      <c r="D26" s="28">
        <v>3614821.1</v>
      </c>
      <c r="E26" s="28">
        <v>2279808.86</v>
      </c>
      <c r="F26" s="122">
        <f t="shared" si="0"/>
        <v>0.63068373148535617</v>
      </c>
      <c r="G26" s="28">
        <v>2143924.59</v>
      </c>
      <c r="H26" s="264">
        <f t="shared" si="1"/>
        <v>0.59309286149735041</v>
      </c>
      <c r="I26" s="28">
        <v>1035794.84</v>
      </c>
      <c r="J26" s="145">
        <f t="shared" si="2"/>
        <v>0.2865411071103906</v>
      </c>
      <c r="K26" s="171">
        <v>2545607.87</v>
      </c>
      <c r="L26" s="699">
        <v>0.69181976612590923</v>
      </c>
      <c r="M26" s="666">
        <f t="shared" si="5"/>
        <v>-0.15779464101043983</v>
      </c>
      <c r="N26" s="171">
        <v>1016099.88</v>
      </c>
      <c r="O26" s="699">
        <v>0.27614543057731999</v>
      </c>
      <c r="P26" s="667">
        <f>+I26/N26-1</f>
        <v>1.9382897673405841E-2</v>
      </c>
    </row>
    <row r="27" spans="1:16" x14ac:dyDescent="0.25">
      <c r="A27" s="633">
        <v>1</v>
      </c>
      <c r="B27" s="2" t="s">
        <v>124</v>
      </c>
      <c r="C27" s="192">
        <f>SUBTOTAL(9,C7:C26)</f>
        <v>829550164.1500001</v>
      </c>
      <c r="D27" s="198">
        <f>SUBTOTAL(9,D7:D26)</f>
        <v>843735214.49000001</v>
      </c>
      <c r="E27" s="194">
        <f>SUBTOTAL(9,E7:E26)</f>
        <v>575298138.15999997</v>
      </c>
      <c r="F27" s="82">
        <f>+E27/D27</f>
        <v>0.68184677879984168</v>
      </c>
      <c r="G27" s="194">
        <f>SUBTOTAL(9,G7:G26)</f>
        <v>569063502.18000007</v>
      </c>
      <c r="H27" s="82">
        <f t="shared" si="1"/>
        <v>0.6744574511139414</v>
      </c>
      <c r="I27" s="194">
        <f>SUBTOTAL(9,I7:I26)</f>
        <v>222178738.53999996</v>
      </c>
      <c r="J27" s="162">
        <f>+I27/D27</f>
        <v>0.26332756381905548</v>
      </c>
      <c r="K27" s="668">
        <f>SUM(K7:K26)</f>
        <v>564471545.52999997</v>
      </c>
      <c r="L27" s="671">
        <v>0.68397012805806412</v>
      </c>
      <c r="M27" s="669">
        <f t="shared" si="5"/>
        <v>8.1349656796048109E-3</v>
      </c>
      <c r="N27" s="670">
        <f>SUBTOTAL(9,N7:N26)</f>
        <v>224546882.27000004</v>
      </c>
      <c r="O27" s="204">
        <v>0.27208343987834988</v>
      </c>
      <c r="P27" s="671">
        <f t="shared" ref="P27:P32" si="6">+I27/N27-1</f>
        <v>-1.054632202442507E-2</v>
      </c>
    </row>
    <row r="28" spans="1:16" x14ac:dyDescent="0.25">
      <c r="A28" s="634" t="s">
        <v>67</v>
      </c>
      <c r="B28" s="33" t="s">
        <v>98</v>
      </c>
      <c r="C28" s="488">
        <v>498885.12</v>
      </c>
      <c r="D28" s="28">
        <v>490240.54</v>
      </c>
      <c r="E28" s="28">
        <v>161556.29999999999</v>
      </c>
      <c r="F28" s="391">
        <f t="shared" si="0"/>
        <v>0.32954496174469783</v>
      </c>
      <c r="G28" s="28">
        <v>161556.29999999999</v>
      </c>
      <c r="H28" s="41">
        <f t="shared" si="1"/>
        <v>0.32954496174469783</v>
      </c>
      <c r="I28" s="28">
        <v>161556.29999999999</v>
      </c>
      <c r="J28" s="145">
        <f t="shared" ref="J28:J34" si="7">I28/D28</f>
        <v>0.32954496174469783</v>
      </c>
      <c r="K28" s="171">
        <v>197322.79</v>
      </c>
      <c r="L28" s="699">
        <v>0.35214897425658215</v>
      </c>
      <c r="M28" s="666">
        <f t="shared" si="5"/>
        <v>-0.18125878921537664</v>
      </c>
      <c r="N28" s="171">
        <v>197322.79</v>
      </c>
      <c r="O28" s="699">
        <v>0.35214897425658215</v>
      </c>
      <c r="P28" s="667">
        <f t="shared" si="6"/>
        <v>-0.18125878921537664</v>
      </c>
    </row>
    <row r="29" spans="1:16" x14ac:dyDescent="0.25">
      <c r="A29" s="635" t="s">
        <v>68</v>
      </c>
      <c r="B29" s="34" t="s">
        <v>724</v>
      </c>
      <c r="C29" s="488">
        <v>29103706.68</v>
      </c>
      <c r="D29" s="28">
        <v>28812927.609999999</v>
      </c>
      <c r="E29" s="28">
        <v>13962625.539999999</v>
      </c>
      <c r="F29" s="122">
        <f t="shared" si="0"/>
        <v>0.48459586366898866</v>
      </c>
      <c r="G29" s="28">
        <v>12582290.310000001</v>
      </c>
      <c r="H29" s="264">
        <f t="shared" si="1"/>
        <v>0.43668906125433465</v>
      </c>
      <c r="I29" s="28">
        <v>8888147</v>
      </c>
      <c r="J29" s="145">
        <f t="shared" si="7"/>
        <v>0.30847774722188326</v>
      </c>
      <c r="K29" s="171">
        <v>10347792.369999999</v>
      </c>
      <c r="L29" s="699">
        <v>0.38585779615350579</v>
      </c>
      <c r="M29" s="666">
        <f t="shared" si="5"/>
        <v>0.21593958016380266</v>
      </c>
      <c r="N29" s="171">
        <v>8264255.4400000004</v>
      </c>
      <c r="O29" s="699">
        <v>0.30816499567318062</v>
      </c>
      <c r="P29" s="667">
        <f t="shared" si="6"/>
        <v>7.5492773006542002E-2</v>
      </c>
    </row>
    <row r="30" spans="1:16" x14ac:dyDescent="0.25">
      <c r="A30" s="635" t="s">
        <v>69</v>
      </c>
      <c r="B30" s="34" t="s">
        <v>465</v>
      </c>
      <c r="C30" s="488">
        <v>253409067.18000001</v>
      </c>
      <c r="D30" s="28">
        <v>259166139.46000001</v>
      </c>
      <c r="E30" s="28">
        <v>239493539.77000001</v>
      </c>
      <c r="F30" s="122">
        <f t="shared" si="0"/>
        <v>0.92409270851898351</v>
      </c>
      <c r="G30" s="28">
        <v>230734698.91</v>
      </c>
      <c r="H30" s="264">
        <f t="shared" si="1"/>
        <v>0.89029646924849093</v>
      </c>
      <c r="I30" s="28">
        <v>154595038.16999999</v>
      </c>
      <c r="J30" s="145">
        <f t="shared" si="7"/>
        <v>0.59650939930700464</v>
      </c>
      <c r="K30" s="171">
        <v>206899144.33000001</v>
      </c>
      <c r="L30" s="699">
        <v>0.82926100599227803</v>
      </c>
      <c r="M30" s="666">
        <f t="shared" si="5"/>
        <v>0.11520373686022967</v>
      </c>
      <c r="N30" s="171">
        <v>91991957.069999993</v>
      </c>
      <c r="O30" s="699">
        <v>0.36870787025292406</v>
      </c>
      <c r="P30" s="667">
        <f t="shared" si="6"/>
        <v>0.68052776670859449</v>
      </c>
    </row>
    <row r="31" spans="1:16" x14ac:dyDescent="0.25">
      <c r="A31" s="635" t="s">
        <v>70</v>
      </c>
      <c r="B31" s="34" t="s">
        <v>99</v>
      </c>
      <c r="C31" s="488">
        <v>39930517.170000002</v>
      </c>
      <c r="D31" s="28">
        <v>41183809.990000002</v>
      </c>
      <c r="E31" s="28">
        <v>31839096.800000001</v>
      </c>
      <c r="F31" s="391">
        <f t="shared" si="0"/>
        <v>0.7730974090967051</v>
      </c>
      <c r="G31" s="28">
        <v>19743810.210000001</v>
      </c>
      <c r="H31" s="264">
        <f t="shared" si="1"/>
        <v>0.47940708289966544</v>
      </c>
      <c r="I31" s="28">
        <v>7013363.75</v>
      </c>
      <c r="J31" s="145">
        <f t="shared" si="7"/>
        <v>0.17029419453185468</v>
      </c>
      <c r="K31" s="171">
        <v>16704580.140000001</v>
      </c>
      <c r="L31" s="699">
        <v>0.41882978250990949</v>
      </c>
      <c r="M31" s="666">
        <f t="shared" si="5"/>
        <v>0.18193992572865714</v>
      </c>
      <c r="N31" s="171">
        <v>5853446.54</v>
      </c>
      <c r="O31" s="699">
        <v>0.14676200902596179</v>
      </c>
      <c r="P31" s="667">
        <f t="shared" si="6"/>
        <v>0.19815969994320648</v>
      </c>
    </row>
    <row r="32" spans="1:16" x14ac:dyDescent="0.25">
      <c r="A32" s="636" t="s">
        <v>770</v>
      </c>
      <c r="B32" s="35" t="s">
        <v>418</v>
      </c>
      <c r="C32" s="488">
        <v>10737227.699999999</v>
      </c>
      <c r="D32" s="28">
        <v>11103530.050000001</v>
      </c>
      <c r="E32" s="28">
        <v>10503975.43</v>
      </c>
      <c r="F32" s="122">
        <f t="shared" si="0"/>
        <v>0.94600324245531253</v>
      </c>
      <c r="G32" s="28">
        <v>10432623.01</v>
      </c>
      <c r="H32" s="264">
        <f t="shared" si="1"/>
        <v>0.93957714015463034</v>
      </c>
      <c r="I32" s="28">
        <v>4482213.25</v>
      </c>
      <c r="J32" s="145">
        <f t="shared" si="7"/>
        <v>0.40367461787524045</v>
      </c>
      <c r="K32" s="171">
        <v>10556480.17</v>
      </c>
      <c r="L32" s="699">
        <v>0.98305796041560434</v>
      </c>
      <c r="M32" s="666">
        <f t="shared" si="5"/>
        <v>-1.1732808474550493E-2</v>
      </c>
      <c r="N32" s="171">
        <v>3939797.11</v>
      </c>
      <c r="O32" s="699">
        <v>0.36688828558732489</v>
      </c>
      <c r="P32" s="667">
        <f t="shared" si="6"/>
        <v>0.13767616068940169</v>
      </c>
    </row>
    <row r="33" spans="1:16" x14ac:dyDescent="0.25">
      <c r="A33" s="633">
        <v>2</v>
      </c>
      <c r="B33" s="478" t="s">
        <v>123</v>
      </c>
      <c r="C33" s="192">
        <f>SUBTOTAL(9,C28:C32)</f>
        <v>333679403.85000002</v>
      </c>
      <c r="D33" s="198">
        <f>SUBTOTAL(9,D28:D32)</f>
        <v>340756647.65000004</v>
      </c>
      <c r="E33" s="194">
        <f>SUBTOTAL(9,E28:E32)</f>
        <v>295960793.84000003</v>
      </c>
      <c r="F33" s="82">
        <f>E33/D33</f>
        <v>0.86854004428400478</v>
      </c>
      <c r="G33" s="194">
        <f>SUBTOTAL(9,G28:G32)</f>
        <v>273654978.74000001</v>
      </c>
      <c r="H33" s="82">
        <f t="shared" si="1"/>
        <v>0.8030803819301513</v>
      </c>
      <c r="I33" s="194">
        <f>SUBTOTAL(9,I28:I32)</f>
        <v>175140318.47</v>
      </c>
      <c r="J33" s="162">
        <f t="shared" si="7"/>
        <v>0.51397476667833386</v>
      </c>
      <c r="K33" s="668">
        <f>SUM(K28:K32)</f>
        <v>244705319.79999998</v>
      </c>
      <c r="L33" s="671">
        <v>0.74719515462834174</v>
      </c>
      <c r="M33" s="669">
        <f t="shared" ref="M33:M56" si="8">+G33/K33-1</f>
        <v>0.11830416667549715</v>
      </c>
      <c r="N33" s="670">
        <f>SUBTOTAL(9,N28:N32)</f>
        <v>110246778.95</v>
      </c>
      <c r="O33" s="204">
        <v>0.33663289017234466</v>
      </c>
      <c r="P33" s="671">
        <f t="shared" ref="P33:P55" si="9">+I33/N33-1</f>
        <v>0.58862073012973037</v>
      </c>
    </row>
    <row r="34" spans="1:16" x14ac:dyDescent="0.25">
      <c r="A34" s="634" t="s">
        <v>480</v>
      </c>
      <c r="B34" s="33" t="s">
        <v>458</v>
      </c>
      <c r="C34" s="488">
        <v>19667096.66</v>
      </c>
      <c r="D34" s="28">
        <v>19673277.559999999</v>
      </c>
      <c r="E34" s="28">
        <v>18487794.690000001</v>
      </c>
      <c r="F34" s="70">
        <f t="shared" si="0"/>
        <v>0.93974146573266781</v>
      </c>
      <c r="G34" s="28">
        <v>17992409.690000001</v>
      </c>
      <c r="H34" s="264">
        <f t="shared" si="1"/>
        <v>0.91456086232333944</v>
      </c>
      <c r="I34" s="28">
        <v>8661973.2699999996</v>
      </c>
      <c r="J34" s="145">
        <f t="shared" si="7"/>
        <v>0.44029131615626937</v>
      </c>
      <c r="K34" s="171">
        <v>17847757.629999999</v>
      </c>
      <c r="L34" s="699">
        <v>0.89314371106406565</v>
      </c>
      <c r="M34" s="666">
        <f t="shared" si="8"/>
        <v>8.1047750086464809E-3</v>
      </c>
      <c r="N34" s="171">
        <v>7268445.8799999999</v>
      </c>
      <c r="O34" s="699">
        <v>0.363730103327917</v>
      </c>
      <c r="P34" s="667">
        <f t="shared" si="9"/>
        <v>0.19172288175584518</v>
      </c>
    </row>
    <row r="35" spans="1:16" x14ac:dyDescent="0.25">
      <c r="A35" s="634" t="s">
        <v>71</v>
      </c>
      <c r="B35" s="33" t="s">
        <v>130</v>
      </c>
      <c r="C35" s="488">
        <v>2539577.19</v>
      </c>
      <c r="D35" s="28">
        <v>2539577.19</v>
      </c>
      <c r="E35" s="28">
        <v>691249.2</v>
      </c>
      <c r="F35" s="70">
        <f t="shared" si="0"/>
        <v>0.27219066335999026</v>
      </c>
      <c r="G35" s="28">
        <v>691249.2</v>
      </c>
      <c r="H35" s="264">
        <f t="shared" si="1"/>
        <v>0.27219066335999026</v>
      </c>
      <c r="I35" s="28">
        <v>691249.2</v>
      </c>
      <c r="J35" s="145">
        <f t="shared" ref="J35:J45" si="10">I35/D35</f>
        <v>0.27219066335999026</v>
      </c>
      <c r="K35" s="171">
        <v>2248848</v>
      </c>
      <c r="L35" s="699">
        <v>1</v>
      </c>
      <c r="M35" s="666">
        <f t="shared" si="8"/>
        <v>-0.69262075515997523</v>
      </c>
      <c r="N35" s="171">
        <v>1500000</v>
      </c>
      <c r="O35" s="699">
        <v>0.66700817485219099</v>
      </c>
      <c r="P35" s="667">
        <f t="shared" si="9"/>
        <v>-0.53916720000000007</v>
      </c>
    </row>
    <row r="36" spans="1:16" x14ac:dyDescent="0.25">
      <c r="A36" s="634" t="s">
        <v>771</v>
      </c>
      <c r="B36" s="33" t="s">
        <v>742</v>
      </c>
      <c r="C36" s="488">
        <v>9000</v>
      </c>
      <c r="D36" s="28">
        <v>6000</v>
      </c>
      <c r="E36" s="28">
        <v>6000</v>
      </c>
      <c r="F36" s="70">
        <f t="shared" si="0"/>
        <v>1</v>
      </c>
      <c r="G36" s="28">
        <v>2959.15</v>
      </c>
      <c r="H36" s="264">
        <f t="shared" si="1"/>
        <v>0.49319166666666669</v>
      </c>
      <c r="I36" s="28">
        <v>2959.15</v>
      </c>
      <c r="J36" s="145">
        <f t="shared" si="10"/>
        <v>0.49319166666666669</v>
      </c>
      <c r="K36" s="171">
        <v>870</v>
      </c>
      <c r="L36" s="699">
        <v>0.14499999999999999</v>
      </c>
      <c r="M36" s="666">
        <f t="shared" si="8"/>
        <v>2.40132183908046</v>
      </c>
      <c r="N36" s="171">
        <v>870</v>
      </c>
      <c r="O36" s="699">
        <v>0.14499999999999999</v>
      </c>
      <c r="P36" s="667">
        <f t="shared" si="9"/>
        <v>2.40132183908046</v>
      </c>
    </row>
    <row r="37" spans="1:16" x14ac:dyDescent="0.25">
      <c r="A37" s="635" t="s">
        <v>72</v>
      </c>
      <c r="B37" s="34" t="s">
        <v>635</v>
      </c>
      <c r="C37" s="488">
        <v>10958931.689999999</v>
      </c>
      <c r="D37" s="28">
        <v>10958931.689999999</v>
      </c>
      <c r="E37" s="28">
        <v>10958931.689999999</v>
      </c>
      <c r="F37" s="70">
        <f t="shared" si="0"/>
        <v>1</v>
      </c>
      <c r="G37" s="28">
        <v>10958931.689999999</v>
      </c>
      <c r="H37" s="264">
        <f t="shared" si="1"/>
        <v>1</v>
      </c>
      <c r="I37" s="28">
        <v>0</v>
      </c>
      <c r="J37" s="145">
        <f t="shared" si="10"/>
        <v>0</v>
      </c>
      <c r="K37" s="171">
        <v>10674936.689999999</v>
      </c>
      <c r="L37" s="699">
        <v>1</v>
      </c>
      <c r="M37" s="672">
        <f t="shared" si="8"/>
        <v>2.6603904851823623E-2</v>
      </c>
      <c r="N37" s="171">
        <v>5100000</v>
      </c>
      <c r="O37" s="699">
        <v>0.47775458984946917</v>
      </c>
      <c r="P37" s="667">
        <f t="shared" si="9"/>
        <v>-1</v>
      </c>
    </row>
    <row r="38" spans="1:16" x14ac:dyDescent="0.25">
      <c r="A38" s="635" t="s">
        <v>772</v>
      </c>
      <c r="B38" s="34" t="s">
        <v>466</v>
      </c>
      <c r="C38" s="488">
        <v>42176783.109999999</v>
      </c>
      <c r="D38" s="28">
        <v>42176783.109999999</v>
      </c>
      <c r="E38" s="28">
        <v>38673677.850000001</v>
      </c>
      <c r="F38" s="70">
        <f t="shared" si="0"/>
        <v>0.9169423317358355</v>
      </c>
      <c r="G38" s="28">
        <v>38673677.850000001</v>
      </c>
      <c r="H38" s="264">
        <f t="shared" si="1"/>
        <v>0.9169423317358355</v>
      </c>
      <c r="I38" s="28">
        <v>34681050</v>
      </c>
      <c r="J38" s="145">
        <f t="shared" si="10"/>
        <v>0.82227821665652867</v>
      </c>
      <c r="K38" s="171">
        <v>42176783.109999999</v>
      </c>
      <c r="L38" s="699">
        <v>1</v>
      </c>
      <c r="M38" s="666">
        <f t="shared" si="8"/>
        <v>-8.3057668264164497E-2</v>
      </c>
      <c r="N38" s="171">
        <v>34681050</v>
      </c>
      <c r="O38" s="699">
        <v>0.82227821665652867</v>
      </c>
      <c r="P38" s="667">
        <f t="shared" si="9"/>
        <v>0</v>
      </c>
    </row>
    <row r="39" spans="1:16" x14ac:dyDescent="0.25">
      <c r="A39" s="635" t="s">
        <v>73</v>
      </c>
      <c r="B39" s="34" t="s">
        <v>460</v>
      </c>
      <c r="C39" s="488">
        <v>8163831</v>
      </c>
      <c r="D39" s="28">
        <v>8163831</v>
      </c>
      <c r="E39" s="28">
        <v>8163831</v>
      </c>
      <c r="F39" s="70">
        <f t="shared" si="0"/>
        <v>1</v>
      </c>
      <c r="G39" s="28">
        <v>8163831</v>
      </c>
      <c r="H39" s="264">
        <f t="shared" si="1"/>
        <v>1</v>
      </c>
      <c r="I39" s="28">
        <v>0</v>
      </c>
      <c r="J39" s="145">
        <f t="shared" si="10"/>
        <v>0</v>
      </c>
      <c r="K39" s="171">
        <v>7463831</v>
      </c>
      <c r="L39" s="699">
        <v>0.91425594184886971</v>
      </c>
      <c r="M39" s="666">
        <f t="shared" si="8"/>
        <v>9.3785617600398608E-2</v>
      </c>
      <c r="N39" s="171">
        <v>0</v>
      </c>
      <c r="O39" s="699">
        <v>0</v>
      </c>
      <c r="P39" s="667" t="s">
        <v>127</v>
      </c>
    </row>
    <row r="40" spans="1:16" x14ac:dyDescent="0.25">
      <c r="A40" s="635" t="s">
        <v>459</v>
      </c>
      <c r="B40" s="34" t="s">
        <v>112</v>
      </c>
      <c r="C40" s="488">
        <v>17534356.949999999</v>
      </c>
      <c r="D40" s="28">
        <v>17505991.370000001</v>
      </c>
      <c r="E40" s="28">
        <v>17257586.609999999</v>
      </c>
      <c r="F40" s="70">
        <f t="shared" si="0"/>
        <v>0.98581030032805272</v>
      </c>
      <c r="G40" s="28">
        <v>17098230.280000001</v>
      </c>
      <c r="H40" s="264">
        <f t="shared" si="1"/>
        <v>0.97670734085367028</v>
      </c>
      <c r="I40" s="28">
        <v>104392.04</v>
      </c>
      <c r="J40" s="145">
        <f t="shared" si="10"/>
        <v>5.9632178374597238E-3</v>
      </c>
      <c r="K40" s="171">
        <v>17165694.809999999</v>
      </c>
      <c r="L40" s="699">
        <v>0.95277934297296407</v>
      </c>
      <c r="M40" s="666">
        <f t="shared" si="8"/>
        <v>-3.9301951215336972E-3</v>
      </c>
      <c r="N40" s="171">
        <v>258868.24</v>
      </c>
      <c r="O40" s="699">
        <v>1.4368443244143148E-2</v>
      </c>
      <c r="P40" s="667">
        <f t="shared" si="9"/>
        <v>-0.59673678007004649</v>
      </c>
    </row>
    <row r="41" spans="1:16" x14ac:dyDescent="0.25">
      <c r="A41" s="635" t="s">
        <v>773</v>
      </c>
      <c r="B41" s="34" t="s">
        <v>419</v>
      </c>
      <c r="C41" s="488">
        <v>9602324.5999999996</v>
      </c>
      <c r="D41" s="28">
        <v>10322324.6</v>
      </c>
      <c r="E41" s="28">
        <v>9502324.5999999996</v>
      </c>
      <c r="F41" s="70">
        <f t="shared" si="0"/>
        <v>0.92056052955358525</v>
      </c>
      <c r="G41" s="28">
        <v>9502324.5999999996</v>
      </c>
      <c r="H41" s="264">
        <f t="shared" si="1"/>
        <v>0.92056052955358525</v>
      </c>
      <c r="I41" s="28">
        <v>0</v>
      </c>
      <c r="J41" s="145">
        <f t="shared" si="10"/>
        <v>0</v>
      </c>
      <c r="K41" s="171">
        <v>9502324.5999999996</v>
      </c>
      <c r="L41" s="699">
        <v>0.98958585507513463</v>
      </c>
      <c r="M41" s="666">
        <f t="shared" si="8"/>
        <v>0</v>
      </c>
      <c r="N41" s="171">
        <v>0</v>
      </c>
      <c r="O41" s="699">
        <v>0</v>
      </c>
      <c r="P41" s="667" t="s">
        <v>127</v>
      </c>
    </row>
    <row r="42" spans="1:16" x14ac:dyDescent="0.25">
      <c r="A42" s="635" t="s">
        <v>482</v>
      </c>
      <c r="B42" s="34" t="s">
        <v>481</v>
      </c>
      <c r="C42" s="488">
        <v>33376191.52</v>
      </c>
      <c r="D42" s="28">
        <v>33376191.52</v>
      </c>
      <c r="E42" s="28">
        <v>30854808.640000001</v>
      </c>
      <c r="F42" s="70">
        <f t="shared" si="0"/>
        <v>0.92445564442278827</v>
      </c>
      <c r="G42" s="28">
        <v>30854808.640000001</v>
      </c>
      <c r="H42" s="264">
        <f t="shared" si="1"/>
        <v>0.92445564442278827</v>
      </c>
      <c r="I42" s="28">
        <v>20800000</v>
      </c>
      <c r="J42" s="145">
        <f t="shared" si="10"/>
        <v>0.62319872498142947</v>
      </c>
      <c r="K42" s="171">
        <v>33376191.52</v>
      </c>
      <c r="L42" s="699">
        <v>1</v>
      </c>
      <c r="M42" s="666">
        <f t="shared" si="8"/>
        <v>-7.554435557721173E-2</v>
      </c>
      <c r="N42" s="171">
        <v>15900000</v>
      </c>
      <c r="O42" s="699">
        <v>0.47638748688484278</v>
      </c>
      <c r="P42" s="667">
        <f t="shared" si="9"/>
        <v>0.30817610062893075</v>
      </c>
    </row>
    <row r="43" spans="1:16" x14ac:dyDescent="0.25">
      <c r="A43" s="635" t="s">
        <v>420</v>
      </c>
      <c r="B43" s="34" t="s">
        <v>487</v>
      </c>
      <c r="C43" s="488">
        <v>13224307.26</v>
      </c>
      <c r="D43" s="28">
        <v>13133417.869999999</v>
      </c>
      <c r="E43" s="28">
        <v>11179856.039999999</v>
      </c>
      <c r="F43" s="70">
        <f t="shared" si="0"/>
        <v>0.85125259476724469</v>
      </c>
      <c r="G43" s="28">
        <v>11179856.039999999</v>
      </c>
      <c r="H43" s="264">
        <f t="shared" si="1"/>
        <v>0.85125259476724469</v>
      </c>
      <c r="I43" s="28">
        <v>0</v>
      </c>
      <c r="J43" s="145">
        <f t="shared" si="10"/>
        <v>0</v>
      </c>
      <c r="K43" s="171">
        <v>14546561.58</v>
      </c>
      <c r="L43" s="699">
        <v>0.77435987322185806</v>
      </c>
      <c r="M43" s="666">
        <f t="shared" si="8"/>
        <v>-0.23144339103674294</v>
      </c>
      <c r="N43" s="171">
        <v>3366705.54</v>
      </c>
      <c r="O43" s="699">
        <v>0.17922047494124912</v>
      </c>
      <c r="P43" s="667">
        <f t="shared" si="9"/>
        <v>-1</v>
      </c>
    </row>
    <row r="44" spans="1:16" x14ac:dyDescent="0.25">
      <c r="A44" s="635" t="s">
        <v>74</v>
      </c>
      <c r="B44" s="34" t="s">
        <v>108</v>
      </c>
      <c r="C44" s="488">
        <v>12917828.109999999</v>
      </c>
      <c r="D44" s="28">
        <v>12899991.24</v>
      </c>
      <c r="E44" s="28">
        <v>12579408.189999999</v>
      </c>
      <c r="F44" s="70">
        <f t="shared" si="0"/>
        <v>0.97514858389934844</v>
      </c>
      <c r="G44" s="28">
        <v>12514709.67</v>
      </c>
      <c r="H44" s="264">
        <f t="shared" si="1"/>
        <v>0.97013319134626019</v>
      </c>
      <c r="I44" s="28">
        <v>51243.86</v>
      </c>
      <c r="J44" s="145">
        <f t="shared" si="10"/>
        <v>3.9723949455953275E-3</v>
      </c>
      <c r="K44" s="171">
        <v>12528724.9</v>
      </c>
      <c r="L44" s="699">
        <v>0.96913442293095331</v>
      </c>
      <c r="M44" s="666">
        <f t="shared" si="8"/>
        <v>-1.1186477564050223E-3</v>
      </c>
      <c r="N44" s="171">
        <v>7048347.5700000003</v>
      </c>
      <c r="O44" s="699">
        <v>0.54521081030909513</v>
      </c>
      <c r="P44" s="667">
        <f t="shared" si="9"/>
        <v>-0.99272966330177725</v>
      </c>
    </row>
    <row r="45" spans="1:16" x14ac:dyDescent="0.25">
      <c r="A45" s="635" t="s">
        <v>75</v>
      </c>
      <c r="B45" s="34" t="s">
        <v>467</v>
      </c>
      <c r="C45" s="488">
        <v>69876878.989999995</v>
      </c>
      <c r="D45" s="28">
        <v>69876878.989999995</v>
      </c>
      <c r="E45" s="28">
        <v>65286878.990000002</v>
      </c>
      <c r="F45" s="391">
        <f t="shared" si="0"/>
        <v>0.93431303649585062</v>
      </c>
      <c r="G45" s="28">
        <v>65286878.990000002</v>
      </c>
      <c r="H45" s="264">
        <f t="shared" si="1"/>
        <v>0.93431303649585062</v>
      </c>
      <c r="I45" s="28">
        <v>53500000</v>
      </c>
      <c r="J45" s="145">
        <f t="shared" si="10"/>
        <v>0.76563236328365969</v>
      </c>
      <c r="K45" s="171">
        <v>65286878.990000002</v>
      </c>
      <c r="L45" s="699">
        <v>0.93284455503907315</v>
      </c>
      <c r="M45" s="666">
        <f t="shared" si="8"/>
        <v>0</v>
      </c>
      <c r="N45" s="171">
        <v>46000000</v>
      </c>
      <c r="O45" s="699">
        <v>0.65726605706439156</v>
      </c>
      <c r="P45" s="667">
        <f t="shared" si="9"/>
        <v>0.16304347826086962</v>
      </c>
    </row>
    <row r="46" spans="1:16" ht="14.4" thickBot="1" x14ac:dyDescent="0.3">
      <c r="A46" s="629" t="s">
        <v>19</v>
      </c>
      <c r="N46" s="89"/>
      <c r="P46" s="482"/>
    </row>
    <row r="47" spans="1:16" ht="12.75" customHeight="1" x14ac:dyDescent="0.25">
      <c r="A47" s="749" t="s">
        <v>452</v>
      </c>
      <c r="B47" s="750"/>
      <c r="C47" s="156" t="s">
        <v>760</v>
      </c>
      <c r="D47" s="735" t="s">
        <v>830</v>
      </c>
      <c r="E47" s="736"/>
      <c r="F47" s="736"/>
      <c r="G47" s="736"/>
      <c r="H47" s="736"/>
      <c r="I47" s="736"/>
      <c r="J47" s="737"/>
      <c r="K47" s="744" t="s">
        <v>831</v>
      </c>
      <c r="L47" s="745"/>
      <c r="M47" s="745"/>
      <c r="N47" s="745"/>
      <c r="O47" s="745"/>
      <c r="P47" s="748"/>
    </row>
    <row r="48" spans="1:16" x14ac:dyDescent="0.25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524</v>
      </c>
      <c r="L48" s="80" t="s">
        <v>525</v>
      </c>
      <c r="M48" s="80" t="s">
        <v>526</v>
      </c>
      <c r="N48" s="79" t="s">
        <v>39</v>
      </c>
      <c r="O48" s="80" t="s">
        <v>40</v>
      </c>
      <c r="P48" s="540" t="s">
        <v>351</v>
      </c>
    </row>
    <row r="49" spans="1:16" x14ac:dyDescent="0.25">
      <c r="A49" s="639"/>
      <c r="B49" s="2" t="s">
        <v>412</v>
      </c>
      <c r="C49" s="234" t="s">
        <v>13</v>
      </c>
      <c r="D49" s="235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42" t="s">
        <v>820</v>
      </c>
      <c r="N49" s="516" t="s">
        <v>17</v>
      </c>
      <c r="O49" s="81" t="s">
        <v>18</v>
      </c>
      <c r="P49" s="541" t="s">
        <v>820</v>
      </c>
    </row>
    <row r="50" spans="1:16" x14ac:dyDescent="0.25">
      <c r="A50" s="634" t="s">
        <v>76</v>
      </c>
      <c r="B50" s="34" t="s">
        <v>100</v>
      </c>
      <c r="C50" s="488">
        <v>21420777.93</v>
      </c>
      <c r="D50" s="28">
        <v>21515233.629999999</v>
      </c>
      <c r="E50" s="28">
        <v>16254466.6</v>
      </c>
      <c r="F50" s="391">
        <f>+E50/D50</f>
        <v>0.75548640928237043</v>
      </c>
      <c r="G50" s="28">
        <v>15916406.01</v>
      </c>
      <c r="H50" s="41">
        <f>+G50/D50</f>
        <v>0.73977379394136755</v>
      </c>
      <c r="I50" s="28">
        <v>770510.13</v>
      </c>
      <c r="J50" s="145">
        <f t="shared" ref="J50:J81" si="11">+I50/D50</f>
        <v>3.5812305980523068E-2</v>
      </c>
      <c r="K50" s="171">
        <v>16794899.18</v>
      </c>
      <c r="L50" s="699">
        <v>0.81456311973966211</v>
      </c>
      <c r="M50" s="666">
        <f t="shared" si="8"/>
        <v>-5.2307141625842157E-2</v>
      </c>
      <c r="N50" s="171">
        <v>1613252.66</v>
      </c>
      <c r="O50" s="699">
        <v>7.8243763512601705E-2</v>
      </c>
      <c r="P50" s="201">
        <f t="shared" si="9"/>
        <v>-0.52238719383236587</v>
      </c>
    </row>
    <row r="51" spans="1:16" x14ac:dyDescent="0.25">
      <c r="A51" s="635" t="s">
        <v>774</v>
      </c>
      <c r="B51" s="34" t="s">
        <v>421</v>
      </c>
      <c r="C51" s="488">
        <v>211322.62</v>
      </c>
      <c r="D51" s="28">
        <v>211322.62</v>
      </c>
      <c r="E51" s="28">
        <v>211322.62</v>
      </c>
      <c r="F51" s="122">
        <f t="shared" ref="F51:F79" si="12">+E51/D51</f>
        <v>1</v>
      </c>
      <c r="G51" s="28">
        <v>211322.62</v>
      </c>
      <c r="H51" s="264">
        <f t="shared" ref="H51:H56" si="13">+G51/D51</f>
        <v>1</v>
      </c>
      <c r="I51" s="28">
        <v>0</v>
      </c>
      <c r="J51" s="170">
        <f t="shared" si="11"/>
        <v>0</v>
      </c>
      <c r="K51" s="171">
        <v>211322.62</v>
      </c>
      <c r="L51" s="699">
        <v>1</v>
      </c>
      <c r="M51" s="666">
        <f t="shared" si="8"/>
        <v>0</v>
      </c>
      <c r="N51" s="171">
        <v>0</v>
      </c>
      <c r="O51" s="699">
        <v>0</v>
      </c>
      <c r="P51" s="201" t="s">
        <v>127</v>
      </c>
    </row>
    <row r="52" spans="1:16" x14ac:dyDescent="0.25">
      <c r="A52" s="635" t="s">
        <v>483</v>
      </c>
      <c r="B52" s="34" t="s">
        <v>469</v>
      </c>
      <c r="C52" s="488">
        <v>15585118.16</v>
      </c>
      <c r="D52" s="28">
        <v>17590131.649999999</v>
      </c>
      <c r="E52" s="28">
        <v>15763679.59</v>
      </c>
      <c r="F52" s="122">
        <f t="shared" si="12"/>
        <v>0.8961660949251623</v>
      </c>
      <c r="G52" s="28">
        <v>15230123.51</v>
      </c>
      <c r="H52" s="264">
        <f t="shared" si="13"/>
        <v>0.86583340096832084</v>
      </c>
      <c r="I52" s="28">
        <v>7221876.1900000004</v>
      </c>
      <c r="J52" s="170">
        <f t="shared" si="11"/>
        <v>0.4105640784104081</v>
      </c>
      <c r="K52" s="171">
        <v>13447505.550000001</v>
      </c>
      <c r="L52" s="699">
        <v>0.84357903111320687</v>
      </c>
      <c r="M52" s="666">
        <f t="shared" si="8"/>
        <v>0.13256123623611371</v>
      </c>
      <c r="N52" s="171">
        <v>6810047.0199999996</v>
      </c>
      <c r="O52" s="699">
        <v>0.42720286268756963</v>
      </c>
      <c r="P52" s="202">
        <f t="shared" si="9"/>
        <v>6.0473763072490527E-2</v>
      </c>
    </row>
    <row r="53" spans="1:16" x14ac:dyDescent="0.25">
      <c r="A53" s="635" t="s">
        <v>775</v>
      </c>
      <c r="B53" s="34" t="s">
        <v>415</v>
      </c>
      <c r="C53" s="488">
        <v>8834615.9700000007</v>
      </c>
      <c r="D53" s="28">
        <v>8616085.4199999999</v>
      </c>
      <c r="E53" s="28">
        <v>7396979.6299999999</v>
      </c>
      <c r="F53" s="122">
        <f t="shared" si="12"/>
        <v>0.85850815880142473</v>
      </c>
      <c r="G53" s="28">
        <v>7026794.0199999996</v>
      </c>
      <c r="H53" s="264">
        <f t="shared" si="13"/>
        <v>0.81554368108852848</v>
      </c>
      <c r="I53" s="28">
        <v>932966.8</v>
      </c>
      <c r="J53" s="170">
        <f t="shared" si="11"/>
        <v>0.10828198126197315</v>
      </c>
      <c r="K53" s="171">
        <v>7197352.6699999999</v>
      </c>
      <c r="L53" s="699">
        <v>0.86230943375635494</v>
      </c>
      <c r="M53" s="666">
        <f t="shared" si="8"/>
        <v>-2.369741456618113E-2</v>
      </c>
      <c r="N53" s="171">
        <v>1232502.96</v>
      </c>
      <c r="O53" s="699">
        <v>0.14766525669508862</v>
      </c>
      <c r="P53" s="202">
        <f t="shared" si="9"/>
        <v>-0.24303078347170859</v>
      </c>
    </row>
    <row r="54" spans="1:16" x14ac:dyDescent="0.25">
      <c r="A54" s="635" t="s">
        <v>77</v>
      </c>
      <c r="B54" s="34" t="s">
        <v>113</v>
      </c>
      <c r="C54" s="488">
        <v>13280781.460000001</v>
      </c>
      <c r="D54" s="28">
        <v>13817830.99</v>
      </c>
      <c r="E54" s="28">
        <v>12444973.880000001</v>
      </c>
      <c r="F54" s="122">
        <f t="shared" si="12"/>
        <v>0.90064597613087471</v>
      </c>
      <c r="G54" s="28">
        <v>12386322.970000001</v>
      </c>
      <c r="H54" s="264">
        <f t="shared" si="13"/>
        <v>0.89640139461569723</v>
      </c>
      <c r="I54" s="28">
        <v>7542209.8700000001</v>
      </c>
      <c r="J54" s="373">
        <f t="shared" si="11"/>
        <v>0.54583167759529816</v>
      </c>
      <c r="K54" s="171">
        <v>12157076.130000001</v>
      </c>
      <c r="L54" s="699">
        <v>0.92972873694690206</v>
      </c>
      <c r="M54" s="666">
        <f t="shared" si="8"/>
        <v>1.8857070363677897E-2</v>
      </c>
      <c r="N54" s="171">
        <v>4075941.84</v>
      </c>
      <c r="O54" s="699">
        <v>0.31171313054631922</v>
      </c>
      <c r="P54" s="202">
        <f t="shared" si="9"/>
        <v>0.8504213666601288</v>
      </c>
    </row>
    <row r="55" spans="1:16" x14ac:dyDescent="0.25">
      <c r="A55" s="635" t="s">
        <v>776</v>
      </c>
      <c r="B55" s="34" t="s">
        <v>470</v>
      </c>
      <c r="C55" s="488">
        <v>5444779.1600000001</v>
      </c>
      <c r="D55" s="28">
        <v>5194041.37</v>
      </c>
      <c r="E55" s="28">
        <v>5121398.96</v>
      </c>
      <c r="F55" s="122">
        <f t="shared" si="12"/>
        <v>0.98601427966677901</v>
      </c>
      <c r="G55" s="28">
        <v>5121398.96</v>
      </c>
      <c r="H55" s="264">
        <f t="shared" si="13"/>
        <v>0.98601427966677901</v>
      </c>
      <c r="I55" s="28">
        <v>36057.879999999997</v>
      </c>
      <c r="J55" s="373">
        <f t="shared" si="11"/>
        <v>6.9421626497364608E-3</v>
      </c>
      <c r="K55" s="171">
        <v>6411530.8799999999</v>
      </c>
      <c r="L55" s="699">
        <v>0.9915580332552657</v>
      </c>
      <c r="M55" s="666">
        <f t="shared" si="8"/>
        <v>-0.20122057339291799</v>
      </c>
      <c r="N55" s="171">
        <v>1333714.18</v>
      </c>
      <c r="O55" s="699">
        <v>0.20626197299785282</v>
      </c>
      <c r="P55" s="202">
        <f t="shared" si="9"/>
        <v>-0.97296431233864511</v>
      </c>
    </row>
    <row r="56" spans="1:16" x14ac:dyDescent="0.25">
      <c r="A56" s="645" t="s">
        <v>777</v>
      </c>
      <c r="B56" s="566" t="s">
        <v>422</v>
      </c>
      <c r="C56" s="488">
        <v>6518951.2199999997</v>
      </c>
      <c r="D56" s="28">
        <v>6268294.6600000001</v>
      </c>
      <c r="E56" s="28">
        <v>6268294.6600000001</v>
      </c>
      <c r="F56" s="122">
        <f t="shared" si="12"/>
        <v>1</v>
      </c>
      <c r="G56" s="28">
        <v>6268294.6600000001</v>
      </c>
      <c r="H56" s="264">
        <f t="shared" si="13"/>
        <v>1</v>
      </c>
      <c r="I56" s="28">
        <v>75291</v>
      </c>
      <c r="J56" s="404">
        <f t="shared" si="11"/>
        <v>1.2011400880762042E-2</v>
      </c>
      <c r="K56" s="171">
        <v>6518951.2199999997</v>
      </c>
      <c r="L56" s="699">
        <v>1</v>
      </c>
      <c r="M56" s="666">
        <f t="shared" si="8"/>
        <v>-3.8450442646508987E-2</v>
      </c>
      <c r="N56" s="171">
        <v>0</v>
      </c>
      <c r="O56" s="699">
        <v>0</v>
      </c>
      <c r="P56" s="202" t="s">
        <v>127</v>
      </c>
    </row>
    <row r="57" spans="1:16" x14ac:dyDescent="0.25">
      <c r="A57" s="638">
        <v>3</v>
      </c>
      <c r="B57" s="2" t="s">
        <v>122</v>
      </c>
      <c r="C57" s="192">
        <f>SUM(C34:C45,C50:C56)</f>
        <v>311343453.60000008</v>
      </c>
      <c r="D57" s="198">
        <f>SUM(D34:D45,D50:D56)</f>
        <v>313846136.48000002</v>
      </c>
      <c r="E57" s="194">
        <f>SUM(E34:E45,E50:E56)</f>
        <v>287103463.44</v>
      </c>
      <c r="F57" s="82">
        <f>+E57/D57</f>
        <v>0.91479049785370159</v>
      </c>
      <c r="G57" s="194">
        <f>SUM(G34:G45,G50:G56)</f>
        <v>285080529.55000001</v>
      </c>
      <c r="H57" s="82">
        <f>+G57/D57</f>
        <v>0.90834487480831838</v>
      </c>
      <c r="I57" s="194">
        <f>SUM(I34:I45,I50:I56)</f>
        <v>135071779.38999999</v>
      </c>
      <c r="J57" s="162">
        <f t="shared" si="11"/>
        <v>0.43037579147834276</v>
      </c>
      <c r="K57" s="520">
        <f>SUM(K34:K56)</f>
        <v>295558041.0800001</v>
      </c>
      <c r="L57" s="204">
        <v>0.93198763674888829</v>
      </c>
      <c r="M57" s="204">
        <f t="shared" ref="M57:M65" si="14">+G57/K57-1</f>
        <v>-3.5449928859029423E-2</v>
      </c>
      <c r="N57" s="520">
        <f>SUBTOTAL(9,N34:N56)</f>
        <v>136189745.88999999</v>
      </c>
      <c r="O57" s="204">
        <v>0.42944918350943034</v>
      </c>
      <c r="P57" s="204">
        <f t="shared" ref="P57:P65" si="15">+I57/N57-1</f>
        <v>-8.2088889489739802E-3</v>
      </c>
    </row>
    <row r="58" spans="1:16" x14ac:dyDescent="0.25">
      <c r="A58" s="634" t="s">
        <v>778</v>
      </c>
      <c r="B58" s="33" t="s">
        <v>725</v>
      </c>
      <c r="C58" s="488">
        <v>5789085.3399999999</v>
      </c>
      <c r="D58" s="28">
        <v>5288604.6500000004</v>
      </c>
      <c r="E58" s="28">
        <v>2699700.33</v>
      </c>
      <c r="F58" s="391">
        <f t="shared" si="12"/>
        <v>0.51047497566300404</v>
      </c>
      <c r="G58" s="28">
        <v>2600275.08</v>
      </c>
      <c r="H58" s="391">
        <f>G58/D58</f>
        <v>0.49167507349977463</v>
      </c>
      <c r="I58" s="28">
        <v>2549558.06</v>
      </c>
      <c r="J58" s="145">
        <f t="shared" si="11"/>
        <v>0.48208520559388002</v>
      </c>
      <c r="K58" s="171">
        <v>1801197.28</v>
      </c>
      <c r="L58" s="699">
        <v>0.34379611744762684</v>
      </c>
      <c r="M58" s="666">
        <f t="shared" si="14"/>
        <v>0.4436370234802931</v>
      </c>
      <c r="N58" s="171">
        <v>1773785.03</v>
      </c>
      <c r="O58" s="699">
        <v>0.3385639170522855</v>
      </c>
      <c r="P58" s="201">
        <f t="shared" si="15"/>
        <v>0.43735459307602786</v>
      </c>
    </row>
    <row r="59" spans="1:16" x14ac:dyDescent="0.25">
      <c r="A59" s="634" t="s">
        <v>78</v>
      </c>
      <c r="B59" s="33" t="s">
        <v>101</v>
      </c>
      <c r="C59" s="488">
        <v>9039834.6099999994</v>
      </c>
      <c r="D59" s="28">
        <v>8734522.6099999994</v>
      </c>
      <c r="E59" s="28">
        <v>4860370.5</v>
      </c>
      <c r="F59" s="122">
        <f t="shared" si="12"/>
        <v>0.55645519704024216</v>
      </c>
      <c r="G59" s="28">
        <v>2156137.9500000002</v>
      </c>
      <c r="H59" s="391">
        <f t="shared" ref="H59:H65" si="16">G59/D59</f>
        <v>0.24685240925834645</v>
      </c>
      <c r="I59" s="28">
        <v>1388028.96</v>
      </c>
      <c r="J59" s="145">
        <f t="shared" si="11"/>
        <v>0.15891297349335043</v>
      </c>
      <c r="K59" s="171">
        <v>3166723.82</v>
      </c>
      <c r="L59" s="699">
        <v>0.33247572627595995</v>
      </c>
      <c r="M59" s="666">
        <f t="shared" si="14"/>
        <v>-0.31912662026838823</v>
      </c>
      <c r="N59" s="171">
        <v>1703625.81</v>
      </c>
      <c r="O59" s="699">
        <v>0.17886442287923315</v>
      </c>
      <c r="P59" s="201">
        <f t="shared" si="15"/>
        <v>-0.18525009902262524</v>
      </c>
    </row>
    <row r="60" spans="1:16" x14ac:dyDescent="0.25">
      <c r="A60" s="635" t="s">
        <v>79</v>
      </c>
      <c r="B60" s="34" t="s">
        <v>471</v>
      </c>
      <c r="C60" s="488">
        <v>2743104</v>
      </c>
      <c r="D60" s="28">
        <v>3553455.79</v>
      </c>
      <c r="E60" s="28">
        <v>1961291.42</v>
      </c>
      <c r="F60" s="122">
        <f t="shared" si="12"/>
        <v>0.55193916455057401</v>
      </c>
      <c r="G60" s="28">
        <v>1563138.59</v>
      </c>
      <c r="H60" s="391">
        <f t="shared" si="16"/>
        <v>0.43989251094636528</v>
      </c>
      <c r="I60" s="28">
        <v>820458.67</v>
      </c>
      <c r="J60" s="170">
        <f t="shared" si="11"/>
        <v>0.23089035532928356</v>
      </c>
      <c r="K60" s="171">
        <v>2731755.71</v>
      </c>
      <c r="L60" s="699">
        <v>0.43654199447544734</v>
      </c>
      <c r="M60" s="666">
        <f t="shared" si="14"/>
        <v>-0.42778976016124071</v>
      </c>
      <c r="N60" s="171">
        <v>1926858.57</v>
      </c>
      <c r="O60" s="699">
        <v>0.30791724169944479</v>
      </c>
      <c r="P60" s="201">
        <f t="shared" si="15"/>
        <v>-0.5741988110730929</v>
      </c>
    </row>
    <row r="61" spans="1:16" x14ac:dyDescent="0.25">
      <c r="A61" s="635" t="s">
        <v>80</v>
      </c>
      <c r="B61" s="34" t="s">
        <v>102</v>
      </c>
      <c r="C61" s="488">
        <v>55902727.340000004</v>
      </c>
      <c r="D61" s="28">
        <v>57367224.509999998</v>
      </c>
      <c r="E61" s="28">
        <v>24465290.73</v>
      </c>
      <c r="F61" s="122">
        <f t="shared" si="12"/>
        <v>0.42646809112641176</v>
      </c>
      <c r="G61" s="28">
        <v>19768361.300000001</v>
      </c>
      <c r="H61" s="391">
        <f t="shared" si="16"/>
        <v>0.34459330164306745</v>
      </c>
      <c r="I61" s="28">
        <v>17625321.300000001</v>
      </c>
      <c r="J61" s="170">
        <f t="shared" si="11"/>
        <v>0.30723677937264743</v>
      </c>
      <c r="K61" s="171">
        <v>17224724.010000002</v>
      </c>
      <c r="L61" s="699">
        <v>0.28736880395386943</v>
      </c>
      <c r="M61" s="666">
        <f t="shared" si="14"/>
        <v>0.14767361662940215</v>
      </c>
      <c r="N61" s="171">
        <v>14247906.949999999</v>
      </c>
      <c r="O61" s="699">
        <v>0.23770505563342978</v>
      </c>
      <c r="P61" s="201">
        <f t="shared" si="15"/>
        <v>0.23704635086769721</v>
      </c>
    </row>
    <row r="62" spans="1:16" x14ac:dyDescent="0.25">
      <c r="A62" s="635" t="s">
        <v>81</v>
      </c>
      <c r="B62" s="34" t="s">
        <v>472</v>
      </c>
      <c r="C62" s="488">
        <v>156664117.46000001</v>
      </c>
      <c r="D62" s="28">
        <v>156664127.46000001</v>
      </c>
      <c r="E62" s="28">
        <v>127752133.93000001</v>
      </c>
      <c r="F62" s="122">
        <f t="shared" si="12"/>
        <v>0.81545236935378262</v>
      </c>
      <c r="G62" s="28">
        <v>127752133.93000001</v>
      </c>
      <c r="H62" s="391">
        <f t="shared" si="16"/>
        <v>0.81545236935378262</v>
      </c>
      <c r="I62" s="28">
        <v>54168327.509999998</v>
      </c>
      <c r="J62" s="170">
        <f>+I62/D62</f>
        <v>0.34576088596817056</v>
      </c>
      <c r="K62" s="171">
        <v>126582428.90000001</v>
      </c>
      <c r="L62" s="699">
        <v>0.83032968121923512</v>
      </c>
      <c r="M62" s="666">
        <f t="shared" si="14"/>
        <v>9.2406587562328113E-3</v>
      </c>
      <c r="N62" s="171">
        <v>59324948.740000002</v>
      </c>
      <c r="O62" s="699">
        <v>0.38914773719934254</v>
      </c>
      <c r="P62" s="201">
        <f t="shared" si="15"/>
        <v>-8.6921629761529617E-2</v>
      </c>
    </row>
    <row r="63" spans="1:16" x14ac:dyDescent="0.25">
      <c r="A63" s="635" t="s">
        <v>824</v>
      </c>
      <c r="B63" s="34" t="s">
        <v>825</v>
      </c>
      <c r="C63" s="488">
        <v>1888721.52</v>
      </c>
      <c r="D63" s="28">
        <v>2384617.52</v>
      </c>
      <c r="E63" s="28">
        <v>469512.15</v>
      </c>
      <c r="F63" s="122">
        <f t="shared" si="12"/>
        <v>0.19689201562185957</v>
      </c>
      <c r="G63" s="28">
        <v>365610.73</v>
      </c>
      <c r="H63" s="391">
        <f t="shared" si="16"/>
        <v>0.15332049141365026</v>
      </c>
      <c r="I63" s="28">
        <v>4564.92</v>
      </c>
      <c r="J63" s="170">
        <f>+I63/D63</f>
        <v>1.9143195760802764E-3</v>
      </c>
      <c r="K63" s="171">
        <v>0</v>
      </c>
      <c r="L63" s="70" t="s">
        <v>127</v>
      </c>
      <c r="M63" s="666" t="s">
        <v>127</v>
      </c>
      <c r="N63" s="171">
        <v>0</v>
      </c>
      <c r="O63" s="70" t="s">
        <v>127</v>
      </c>
      <c r="P63" s="201" t="s">
        <v>127</v>
      </c>
    </row>
    <row r="64" spans="1:16" x14ac:dyDescent="0.25">
      <c r="A64" s="635" t="s">
        <v>780</v>
      </c>
      <c r="B64" s="34" t="s">
        <v>484</v>
      </c>
      <c r="C64" s="488">
        <v>17144480</v>
      </c>
      <c r="D64" s="28">
        <v>20355426.100000001</v>
      </c>
      <c r="E64" s="28">
        <v>19488656.100000001</v>
      </c>
      <c r="F64" s="122">
        <f t="shared" si="12"/>
        <v>0.95741823355886424</v>
      </c>
      <c r="G64" s="28">
        <v>18977710</v>
      </c>
      <c r="H64" s="391">
        <f t="shared" si="16"/>
        <v>0.93231701005757861</v>
      </c>
      <c r="I64" s="28">
        <v>6048886</v>
      </c>
      <c r="J64" s="170">
        <f t="shared" si="11"/>
        <v>0.29716332000537193</v>
      </c>
      <c r="K64" s="171">
        <v>16869480</v>
      </c>
      <c r="L64" s="699">
        <v>1</v>
      </c>
      <c r="M64" s="666">
        <f t="shared" si="14"/>
        <v>0.12497302821426626</v>
      </c>
      <c r="N64" s="171">
        <v>6350000</v>
      </c>
      <c r="O64" s="699">
        <v>0.3764194272733955</v>
      </c>
      <c r="P64" s="201">
        <f t="shared" si="15"/>
        <v>-4.7419527559055097E-2</v>
      </c>
    </row>
    <row r="65" spans="1:16" x14ac:dyDescent="0.25">
      <c r="A65" s="645" t="s">
        <v>82</v>
      </c>
      <c r="B65" s="566" t="s">
        <v>473</v>
      </c>
      <c r="C65" s="488">
        <v>1507477</v>
      </c>
      <c r="D65" s="28">
        <v>1691904.25</v>
      </c>
      <c r="E65" s="28">
        <v>905922.32</v>
      </c>
      <c r="F65" s="122">
        <f t="shared" si="12"/>
        <v>0.53544538350796145</v>
      </c>
      <c r="G65" s="28">
        <v>417623.37</v>
      </c>
      <c r="H65" s="391">
        <f t="shared" si="16"/>
        <v>0.24683629111990232</v>
      </c>
      <c r="I65" s="28">
        <v>381425.3</v>
      </c>
      <c r="J65" s="404">
        <f>+I65/D65</f>
        <v>0.2254414219953641</v>
      </c>
      <c r="K65" s="171">
        <v>385482.84</v>
      </c>
      <c r="L65" s="699">
        <v>0.26211422819637475</v>
      </c>
      <c r="M65" s="666">
        <f t="shared" si="14"/>
        <v>8.3377330103721281E-2</v>
      </c>
      <c r="N65" s="171">
        <v>333855.51</v>
      </c>
      <c r="O65" s="699">
        <v>0.22700953259750048</v>
      </c>
      <c r="P65" s="420">
        <f t="shared" si="15"/>
        <v>0.14248616115396739</v>
      </c>
    </row>
    <row r="66" spans="1:16" x14ac:dyDescent="0.25">
      <c r="A66" s="638">
        <v>4</v>
      </c>
      <c r="B66" s="2" t="s">
        <v>121</v>
      </c>
      <c r="C66" s="192">
        <f>SUBTOTAL(9,C58:C65)</f>
        <v>250679547.27000001</v>
      </c>
      <c r="D66" s="198">
        <f>SUBTOTAL(9,D58:D65)</f>
        <v>256039882.89000002</v>
      </c>
      <c r="E66" s="194">
        <f>SUBTOTAL(9,E58:E65)</f>
        <v>182602877.48000002</v>
      </c>
      <c r="F66" s="82">
        <f>+E66/D66</f>
        <v>0.71318138181796453</v>
      </c>
      <c r="G66" s="194">
        <f>SUBTOTAL(9,G58:G65)</f>
        <v>173600990.95000002</v>
      </c>
      <c r="H66" s="82">
        <f>+G66/D66</f>
        <v>0.6780232399363445</v>
      </c>
      <c r="I66" s="194">
        <f>SUBTOTAL(9,I58:I65)</f>
        <v>82986570.719999999</v>
      </c>
      <c r="J66" s="162">
        <f t="shared" si="11"/>
        <v>0.32411579705202698</v>
      </c>
      <c r="K66" s="520">
        <f>SUM(K58:K65)</f>
        <v>168761792.56</v>
      </c>
      <c r="L66" s="204">
        <v>0.67035597477775399</v>
      </c>
      <c r="M66" s="204">
        <f t="shared" ref="M66:M79" si="17">+G66/K66-1</f>
        <v>2.8674727357375751E-2</v>
      </c>
      <c r="N66" s="520">
        <f>SUBTOTAL(9,N58:N65)</f>
        <v>85660980.609999999</v>
      </c>
      <c r="O66" s="204">
        <v>0.34026274126484563</v>
      </c>
      <c r="P66" s="204">
        <f t="shared" ref="P66:P79" si="18">+I66/N66-1</f>
        <v>-3.1220864750266419E-2</v>
      </c>
    </row>
    <row r="67" spans="1:16" x14ac:dyDescent="0.25">
      <c r="A67" s="634" t="s">
        <v>83</v>
      </c>
      <c r="B67" s="33" t="s">
        <v>111</v>
      </c>
      <c r="C67" s="488">
        <v>30828617.23</v>
      </c>
      <c r="D67" s="28">
        <v>30995424.609999999</v>
      </c>
      <c r="E67" s="28">
        <v>13952169.689999999</v>
      </c>
      <c r="F67" s="391">
        <f t="shared" si="12"/>
        <v>0.45013642708732682</v>
      </c>
      <c r="G67" s="28">
        <v>12532365.960000001</v>
      </c>
      <c r="H67" s="391">
        <f>+G67/D67</f>
        <v>0.40432954597939935</v>
      </c>
      <c r="I67" s="28">
        <v>10802218.74</v>
      </c>
      <c r="J67" s="145">
        <f t="shared" si="11"/>
        <v>0.34851010676314143</v>
      </c>
      <c r="K67" s="171">
        <v>12418507.33</v>
      </c>
      <c r="L67" s="699">
        <v>0.41115150125347383</v>
      </c>
      <c r="M67" s="666">
        <f t="shared" si="17"/>
        <v>9.1684634050137603E-3</v>
      </c>
      <c r="N67" s="171">
        <v>10396116.57</v>
      </c>
      <c r="O67" s="699">
        <v>0.34419425953357435</v>
      </c>
      <c r="P67" s="201">
        <f t="shared" si="18"/>
        <v>3.9062871916219821E-2</v>
      </c>
    </row>
    <row r="68" spans="1:16" x14ac:dyDescent="0.25">
      <c r="A68" s="635" t="s">
        <v>84</v>
      </c>
      <c r="B68" s="34" t="s">
        <v>726</v>
      </c>
      <c r="C68" s="488">
        <v>59015207.869999997</v>
      </c>
      <c r="D68" s="28">
        <v>60999514.039999999</v>
      </c>
      <c r="E68" s="28">
        <v>29996151.440000001</v>
      </c>
      <c r="F68" s="122">
        <f t="shared" si="12"/>
        <v>0.49174410504861132</v>
      </c>
      <c r="G68" s="28">
        <v>26601981.789999999</v>
      </c>
      <c r="H68" s="391">
        <f t="shared" ref="H68:H79" si="19">+G68/D68</f>
        <v>0.43610153635905918</v>
      </c>
      <c r="I68" s="28">
        <v>20673968.370000001</v>
      </c>
      <c r="J68" s="170">
        <f t="shared" si="11"/>
        <v>0.33892021428962849</v>
      </c>
      <c r="K68" s="171">
        <v>24037503.82</v>
      </c>
      <c r="L68" s="699">
        <v>0.42248477169898613</v>
      </c>
      <c r="M68" s="666">
        <f t="shared" si="17"/>
        <v>0.10668653405959194</v>
      </c>
      <c r="N68" s="171">
        <v>17422439.629999999</v>
      </c>
      <c r="O68" s="699">
        <v>0.30621796192479683</v>
      </c>
      <c r="P68" s="202">
        <f t="shared" si="18"/>
        <v>0.18662878500673008</v>
      </c>
    </row>
    <row r="69" spans="1:16" x14ac:dyDescent="0.25">
      <c r="A69" s="635" t="s">
        <v>85</v>
      </c>
      <c r="B69" s="34" t="s">
        <v>114</v>
      </c>
      <c r="C69" s="488">
        <v>7548309.2699999996</v>
      </c>
      <c r="D69" s="28">
        <v>8638287.0800000001</v>
      </c>
      <c r="E69" s="28">
        <v>3950880.56</v>
      </c>
      <c r="F69" s="122">
        <f t="shared" si="12"/>
        <v>0.45736851801873663</v>
      </c>
      <c r="G69" s="28">
        <v>3553700.28</v>
      </c>
      <c r="H69" s="391">
        <f t="shared" si="19"/>
        <v>0.41138946264332765</v>
      </c>
      <c r="I69" s="28">
        <v>2988106.64</v>
      </c>
      <c r="J69" s="170">
        <f t="shared" si="11"/>
        <v>0.3459142550284402</v>
      </c>
      <c r="K69" s="171">
        <v>3393830.15</v>
      </c>
      <c r="L69" s="699">
        <v>0.46742431373274274</v>
      </c>
      <c r="M69" s="666">
        <f t="shared" si="17"/>
        <v>4.7106108123884827E-2</v>
      </c>
      <c r="N69" s="171">
        <v>2816229.6</v>
      </c>
      <c r="O69" s="699">
        <v>0.38787273667594613</v>
      </c>
      <c r="P69" s="202">
        <f t="shared" si="18"/>
        <v>6.1030904582495715E-2</v>
      </c>
    </row>
    <row r="70" spans="1:16" x14ac:dyDescent="0.25">
      <c r="A70" s="635" t="s">
        <v>86</v>
      </c>
      <c r="B70" s="34" t="s">
        <v>109</v>
      </c>
      <c r="C70" s="488">
        <v>3376886.05</v>
      </c>
      <c r="D70" s="28">
        <v>2295314.06</v>
      </c>
      <c r="E70" s="28">
        <v>1156795.3799999999</v>
      </c>
      <c r="F70" s="122">
        <f t="shared" si="12"/>
        <v>0.50398130702863375</v>
      </c>
      <c r="G70" s="28">
        <v>1063454.72</v>
      </c>
      <c r="H70" s="391">
        <f t="shared" si="19"/>
        <v>0.46331556039873689</v>
      </c>
      <c r="I70" s="28">
        <v>687823.13</v>
      </c>
      <c r="J70" s="170">
        <f t="shared" si="11"/>
        <v>0.29966405991518213</v>
      </c>
      <c r="K70" s="171">
        <v>1118017.67</v>
      </c>
      <c r="L70" s="699">
        <v>0.48153316133165996</v>
      </c>
      <c r="M70" s="666">
        <f t="shared" si="17"/>
        <v>-4.880329843087361E-2</v>
      </c>
      <c r="N70" s="171">
        <v>843431.21</v>
      </c>
      <c r="O70" s="699">
        <v>0.36326804827430603</v>
      </c>
      <c r="P70" s="202">
        <f t="shared" si="18"/>
        <v>-0.18449409762771285</v>
      </c>
    </row>
    <row r="71" spans="1:16" x14ac:dyDescent="0.25">
      <c r="A71" s="635" t="s">
        <v>87</v>
      </c>
      <c r="B71" s="34" t="s">
        <v>103</v>
      </c>
      <c r="C71" s="488">
        <v>15165238.98</v>
      </c>
      <c r="D71" s="28">
        <v>15761012.880000001</v>
      </c>
      <c r="E71" s="28">
        <v>12159361.810000001</v>
      </c>
      <c r="F71" s="122">
        <f t="shared" si="12"/>
        <v>0.77148352726934644</v>
      </c>
      <c r="G71" s="28">
        <v>6621035.0300000003</v>
      </c>
      <c r="H71" s="391">
        <f t="shared" si="19"/>
        <v>0.42008943717074104</v>
      </c>
      <c r="I71" s="28">
        <v>4447816.71</v>
      </c>
      <c r="J71" s="170">
        <f t="shared" si="11"/>
        <v>0.28220373550002453</v>
      </c>
      <c r="K71" s="171">
        <v>4930046.0599999996</v>
      </c>
      <c r="L71" s="699">
        <v>0.30645213945939914</v>
      </c>
      <c r="M71" s="666">
        <f t="shared" si="17"/>
        <v>0.34299658652682052</v>
      </c>
      <c r="N71" s="171">
        <v>2704943.19</v>
      </c>
      <c r="O71" s="699">
        <v>0.16813953005778448</v>
      </c>
      <c r="P71" s="202">
        <f t="shared" si="18"/>
        <v>0.64432906629732223</v>
      </c>
    </row>
    <row r="72" spans="1:16" x14ac:dyDescent="0.25">
      <c r="A72" s="635" t="s">
        <v>88</v>
      </c>
      <c r="B72" s="34" t="s">
        <v>118</v>
      </c>
      <c r="C72" s="488">
        <v>44259501.939999998</v>
      </c>
      <c r="D72" s="28">
        <v>45020637.640000001</v>
      </c>
      <c r="E72" s="28">
        <v>31659967.640000001</v>
      </c>
      <c r="F72" s="70">
        <f t="shared" si="12"/>
        <v>0.7032323240990862</v>
      </c>
      <c r="G72" s="28">
        <v>24840175.27</v>
      </c>
      <c r="H72" s="391">
        <f t="shared" si="19"/>
        <v>0.55175085410007529</v>
      </c>
      <c r="I72" s="28">
        <v>14386612.26</v>
      </c>
      <c r="J72" s="170">
        <f t="shared" si="11"/>
        <v>0.31955594176697671</v>
      </c>
      <c r="K72" s="171">
        <v>23465764.18</v>
      </c>
      <c r="L72" s="699">
        <v>0.59304225697742274</v>
      </c>
      <c r="M72" s="666">
        <f t="shared" si="17"/>
        <v>5.8570906937325251E-2</v>
      </c>
      <c r="N72" s="171">
        <v>10544513.75</v>
      </c>
      <c r="O72" s="699">
        <v>0.26648790063096367</v>
      </c>
      <c r="P72" s="202">
        <f t="shared" si="18"/>
        <v>0.36436943429468238</v>
      </c>
    </row>
    <row r="73" spans="1:16" x14ac:dyDescent="0.25">
      <c r="A73" s="635" t="s">
        <v>89</v>
      </c>
      <c r="B73" s="34" t="s">
        <v>474</v>
      </c>
      <c r="C73" s="488">
        <v>44360060.619999997</v>
      </c>
      <c r="D73" s="28">
        <v>49191860</v>
      </c>
      <c r="E73" s="28">
        <v>48044280.079999998</v>
      </c>
      <c r="F73" s="391">
        <f t="shared" si="12"/>
        <v>0.97667134521849752</v>
      </c>
      <c r="G73" s="28">
        <v>47793128.850000001</v>
      </c>
      <c r="H73" s="391">
        <f t="shared" si="19"/>
        <v>0.97156580072394094</v>
      </c>
      <c r="I73" s="28">
        <v>22105975.129999999</v>
      </c>
      <c r="J73" s="170">
        <f t="shared" si="11"/>
        <v>0.4493827867049548</v>
      </c>
      <c r="K73" s="171">
        <v>41190490.659999996</v>
      </c>
      <c r="L73" s="699">
        <v>0.86761954184104373</v>
      </c>
      <c r="M73" s="666">
        <f t="shared" si="17"/>
        <v>0.1602952061071663</v>
      </c>
      <c r="N73" s="171">
        <v>21813606.16</v>
      </c>
      <c r="O73" s="699">
        <v>0.45947282198362066</v>
      </c>
      <c r="P73" s="202">
        <f t="shared" si="18"/>
        <v>1.3403055315820422E-2</v>
      </c>
    </row>
    <row r="74" spans="1:16" x14ac:dyDescent="0.25">
      <c r="A74" s="635" t="s">
        <v>90</v>
      </c>
      <c r="B74" s="34" t="s">
        <v>116</v>
      </c>
      <c r="C74" s="488">
        <v>61402129.670000002</v>
      </c>
      <c r="D74" s="28">
        <v>35212746.82</v>
      </c>
      <c r="E74" s="28">
        <v>1448.28</v>
      </c>
      <c r="F74" s="122">
        <f t="shared" si="12"/>
        <v>4.1129424165723181E-5</v>
      </c>
      <c r="G74" s="28">
        <v>1448.28</v>
      </c>
      <c r="H74" s="391">
        <f t="shared" si="19"/>
        <v>4.1129424165723181E-5</v>
      </c>
      <c r="I74" s="28">
        <v>1448.28</v>
      </c>
      <c r="J74" s="170">
        <f t="shared" si="11"/>
        <v>4.1129424165723181E-5</v>
      </c>
      <c r="K74" s="171">
        <v>2913.68</v>
      </c>
      <c r="L74" s="699">
        <v>1.297485953973555E-4</v>
      </c>
      <c r="M74" s="666">
        <f t="shared" si="17"/>
        <v>-0.5029378655171467</v>
      </c>
      <c r="N74" s="171">
        <v>2913.68</v>
      </c>
      <c r="O74" s="699">
        <v>1.297485953973555E-4</v>
      </c>
      <c r="P74" s="202">
        <f t="shared" si="18"/>
        <v>-0.5029378655171467</v>
      </c>
    </row>
    <row r="75" spans="1:16" x14ac:dyDescent="0.25">
      <c r="A75" s="635" t="s">
        <v>781</v>
      </c>
      <c r="B75" s="34" t="s">
        <v>423</v>
      </c>
      <c r="C75" s="488">
        <v>5375879.29</v>
      </c>
      <c r="D75" s="28">
        <v>5414560.0999999996</v>
      </c>
      <c r="E75" s="28">
        <v>2422211.52</v>
      </c>
      <c r="F75" s="122">
        <f t="shared" si="12"/>
        <v>0.44735148844317013</v>
      </c>
      <c r="G75" s="28">
        <v>2368064.02</v>
      </c>
      <c r="H75" s="391">
        <f t="shared" si="19"/>
        <v>0.43735113772215772</v>
      </c>
      <c r="I75" s="28">
        <v>1851995.52</v>
      </c>
      <c r="J75" s="170">
        <f t="shared" si="11"/>
        <v>0.3420398861211274</v>
      </c>
      <c r="K75" s="171">
        <v>2253247.09</v>
      </c>
      <c r="L75" s="699">
        <v>0.43840353757877976</v>
      </c>
      <c r="M75" s="666">
        <f t="shared" si="17"/>
        <v>5.09562091568041E-2</v>
      </c>
      <c r="N75" s="171">
        <v>1864578.82</v>
      </c>
      <c r="O75" s="699">
        <v>0.36278220635912012</v>
      </c>
      <c r="P75" s="202">
        <f t="shared" si="18"/>
        <v>-6.7486018102469458E-3</v>
      </c>
    </row>
    <row r="76" spans="1:16" x14ac:dyDescent="0.25">
      <c r="A76" s="635" t="s">
        <v>91</v>
      </c>
      <c r="B76" s="34" t="s">
        <v>105</v>
      </c>
      <c r="C76" s="488">
        <v>30155627.289999999</v>
      </c>
      <c r="D76" s="28">
        <v>30210893.710000001</v>
      </c>
      <c r="E76" s="28">
        <v>29988019.609999999</v>
      </c>
      <c r="F76" s="122">
        <f t="shared" si="12"/>
        <v>0.99262272403658725</v>
      </c>
      <c r="G76" s="28">
        <v>29854225.469999999</v>
      </c>
      <c r="H76" s="391">
        <f t="shared" si="19"/>
        <v>0.98819405200575239</v>
      </c>
      <c r="I76" s="28">
        <v>9576896.4700000007</v>
      </c>
      <c r="J76" s="170">
        <f t="shared" si="11"/>
        <v>0.31700142875382686</v>
      </c>
      <c r="K76" s="171">
        <v>26647016.030000001</v>
      </c>
      <c r="L76" s="699">
        <v>0.93741069389342935</v>
      </c>
      <c r="M76" s="666">
        <f t="shared" si="17"/>
        <v>0.12035904644592188</v>
      </c>
      <c r="N76" s="171">
        <v>9051617.4100000001</v>
      </c>
      <c r="O76" s="699">
        <v>0.3184252581081945</v>
      </c>
      <c r="P76" s="202">
        <f t="shared" si="18"/>
        <v>5.8031513729213335E-2</v>
      </c>
    </row>
    <row r="77" spans="1:16" x14ac:dyDescent="0.25">
      <c r="A77" s="635" t="s">
        <v>92</v>
      </c>
      <c r="B77" s="34" t="s">
        <v>106</v>
      </c>
      <c r="C77" s="488">
        <v>67386646.969999999</v>
      </c>
      <c r="D77" s="28">
        <v>69292654.890000001</v>
      </c>
      <c r="E77" s="28">
        <v>54685015.549999997</v>
      </c>
      <c r="F77" s="122">
        <f t="shared" si="12"/>
        <v>0.78918920969056261</v>
      </c>
      <c r="G77" s="28">
        <v>51585052.990000002</v>
      </c>
      <c r="H77" s="391">
        <f t="shared" si="19"/>
        <v>0.7444519635145993</v>
      </c>
      <c r="I77" s="28">
        <v>20225625.190000001</v>
      </c>
      <c r="J77" s="170">
        <f t="shared" si="11"/>
        <v>0.29188700046357829</v>
      </c>
      <c r="K77" s="171">
        <v>61385478.969999999</v>
      </c>
      <c r="L77" s="699">
        <v>0.88547517897689865</v>
      </c>
      <c r="M77" s="666">
        <f t="shared" si="17"/>
        <v>-0.15965381625171671</v>
      </c>
      <c r="N77" s="171">
        <v>21160042.43</v>
      </c>
      <c r="O77" s="699">
        <v>0.30523004254833497</v>
      </c>
      <c r="P77" s="202">
        <f t="shared" si="18"/>
        <v>-4.4159516366338303E-2</v>
      </c>
    </row>
    <row r="78" spans="1:16" x14ac:dyDescent="0.25">
      <c r="A78" s="635" t="s">
        <v>93</v>
      </c>
      <c r="B78" s="34" t="s">
        <v>115</v>
      </c>
      <c r="C78" s="488">
        <v>812128.31</v>
      </c>
      <c r="D78" s="28">
        <v>806060.6</v>
      </c>
      <c r="E78" s="28">
        <v>327978.32</v>
      </c>
      <c r="F78" s="122">
        <f t="shared" si="12"/>
        <v>0.40689040005180754</v>
      </c>
      <c r="G78" s="28">
        <v>327978.32</v>
      </c>
      <c r="H78" s="391">
        <f t="shared" si="19"/>
        <v>0.40689040005180754</v>
      </c>
      <c r="I78" s="28">
        <v>327978.32</v>
      </c>
      <c r="J78" s="170">
        <f t="shared" si="11"/>
        <v>0.40689040005180754</v>
      </c>
      <c r="K78" s="171">
        <v>315983.57</v>
      </c>
      <c r="L78" s="699">
        <v>0.39432239815891779</v>
      </c>
      <c r="M78" s="666">
        <f t="shared" si="17"/>
        <v>3.7960043302251334E-2</v>
      </c>
      <c r="N78" s="171">
        <v>315983.57</v>
      </c>
      <c r="O78" s="699">
        <v>0.39432239815891779</v>
      </c>
      <c r="P78" s="202">
        <f t="shared" si="18"/>
        <v>3.7960043302251334E-2</v>
      </c>
    </row>
    <row r="79" spans="1:16" x14ac:dyDescent="0.25">
      <c r="A79" s="645" t="s">
        <v>485</v>
      </c>
      <c r="B79" s="35" t="s">
        <v>117</v>
      </c>
      <c r="C79" s="488">
        <v>97202394.870000005</v>
      </c>
      <c r="D79" s="28">
        <v>97202394.870000005</v>
      </c>
      <c r="E79" s="28">
        <v>97202394.870000005</v>
      </c>
      <c r="F79" s="122">
        <f t="shared" si="12"/>
        <v>1</v>
      </c>
      <c r="G79" s="28">
        <v>97202394.870000005</v>
      </c>
      <c r="H79" s="391">
        <f t="shared" si="19"/>
        <v>1</v>
      </c>
      <c r="I79" s="28">
        <v>41008571.049999997</v>
      </c>
      <c r="J79" s="373">
        <f t="shared" si="11"/>
        <v>0.42188848438194859</v>
      </c>
      <c r="K79" s="171">
        <v>97687346.230000004</v>
      </c>
      <c r="L79" s="699">
        <v>0.99999999989763266</v>
      </c>
      <c r="M79" s="666">
        <f t="shared" si="17"/>
        <v>-4.9643211604725179E-3</v>
      </c>
      <c r="N79" s="171">
        <v>36706994.700000003</v>
      </c>
      <c r="O79" s="699">
        <v>0.3757599741712464</v>
      </c>
      <c r="P79" s="480">
        <f t="shared" si="18"/>
        <v>0.11718683006211883</v>
      </c>
    </row>
    <row r="80" spans="1:16" ht="13.8" thickBot="1" x14ac:dyDescent="0.3">
      <c r="A80" s="633">
        <v>9</v>
      </c>
      <c r="B80" s="2" t="s">
        <v>515</v>
      </c>
      <c r="C80" s="479">
        <f>SUBTOTAL(9,C67:C79)</f>
        <v>466888628.36000007</v>
      </c>
      <c r="D80" s="198">
        <f>SUBTOTAL(9,D67:D79)</f>
        <v>451041361.30000001</v>
      </c>
      <c r="E80" s="194">
        <f>SUBTOTAL(9,E67:E79)</f>
        <v>325546674.75000006</v>
      </c>
      <c r="F80" s="82">
        <f>+E80/D80</f>
        <v>0.72176678833112606</v>
      </c>
      <c r="G80" s="194">
        <f>SUBTOTAL(9,G67:G79)</f>
        <v>304345005.85000002</v>
      </c>
      <c r="H80" s="491">
        <f>+G80/D80</f>
        <v>0.67476074693640298</v>
      </c>
      <c r="I80" s="194">
        <f>SUBTOTAL(9,I67:I79)</f>
        <v>149085035.81</v>
      </c>
      <c r="J80" s="162">
        <f t="shared" si="11"/>
        <v>0.33053517615392136</v>
      </c>
      <c r="K80" s="543">
        <f>SUM(K67:K79)</f>
        <v>298846145.44</v>
      </c>
      <c r="L80" s="36">
        <v>0.70540931116483363</v>
      </c>
      <c r="M80" s="36">
        <f>+G80/K80-1</f>
        <v>1.840030562182382E-2</v>
      </c>
      <c r="N80" s="543">
        <f>SUM(N67:N79)</f>
        <v>135643410.71999997</v>
      </c>
      <c r="O80" s="36">
        <v>0.32017854799219586</v>
      </c>
      <c r="P80" s="36">
        <f>+I80/N80-1</f>
        <v>9.9095304509459137E-2</v>
      </c>
    </row>
    <row r="81" spans="1:19" ht="13.8" thickBot="1" x14ac:dyDescent="0.3">
      <c r="A81" s="643"/>
      <c r="B81" s="4" t="s">
        <v>128</v>
      </c>
      <c r="C81" s="236">
        <f>SUM(C80,C66,C57,C33,C27,C6)</f>
        <v>2210529832.2800007</v>
      </c>
      <c r="D81" s="199">
        <f>SUM(D80,D66,D57,D33,D27,D6)</f>
        <v>2223807877.8600006</v>
      </c>
      <c r="E81" s="200">
        <f>SUM(E80,E66,E57,E33,E27,E6)</f>
        <v>1668726664.26</v>
      </c>
      <c r="F81" s="172">
        <f>+E81/D81</f>
        <v>0.75039156074302493</v>
      </c>
      <c r="G81" s="200">
        <f>SUM(G80,G66,G57,G33,G27,G6)</f>
        <v>1607959723.8600001</v>
      </c>
      <c r="H81" s="172">
        <f>+G81/D81</f>
        <v>0.72306593562720933</v>
      </c>
      <c r="I81" s="200">
        <f>SUM(I80,I66,I57,I33,I27,I6)</f>
        <v>766677159.51999998</v>
      </c>
      <c r="J81" s="165">
        <f t="shared" si="11"/>
        <v>0.34475872090973231</v>
      </c>
      <c r="K81" s="544">
        <f>K6+K27+K33+K57+K66+K80</f>
        <v>1578095214.45</v>
      </c>
      <c r="L81" s="545">
        <v>0.72744376311171988</v>
      </c>
      <c r="M81" s="545">
        <f>+G81/K81-1</f>
        <v>1.8924402746135049E-2</v>
      </c>
      <c r="N81" s="544">
        <f>N6+N27+N33+N57+N66+N80</f>
        <v>698040168.48000002</v>
      </c>
      <c r="O81" s="545">
        <v>0.321770804646413</v>
      </c>
      <c r="P81" s="545">
        <f>+I81/N81-1</f>
        <v>9.8328139467186659E-2</v>
      </c>
    </row>
    <row r="82" spans="1:19" ht="14.4" thickBot="1" x14ac:dyDescent="0.3">
      <c r="A82" s="629" t="s">
        <v>19</v>
      </c>
      <c r="N82" s="89"/>
      <c r="P82" s="482"/>
    </row>
    <row r="83" spans="1:19" ht="12.75" customHeight="1" x14ac:dyDescent="0.25">
      <c r="A83" s="749" t="s">
        <v>737</v>
      </c>
      <c r="B83" s="750"/>
      <c r="C83" s="156" t="s">
        <v>760</v>
      </c>
      <c r="D83" s="735" t="s">
        <v>830</v>
      </c>
      <c r="E83" s="736"/>
      <c r="F83" s="736"/>
      <c r="G83" s="736"/>
      <c r="H83" s="736"/>
      <c r="I83" s="736"/>
      <c r="J83" s="737"/>
      <c r="K83" s="744" t="s">
        <v>831</v>
      </c>
      <c r="L83" s="745"/>
      <c r="M83" s="745"/>
      <c r="N83" s="745"/>
      <c r="O83" s="745"/>
      <c r="P83" s="748"/>
    </row>
    <row r="84" spans="1:19" ht="12.75" customHeight="1" x14ac:dyDescent="0.25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524</v>
      </c>
      <c r="L84" s="80" t="s">
        <v>525</v>
      </c>
      <c r="M84" s="80" t="s">
        <v>526</v>
      </c>
      <c r="N84" s="79" t="s">
        <v>39</v>
      </c>
      <c r="O84" s="80" t="s">
        <v>40</v>
      </c>
      <c r="P84" s="540" t="s">
        <v>351</v>
      </c>
    </row>
    <row r="85" spans="1:19" ht="14.1" customHeight="1" x14ac:dyDescent="0.25">
      <c r="A85" s="631"/>
      <c r="B85" s="2" t="s">
        <v>412</v>
      </c>
      <c r="C85" s="234" t="s">
        <v>13</v>
      </c>
      <c r="D85" s="235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42" t="s">
        <v>820</v>
      </c>
      <c r="N85" s="516" t="s">
        <v>17</v>
      </c>
      <c r="O85" s="81" t="s">
        <v>18</v>
      </c>
      <c r="P85" s="541" t="s">
        <v>820</v>
      </c>
    </row>
    <row r="86" spans="1:19" ht="14.1" customHeight="1" x14ac:dyDescent="0.25">
      <c r="A86" s="632" t="s">
        <v>527</v>
      </c>
      <c r="B86" s="13" t="s">
        <v>528</v>
      </c>
      <c r="C86" s="488">
        <v>18388635.050000001</v>
      </c>
      <c r="D86" s="28">
        <v>18388635.050000001</v>
      </c>
      <c r="E86" s="28">
        <v>2214716.59</v>
      </c>
      <c r="F86" s="70">
        <f>+E86/D86</f>
        <v>0.1204394227183273</v>
      </c>
      <c r="G86" s="28">
        <v>2214716.59</v>
      </c>
      <c r="H86" s="70">
        <f>+G86/D86</f>
        <v>0.1204394227183273</v>
      </c>
      <c r="I86" s="28">
        <v>2214716.59</v>
      </c>
      <c r="J86" s="164">
        <f>+I86/D86</f>
        <v>0.1204394227183273</v>
      </c>
      <c r="K86" s="171">
        <v>5752370.04</v>
      </c>
      <c r="L86" s="699">
        <v>0.2390843740648379</v>
      </c>
      <c r="M86" s="231">
        <f t="shared" ref="M86:M151" si="20">+G86/K86-1</f>
        <v>-0.61499059090433628</v>
      </c>
      <c r="N86" s="171">
        <v>5752370.04</v>
      </c>
      <c r="O86" s="699">
        <v>0.2390843740648379</v>
      </c>
      <c r="P86" s="231">
        <f t="shared" ref="P86:P96" si="21">+I86/N86-1</f>
        <v>-0.61499059090433628</v>
      </c>
    </row>
    <row r="87" spans="1:19" ht="14.1" customHeight="1" x14ac:dyDescent="0.25">
      <c r="A87" s="633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2214716.59</v>
      </c>
      <c r="F87" s="82">
        <f>+E87/D87</f>
        <v>0.1204394227183273</v>
      </c>
      <c r="G87" s="194">
        <f>SUBTOTAL(9,G86:G86)</f>
        <v>2214716.59</v>
      </c>
      <c r="H87" s="82">
        <f>+G87/D87</f>
        <v>0.1204394227183273</v>
      </c>
      <c r="I87" s="194">
        <f>SUBTOTAL(9,I86:I86)</f>
        <v>2214716.59</v>
      </c>
      <c r="J87" s="162">
        <f>+I87/D87</f>
        <v>0.1204394227183273</v>
      </c>
      <c r="K87" s="520">
        <f>SUM(K86)</f>
        <v>5752370.04</v>
      </c>
      <c r="L87" s="204">
        <v>0.2390843740648379</v>
      </c>
      <c r="M87" s="204">
        <f t="shared" si="20"/>
        <v>-0.61499059090433628</v>
      </c>
      <c r="N87" s="520">
        <f>SUBTOTAL(9,N86:N86)</f>
        <v>5752370.04</v>
      </c>
      <c r="O87" s="204">
        <v>0.2390843740648379</v>
      </c>
      <c r="P87" s="204">
        <f t="shared" si="21"/>
        <v>-0.61499059090433628</v>
      </c>
    </row>
    <row r="88" spans="1:19" ht="14.1" customHeight="1" x14ac:dyDescent="0.25">
      <c r="A88" s="634" t="s">
        <v>529</v>
      </c>
      <c r="B88" s="33" t="s">
        <v>530</v>
      </c>
      <c r="C88" s="488">
        <v>9009580.75</v>
      </c>
      <c r="D88" s="28">
        <v>9625519.6799999997</v>
      </c>
      <c r="E88" s="28">
        <v>4896758.42</v>
      </c>
      <c r="F88" s="41">
        <f>+E88/D88</f>
        <v>0.50872665401895478</v>
      </c>
      <c r="G88" s="28">
        <v>4794080.9400000004</v>
      </c>
      <c r="H88" s="41">
        <f>G88/D88</f>
        <v>0.49805943984107054</v>
      </c>
      <c r="I88" s="28">
        <v>3304211.92</v>
      </c>
      <c r="J88" s="145">
        <f>I88/D88</f>
        <v>0.34327621051625135</v>
      </c>
      <c r="K88" s="171">
        <v>4006080.04</v>
      </c>
      <c r="L88" s="699">
        <v>0.19946735145358035</v>
      </c>
      <c r="M88" s="666">
        <f t="shared" si="20"/>
        <v>0.19670123715251586</v>
      </c>
      <c r="N88" s="171">
        <v>3477132.36</v>
      </c>
      <c r="O88" s="699">
        <v>0.173130435632219</v>
      </c>
      <c r="P88" s="201">
        <f t="shared" si="21"/>
        <v>-4.9730761471501794E-2</v>
      </c>
    </row>
    <row r="89" spans="1:19" ht="14.1" customHeight="1" x14ac:dyDescent="0.25">
      <c r="A89" s="635" t="s">
        <v>531</v>
      </c>
      <c r="B89" s="34" t="s">
        <v>532</v>
      </c>
      <c r="C89" s="488">
        <v>168601964.84999999</v>
      </c>
      <c r="D89" s="28">
        <v>179846637.44999999</v>
      </c>
      <c r="E89" s="28">
        <v>76062846.019999996</v>
      </c>
      <c r="F89" s="264">
        <f>+E89/D89</f>
        <v>0.42293171058673024</v>
      </c>
      <c r="G89" s="28">
        <v>75531489.780000001</v>
      </c>
      <c r="H89" s="41">
        <f t="shared" ref="H89:H121" si="22">G89/D89</f>
        <v>0.41997721420284473</v>
      </c>
      <c r="I89" s="28">
        <v>67791948.590000004</v>
      </c>
      <c r="J89" s="170">
        <f t="shared" ref="J89:J131" si="23">I89/D89</f>
        <v>0.37694309747018295</v>
      </c>
      <c r="K89" s="171">
        <v>73017008.930000007</v>
      </c>
      <c r="L89" s="699">
        <v>0.43339235023673944</v>
      </c>
      <c r="M89" s="666">
        <f t="shared" si="20"/>
        <v>3.4436919381490627E-2</v>
      </c>
      <c r="N89" s="171">
        <v>67877351.120000005</v>
      </c>
      <c r="O89" s="699">
        <v>0.40288591878562424</v>
      </c>
      <c r="P89" s="420">
        <f t="shared" si="21"/>
        <v>-1.2581889038217886E-3</v>
      </c>
      <c r="Q89" s="46" t="s">
        <v>146</v>
      </c>
    </row>
    <row r="90" spans="1:19" ht="14.1" customHeight="1" x14ac:dyDescent="0.25">
      <c r="A90" s="635" t="s">
        <v>533</v>
      </c>
      <c r="B90" s="34" t="s">
        <v>534</v>
      </c>
      <c r="C90" s="488">
        <v>766109.71</v>
      </c>
      <c r="D90" s="28">
        <v>723221.52</v>
      </c>
      <c r="E90" s="28">
        <v>601446.79</v>
      </c>
      <c r="F90" s="264">
        <f>+E90/D90</f>
        <v>0.83162181070054442</v>
      </c>
      <c r="G90" s="28">
        <v>476445.62</v>
      </c>
      <c r="H90" s="41">
        <f t="shared" si="22"/>
        <v>0.65878241565599427</v>
      </c>
      <c r="I90" s="28">
        <v>220799.74</v>
      </c>
      <c r="J90" s="170">
        <f t="shared" si="23"/>
        <v>0.30530029029003447</v>
      </c>
      <c r="K90" s="171">
        <v>426690.49</v>
      </c>
      <c r="L90" s="699">
        <v>0.59487313604993286</v>
      </c>
      <c r="M90" s="666">
        <f t="shared" si="20"/>
        <v>0.11660707507214418</v>
      </c>
      <c r="N90" s="171">
        <v>319214.37</v>
      </c>
      <c r="O90" s="699">
        <v>0.44503465112171492</v>
      </c>
      <c r="P90" s="231">
        <f t="shared" si="21"/>
        <v>-0.30830263061152297</v>
      </c>
      <c r="Q90" s="46"/>
    </row>
    <row r="91" spans="1:19" ht="14.1" customHeight="1" x14ac:dyDescent="0.25">
      <c r="A91" s="635" t="s">
        <v>535</v>
      </c>
      <c r="B91" s="34" t="s">
        <v>536</v>
      </c>
      <c r="C91" s="488">
        <v>53624889</v>
      </c>
      <c r="D91" s="28">
        <v>53624889</v>
      </c>
      <c r="E91" s="28">
        <v>0</v>
      </c>
      <c r="F91" s="264">
        <f t="shared" ref="F91:F101" si="24">+E91/D91</f>
        <v>0</v>
      </c>
      <c r="G91" s="28">
        <v>0</v>
      </c>
      <c r="H91" s="41">
        <f t="shared" si="22"/>
        <v>0</v>
      </c>
      <c r="I91" s="28">
        <v>0</v>
      </c>
      <c r="J91" s="170">
        <f t="shared" si="23"/>
        <v>0</v>
      </c>
      <c r="K91" s="171">
        <v>0</v>
      </c>
      <c r="L91" s="699">
        <v>0</v>
      </c>
      <c r="M91" s="666" t="s">
        <v>127</v>
      </c>
      <c r="N91" s="171">
        <v>0</v>
      </c>
      <c r="O91" s="699">
        <v>0</v>
      </c>
      <c r="P91" s="231" t="s">
        <v>127</v>
      </c>
      <c r="R91" s="260"/>
    </row>
    <row r="92" spans="1:19" ht="14.1" customHeight="1" x14ac:dyDescent="0.25">
      <c r="A92" s="635" t="s">
        <v>782</v>
      </c>
      <c r="B92" s="34" t="s">
        <v>537</v>
      </c>
      <c r="C92" s="488">
        <v>14184962.73</v>
      </c>
      <c r="D92" s="28">
        <v>14378514.960000001</v>
      </c>
      <c r="E92" s="28">
        <v>13043231.66</v>
      </c>
      <c r="F92" s="264">
        <f t="shared" si="24"/>
        <v>0.90713343459219098</v>
      </c>
      <c r="G92" s="28">
        <v>12642430.93</v>
      </c>
      <c r="H92" s="41">
        <f t="shared" si="22"/>
        <v>0.87925846063869162</v>
      </c>
      <c r="I92" s="28">
        <v>3593114.38</v>
      </c>
      <c r="J92" s="170">
        <f t="shared" si="23"/>
        <v>0.24989467897037954</v>
      </c>
      <c r="K92" s="171">
        <v>12136947.65</v>
      </c>
      <c r="L92" s="699">
        <v>0.82750234611597184</v>
      </c>
      <c r="M92" s="666">
        <f t="shared" si="20"/>
        <v>4.1648303558432076E-2</v>
      </c>
      <c r="N92" s="171">
        <v>3302179.05</v>
      </c>
      <c r="O92" s="699">
        <v>0.22514399748358566</v>
      </c>
      <c r="P92" s="201">
        <f t="shared" si="21"/>
        <v>8.8104044509639712E-2</v>
      </c>
      <c r="R92" s="260"/>
    </row>
    <row r="93" spans="1:19" ht="14.1" customHeight="1" x14ac:dyDescent="0.25">
      <c r="A93" s="635" t="s">
        <v>538</v>
      </c>
      <c r="B93" s="34" t="s">
        <v>461</v>
      </c>
      <c r="C93" s="488">
        <v>411663.07</v>
      </c>
      <c r="D93" s="28">
        <v>460643.58</v>
      </c>
      <c r="E93" s="28">
        <v>190617.9</v>
      </c>
      <c r="F93" s="264">
        <f t="shared" si="24"/>
        <v>0.41380778605445884</v>
      </c>
      <c r="G93" s="28">
        <v>190617.9</v>
      </c>
      <c r="H93" s="41">
        <f t="shared" si="22"/>
        <v>0.41380778605445884</v>
      </c>
      <c r="I93" s="28">
        <v>190617.9</v>
      </c>
      <c r="J93" s="170">
        <f t="shared" si="23"/>
        <v>0.41380778605445884</v>
      </c>
      <c r="K93" s="171">
        <v>125508.4</v>
      </c>
      <c r="L93" s="699">
        <v>0.38549620161152426</v>
      </c>
      <c r="M93" s="666">
        <f t="shared" si="20"/>
        <v>0.51876607462130031</v>
      </c>
      <c r="N93" s="171">
        <v>125508.4</v>
      </c>
      <c r="O93" s="699">
        <v>0.38549620161152426</v>
      </c>
      <c r="P93" s="201">
        <f t="shared" si="21"/>
        <v>0.51876607462130031</v>
      </c>
      <c r="R93" s="259"/>
    </row>
    <row r="94" spans="1:19" ht="14.1" customHeight="1" x14ac:dyDescent="0.25">
      <c r="A94" s="635" t="s">
        <v>801</v>
      </c>
      <c r="B94" s="34" t="s">
        <v>539</v>
      </c>
      <c r="C94" s="488">
        <v>40689926.009999998</v>
      </c>
      <c r="D94" s="28">
        <v>44821127.210000001</v>
      </c>
      <c r="E94" s="28">
        <v>20483316.949999999</v>
      </c>
      <c r="F94" s="264">
        <f t="shared" si="24"/>
        <v>0.45700137914938438</v>
      </c>
      <c r="G94" s="28">
        <v>20039405.670000002</v>
      </c>
      <c r="H94" s="41">
        <f t="shared" si="22"/>
        <v>0.44709731587314983</v>
      </c>
      <c r="I94" s="28">
        <v>17608121.829999998</v>
      </c>
      <c r="J94" s="170">
        <f t="shared" si="23"/>
        <v>0.39285316827265038</v>
      </c>
      <c r="K94" s="171">
        <v>18518687.66</v>
      </c>
      <c r="L94" s="699">
        <v>0.44400906142952767</v>
      </c>
      <c r="M94" s="666">
        <f t="shared" si="20"/>
        <v>8.2118022503544941E-2</v>
      </c>
      <c r="N94" s="171">
        <v>16491695.039999999</v>
      </c>
      <c r="O94" s="699">
        <v>0.39540933842243958</v>
      </c>
      <c r="P94" s="202">
        <f t="shared" si="21"/>
        <v>6.7696303338871333E-2</v>
      </c>
      <c r="R94" s="259"/>
    </row>
    <row r="95" spans="1:19" ht="14.1" customHeight="1" x14ac:dyDescent="0.25">
      <c r="A95" s="635" t="s">
        <v>540</v>
      </c>
      <c r="B95" s="34" t="s">
        <v>541</v>
      </c>
      <c r="C95" s="488">
        <v>31216374.469999999</v>
      </c>
      <c r="D95" s="28">
        <v>31383580.199999999</v>
      </c>
      <c r="E95" s="28">
        <v>19735830.670000002</v>
      </c>
      <c r="F95" s="264">
        <f t="shared" si="24"/>
        <v>0.62885848409353895</v>
      </c>
      <c r="G95" s="28">
        <v>19059902.469999999</v>
      </c>
      <c r="H95" s="41">
        <f t="shared" si="22"/>
        <v>0.60732084575870027</v>
      </c>
      <c r="I95" s="28">
        <v>12560272.01</v>
      </c>
      <c r="J95" s="170">
        <f t="shared" si="23"/>
        <v>0.40021794613477529</v>
      </c>
      <c r="K95" s="171">
        <v>13627672.140000001</v>
      </c>
      <c r="L95" s="699">
        <v>0.45021603892563999</v>
      </c>
      <c r="M95" s="666">
        <f t="shared" si="20"/>
        <v>0.3986176270014079</v>
      </c>
      <c r="N95" s="171">
        <v>9345039.7300000004</v>
      </c>
      <c r="O95" s="699">
        <v>0.30873114113848443</v>
      </c>
      <c r="P95" s="202">
        <f t="shared" si="21"/>
        <v>0.34405763623222163</v>
      </c>
      <c r="R95" s="259"/>
      <c r="S95" s="259"/>
    </row>
    <row r="96" spans="1:19" ht="14.1" customHeight="1" x14ac:dyDescent="0.25">
      <c r="A96" s="635" t="s">
        <v>542</v>
      </c>
      <c r="B96" s="34" t="s">
        <v>543</v>
      </c>
      <c r="C96" s="488">
        <v>12090576.460000001</v>
      </c>
      <c r="D96" s="28">
        <v>12345467.189999999</v>
      </c>
      <c r="E96" s="28">
        <v>5728236.0999999996</v>
      </c>
      <c r="F96" s="264">
        <f t="shared" si="24"/>
        <v>0.46399508514671284</v>
      </c>
      <c r="G96" s="28">
        <v>5647784.8799999999</v>
      </c>
      <c r="H96" s="41">
        <f t="shared" si="22"/>
        <v>0.45747842451639126</v>
      </c>
      <c r="I96" s="28">
        <v>4408760.03</v>
      </c>
      <c r="J96" s="170">
        <f t="shared" si="23"/>
        <v>0.35711568968172847</v>
      </c>
      <c r="K96" s="171">
        <v>4433731.5999999996</v>
      </c>
      <c r="L96" s="699">
        <v>0.43761672941095864</v>
      </c>
      <c r="M96" s="666">
        <f t="shared" si="20"/>
        <v>0.27382200582461969</v>
      </c>
      <c r="N96" s="171">
        <v>4002012.38</v>
      </c>
      <c r="O96" s="699">
        <v>0.39500531985241655</v>
      </c>
      <c r="P96" s="202">
        <f t="shared" si="21"/>
        <v>0.10163578004723717</v>
      </c>
      <c r="R96" s="259"/>
      <c r="S96" s="259"/>
    </row>
    <row r="97" spans="1:19" ht="14.1" customHeight="1" x14ac:dyDescent="0.25">
      <c r="A97" s="635" t="s">
        <v>544</v>
      </c>
      <c r="B97" s="34" t="s">
        <v>545</v>
      </c>
      <c r="C97" s="488">
        <v>751776.25</v>
      </c>
      <c r="D97" s="28">
        <v>793930.26</v>
      </c>
      <c r="E97" s="28">
        <v>121973.7</v>
      </c>
      <c r="F97" s="264">
        <f t="shared" si="24"/>
        <v>0.15363276366364975</v>
      </c>
      <c r="G97" s="28">
        <v>121973.7</v>
      </c>
      <c r="H97" s="41">
        <f t="shared" si="22"/>
        <v>0.15363276366364975</v>
      </c>
      <c r="I97" s="28">
        <v>121973.7</v>
      </c>
      <c r="J97" s="170">
        <f t="shared" si="23"/>
        <v>0.15363276366364975</v>
      </c>
      <c r="K97" s="171">
        <v>248250.86</v>
      </c>
      <c r="L97" s="699">
        <v>0.33556110894688651</v>
      </c>
      <c r="M97" s="666">
        <f>+G97/K97-1</f>
        <v>-0.50866756312546113</v>
      </c>
      <c r="N97" s="171">
        <v>248250.86</v>
      </c>
      <c r="O97" s="699">
        <v>0.33556110894688651</v>
      </c>
      <c r="P97" s="202">
        <f t="shared" ref="P97:P103" si="25">+I97/N97-1</f>
        <v>-0.50866756312546113</v>
      </c>
      <c r="R97" s="259"/>
      <c r="S97" s="259"/>
    </row>
    <row r="98" spans="1:19" ht="14.1" customHeight="1" x14ac:dyDescent="0.25">
      <c r="A98" s="635" t="s">
        <v>546</v>
      </c>
      <c r="B98" s="34" t="s">
        <v>547</v>
      </c>
      <c r="C98" s="488">
        <v>6279524.46</v>
      </c>
      <c r="D98" s="28">
        <v>6846004.4400000004</v>
      </c>
      <c r="E98" s="28">
        <v>6587767.5499999998</v>
      </c>
      <c r="F98" s="264">
        <f t="shared" si="24"/>
        <v>0.96227918163605508</v>
      </c>
      <c r="G98" s="28">
        <v>6536597.75</v>
      </c>
      <c r="H98" s="41">
        <f t="shared" si="22"/>
        <v>0.95480477806993647</v>
      </c>
      <c r="I98" s="28">
        <v>2034688.51</v>
      </c>
      <c r="J98" s="170">
        <f t="shared" si="23"/>
        <v>0.29720817855619153</v>
      </c>
      <c r="K98" s="171">
        <v>5991938.8899999997</v>
      </c>
      <c r="L98" s="699">
        <v>0.95824904396611221</v>
      </c>
      <c r="M98" s="666">
        <f t="shared" si="20"/>
        <v>9.0898600603051216E-2</v>
      </c>
      <c r="N98" s="171">
        <v>3293894.26</v>
      </c>
      <c r="O98" s="699">
        <v>0.52676956215928039</v>
      </c>
      <c r="P98" s="202">
        <f t="shared" si="25"/>
        <v>-0.38228481262783454</v>
      </c>
      <c r="R98" s="259"/>
      <c r="S98" s="259"/>
    </row>
    <row r="99" spans="1:19" ht="14.1" customHeight="1" x14ac:dyDescent="0.25">
      <c r="A99" s="635" t="s">
        <v>548</v>
      </c>
      <c r="B99" s="34" t="s">
        <v>549</v>
      </c>
      <c r="C99" s="488">
        <v>1114401.7</v>
      </c>
      <c r="D99" s="28">
        <v>1161464.8400000001</v>
      </c>
      <c r="E99" s="28">
        <v>1111031.56</v>
      </c>
      <c r="F99" s="264">
        <f t="shared" si="24"/>
        <v>0.95657786765202468</v>
      </c>
      <c r="G99" s="28">
        <v>440013.73</v>
      </c>
      <c r="H99" s="41">
        <f t="shared" si="22"/>
        <v>0.37884377972216526</v>
      </c>
      <c r="I99" s="28">
        <v>151233.76</v>
      </c>
      <c r="J99" s="170">
        <f t="shared" si="23"/>
        <v>0.13020950337162165</v>
      </c>
      <c r="K99" s="171">
        <v>334595.7</v>
      </c>
      <c r="L99" s="699">
        <v>0.39971998693594124</v>
      </c>
      <c r="M99" s="666">
        <f t="shared" si="20"/>
        <v>0.31506092277934217</v>
      </c>
      <c r="N99" s="171">
        <v>163296.63</v>
      </c>
      <c r="O99" s="699">
        <v>0.19507999298939954</v>
      </c>
      <c r="P99" s="202">
        <f>+I99/N99-1</f>
        <v>-7.387090597031909E-2</v>
      </c>
      <c r="R99" s="259"/>
      <c r="S99" s="259"/>
    </row>
    <row r="100" spans="1:19" ht="14.1" customHeight="1" x14ac:dyDescent="0.25">
      <c r="A100" s="635" t="s">
        <v>550</v>
      </c>
      <c r="B100" s="34" t="s">
        <v>551</v>
      </c>
      <c r="C100" s="488">
        <v>309641.09000000003</v>
      </c>
      <c r="D100" s="28">
        <v>273159.59000000003</v>
      </c>
      <c r="E100" s="28">
        <v>270640.55</v>
      </c>
      <c r="F100" s="264">
        <f t="shared" si="24"/>
        <v>0.99077813815725801</v>
      </c>
      <c r="G100" s="28">
        <v>250640.55</v>
      </c>
      <c r="H100" s="41">
        <f t="shared" si="22"/>
        <v>0.91756086615886323</v>
      </c>
      <c r="I100" s="28">
        <v>60230.78</v>
      </c>
      <c r="J100" s="170">
        <f t="shared" si="23"/>
        <v>0.22049667009677382</v>
      </c>
      <c r="K100" s="171">
        <v>42953.79</v>
      </c>
      <c r="L100" s="699">
        <v>0.12463339760212573</v>
      </c>
      <c r="M100" s="666">
        <f t="shared" si="20"/>
        <v>4.8351207192659826</v>
      </c>
      <c r="N100" s="171">
        <v>28433.79</v>
      </c>
      <c r="O100" s="699">
        <v>8.2502611629971342E-2</v>
      </c>
      <c r="P100" s="202">
        <f>+I100/N100-1</f>
        <v>1.1182818048526064</v>
      </c>
      <c r="R100" s="259"/>
      <c r="S100" s="259"/>
    </row>
    <row r="101" spans="1:19" ht="14.1" customHeight="1" x14ac:dyDescent="0.25">
      <c r="A101" s="635" t="s">
        <v>552</v>
      </c>
      <c r="B101" s="34" t="s">
        <v>553</v>
      </c>
      <c r="C101" s="488">
        <v>8829747.7599999998</v>
      </c>
      <c r="D101" s="28">
        <v>8956904.6199999992</v>
      </c>
      <c r="E101" s="28">
        <v>7146453.3700000001</v>
      </c>
      <c r="F101" s="264">
        <f t="shared" si="24"/>
        <v>0.79787087986206562</v>
      </c>
      <c r="G101" s="28">
        <v>7146453.3700000001</v>
      </c>
      <c r="H101" s="41">
        <f t="shared" si="22"/>
        <v>0.79787087986206562</v>
      </c>
      <c r="I101" s="28">
        <v>1170581.32</v>
      </c>
      <c r="J101" s="170">
        <f t="shared" si="23"/>
        <v>0.13069038575962866</v>
      </c>
      <c r="K101" s="171">
        <v>6993837.2199999997</v>
      </c>
      <c r="L101" s="699">
        <v>0.87334276418953782</v>
      </c>
      <c r="M101" s="666">
        <f t="shared" si="20"/>
        <v>2.1821518745613666E-2</v>
      </c>
      <c r="N101" s="171">
        <v>4005901.19</v>
      </c>
      <c r="O101" s="699">
        <v>0.50022966052743778</v>
      </c>
      <c r="P101" s="202">
        <f t="shared" si="25"/>
        <v>-0.7077857729186775</v>
      </c>
      <c r="R101" s="259"/>
      <c r="S101" s="259"/>
    </row>
    <row r="102" spans="1:19" ht="14.1" customHeight="1" x14ac:dyDescent="0.25">
      <c r="A102" s="635" t="s">
        <v>802</v>
      </c>
      <c r="B102" s="34" t="s">
        <v>554</v>
      </c>
      <c r="C102" s="488">
        <v>18333488.539999999</v>
      </c>
      <c r="D102" s="28">
        <v>18492567.34</v>
      </c>
      <c r="E102" s="28">
        <v>14617503.710000001</v>
      </c>
      <c r="F102" s="264">
        <f t="shared" ref="F102:F113" si="26">+E102/D102</f>
        <v>0.79045291231044401</v>
      </c>
      <c r="G102" s="28">
        <v>14617503.710000001</v>
      </c>
      <c r="H102" s="41">
        <f t="shared" si="22"/>
        <v>0.79045291231044401</v>
      </c>
      <c r="I102" s="28">
        <v>5020181.8899999997</v>
      </c>
      <c r="J102" s="170">
        <f t="shared" si="23"/>
        <v>0.27147025059853047</v>
      </c>
      <c r="K102" s="171">
        <v>16216273.01</v>
      </c>
      <c r="L102" s="699">
        <v>0.88427533025030869</v>
      </c>
      <c r="M102" s="666">
        <f t="shared" si="20"/>
        <v>-9.8590428208386371E-2</v>
      </c>
      <c r="N102" s="171">
        <v>4739962.26</v>
      </c>
      <c r="O102" s="699">
        <v>0.25847071582050896</v>
      </c>
      <c r="P102" s="202">
        <f t="shared" si="25"/>
        <v>5.9118536104125097E-2</v>
      </c>
      <c r="R102" s="259"/>
      <c r="S102" s="259"/>
    </row>
    <row r="103" spans="1:19" ht="14.1" customHeight="1" x14ac:dyDescent="0.25">
      <c r="A103" s="635" t="s">
        <v>555</v>
      </c>
      <c r="B103" s="34" t="s">
        <v>556</v>
      </c>
      <c r="C103" s="488">
        <v>10647962.52</v>
      </c>
      <c r="D103" s="28">
        <v>10647962.52</v>
      </c>
      <c r="E103" s="28">
        <v>10226975.619999999</v>
      </c>
      <c r="F103" s="264">
        <f t="shared" si="26"/>
        <v>0.96046314971439251</v>
      </c>
      <c r="G103" s="28">
        <v>10163113.119999999</v>
      </c>
      <c r="H103" s="41">
        <f t="shared" si="22"/>
        <v>0.95446552341921653</v>
      </c>
      <c r="I103" s="28">
        <v>4681419.41</v>
      </c>
      <c r="J103" s="170">
        <f t="shared" si="23"/>
        <v>0.43965400903759005</v>
      </c>
      <c r="K103" s="171">
        <v>10506315.75</v>
      </c>
      <c r="L103" s="699">
        <v>0.98254489626697017</v>
      </c>
      <c r="M103" s="666">
        <f t="shared" si="20"/>
        <v>-3.2666315972847193E-2</v>
      </c>
      <c r="N103" s="171">
        <v>4625306.45</v>
      </c>
      <c r="O103" s="699">
        <v>0.43255612664393783</v>
      </c>
      <c r="P103" s="202">
        <f t="shared" si="25"/>
        <v>1.2131728050148949E-2</v>
      </c>
      <c r="R103" s="259"/>
      <c r="S103" s="259"/>
    </row>
    <row r="104" spans="1:19" ht="14.1" customHeight="1" x14ac:dyDescent="0.25">
      <c r="A104" s="635" t="s">
        <v>557</v>
      </c>
      <c r="B104" s="34" t="s">
        <v>558</v>
      </c>
      <c r="C104" s="488">
        <v>8670600.1799999997</v>
      </c>
      <c r="D104" s="28">
        <v>8413129.75</v>
      </c>
      <c r="E104" s="28">
        <v>7511105.6500000004</v>
      </c>
      <c r="F104" s="264">
        <f t="shared" si="26"/>
        <v>0.89278376456752029</v>
      </c>
      <c r="G104" s="28">
        <v>7511105.6500000004</v>
      </c>
      <c r="H104" s="41">
        <f t="shared" si="22"/>
        <v>0.89278376456752029</v>
      </c>
      <c r="I104" s="28">
        <v>3085413.44</v>
      </c>
      <c r="J104" s="170">
        <f t="shared" si="23"/>
        <v>0.36673788847723404</v>
      </c>
      <c r="K104" s="171">
        <v>7566668.2000000002</v>
      </c>
      <c r="L104" s="699">
        <v>0.903882787119206</v>
      </c>
      <c r="M104" s="666">
        <f t="shared" si="20"/>
        <v>-7.3430667939159422E-3</v>
      </c>
      <c r="N104" s="171">
        <v>873746.4</v>
      </c>
      <c r="O104" s="699">
        <v>0.1043741195454259</v>
      </c>
      <c r="P104" s="202">
        <f t="shared" ref="P104:P114" si="27">+I104/N104-1</f>
        <v>2.5312459542036452</v>
      </c>
      <c r="R104" s="259"/>
    </row>
    <row r="105" spans="1:19" ht="14.1" customHeight="1" x14ac:dyDescent="0.25">
      <c r="A105" s="635" t="s">
        <v>559</v>
      </c>
      <c r="B105" s="34" t="s">
        <v>560</v>
      </c>
      <c r="C105" s="488">
        <v>8087183.1299999999</v>
      </c>
      <c r="D105" s="28">
        <v>7884940.9000000004</v>
      </c>
      <c r="E105" s="28">
        <v>6775899.6600000001</v>
      </c>
      <c r="F105" s="264">
        <f t="shared" si="26"/>
        <v>0.85934691786973316</v>
      </c>
      <c r="G105" s="28">
        <v>5843208.7699999996</v>
      </c>
      <c r="H105" s="41">
        <f t="shared" si="22"/>
        <v>0.74105929823773309</v>
      </c>
      <c r="I105" s="28">
        <v>1787439.79</v>
      </c>
      <c r="J105" s="170">
        <f t="shared" si="23"/>
        <v>0.22669032180063645</v>
      </c>
      <c r="K105" s="171">
        <v>6654709.5899999999</v>
      </c>
      <c r="L105" s="699">
        <v>0.85457211919966747</v>
      </c>
      <c r="M105" s="666">
        <f t="shared" si="20"/>
        <v>-0.12194383677079446</v>
      </c>
      <c r="N105" s="171">
        <v>1828093.64</v>
      </c>
      <c r="O105" s="699">
        <v>0.2347567290355993</v>
      </c>
      <c r="P105" s="202">
        <f t="shared" si="27"/>
        <v>-2.223838490023955E-2</v>
      </c>
      <c r="R105" s="259"/>
    </row>
    <row r="106" spans="1:19" ht="14.1" customHeight="1" x14ac:dyDescent="0.25">
      <c r="A106" s="635" t="s">
        <v>561</v>
      </c>
      <c r="B106" s="34" t="s">
        <v>562</v>
      </c>
      <c r="C106" s="488">
        <v>13222493.529999999</v>
      </c>
      <c r="D106" s="28">
        <v>13095663.800000001</v>
      </c>
      <c r="E106" s="28">
        <v>9053295.5</v>
      </c>
      <c r="F106" s="264">
        <f t="shared" si="26"/>
        <v>0.69132009176961307</v>
      </c>
      <c r="G106" s="28">
        <v>8866785.6699999999</v>
      </c>
      <c r="H106" s="41">
        <f t="shared" si="22"/>
        <v>0.67707798592080526</v>
      </c>
      <c r="I106" s="28">
        <v>3674420.16</v>
      </c>
      <c r="J106" s="170">
        <f t="shared" si="23"/>
        <v>0.28058296365244195</v>
      </c>
      <c r="K106" s="171">
        <v>9361525.3900000006</v>
      </c>
      <c r="L106" s="699">
        <v>0.71234198248508651</v>
      </c>
      <c r="M106" s="666">
        <f t="shared" si="20"/>
        <v>-5.2848195073901372E-2</v>
      </c>
      <c r="N106" s="171">
        <v>3826931.03</v>
      </c>
      <c r="O106" s="699">
        <v>0.29120079508152613</v>
      </c>
      <c r="P106" s="202">
        <f t="shared" si="27"/>
        <v>-3.9852003813091841E-2</v>
      </c>
      <c r="R106" s="259"/>
    </row>
    <row r="107" spans="1:19" ht="14.1" customHeight="1" x14ac:dyDescent="0.25">
      <c r="A107" s="635" t="s">
        <v>563</v>
      </c>
      <c r="B107" s="34" t="s">
        <v>564</v>
      </c>
      <c r="C107" s="488">
        <v>0</v>
      </c>
      <c r="D107" s="28">
        <v>127674.22</v>
      </c>
      <c r="E107" s="28">
        <v>72123.47</v>
      </c>
      <c r="F107" s="264">
        <f t="shared" si="26"/>
        <v>0.56490237418329248</v>
      </c>
      <c r="G107" s="28">
        <v>13843.3</v>
      </c>
      <c r="H107" s="41">
        <f t="shared" si="22"/>
        <v>0.10842674425580982</v>
      </c>
      <c r="I107" s="28">
        <v>8398.2999999999993</v>
      </c>
      <c r="J107" s="170">
        <f t="shared" si="23"/>
        <v>6.5779136931480756E-2</v>
      </c>
      <c r="K107" s="171">
        <v>47941.65</v>
      </c>
      <c r="L107" s="699">
        <v>0.11130153165973847</v>
      </c>
      <c r="M107" s="666">
        <f t="shared" si="20"/>
        <v>-0.71124690118091471</v>
      </c>
      <c r="N107" s="171">
        <v>36453.35</v>
      </c>
      <c r="O107" s="699">
        <v>8.4630247167724243E-2</v>
      </c>
      <c r="P107" s="202">
        <f t="shared" si="27"/>
        <v>-0.76961513825203998</v>
      </c>
      <c r="R107" s="259"/>
    </row>
    <row r="108" spans="1:19" ht="14.1" customHeight="1" x14ac:dyDescent="0.25">
      <c r="A108" s="635" t="s">
        <v>783</v>
      </c>
      <c r="B108" s="34" t="s">
        <v>746</v>
      </c>
      <c r="C108" s="488">
        <v>13874508</v>
      </c>
      <c r="D108" s="28">
        <v>13532792.1</v>
      </c>
      <c r="E108" s="28">
        <v>1022647.22</v>
      </c>
      <c r="F108" s="264">
        <f t="shared" si="26"/>
        <v>7.5568087682363783E-2</v>
      </c>
      <c r="G108" s="28">
        <v>722647.22</v>
      </c>
      <c r="H108" s="41">
        <f t="shared" si="22"/>
        <v>5.3399713426470208E-2</v>
      </c>
      <c r="I108" s="28">
        <v>148123.46</v>
      </c>
      <c r="J108" s="170">
        <f t="shared" si="23"/>
        <v>1.094552099119294E-2</v>
      </c>
      <c r="K108" s="171">
        <v>2667844</v>
      </c>
      <c r="L108" s="699">
        <v>0.38123799273033238</v>
      </c>
      <c r="M108" s="666">
        <f t="shared" si="20"/>
        <v>-0.7291268829811639</v>
      </c>
      <c r="N108" s="171">
        <v>1300000</v>
      </c>
      <c r="O108" s="699">
        <v>0.1857715033373136</v>
      </c>
      <c r="P108" s="202">
        <f t="shared" si="27"/>
        <v>-0.88605887692307694</v>
      </c>
      <c r="R108" s="259"/>
    </row>
    <row r="109" spans="1:19" ht="14.1" customHeight="1" x14ac:dyDescent="0.25">
      <c r="A109" s="635" t="s">
        <v>803</v>
      </c>
      <c r="B109" s="34" t="s">
        <v>565</v>
      </c>
      <c r="C109" s="488">
        <v>18733182.399999999</v>
      </c>
      <c r="D109" s="28">
        <v>18896046.640000001</v>
      </c>
      <c r="E109" s="28">
        <v>18629452.539999999</v>
      </c>
      <c r="F109" s="264">
        <f t="shared" si="26"/>
        <v>0.98589154096203047</v>
      </c>
      <c r="G109" s="28">
        <v>18629452.539999999</v>
      </c>
      <c r="H109" s="41">
        <f t="shared" si="22"/>
        <v>0.98589154096203047</v>
      </c>
      <c r="I109" s="28">
        <v>7093817.9299999997</v>
      </c>
      <c r="J109" s="170">
        <f t="shared" si="23"/>
        <v>0.37541280804120619</v>
      </c>
      <c r="K109" s="171">
        <v>18124807.469999999</v>
      </c>
      <c r="L109" s="699">
        <v>0.98867642057527672</v>
      </c>
      <c r="M109" s="666">
        <f t="shared" si="20"/>
        <v>2.7842782376324982E-2</v>
      </c>
      <c r="N109" s="171">
        <v>6159024.6399999997</v>
      </c>
      <c r="O109" s="699">
        <v>0.33596397894924135</v>
      </c>
      <c r="P109" s="202">
        <f t="shared" si="27"/>
        <v>0.1517761893545535</v>
      </c>
      <c r="R109" s="259"/>
    </row>
    <row r="110" spans="1:19" ht="14.1" customHeight="1" x14ac:dyDescent="0.25">
      <c r="A110" s="635" t="s">
        <v>566</v>
      </c>
      <c r="B110" s="34" t="s">
        <v>567</v>
      </c>
      <c r="C110" s="488">
        <v>8305266.9900000002</v>
      </c>
      <c r="D110" s="28">
        <v>8305017.7000000002</v>
      </c>
      <c r="E110" s="28">
        <v>7336064.9000000004</v>
      </c>
      <c r="F110" s="264">
        <f t="shared" si="26"/>
        <v>0.88332923119477524</v>
      </c>
      <c r="G110" s="28">
        <v>7336064.9000000004</v>
      </c>
      <c r="H110" s="41">
        <f t="shared" si="22"/>
        <v>0.88332923119477524</v>
      </c>
      <c r="I110" s="28">
        <v>1941740.89</v>
      </c>
      <c r="J110" s="170">
        <f t="shared" si="23"/>
        <v>0.23380334156301677</v>
      </c>
      <c r="K110" s="171">
        <v>6341788.7300000004</v>
      </c>
      <c r="L110" s="699">
        <v>0.82319063394779102</v>
      </c>
      <c r="M110" s="666">
        <f t="shared" si="20"/>
        <v>0.15678166087377687</v>
      </c>
      <c r="N110" s="171">
        <v>1682999.29</v>
      </c>
      <c r="O110" s="699">
        <v>0.21846032901016907</v>
      </c>
      <c r="P110" s="202">
        <f t="shared" si="27"/>
        <v>0.15373838927763295</v>
      </c>
    </row>
    <row r="111" spans="1:19" ht="14.1" customHeight="1" x14ac:dyDescent="0.25">
      <c r="A111" s="635" t="s">
        <v>568</v>
      </c>
      <c r="B111" s="34" t="s">
        <v>569</v>
      </c>
      <c r="C111" s="488">
        <v>98538647.590000004</v>
      </c>
      <c r="D111" s="28">
        <v>98430766.480000004</v>
      </c>
      <c r="E111" s="28">
        <v>91861360.799999997</v>
      </c>
      <c r="F111" s="264">
        <f t="shared" si="26"/>
        <v>0.93325861501510465</v>
      </c>
      <c r="G111" s="28">
        <v>91861360.799999997</v>
      </c>
      <c r="H111" s="41">
        <f t="shared" si="22"/>
        <v>0.93325861501510465</v>
      </c>
      <c r="I111" s="28">
        <v>21627374.82</v>
      </c>
      <c r="J111" s="170">
        <f t="shared" si="23"/>
        <v>0.21972169468368849</v>
      </c>
      <c r="K111" s="171">
        <v>87650000</v>
      </c>
      <c r="L111" s="699">
        <v>0.92555821643599057</v>
      </c>
      <c r="M111" s="666">
        <f t="shared" si="20"/>
        <v>4.8047470621791266E-2</v>
      </c>
      <c r="N111" s="171">
        <v>18673744.879999999</v>
      </c>
      <c r="O111" s="699">
        <v>0.1971892527702625</v>
      </c>
      <c r="P111" s="202">
        <f t="shared" si="27"/>
        <v>0.15817019879946015</v>
      </c>
    </row>
    <row r="112" spans="1:19" ht="14.1" customHeight="1" x14ac:dyDescent="0.25">
      <c r="A112" s="635" t="s">
        <v>570</v>
      </c>
      <c r="B112" s="34" t="s">
        <v>571</v>
      </c>
      <c r="C112" s="488">
        <v>5012562.41</v>
      </c>
      <c r="D112" s="28">
        <v>4975136.8099999996</v>
      </c>
      <c r="E112" s="28">
        <v>4975136.5199999996</v>
      </c>
      <c r="F112" s="264">
        <f t="shared" si="26"/>
        <v>0.99999994171014561</v>
      </c>
      <c r="G112" s="28">
        <v>4975136.5199999996</v>
      </c>
      <c r="H112" s="41">
        <f t="shared" si="22"/>
        <v>0.99999994171014561</v>
      </c>
      <c r="I112" s="28">
        <v>894113.46</v>
      </c>
      <c r="J112" s="170">
        <f t="shared" si="23"/>
        <v>0.17971635638297151</v>
      </c>
      <c r="K112" s="171">
        <v>4767846.51</v>
      </c>
      <c r="L112" s="699">
        <v>0.99614037707759551</v>
      </c>
      <c r="M112" s="666">
        <f t="shared" si="20"/>
        <v>4.347665336231632E-2</v>
      </c>
      <c r="N112" s="171">
        <v>174118.38</v>
      </c>
      <c r="O112" s="699">
        <v>3.6378341531246167E-2</v>
      </c>
      <c r="P112" s="202">
        <f t="shared" si="27"/>
        <v>4.1350894718868849</v>
      </c>
    </row>
    <row r="113" spans="1:16" ht="14.1" customHeight="1" x14ac:dyDescent="0.25">
      <c r="A113" s="635" t="s">
        <v>572</v>
      </c>
      <c r="B113" s="34" t="s">
        <v>573</v>
      </c>
      <c r="C113" s="488">
        <v>483034.29</v>
      </c>
      <c r="D113" s="28">
        <v>477220.33</v>
      </c>
      <c r="E113" s="28">
        <v>178009</v>
      </c>
      <c r="F113" s="264">
        <f t="shared" si="26"/>
        <v>0.37301218914961143</v>
      </c>
      <c r="G113" s="28">
        <v>178009</v>
      </c>
      <c r="H113" s="41">
        <f t="shared" si="22"/>
        <v>0.37301218914961143</v>
      </c>
      <c r="I113" s="28">
        <v>178009</v>
      </c>
      <c r="J113" s="170">
        <f t="shared" si="23"/>
        <v>0.37301218914961143</v>
      </c>
      <c r="K113" s="171">
        <v>562649.39</v>
      </c>
      <c r="L113" s="699">
        <v>0.70523112980443226</v>
      </c>
      <c r="M113" s="666">
        <f t="shared" si="20"/>
        <v>-0.6836235795083685</v>
      </c>
      <c r="N113" s="171">
        <v>562649.39</v>
      </c>
      <c r="O113" s="699">
        <v>0.70523112980443226</v>
      </c>
      <c r="P113" s="202">
        <f t="shared" si="27"/>
        <v>-0.6836235795083685</v>
      </c>
    </row>
    <row r="114" spans="1:16" ht="14.1" customHeight="1" x14ac:dyDescent="0.25">
      <c r="A114" s="635" t="s">
        <v>574</v>
      </c>
      <c r="B114" s="34" t="s">
        <v>96</v>
      </c>
      <c r="C114" s="488">
        <v>175738146.58000001</v>
      </c>
      <c r="D114" s="28">
        <v>175687407.11000001</v>
      </c>
      <c r="E114" s="28">
        <v>169627412.88999999</v>
      </c>
      <c r="F114" s="264">
        <f t="shared" ref="F114:F120" si="28">+E114/D114</f>
        <v>0.96550695169514456</v>
      </c>
      <c r="G114" s="28">
        <v>169627412.88999999</v>
      </c>
      <c r="H114" s="41">
        <f t="shared" si="22"/>
        <v>0.96550695169514456</v>
      </c>
      <c r="I114" s="28">
        <v>37801450.350000001</v>
      </c>
      <c r="J114" s="170">
        <f t="shared" si="23"/>
        <v>0.21516311824405296</v>
      </c>
      <c r="K114" s="171">
        <v>173881500.36000001</v>
      </c>
      <c r="L114" s="699">
        <v>0.99625395958637786</v>
      </c>
      <c r="M114" s="666">
        <f t="shared" si="20"/>
        <v>-2.4465440321094989E-2</v>
      </c>
      <c r="N114" s="171">
        <v>43678742.119999997</v>
      </c>
      <c r="O114" s="699">
        <v>0.25025732867906969</v>
      </c>
      <c r="P114" s="202">
        <f t="shared" si="27"/>
        <v>-0.13455725794147466</v>
      </c>
    </row>
    <row r="115" spans="1:16" ht="14.1" customHeight="1" x14ac:dyDescent="0.25">
      <c r="A115" s="635" t="s">
        <v>575</v>
      </c>
      <c r="B115" s="34" t="s">
        <v>576</v>
      </c>
      <c r="C115" s="488">
        <v>11958000</v>
      </c>
      <c r="D115" s="28">
        <v>11958000</v>
      </c>
      <c r="E115" s="28">
        <v>0</v>
      </c>
      <c r="F115" s="264">
        <f t="shared" si="28"/>
        <v>0</v>
      </c>
      <c r="G115" s="28">
        <v>0</v>
      </c>
      <c r="H115" s="41">
        <f t="shared" si="22"/>
        <v>0</v>
      </c>
      <c r="I115" s="28">
        <v>0</v>
      </c>
      <c r="J115" s="170">
        <f t="shared" si="23"/>
        <v>0</v>
      </c>
      <c r="K115" s="171">
        <v>0</v>
      </c>
      <c r="L115" s="699">
        <v>0</v>
      </c>
      <c r="M115" s="666" t="s">
        <v>127</v>
      </c>
      <c r="N115" s="171">
        <v>0</v>
      </c>
      <c r="O115" s="699">
        <v>0</v>
      </c>
      <c r="P115" s="202" t="s">
        <v>127</v>
      </c>
    </row>
    <row r="116" spans="1:16" ht="14.1" customHeight="1" x14ac:dyDescent="0.25">
      <c r="A116" s="635" t="s">
        <v>577</v>
      </c>
      <c r="B116" s="34" t="s">
        <v>578</v>
      </c>
      <c r="C116" s="488">
        <v>29529629.260000002</v>
      </c>
      <c r="D116" s="28">
        <v>28812622.280000001</v>
      </c>
      <c r="E116" s="28">
        <v>23768680.539999999</v>
      </c>
      <c r="F116" s="264">
        <f t="shared" si="28"/>
        <v>0.82493985826825611</v>
      </c>
      <c r="G116" s="28">
        <v>23649019.350000001</v>
      </c>
      <c r="H116" s="41">
        <f t="shared" si="22"/>
        <v>0.82078677602405303</v>
      </c>
      <c r="I116" s="28">
        <v>8341795.7199999997</v>
      </c>
      <c r="J116" s="170">
        <f t="shared" si="23"/>
        <v>0.28951879627389471</v>
      </c>
      <c r="K116" s="171">
        <v>24319668.629999999</v>
      </c>
      <c r="L116" s="699">
        <v>0.80382134543456318</v>
      </c>
      <c r="M116" s="666">
        <f t="shared" si="20"/>
        <v>-2.7576415213680372E-2</v>
      </c>
      <c r="N116" s="171">
        <v>6154716.2400000002</v>
      </c>
      <c r="O116" s="699">
        <v>0.20342761918646898</v>
      </c>
      <c r="P116" s="202">
        <f t="shared" ref="P116:P121" si="29">+I116/N116-1</f>
        <v>0.35535017289440463</v>
      </c>
    </row>
    <row r="117" spans="1:16" ht="14.1" customHeight="1" x14ac:dyDescent="0.25">
      <c r="A117" s="635" t="s">
        <v>579</v>
      </c>
      <c r="B117" s="34" t="s">
        <v>580</v>
      </c>
      <c r="C117" s="488">
        <v>2646253.38</v>
      </c>
      <c r="D117" s="28">
        <v>2646253.38</v>
      </c>
      <c r="E117" s="28">
        <v>2472011.89</v>
      </c>
      <c r="F117" s="264">
        <f t="shared" si="28"/>
        <v>0.93415540200462599</v>
      </c>
      <c r="G117" s="28">
        <v>1973398.61</v>
      </c>
      <c r="H117" s="41">
        <f t="shared" si="22"/>
        <v>0.74573305221437269</v>
      </c>
      <c r="I117" s="28">
        <v>930578.2</v>
      </c>
      <c r="J117" s="170">
        <f t="shared" si="23"/>
        <v>0.3516587667050991</v>
      </c>
      <c r="K117" s="171">
        <v>1596725.37</v>
      </c>
      <c r="L117" s="699">
        <v>0.68575025578653626</v>
      </c>
      <c r="M117" s="666">
        <f t="shared" si="20"/>
        <v>0.23590358559906899</v>
      </c>
      <c r="N117" s="171">
        <v>846837.06</v>
      </c>
      <c r="O117" s="699">
        <v>0.3636935577121308</v>
      </c>
      <c r="P117" s="202">
        <f t="shared" si="29"/>
        <v>9.8886957072946036E-2</v>
      </c>
    </row>
    <row r="118" spans="1:16" ht="14.1" customHeight="1" x14ac:dyDescent="0.25">
      <c r="A118" s="635" t="s">
        <v>581</v>
      </c>
      <c r="B118" s="34" t="s">
        <v>582</v>
      </c>
      <c r="C118" s="488">
        <v>50302097.030000001</v>
      </c>
      <c r="D118" s="28">
        <v>48242097.030000001</v>
      </c>
      <c r="E118" s="28">
        <v>45000000</v>
      </c>
      <c r="F118" s="264">
        <f t="shared" si="28"/>
        <v>0.93279527156574771</v>
      </c>
      <c r="G118" s="28">
        <v>45000000</v>
      </c>
      <c r="H118" s="41">
        <f t="shared" si="22"/>
        <v>0.93279527156574771</v>
      </c>
      <c r="I118" s="28">
        <v>10200000</v>
      </c>
      <c r="J118" s="170">
        <f t="shared" si="23"/>
        <v>0.21143359488823613</v>
      </c>
      <c r="K118" s="171">
        <v>48748731.82</v>
      </c>
      <c r="L118" s="699">
        <v>0.99890649760465833</v>
      </c>
      <c r="M118" s="666">
        <f t="shared" si="20"/>
        <v>-7.6899063422651293E-2</v>
      </c>
      <c r="N118" s="171">
        <v>15021634.800000001</v>
      </c>
      <c r="O118" s="699">
        <v>0.30780715817940746</v>
      </c>
      <c r="P118" s="202">
        <f t="shared" si="29"/>
        <v>-0.32097936504221236</v>
      </c>
    </row>
    <row r="119" spans="1:16" ht="14.1" customHeight="1" x14ac:dyDescent="0.25">
      <c r="A119" s="636" t="s">
        <v>784</v>
      </c>
      <c r="B119" s="35" t="s">
        <v>583</v>
      </c>
      <c r="C119" s="488">
        <v>1373700.71</v>
      </c>
      <c r="D119" s="28">
        <v>1373700.71</v>
      </c>
      <c r="E119" s="28">
        <v>1215096.9099999999</v>
      </c>
      <c r="F119" s="264">
        <f t="shared" si="28"/>
        <v>0.88454268178983464</v>
      </c>
      <c r="G119" s="28">
        <v>818346.74</v>
      </c>
      <c r="H119" s="41">
        <f t="shared" si="22"/>
        <v>0.59572418798560567</v>
      </c>
      <c r="I119" s="28">
        <v>111360.41</v>
      </c>
      <c r="J119" s="170">
        <f t="shared" si="23"/>
        <v>8.1065991441469087E-2</v>
      </c>
      <c r="K119" s="171">
        <v>817651.55</v>
      </c>
      <c r="L119" s="699">
        <v>0.59748359517324201</v>
      </c>
      <c r="M119" s="666">
        <f t="shared" si="20"/>
        <v>8.5022770396503411E-4</v>
      </c>
      <c r="N119" s="171">
        <v>119616.85</v>
      </c>
      <c r="O119" s="699">
        <v>8.74077785106607E-2</v>
      </c>
      <c r="P119" s="202">
        <f t="shared" si="29"/>
        <v>-6.9024054721387507E-2</v>
      </c>
    </row>
    <row r="120" spans="1:16" ht="14.1" customHeight="1" x14ac:dyDescent="0.25">
      <c r="A120" s="636" t="s">
        <v>584</v>
      </c>
      <c r="B120" s="35" t="s">
        <v>585</v>
      </c>
      <c r="C120" s="488">
        <v>2528999.98</v>
      </c>
      <c r="D120" s="28">
        <v>2880329.75</v>
      </c>
      <c r="E120" s="28">
        <v>2695401.24</v>
      </c>
      <c r="F120" s="264">
        <f t="shared" si="28"/>
        <v>0.93579606293341944</v>
      </c>
      <c r="G120" s="28">
        <v>2255331.5099999998</v>
      </c>
      <c r="H120" s="41">
        <f t="shared" si="22"/>
        <v>0.7830115666444093</v>
      </c>
      <c r="I120" s="28">
        <v>400752</v>
      </c>
      <c r="J120" s="170">
        <f t="shared" si="23"/>
        <v>0.13913406963213154</v>
      </c>
      <c r="K120" s="171">
        <v>2189386.87</v>
      </c>
      <c r="L120" s="699">
        <v>0.73929412102218739</v>
      </c>
      <c r="M120" s="666">
        <f t="shared" si="20"/>
        <v>3.0120140439135579E-2</v>
      </c>
      <c r="N120" s="171">
        <v>546296.43000000005</v>
      </c>
      <c r="O120" s="699">
        <v>0.18446887782532875</v>
      </c>
      <c r="P120" s="202">
        <f t="shared" si="29"/>
        <v>-0.26642024733714631</v>
      </c>
    </row>
    <row r="121" spans="1:16" ht="14.1" customHeight="1" x14ac:dyDescent="0.25">
      <c r="A121" s="645" t="s">
        <v>586</v>
      </c>
      <c r="B121" s="565" t="s">
        <v>587</v>
      </c>
      <c r="C121" s="488">
        <v>3683269.32</v>
      </c>
      <c r="D121" s="28">
        <v>3614821.1</v>
      </c>
      <c r="E121" s="28">
        <v>2279808.86</v>
      </c>
      <c r="F121" s="389">
        <f>+E121/D121</f>
        <v>0.63068373148535617</v>
      </c>
      <c r="G121" s="28">
        <v>2143924.59</v>
      </c>
      <c r="H121" s="41">
        <f t="shared" si="22"/>
        <v>0.59309286149735041</v>
      </c>
      <c r="I121" s="28">
        <v>1035794.84</v>
      </c>
      <c r="J121" s="404">
        <f t="shared" si="23"/>
        <v>0.2865411071103906</v>
      </c>
      <c r="K121" s="171">
        <v>2545607.87</v>
      </c>
      <c r="L121" s="699">
        <v>0.69181976612590923</v>
      </c>
      <c r="M121" s="666">
        <f t="shared" si="20"/>
        <v>-0.15779464101043983</v>
      </c>
      <c r="N121" s="171">
        <v>1016099.88</v>
      </c>
      <c r="O121" s="699">
        <v>0.27614543057731999</v>
      </c>
      <c r="P121" s="202">
        <f t="shared" si="29"/>
        <v>1.9382897673405841E-2</v>
      </c>
    </row>
    <row r="122" spans="1:16" ht="14.1" customHeight="1" x14ac:dyDescent="0.25">
      <c r="A122" s="633">
        <v>1</v>
      </c>
      <c r="B122" s="2" t="s">
        <v>124</v>
      </c>
      <c r="C122" s="192">
        <f>SUM(C88:C121)</f>
        <v>829550164.14999998</v>
      </c>
      <c r="D122" s="198">
        <f>SUM(D88:D121)</f>
        <v>843735214.48999989</v>
      </c>
      <c r="E122" s="194">
        <f>SUM(E88:E121)</f>
        <v>575298138.16000009</v>
      </c>
      <c r="F122" s="82">
        <f>+E122/D122</f>
        <v>0.6818467787998419</v>
      </c>
      <c r="G122" s="194">
        <f>SUM(G88:G121)</f>
        <v>569063502.18000007</v>
      </c>
      <c r="H122" s="82">
        <f t="shared" ref="H122:H131" si="30">+G122/D122</f>
        <v>0.67445745111394151</v>
      </c>
      <c r="I122" s="194">
        <f>SUM(I88:I121)</f>
        <v>222178738.53999996</v>
      </c>
      <c r="J122" s="162">
        <f>+I122/D122</f>
        <v>0.26332756381905553</v>
      </c>
      <c r="K122" s="520">
        <f>SUM(K88:K121)</f>
        <v>564471545.52999997</v>
      </c>
      <c r="L122" s="204"/>
      <c r="M122" s="204">
        <f t="shared" si="20"/>
        <v>8.1349656796048109E-3</v>
      </c>
      <c r="N122" s="520">
        <f>SUM(N88:N121)</f>
        <v>224546882.27000001</v>
      </c>
      <c r="O122" s="204"/>
      <c r="P122" s="204">
        <f>+I122/N122-1</f>
        <v>-1.0546322024424959E-2</v>
      </c>
    </row>
    <row r="123" spans="1:16" ht="14.1" customHeight="1" x14ac:dyDescent="0.25">
      <c r="A123" s="634" t="s">
        <v>588</v>
      </c>
      <c r="B123" s="33" t="s">
        <v>98</v>
      </c>
      <c r="C123" s="488">
        <v>498885.12</v>
      </c>
      <c r="D123" s="28">
        <v>490240.54</v>
      </c>
      <c r="E123" s="28">
        <v>161556.29999999999</v>
      </c>
      <c r="F123" s="41">
        <f>+E123/D123</f>
        <v>0.32954496174469783</v>
      </c>
      <c r="G123" s="28">
        <v>161556.29999999999</v>
      </c>
      <c r="H123" s="41">
        <f t="shared" si="30"/>
        <v>0.32954496174469783</v>
      </c>
      <c r="I123" s="28">
        <v>161556.29999999999</v>
      </c>
      <c r="J123" s="145">
        <f t="shared" si="23"/>
        <v>0.32954496174469783</v>
      </c>
      <c r="K123" s="171">
        <v>197322.79</v>
      </c>
      <c r="L123" s="699">
        <v>0.35214897425658215</v>
      </c>
      <c r="M123" s="666">
        <f t="shared" si="20"/>
        <v>-0.18125878921537664</v>
      </c>
      <c r="N123" s="171">
        <v>197322.79</v>
      </c>
      <c r="O123" s="699">
        <v>0.35214897425658215</v>
      </c>
      <c r="P123" s="201">
        <f t="shared" ref="P123:P149" si="31">+I123/N123-1</f>
        <v>-0.18125878921537664</v>
      </c>
    </row>
    <row r="124" spans="1:16" ht="14.1" customHeight="1" x14ac:dyDescent="0.25">
      <c r="A124" s="635" t="s">
        <v>589</v>
      </c>
      <c r="B124" s="34" t="s">
        <v>590</v>
      </c>
      <c r="C124" s="488">
        <v>9371552.2599999998</v>
      </c>
      <c r="D124" s="28">
        <v>9357242.4299999997</v>
      </c>
      <c r="E124" s="28">
        <v>4806400.43</v>
      </c>
      <c r="F124" s="264">
        <f>+E124/D124</f>
        <v>0.51365564865460045</v>
      </c>
      <c r="G124" s="28">
        <v>4275267.32</v>
      </c>
      <c r="H124" s="264">
        <f t="shared" si="30"/>
        <v>0.45689393557798419</v>
      </c>
      <c r="I124" s="28">
        <v>2962222.92</v>
      </c>
      <c r="J124" s="170">
        <f t="shared" si="23"/>
        <v>0.31657007309150159</v>
      </c>
      <c r="K124" s="171">
        <v>3690180.71</v>
      </c>
      <c r="L124" s="699">
        <v>0.41531316020726211</v>
      </c>
      <c r="M124" s="666">
        <f t="shared" si="20"/>
        <v>0.15855229214506417</v>
      </c>
      <c r="N124" s="171">
        <v>2855499.95</v>
      </c>
      <c r="O124" s="699">
        <v>0.32137361321965696</v>
      </c>
      <c r="P124" s="202">
        <f t="shared" si="31"/>
        <v>3.7374530509096893E-2</v>
      </c>
    </row>
    <row r="125" spans="1:16" ht="14.1" customHeight="1" x14ac:dyDescent="0.25">
      <c r="A125" s="635" t="s">
        <v>591</v>
      </c>
      <c r="B125" s="34" t="s">
        <v>592</v>
      </c>
      <c r="C125" s="488">
        <v>10148464.16</v>
      </c>
      <c r="D125" s="28">
        <v>10414548.560000001</v>
      </c>
      <c r="E125" s="28">
        <v>4218572.95</v>
      </c>
      <c r="F125" s="264">
        <f t="shared" ref="F125:F139" si="32">+E125/D125</f>
        <v>0.40506536847911151</v>
      </c>
      <c r="G125" s="28">
        <v>4193815.33</v>
      </c>
      <c r="H125" s="264">
        <f t="shared" si="30"/>
        <v>0.40268815358041787</v>
      </c>
      <c r="I125" s="28">
        <v>4186555.47</v>
      </c>
      <c r="J125" s="170">
        <f t="shared" si="23"/>
        <v>0.40199106527570888</v>
      </c>
      <c r="K125" s="171">
        <v>3775449.82</v>
      </c>
      <c r="L125" s="699">
        <v>0.40611207364459678</v>
      </c>
      <c r="M125" s="666">
        <f t="shared" si="20"/>
        <v>0.11081209655701385</v>
      </c>
      <c r="N125" s="171">
        <v>3718364.7</v>
      </c>
      <c r="O125" s="699">
        <v>0.3999716248073108</v>
      </c>
      <c r="P125" s="202">
        <f t="shared" si="31"/>
        <v>0.12591308485689967</v>
      </c>
    </row>
    <row r="126" spans="1:16" ht="14.1" customHeight="1" x14ac:dyDescent="0.25">
      <c r="A126" s="635" t="s">
        <v>593</v>
      </c>
      <c r="B126" s="34" t="s">
        <v>594</v>
      </c>
      <c r="C126" s="488">
        <v>9583690.2599999998</v>
      </c>
      <c r="D126" s="28">
        <v>9041136.6199999992</v>
      </c>
      <c r="E126" s="28">
        <v>4937652.16</v>
      </c>
      <c r="F126" s="264">
        <f t="shared" si="32"/>
        <v>0.54613179376997412</v>
      </c>
      <c r="G126" s="28">
        <v>4113207.66</v>
      </c>
      <c r="H126" s="264">
        <f t="shared" si="30"/>
        <v>0.45494364623371886</v>
      </c>
      <c r="I126" s="28">
        <v>1739368.61</v>
      </c>
      <c r="J126" s="170">
        <f>I126/D126</f>
        <v>0.19238384321638535</v>
      </c>
      <c r="K126" s="171">
        <v>2882161.84</v>
      </c>
      <c r="L126" s="699">
        <v>0.3337471789843629</v>
      </c>
      <c r="M126" s="666">
        <f t="shared" si="20"/>
        <v>0.4271258480058151</v>
      </c>
      <c r="N126" s="171">
        <v>1690390.79</v>
      </c>
      <c r="O126" s="699">
        <v>0.1957430529104669</v>
      </c>
      <c r="P126" s="202">
        <f t="shared" si="31"/>
        <v>2.8974258668316599E-2</v>
      </c>
    </row>
    <row r="127" spans="1:16" ht="14.1" customHeight="1" x14ac:dyDescent="0.25">
      <c r="A127" s="635" t="s">
        <v>595</v>
      </c>
      <c r="B127" s="34" t="s">
        <v>597</v>
      </c>
      <c r="C127" s="488">
        <v>9637207.5500000007</v>
      </c>
      <c r="D127" s="28">
        <v>9819414.1799999997</v>
      </c>
      <c r="E127" s="28">
        <v>5158296.1100000003</v>
      </c>
      <c r="F127" s="264">
        <f t="shared" si="32"/>
        <v>0.52531607440557115</v>
      </c>
      <c r="G127" s="28">
        <v>3532606.11</v>
      </c>
      <c r="H127" s="264">
        <f t="shared" si="30"/>
        <v>0.35975731802770333</v>
      </c>
      <c r="I127" s="28">
        <v>3479458.51</v>
      </c>
      <c r="J127" s="170">
        <f t="shared" si="23"/>
        <v>0.35434481591446626</v>
      </c>
      <c r="K127" s="171">
        <v>3405856.3</v>
      </c>
      <c r="L127" s="699">
        <v>0.37558382466892654</v>
      </c>
      <c r="M127" s="666">
        <f t="shared" si="20"/>
        <v>3.7215254795101016E-2</v>
      </c>
      <c r="N127" s="171">
        <v>2660083.3199999998</v>
      </c>
      <c r="O127" s="699">
        <v>0.29334304775677583</v>
      </c>
      <c r="P127" s="202">
        <f t="shared" si="31"/>
        <v>0.30802613731663109</v>
      </c>
    </row>
    <row r="128" spans="1:16" ht="14.1" customHeight="1" x14ac:dyDescent="0.25">
      <c r="A128" s="635" t="s">
        <v>596</v>
      </c>
      <c r="B128" s="34" t="s">
        <v>598</v>
      </c>
      <c r="C128" s="488">
        <v>1451368.26</v>
      </c>
      <c r="D128" s="28">
        <v>1451368.26</v>
      </c>
      <c r="E128" s="28">
        <v>658140.89</v>
      </c>
      <c r="F128" s="264">
        <f t="shared" si="32"/>
        <v>0.4534623693644782</v>
      </c>
      <c r="G128" s="28">
        <v>357140.89</v>
      </c>
      <c r="H128" s="264">
        <f t="shared" si="30"/>
        <v>0.24607186187191391</v>
      </c>
      <c r="I128" s="28">
        <v>356412.34</v>
      </c>
      <c r="J128" s="170">
        <f t="shared" si="23"/>
        <v>0.24556988727313081</v>
      </c>
      <c r="K128" s="171">
        <v>127402.75</v>
      </c>
      <c r="L128" s="699">
        <v>9.3390082099398919E-2</v>
      </c>
      <c r="M128" s="666">
        <f t="shared" si="20"/>
        <v>1.8032431796016963</v>
      </c>
      <c r="N128" s="171">
        <v>60376.37</v>
      </c>
      <c r="O128" s="699">
        <v>4.4257711479255245E-2</v>
      </c>
      <c r="P128" s="202">
        <f t="shared" si="31"/>
        <v>4.903176027310022</v>
      </c>
    </row>
    <row r="129" spans="1:16" ht="14.1" customHeight="1" x14ac:dyDescent="0.25">
      <c r="A129" s="635" t="s">
        <v>599</v>
      </c>
      <c r="B129" s="34" t="s">
        <v>600</v>
      </c>
      <c r="C129" s="488">
        <v>31974838.34</v>
      </c>
      <c r="D129" s="28">
        <v>31956138.34</v>
      </c>
      <c r="E129" s="28">
        <v>30212368.370000001</v>
      </c>
      <c r="F129" s="264">
        <f t="shared" si="32"/>
        <v>0.94543239388166955</v>
      </c>
      <c r="G129" s="28">
        <v>30062336.559999999</v>
      </c>
      <c r="H129" s="264">
        <f t="shared" si="30"/>
        <v>0.9407374645881571</v>
      </c>
      <c r="I129" s="28">
        <v>29472087.690000001</v>
      </c>
      <c r="J129" s="170">
        <f t="shared" si="23"/>
        <v>0.92226687018403997</v>
      </c>
      <c r="K129" s="171">
        <v>22567736.789999999</v>
      </c>
      <c r="L129" s="699">
        <v>0.70751203355222714</v>
      </c>
      <c r="M129" s="666">
        <f t="shared" si="20"/>
        <v>0.3320935475160689</v>
      </c>
      <c r="N129" s="171">
        <v>6920050.0099999998</v>
      </c>
      <c r="O129" s="699">
        <v>0.21694770283866863</v>
      </c>
      <c r="P129" s="202">
        <f t="shared" si="31"/>
        <v>3.2589414306848346</v>
      </c>
    </row>
    <row r="130" spans="1:16" ht="14.1" customHeight="1" x14ac:dyDescent="0.25">
      <c r="A130" s="635" t="s">
        <v>601</v>
      </c>
      <c r="B130" s="34" t="s">
        <v>604</v>
      </c>
      <c r="C130" s="488">
        <v>37146406.920000002</v>
      </c>
      <c r="D130" s="28">
        <v>37186531.920000002</v>
      </c>
      <c r="E130" s="28">
        <v>34964712.460000001</v>
      </c>
      <c r="F130" s="264">
        <f t="shared" si="32"/>
        <v>0.9402520389699196</v>
      </c>
      <c r="G130" s="28">
        <v>34664712.460000001</v>
      </c>
      <c r="H130" s="264">
        <f t="shared" si="30"/>
        <v>0.93218460206439169</v>
      </c>
      <c r="I130" s="28">
        <v>33839549.25</v>
      </c>
      <c r="J130" s="170">
        <f t="shared" si="23"/>
        <v>0.90999476161959869</v>
      </c>
      <c r="K130" s="171">
        <v>29793015.18</v>
      </c>
      <c r="L130" s="699">
        <v>0.80802866385530092</v>
      </c>
      <c r="M130" s="666">
        <f t="shared" si="20"/>
        <v>0.16351810149347901</v>
      </c>
      <c r="N130" s="171">
        <v>8507148.9299999997</v>
      </c>
      <c r="O130" s="699">
        <v>0.23072589805346291</v>
      </c>
      <c r="P130" s="202">
        <f t="shared" si="31"/>
        <v>2.97777792870966</v>
      </c>
    </row>
    <row r="131" spans="1:16" ht="14.1" customHeight="1" thickBot="1" x14ac:dyDescent="0.3">
      <c r="A131" s="635" t="s">
        <v>602</v>
      </c>
      <c r="B131" s="34" t="s">
        <v>603</v>
      </c>
      <c r="C131" s="488">
        <v>145349893.49000001</v>
      </c>
      <c r="D131" s="28">
        <v>150425554.37</v>
      </c>
      <c r="E131" s="28">
        <v>147274137.19999999</v>
      </c>
      <c r="F131" s="264">
        <f t="shared" si="32"/>
        <v>0.97904998799440346</v>
      </c>
      <c r="G131" s="28">
        <v>144359337.19999999</v>
      </c>
      <c r="H131" s="264">
        <f t="shared" si="30"/>
        <v>0.95967296118398204</v>
      </c>
      <c r="I131" s="28">
        <v>77115612.609999999</v>
      </c>
      <c r="J131" s="170">
        <f t="shared" si="23"/>
        <v>0.51264968198368488</v>
      </c>
      <c r="K131" s="171">
        <v>136556890.99000001</v>
      </c>
      <c r="L131" s="699">
        <v>0.93622513006484087</v>
      </c>
      <c r="M131" s="666">
        <f t="shared" si="20"/>
        <v>5.7136964333578399E-2</v>
      </c>
      <c r="N131" s="171">
        <v>69596012.609999999</v>
      </c>
      <c r="O131" s="699">
        <v>0.47714571916083681</v>
      </c>
      <c r="P131" s="682">
        <f t="shared" si="31"/>
        <v>0.10804641987376629</v>
      </c>
    </row>
    <row r="132" spans="1:16" ht="14.4" thickBot="1" x14ac:dyDescent="0.3">
      <c r="A132" s="629" t="s">
        <v>19</v>
      </c>
      <c r="K132" s="676"/>
      <c r="L132" s="680"/>
      <c r="M132" s="676"/>
      <c r="N132" s="676"/>
      <c r="O132" s="681"/>
      <c r="P132" s="676"/>
    </row>
    <row r="133" spans="1:16" ht="12.75" customHeight="1" x14ac:dyDescent="0.25">
      <c r="A133" s="749" t="s">
        <v>737</v>
      </c>
      <c r="B133" s="750"/>
      <c r="C133" s="156" t="s">
        <v>760</v>
      </c>
      <c r="D133" s="735" t="s">
        <v>830</v>
      </c>
      <c r="E133" s="736"/>
      <c r="F133" s="736"/>
      <c r="G133" s="736"/>
      <c r="H133" s="736"/>
      <c r="I133" s="736"/>
      <c r="J133" s="737"/>
      <c r="K133" s="744" t="s">
        <v>831</v>
      </c>
      <c r="L133" s="751"/>
      <c r="M133" s="751"/>
      <c r="N133" s="751"/>
      <c r="O133" s="751"/>
      <c r="P133" s="752"/>
    </row>
    <row r="134" spans="1:16" ht="12.75" customHeight="1" x14ac:dyDescent="0.25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79" t="s">
        <v>524</v>
      </c>
      <c r="L134" s="80" t="s">
        <v>525</v>
      </c>
      <c r="M134" s="80" t="s">
        <v>526</v>
      </c>
      <c r="N134" s="79" t="s">
        <v>39</v>
      </c>
      <c r="O134" s="80" t="s">
        <v>40</v>
      </c>
      <c r="P134" s="540" t="s">
        <v>351</v>
      </c>
    </row>
    <row r="135" spans="1:16" ht="14.1" customHeight="1" x14ac:dyDescent="0.25">
      <c r="A135" s="639"/>
      <c r="B135" s="75" t="s">
        <v>412</v>
      </c>
      <c r="C135" s="234" t="s">
        <v>13</v>
      </c>
      <c r="D135" s="235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42" t="s">
        <v>820</v>
      </c>
      <c r="N135" s="516" t="s">
        <v>17</v>
      </c>
      <c r="O135" s="81" t="s">
        <v>18</v>
      </c>
      <c r="P135" s="541" t="s">
        <v>820</v>
      </c>
    </row>
    <row r="136" spans="1:16" ht="14.1" customHeight="1" x14ac:dyDescent="0.25">
      <c r="A136" s="634" t="s">
        <v>605</v>
      </c>
      <c r="B136" s="33" t="s">
        <v>606</v>
      </c>
      <c r="C136" s="488">
        <v>9333627.9600000009</v>
      </c>
      <c r="D136" s="28">
        <v>9380457.3800000008</v>
      </c>
      <c r="E136" s="28">
        <v>6907452.5300000003</v>
      </c>
      <c r="F136" s="41">
        <f t="shared" si="32"/>
        <v>0.73636628260017745</v>
      </c>
      <c r="G136" s="28">
        <v>6343369.8300000001</v>
      </c>
      <c r="H136" s="41">
        <f>+G136/D136</f>
        <v>0.67623246639600421</v>
      </c>
      <c r="I136" s="28">
        <v>3662331.79</v>
      </c>
      <c r="J136" s="145">
        <f t="shared" ref="J136:J141" si="33">+I136/D136</f>
        <v>0.39042145192284855</v>
      </c>
      <c r="K136" s="171">
        <v>4462300.8899999997</v>
      </c>
      <c r="L136" s="699">
        <v>0.56913151789951233</v>
      </c>
      <c r="M136" s="666">
        <f t="shared" si="20"/>
        <v>0.42154686256488638</v>
      </c>
      <c r="N136" s="171">
        <v>1713254.01</v>
      </c>
      <c r="O136" s="699">
        <v>0.21851212620911503</v>
      </c>
      <c r="P136" s="201">
        <f t="shared" si="31"/>
        <v>1.1376467054059312</v>
      </c>
    </row>
    <row r="137" spans="1:16" ht="14.1" customHeight="1" x14ac:dyDescent="0.25">
      <c r="A137" s="635" t="s">
        <v>607</v>
      </c>
      <c r="B137" s="34" t="s">
        <v>608</v>
      </c>
      <c r="C137" s="488">
        <v>12929430.1</v>
      </c>
      <c r="D137" s="28">
        <v>13110410.98</v>
      </c>
      <c r="E137" s="28">
        <v>9295809.0099999998</v>
      </c>
      <c r="F137" s="264">
        <f t="shared" si="32"/>
        <v>0.70904024474753724</v>
      </c>
      <c r="G137" s="28">
        <v>7543285.7199999997</v>
      </c>
      <c r="H137" s="264">
        <f>+G137/D137</f>
        <v>0.57536607597636114</v>
      </c>
      <c r="I137" s="28">
        <v>2949094.2</v>
      </c>
      <c r="J137" s="170">
        <f t="shared" si="33"/>
        <v>0.22494292547341641</v>
      </c>
      <c r="K137" s="171">
        <v>6541995.6900000004</v>
      </c>
      <c r="L137" s="699">
        <v>0.54963167969733873</v>
      </c>
      <c r="M137" s="666">
        <f t="shared" si="20"/>
        <v>0.15305574589884818</v>
      </c>
      <c r="N137" s="171">
        <v>1612747.78</v>
      </c>
      <c r="O137" s="699">
        <v>0.13549646212768354</v>
      </c>
      <c r="P137" s="202">
        <f t="shared" si="31"/>
        <v>0.82861463929592283</v>
      </c>
    </row>
    <row r="138" spans="1:16" ht="14.1" customHeight="1" x14ac:dyDescent="0.25">
      <c r="A138" s="635" t="s">
        <v>609</v>
      </c>
      <c r="B138" s="34" t="s">
        <v>610</v>
      </c>
      <c r="C138" s="488">
        <v>1746344.56</v>
      </c>
      <c r="D138" s="28">
        <v>1964055.02</v>
      </c>
      <c r="E138" s="28">
        <v>1342411.69</v>
      </c>
      <c r="F138" s="264">
        <f t="shared" si="32"/>
        <v>0.68348985966798426</v>
      </c>
      <c r="G138" s="28">
        <v>191698.63</v>
      </c>
      <c r="H138" s="264">
        <f>+G138/D138</f>
        <v>9.7603492798282204E-2</v>
      </c>
      <c r="I138" s="28">
        <v>139245.17000000001</v>
      </c>
      <c r="J138" s="170">
        <f t="shared" si="33"/>
        <v>7.0896776608630863E-2</v>
      </c>
      <c r="K138" s="171">
        <v>46639.97</v>
      </c>
      <c r="L138" s="699">
        <v>8.008566630493015E-2</v>
      </c>
      <c r="M138" s="666">
        <f t="shared" si="20"/>
        <v>3.1101791017447056</v>
      </c>
      <c r="N138" s="171">
        <v>10101.969999999999</v>
      </c>
      <c r="O138" s="699">
        <v>1.7346130335041277E-2</v>
      </c>
      <c r="P138" s="202">
        <f t="shared" si="31"/>
        <v>12.783961940096836</v>
      </c>
    </row>
    <row r="139" spans="1:16" ht="14.1" customHeight="1" x14ac:dyDescent="0.25">
      <c r="A139" s="635" t="s">
        <v>611</v>
      </c>
      <c r="B139" s="34" t="s">
        <v>612</v>
      </c>
      <c r="C139" s="488">
        <v>3839950</v>
      </c>
      <c r="D139" s="28">
        <v>3872209.01</v>
      </c>
      <c r="E139" s="28">
        <v>3680211.51</v>
      </c>
      <c r="F139" s="264">
        <f t="shared" si="32"/>
        <v>0.95041654530936592</v>
      </c>
      <c r="G139" s="28">
        <v>3680211.51</v>
      </c>
      <c r="H139" s="264">
        <f>+G139/D139</f>
        <v>0.95041654530936592</v>
      </c>
      <c r="I139" s="28">
        <v>3581246.61</v>
      </c>
      <c r="J139" s="170">
        <f t="shared" si="33"/>
        <v>0.92485880817678279</v>
      </c>
      <c r="K139" s="171">
        <v>3397305.77</v>
      </c>
      <c r="L139" s="699">
        <v>0.82602448586937904</v>
      </c>
      <c r="M139" s="666">
        <f t="shared" si="20"/>
        <v>8.327355827026417E-2</v>
      </c>
      <c r="N139" s="171">
        <v>912182.07</v>
      </c>
      <c r="O139" s="699">
        <v>0.22178890462103323</v>
      </c>
      <c r="P139" s="202">
        <f t="shared" si="31"/>
        <v>2.9260217096790777</v>
      </c>
    </row>
    <row r="140" spans="1:16" ht="14.1" customHeight="1" x14ac:dyDescent="0.25">
      <c r="A140" s="635" t="s">
        <v>613</v>
      </c>
      <c r="B140" s="34" t="s">
        <v>614</v>
      </c>
      <c r="C140" s="488">
        <v>8184667.8799999999</v>
      </c>
      <c r="D140" s="28">
        <v>8150459.4299999997</v>
      </c>
      <c r="E140" s="28">
        <v>7450190.6600000001</v>
      </c>
      <c r="F140" s="264">
        <f>+E140/D140</f>
        <v>0.91408229486764037</v>
      </c>
      <c r="G140" s="28">
        <v>3462240.53</v>
      </c>
      <c r="H140" s="264">
        <f>+G140/D140</f>
        <v>0.42479084274148704</v>
      </c>
      <c r="I140" s="28">
        <v>1491114.75</v>
      </c>
      <c r="J140" s="170">
        <f t="shared" si="33"/>
        <v>0.18294855189531323</v>
      </c>
      <c r="K140" s="171">
        <v>2912971.34</v>
      </c>
      <c r="L140" s="699">
        <v>0.39697506872965937</v>
      </c>
      <c r="M140" s="666">
        <f t="shared" si="20"/>
        <v>0.18855976454612144</v>
      </c>
      <c r="N140" s="171">
        <v>1152684.6100000001</v>
      </c>
      <c r="O140" s="699">
        <v>0.15708601248317489</v>
      </c>
      <c r="P140" s="202">
        <f t="shared" si="31"/>
        <v>0.2936016817297491</v>
      </c>
    </row>
    <row r="141" spans="1:16" ht="14.1" customHeight="1" x14ac:dyDescent="0.25">
      <c r="A141" s="635" t="s">
        <v>615</v>
      </c>
      <c r="B141" s="34" t="s">
        <v>616</v>
      </c>
      <c r="C141" s="488">
        <v>6798399.4299999997</v>
      </c>
      <c r="D141" s="28">
        <v>6824226.5599999996</v>
      </c>
      <c r="E141" s="28">
        <v>5309305.6399999997</v>
      </c>
      <c r="F141" s="264">
        <f t="shared" ref="F141:F148" si="34">+E141/D141</f>
        <v>0.77800840773961644</v>
      </c>
      <c r="G141" s="28">
        <v>5034505.9400000004</v>
      </c>
      <c r="H141" s="264">
        <f t="shared" ref="H141:H148" si="35">+G141/D141</f>
        <v>0.73774015205028609</v>
      </c>
      <c r="I141" s="28">
        <v>1575296.5</v>
      </c>
      <c r="J141" s="170">
        <f t="shared" si="33"/>
        <v>0.23083883369780736</v>
      </c>
      <c r="K141" s="171">
        <v>4322098.1100000003</v>
      </c>
      <c r="L141" s="699">
        <v>0.6312369772447376</v>
      </c>
      <c r="M141" s="666">
        <f t="shared" si="20"/>
        <v>0.16482916673078485</v>
      </c>
      <c r="N141" s="171">
        <v>1446660.25</v>
      </c>
      <c r="O141" s="699">
        <v>0.21128290475343151</v>
      </c>
      <c r="P141" s="202">
        <f t="shared" si="31"/>
        <v>8.8919461221112606E-2</v>
      </c>
    </row>
    <row r="142" spans="1:16" ht="14.1" customHeight="1" x14ac:dyDescent="0.25">
      <c r="A142" s="635" t="s">
        <v>617</v>
      </c>
      <c r="B142" s="34" t="s">
        <v>618</v>
      </c>
      <c r="C142" s="488">
        <v>6030417.0800000001</v>
      </c>
      <c r="D142" s="28">
        <v>6562659.9199999999</v>
      </c>
      <c r="E142" s="28">
        <v>5296201.16</v>
      </c>
      <c r="F142" s="264">
        <f t="shared" si="34"/>
        <v>0.80702051067122804</v>
      </c>
      <c r="G142" s="28">
        <v>4914216.92</v>
      </c>
      <c r="H142" s="264">
        <f t="shared" si="35"/>
        <v>0.74881480678645318</v>
      </c>
      <c r="I142" s="28">
        <v>1874137.1</v>
      </c>
      <c r="J142" s="170">
        <f t="shared" ref="J142:J148" si="36">+I142/D142</f>
        <v>0.28557583706089712</v>
      </c>
      <c r="K142" s="171">
        <v>3204273.14</v>
      </c>
      <c r="L142" s="699">
        <v>0.486291203569299</v>
      </c>
      <c r="M142" s="666">
        <f t="shared" si="20"/>
        <v>0.53364482529725898</v>
      </c>
      <c r="N142" s="171">
        <v>1800530.15</v>
      </c>
      <c r="O142" s="699">
        <v>0.27325447471257408</v>
      </c>
      <c r="P142" s="202">
        <f t="shared" si="31"/>
        <v>4.0880709495478396E-2</v>
      </c>
    </row>
    <row r="143" spans="1:16" ht="14.1" customHeight="1" x14ac:dyDescent="0.25">
      <c r="A143" s="635" t="s">
        <v>619</v>
      </c>
      <c r="B143" s="34" t="s">
        <v>620</v>
      </c>
      <c r="C143" s="488">
        <v>1618076.32</v>
      </c>
      <c r="D143" s="28">
        <v>1740143.08</v>
      </c>
      <c r="E143" s="28">
        <v>820718.27</v>
      </c>
      <c r="F143" s="264">
        <f t="shared" si="34"/>
        <v>0.47163838389657015</v>
      </c>
      <c r="G143" s="28">
        <v>587035.52</v>
      </c>
      <c r="H143" s="264">
        <f>+G143/D143</f>
        <v>0.33734899546306274</v>
      </c>
      <c r="I143" s="28">
        <v>456686.86</v>
      </c>
      <c r="J143" s="170">
        <f t="shared" si="36"/>
        <v>0.26244213205732481</v>
      </c>
      <c r="K143" s="171">
        <v>307841.13</v>
      </c>
      <c r="L143" s="699">
        <v>0.27883699891441105</v>
      </c>
      <c r="M143" s="666">
        <f t="shared" si="20"/>
        <v>0.9069431040615008</v>
      </c>
      <c r="N143" s="171">
        <v>155749.89000000001</v>
      </c>
      <c r="O143" s="699">
        <v>0.14107546937879822</v>
      </c>
      <c r="P143" s="202">
        <f t="shared" si="31"/>
        <v>1.932180947286704</v>
      </c>
    </row>
    <row r="144" spans="1:16" ht="14.1" customHeight="1" x14ac:dyDescent="0.25">
      <c r="A144" s="635" t="s">
        <v>621</v>
      </c>
      <c r="B144" s="34" t="s">
        <v>622</v>
      </c>
      <c r="C144" s="488">
        <v>3012642.52</v>
      </c>
      <c r="D144" s="28">
        <v>3224585.07</v>
      </c>
      <c r="E144" s="28">
        <v>2068573.3</v>
      </c>
      <c r="F144" s="264">
        <f>+E144/D144</f>
        <v>0.64150061328665775</v>
      </c>
      <c r="G144" s="28">
        <v>1119897.5</v>
      </c>
      <c r="H144" s="264">
        <f t="shared" si="35"/>
        <v>0.34729972250352198</v>
      </c>
      <c r="I144" s="28">
        <v>486536.94</v>
      </c>
      <c r="J144" s="170">
        <f t="shared" si="36"/>
        <v>0.15088358019346657</v>
      </c>
      <c r="K144" s="171">
        <v>862823.06</v>
      </c>
      <c r="L144" s="699">
        <v>0.27228959442324413</v>
      </c>
      <c r="M144" s="666">
        <f t="shared" si="20"/>
        <v>0.29794572249842277</v>
      </c>
      <c r="N144" s="171">
        <v>278685.84999999998</v>
      </c>
      <c r="O144" s="699">
        <v>8.7947646030690274E-2</v>
      </c>
      <c r="P144" s="202">
        <f t="shared" si="31"/>
        <v>0.74582577479265644</v>
      </c>
    </row>
    <row r="145" spans="1:18" ht="14.1" customHeight="1" x14ac:dyDescent="0.25">
      <c r="A145" s="635" t="s">
        <v>623</v>
      </c>
      <c r="B145" s="34" t="s">
        <v>624</v>
      </c>
      <c r="C145" s="488">
        <v>3426426.98</v>
      </c>
      <c r="D145" s="28">
        <v>3658923.17</v>
      </c>
      <c r="E145" s="28">
        <v>2412453.98</v>
      </c>
      <c r="F145" s="264">
        <f t="shared" si="34"/>
        <v>0.65933441832833017</v>
      </c>
      <c r="G145" s="28">
        <v>1674007.13</v>
      </c>
      <c r="H145" s="264">
        <f t="shared" si="35"/>
        <v>0.4575136050205722</v>
      </c>
      <c r="I145" s="28">
        <v>798396.61</v>
      </c>
      <c r="J145" s="170">
        <f t="shared" si="36"/>
        <v>0.21820534974501801</v>
      </c>
      <c r="K145" s="171">
        <v>1929738.21</v>
      </c>
      <c r="L145" s="699">
        <v>0.4856778741318063</v>
      </c>
      <c r="M145" s="666">
        <f t="shared" si="20"/>
        <v>-0.13252112575415087</v>
      </c>
      <c r="N145" s="171">
        <v>695636.6</v>
      </c>
      <c r="O145" s="699">
        <v>0.17507831026275719</v>
      </c>
      <c r="P145" s="202">
        <f t="shared" si="31"/>
        <v>0.14772082147489085</v>
      </c>
    </row>
    <row r="146" spans="1:18" ht="14.1" customHeight="1" x14ac:dyDescent="0.25">
      <c r="A146" s="635" t="s">
        <v>625</v>
      </c>
      <c r="B146" s="34" t="s">
        <v>626</v>
      </c>
      <c r="C146" s="488">
        <v>0</v>
      </c>
      <c r="D146" s="28"/>
      <c r="E146" s="28"/>
      <c r="F146" s="395" t="s">
        <v>127</v>
      </c>
      <c r="G146" s="28"/>
      <c r="H146" s="395" t="s">
        <v>127</v>
      </c>
      <c r="I146" s="28"/>
      <c r="J146" s="409" t="s">
        <v>127</v>
      </c>
      <c r="K146" s="171">
        <v>0</v>
      </c>
      <c r="L146" s="70" t="s">
        <v>127</v>
      </c>
      <c r="M146" s="666" t="s">
        <v>127</v>
      </c>
      <c r="N146" s="171">
        <v>0</v>
      </c>
      <c r="O146" s="70" t="s">
        <v>127</v>
      </c>
      <c r="P146" s="202" t="s">
        <v>127</v>
      </c>
    </row>
    <row r="147" spans="1:18" ht="14.1" customHeight="1" x14ac:dyDescent="0.25">
      <c r="A147" s="635" t="s">
        <v>627</v>
      </c>
      <c r="B147" s="34" t="s">
        <v>628</v>
      </c>
      <c r="C147" s="488">
        <v>475229.6</v>
      </c>
      <c r="D147" s="28">
        <v>622155.4</v>
      </c>
      <c r="E147" s="28">
        <v>439045.1</v>
      </c>
      <c r="F147" s="264">
        <f t="shared" si="34"/>
        <v>0.70568398184762193</v>
      </c>
      <c r="G147" s="28">
        <v>361908.43</v>
      </c>
      <c r="H147" s="264">
        <f t="shared" si="35"/>
        <v>0.58170101874869207</v>
      </c>
      <c r="I147" s="28">
        <v>221791.92</v>
      </c>
      <c r="J147" s="170">
        <f t="shared" si="36"/>
        <v>0.35648958443501416</v>
      </c>
      <c r="K147" s="171">
        <v>559642.47</v>
      </c>
      <c r="L147" s="699">
        <v>0.8072888875092098</v>
      </c>
      <c r="M147" s="666">
        <f t="shared" si="20"/>
        <v>-0.35332207721833542</v>
      </c>
      <c r="N147" s="171">
        <v>183368.4</v>
      </c>
      <c r="O147" s="699">
        <v>0.26451043224139831</v>
      </c>
      <c r="P147" s="202">
        <f t="shared" si="31"/>
        <v>0.20954275654911103</v>
      </c>
    </row>
    <row r="148" spans="1:18" ht="14.1" customHeight="1" x14ac:dyDescent="0.25">
      <c r="A148" s="635" t="s">
        <v>629</v>
      </c>
      <c r="B148" s="34" t="s">
        <v>630</v>
      </c>
      <c r="C148" s="488">
        <v>10384657.359999999</v>
      </c>
      <c r="D148" s="28">
        <v>10400657.359999999</v>
      </c>
      <c r="E148" s="28">
        <v>8042608.6900000004</v>
      </c>
      <c r="F148" s="264">
        <f t="shared" si="34"/>
        <v>0.7732788814802376</v>
      </c>
      <c r="G148" s="28">
        <v>2589998.2400000002</v>
      </c>
      <c r="H148" s="264">
        <f t="shared" si="35"/>
        <v>0.2490225521668373</v>
      </c>
      <c r="I148" s="28">
        <v>109403.07</v>
      </c>
      <c r="J148" s="170">
        <f t="shared" si="36"/>
        <v>1.0518861088603348E-2</v>
      </c>
      <c r="K148" s="171">
        <v>2605192.6800000002</v>
      </c>
      <c r="L148" s="699">
        <v>0.25615272144256301</v>
      </c>
      <c r="M148" s="666">
        <f t="shared" si="20"/>
        <v>-5.8323670708302355E-3</v>
      </c>
      <c r="N148" s="171">
        <v>140130.79</v>
      </c>
      <c r="O148" s="699">
        <v>1.3778206691566588E-2</v>
      </c>
      <c r="P148" s="202">
        <f t="shared" si="31"/>
        <v>-0.21927886084136117</v>
      </c>
    </row>
    <row r="149" spans="1:18" ht="14.1" customHeight="1" x14ac:dyDescent="0.25">
      <c r="A149" s="637" t="s">
        <v>785</v>
      </c>
      <c r="B149" s="34" t="s">
        <v>418</v>
      </c>
      <c r="C149" s="488">
        <v>10737227.699999999</v>
      </c>
      <c r="D149" s="28">
        <v>11103530.050000001</v>
      </c>
      <c r="E149" s="28">
        <v>10503975.43</v>
      </c>
      <c r="F149" s="264">
        <f>+E149/D149</f>
        <v>0.94600324245531253</v>
      </c>
      <c r="G149" s="28">
        <v>10432623.01</v>
      </c>
      <c r="H149" s="264">
        <f>+G149/D149</f>
        <v>0.93957714015463034</v>
      </c>
      <c r="I149" s="28">
        <v>4482213.25</v>
      </c>
      <c r="J149" s="170">
        <f>+I149/D149</f>
        <v>0.40367461787524045</v>
      </c>
      <c r="K149" s="171">
        <v>10556480.17</v>
      </c>
      <c r="L149" s="699">
        <v>0.98305796041560434</v>
      </c>
      <c r="M149" s="201">
        <f t="shared" si="20"/>
        <v>-1.1732808474550493E-2</v>
      </c>
      <c r="N149" s="171">
        <v>3939797.11</v>
      </c>
      <c r="O149" s="699">
        <v>0.36688828558732489</v>
      </c>
      <c r="P149" s="202">
        <f t="shared" si="31"/>
        <v>0.13767616068940169</v>
      </c>
    </row>
    <row r="150" spans="1:18" ht="14.1" customHeight="1" x14ac:dyDescent="0.25">
      <c r="A150" s="633">
        <v>2</v>
      </c>
      <c r="B150" s="478" t="s">
        <v>123</v>
      </c>
      <c r="C150" s="192">
        <f>SUM(C123:C131,C136:C149)</f>
        <v>333679403.85000002</v>
      </c>
      <c r="D150" s="198">
        <f>SUM(D123:D131,D136:D149)</f>
        <v>340756647.65000004</v>
      </c>
      <c r="E150" s="194">
        <f>SUM(E123:E131,E136:E149)</f>
        <v>295960793.84000003</v>
      </c>
      <c r="F150" s="82">
        <f>E150/D150</f>
        <v>0.86854004428400478</v>
      </c>
      <c r="G150" s="194">
        <f>SUM(G123:G131,G136:G149)</f>
        <v>273654978.74000001</v>
      </c>
      <c r="H150" s="82">
        <f>G150/D150</f>
        <v>0.8030803819301513</v>
      </c>
      <c r="I150" s="194">
        <f>SUM(I123:I131,I136:I149)</f>
        <v>175140318.46999997</v>
      </c>
      <c r="J150" s="162">
        <f>I150/D150</f>
        <v>0.51397476667833375</v>
      </c>
      <c r="K150" s="520">
        <f>SUM(K123:K149)</f>
        <v>244705319.80000001</v>
      </c>
      <c r="L150" s="204">
        <v>0.74719515462834174</v>
      </c>
      <c r="M150" s="204">
        <f t="shared" si="20"/>
        <v>0.11830416667549692</v>
      </c>
      <c r="N150" s="520">
        <f>SUM(N123:N149)</f>
        <v>110246778.95</v>
      </c>
      <c r="O150" s="204">
        <v>0.3366328901723446</v>
      </c>
      <c r="P150" s="204">
        <f>+I150/N150-1</f>
        <v>0.58862073012973015</v>
      </c>
      <c r="R150"/>
    </row>
    <row r="151" spans="1:18" ht="14.1" customHeight="1" x14ac:dyDescent="0.25">
      <c r="A151" s="634" t="s">
        <v>786</v>
      </c>
      <c r="B151" s="33" t="s">
        <v>632</v>
      </c>
      <c r="C151" s="488">
        <v>19667096.66</v>
      </c>
      <c r="D151" s="28">
        <v>19673277.559999999</v>
      </c>
      <c r="E151" s="28">
        <v>18487794.690000001</v>
      </c>
      <c r="F151" s="41">
        <f t="shared" ref="F151:F160" si="37">+E151/D151</f>
        <v>0.93974146573266781</v>
      </c>
      <c r="G151" s="28">
        <v>17992409.690000001</v>
      </c>
      <c r="H151" s="41">
        <f t="shared" ref="H151:H160" si="38">+G151/D151</f>
        <v>0.91456086232333944</v>
      </c>
      <c r="I151" s="28">
        <v>8661973.2699999996</v>
      </c>
      <c r="J151" s="145">
        <f t="shared" ref="J151:J160" si="39">+I151/D151</f>
        <v>0.44029131615626937</v>
      </c>
      <c r="K151" s="171">
        <v>17847757.629999999</v>
      </c>
      <c r="L151" s="699">
        <v>0.89314371106406565</v>
      </c>
      <c r="M151" s="666">
        <f t="shared" si="20"/>
        <v>8.1047750086464809E-3</v>
      </c>
      <c r="N151" s="171">
        <v>7268445.8799999999</v>
      </c>
      <c r="O151" s="699">
        <v>0.363730103327917</v>
      </c>
      <c r="P151" s="201">
        <f>+I151/N151-1</f>
        <v>0.19172288175584518</v>
      </c>
    </row>
    <row r="152" spans="1:18" ht="14.1" customHeight="1" x14ac:dyDescent="0.25">
      <c r="A152" s="634" t="s">
        <v>631</v>
      </c>
      <c r="B152" s="33" t="s">
        <v>633</v>
      </c>
      <c r="C152" s="488">
        <v>2539577.19</v>
      </c>
      <c r="D152" s="28">
        <v>2539577.19</v>
      </c>
      <c r="E152" s="28">
        <v>691249.2</v>
      </c>
      <c r="F152" s="41">
        <f t="shared" si="37"/>
        <v>0.27219066335999026</v>
      </c>
      <c r="G152" s="28">
        <v>691249.2</v>
      </c>
      <c r="H152" s="41">
        <f t="shared" si="38"/>
        <v>0.27219066335999026</v>
      </c>
      <c r="I152" s="28">
        <v>691249.2</v>
      </c>
      <c r="J152" s="145">
        <f t="shared" si="39"/>
        <v>0.27219066335999026</v>
      </c>
      <c r="K152" s="171">
        <v>2248848</v>
      </c>
      <c r="L152" s="699">
        <v>1</v>
      </c>
      <c r="M152" s="666">
        <f t="shared" ref="M152:M214" si="40">+G152/K152-1</f>
        <v>-0.69262075515997523</v>
      </c>
      <c r="N152" s="171">
        <v>1500000</v>
      </c>
      <c r="O152" s="699">
        <v>0.66700817485219099</v>
      </c>
      <c r="P152" s="201">
        <f>+I152/N152-1</f>
        <v>-0.53916720000000007</v>
      </c>
    </row>
    <row r="153" spans="1:18" ht="14.1" customHeight="1" x14ac:dyDescent="0.25">
      <c r="A153" s="634" t="s">
        <v>787</v>
      </c>
      <c r="B153" s="33" t="s">
        <v>742</v>
      </c>
      <c r="C153" s="488">
        <v>9000</v>
      </c>
      <c r="D153" s="28">
        <v>6000</v>
      </c>
      <c r="E153" s="28">
        <v>6000</v>
      </c>
      <c r="F153" s="41">
        <f t="shared" si="37"/>
        <v>1</v>
      </c>
      <c r="G153" s="28">
        <v>2959.15</v>
      </c>
      <c r="H153" s="41">
        <f t="shared" si="38"/>
        <v>0.49319166666666669</v>
      </c>
      <c r="I153" s="28">
        <v>2959.15</v>
      </c>
      <c r="J153" s="145">
        <f t="shared" si="39"/>
        <v>0.49319166666666669</v>
      </c>
      <c r="K153" s="171">
        <v>870</v>
      </c>
      <c r="L153" s="699">
        <v>0.14499999999999999</v>
      </c>
      <c r="M153" s="666">
        <f t="shared" si="40"/>
        <v>2.40132183908046</v>
      </c>
      <c r="N153" s="171">
        <v>870</v>
      </c>
      <c r="O153" s="699">
        <v>0.14499999999999999</v>
      </c>
      <c r="P153" s="201">
        <f t="shared" ref="P153:P154" si="41">+I153/N153-1</f>
        <v>2.40132183908046</v>
      </c>
    </row>
    <row r="154" spans="1:18" ht="14.1" customHeight="1" x14ac:dyDescent="0.25">
      <c r="A154" s="635" t="s">
        <v>634</v>
      </c>
      <c r="B154" s="34" t="s">
        <v>635</v>
      </c>
      <c r="C154" s="488">
        <v>10958931.689999999</v>
      </c>
      <c r="D154" s="28">
        <v>10958931.689999999</v>
      </c>
      <c r="E154" s="28">
        <v>10958931.689999999</v>
      </c>
      <c r="F154" s="264">
        <f t="shared" si="37"/>
        <v>1</v>
      </c>
      <c r="G154" s="28">
        <v>10958931.689999999</v>
      </c>
      <c r="H154" s="264">
        <f t="shared" si="38"/>
        <v>1</v>
      </c>
      <c r="I154" s="28">
        <v>0</v>
      </c>
      <c r="J154" s="170">
        <f t="shared" si="39"/>
        <v>0</v>
      </c>
      <c r="K154" s="171">
        <v>10674936.689999999</v>
      </c>
      <c r="L154" s="699">
        <v>1</v>
      </c>
      <c r="M154" s="672">
        <f t="shared" si="40"/>
        <v>2.6603904851823623E-2</v>
      </c>
      <c r="N154" s="171">
        <v>5100000</v>
      </c>
      <c r="O154" s="699">
        <v>0.47775458984946917</v>
      </c>
      <c r="P154" s="201">
        <f t="shared" si="41"/>
        <v>-1</v>
      </c>
    </row>
    <row r="155" spans="1:18" ht="14.1" customHeight="1" x14ac:dyDescent="0.25">
      <c r="A155" s="637" t="s">
        <v>788</v>
      </c>
      <c r="B155" s="34" t="s">
        <v>466</v>
      </c>
      <c r="C155" s="488">
        <v>40599839.609999999</v>
      </c>
      <c r="D155" s="28">
        <v>40599839.609999999</v>
      </c>
      <c r="E155" s="28">
        <v>37096734.350000001</v>
      </c>
      <c r="F155" s="264">
        <f t="shared" si="37"/>
        <v>0.91371627834861791</v>
      </c>
      <c r="G155" s="28">
        <v>37096734.350000001</v>
      </c>
      <c r="H155" s="264">
        <f t="shared" si="38"/>
        <v>0.91371627834861791</v>
      </c>
      <c r="I155" s="28">
        <v>34681050</v>
      </c>
      <c r="J155" s="170">
        <f t="shared" si="39"/>
        <v>0.85421642876288206</v>
      </c>
      <c r="K155" s="171">
        <v>40599839.609999999</v>
      </c>
      <c r="L155" s="699">
        <v>1</v>
      </c>
      <c r="M155" s="666">
        <f t="shared" si="40"/>
        <v>-8.6283721651382095E-2</v>
      </c>
      <c r="N155" s="171">
        <v>34681050</v>
      </c>
      <c r="O155" s="699">
        <v>0.85421642876288206</v>
      </c>
      <c r="P155" s="201">
        <f t="shared" ref="P155:P173" si="42">+I155/N155-1</f>
        <v>0</v>
      </c>
    </row>
    <row r="156" spans="1:18" ht="14.1" customHeight="1" x14ac:dyDescent="0.25">
      <c r="A156" s="637" t="s">
        <v>636</v>
      </c>
      <c r="B156" s="34" t="s">
        <v>637</v>
      </c>
      <c r="C156" s="488">
        <v>1576943.5</v>
      </c>
      <c r="D156" s="28">
        <v>1576943.5</v>
      </c>
      <c r="E156" s="28">
        <v>1576943.5</v>
      </c>
      <c r="F156" s="264">
        <f t="shared" si="37"/>
        <v>1</v>
      </c>
      <c r="G156" s="28">
        <v>1576943.5</v>
      </c>
      <c r="H156" s="264">
        <f t="shared" si="38"/>
        <v>1</v>
      </c>
      <c r="I156" s="28">
        <v>0</v>
      </c>
      <c r="J156" s="170">
        <f t="shared" si="39"/>
        <v>0</v>
      </c>
      <c r="K156" s="171">
        <v>1576943.5</v>
      </c>
      <c r="L156" s="699">
        <v>1</v>
      </c>
      <c r="M156" s="666">
        <f t="shared" si="40"/>
        <v>0</v>
      </c>
      <c r="N156" s="171">
        <v>0</v>
      </c>
      <c r="O156" s="699">
        <v>0</v>
      </c>
      <c r="P156" s="201" t="s">
        <v>127</v>
      </c>
    </row>
    <row r="157" spans="1:18" ht="14.1" customHeight="1" x14ac:dyDescent="0.25">
      <c r="A157" s="635" t="s">
        <v>638</v>
      </c>
      <c r="B157" s="34" t="s">
        <v>639</v>
      </c>
      <c r="C157" s="488">
        <v>8163831</v>
      </c>
      <c r="D157" s="28">
        <v>8163831</v>
      </c>
      <c r="E157" s="28">
        <v>8163831</v>
      </c>
      <c r="F157" s="264">
        <f t="shared" si="37"/>
        <v>1</v>
      </c>
      <c r="G157" s="28">
        <v>8163831</v>
      </c>
      <c r="H157" s="264">
        <f t="shared" si="38"/>
        <v>1</v>
      </c>
      <c r="I157" s="28">
        <v>0</v>
      </c>
      <c r="J157" s="170">
        <f t="shared" si="39"/>
        <v>0</v>
      </c>
      <c r="K157" s="171">
        <v>7463831</v>
      </c>
      <c r="L157" s="699">
        <v>0.91425594184886971</v>
      </c>
      <c r="M157" s="666">
        <f t="shared" si="40"/>
        <v>9.3785617600398608E-2</v>
      </c>
      <c r="N157" s="171">
        <v>0</v>
      </c>
      <c r="O157" s="699">
        <v>0</v>
      </c>
      <c r="P157" s="201" t="s">
        <v>127</v>
      </c>
    </row>
    <row r="158" spans="1:18" ht="14.1" customHeight="1" x14ac:dyDescent="0.25">
      <c r="A158" s="635" t="s">
        <v>640</v>
      </c>
      <c r="B158" s="34" t="s">
        <v>112</v>
      </c>
      <c r="C158" s="488">
        <v>8786963.8499999996</v>
      </c>
      <c r="D158" s="28">
        <v>8758598.2699999996</v>
      </c>
      <c r="E158" s="28">
        <v>8512885.7200000007</v>
      </c>
      <c r="F158" s="264">
        <f t="shared" si="37"/>
        <v>0.97194613311109213</v>
      </c>
      <c r="G158" s="28">
        <v>8353529.3899999997</v>
      </c>
      <c r="H158" s="264">
        <f t="shared" si="38"/>
        <v>0.95375185988522337</v>
      </c>
      <c r="I158" s="28">
        <v>104392.04</v>
      </c>
      <c r="J158" s="170">
        <f t="shared" si="39"/>
        <v>1.1918806729332957E-2</v>
      </c>
      <c r="K158" s="171">
        <v>8420993.9199999999</v>
      </c>
      <c r="L158" s="699">
        <v>0.91641616153619376</v>
      </c>
      <c r="M158" s="666">
        <f t="shared" si="40"/>
        <v>-8.0114687934604856E-3</v>
      </c>
      <c r="N158" s="171">
        <v>258868.24</v>
      </c>
      <c r="O158" s="699">
        <v>2.8171382273653296E-2</v>
      </c>
      <c r="P158" s="201">
        <f t="shared" si="42"/>
        <v>-0.59673678007004649</v>
      </c>
    </row>
    <row r="159" spans="1:18" ht="14.1" customHeight="1" x14ac:dyDescent="0.25">
      <c r="A159" s="635" t="s">
        <v>641</v>
      </c>
      <c r="B159" s="34" t="s">
        <v>642</v>
      </c>
      <c r="C159" s="488">
        <v>8747393.0999999996</v>
      </c>
      <c r="D159" s="28">
        <v>8747393.0999999996</v>
      </c>
      <c r="E159" s="28">
        <v>8744700.8900000006</v>
      </c>
      <c r="F159" s="264">
        <f t="shared" si="37"/>
        <v>0.99969222716194162</v>
      </c>
      <c r="G159" s="28">
        <v>8744700.8900000006</v>
      </c>
      <c r="H159" s="264">
        <f t="shared" si="38"/>
        <v>0.99969222716194162</v>
      </c>
      <c r="I159" s="28">
        <v>0</v>
      </c>
      <c r="J159" s="170">
        <f t="shared" si="39"/>
        <v>0</v>
      </c>
      <c r="K159" s="171">
        <v>8744700.8900000006</v>
      </c>
      <c r="L159" s="699">
        <v>0.99063231816423825</v>
      </c>
      <c r="M159" s="666">
        <f t="shared" si="40"/>
        <v>0</v>
      </c>
      <c r="N159" s="171">
        <v>0</v>
      </c>
      <c r="O159" s="699">
        <v>0</v>
      </c>
      <c r="P159" s="201" t="s">
        <v>127</v>
      </c>
    </row>
    <row r="160" spans="1:18" ht="14.1" customHeight="1" x14ac:dyDescent="0.25">
      <c r="A160" s="635" t="s">
        <v>789</v>
      </c>
      <c r="B160" s="34" t="s">
        <v>645</v>
      </c>
      <c r="C160" s="488">
        <v>5255775.0999999996</v>
      </c>
      <c r="D160" s="28">
        <v>5255775.0999999996</v>
      </c>
      <c r="E160" s="28">
        <v>5255775.0999999996</v>
      </c>
      <c r="F160" s="264">
        <f t="shared" si="37"/>
        <v>1</v>
      </c>
      <c r="G160" s="28">
        <v>5255775.0999999996</v>
      </c>
      <c r="H160" s="264">
        <f t="shared" si="38"/>
        <v>1</v>
      </c>
      <c r="I160" s="28">
        <v>0</v>
      </c>
      <c r="J160" s="170">
        <f t="shared" si="39"/>
        <v>0</v>
      </c>
      <c r="K160" s="171">
        <v>5255775.0999999996</v>
      </c>
      <c r="L160" s="699">
        <v>1</v>
      </c>
      <c r="M160" s="666">
        <f t="shared" si="40"/>
        <v>0</v>
      </c>
      <c r="N160" s="171">
        <v>0</v>
      </c>
      <c r="O160" s="699">
        <v>0</v>
      </c>
      <c r="P160" s="201" t="s">
        <v>127</v>
      </c>
    </row>
    <row r="161" spans="1:18" ht="14.1" customHeight="1" x14ac:dyDescent="0.25">
      <c r="A161" s="635" t="s">
        <v>643</v>
      </c>
      <c r="B161" s="34" t="s">
        <v>646</v>
      </c>
      <c r="C161" s="488">
        <v>3019606</v>
      </c>
      <c r="D161" s="28">
        <v>3019606</v>
      </c>
      <c r="E161" s="28">
        <v>2919606</v>
      </c>
      <c r="F161" s="264">
        <f t="shared" ref="F161:F167" si="43">+E161/D161</f>
        <v>0.96688309666890315</v>
      </c>
      <c r="G161" s="28">
        <v>2919606</v>
      </c>
      <c r="H161" s="264">
        <f t="shared" ref="H161:H167" si="44">+G161/D161</f>
        <v>0.96688309666890315</v>
      </c>
      <c r="I161" s="28">
        <v>0</v>
      </c>
      <c r="J161" s="170">
        <f t="shared" ref="J161:J167" si="45">+I161/D161</f>
        <v>0</v>
      </c>
      <c r="K161" s="171">
        <v>2919606</v>
      </c>
      <c r="L161" s="699">
        <v>0.96688309666890315</v>
      </c>
      <c r="M161" s="666">
        <f t="shared" si="40"/>
        <v>0</v>
      </c>
      <c r="N161" s="171">
        <v>0</v>
      </c>
      <c r="O161" s="699">
        <v>0</v>
      </c>
      <c r="P161" s="201" t="s">
        <v>127</v>
      </c>
    </row>
    <row r="162" spans="1:18" ht="14.1" customHeight="1" x14ac:dyDescent="0.25">
      <c r="A162" s="635" t="s">
        <v>644</v>
      </c>
      <c r="B162" s="34" t="s">
        <v>647</v>
      </c>
      <c r="C162" s="488">
        <v>1326943.5</v>
      </c>
      <c r="D162" s="28">
        <v>2046943.5</v>
      </c>
      <c r="E162" s="28">
        <v>1326943.5</v>
      </c>
      <c r="F162" s="264">
        <f t="shared" si="43"/>
        <v>0.64825604614880672</v>
      </c>
      <c r="G162" s="28">
        <v>1326943.5</v>
      </c>
      <c r="H162" s="264">
        <f t="shared" si="44"/>
        <v>0.64825604614880672</v>
      </c>
      <c r="I162" s="28">
        <v>0</v>
      </c>
      <c r="J162" s="170">
        <f t="shared" si="45"/>
        <v>0</v>
      </c>
      <c r="K162" s="171">
        <v>1326943.5</v>
      </c>
      <c r="L162" s="699">
        <v>1</v>
      </c>
      <c r="M162" s="666">
        <f t="shared" si="40"/>
        <v>0</v>
      </c>
      <c r="N162" s="171">
        <v>0</v>
      </c>
      <c r="O162" s="699">
        <v>0</v>
      </c>
      <c r="P162" s="201" t="s">
        <v>127</v>
      </c>
    </row>
    <row r="163" spans="1:18" ht="14.1" customHeight="1" x14ac:dyDescent="0.25">
      <c r="A163" s="635" t="s">
        <v>790</v>
      </c>
      <c r="B163" s="34" t="s">
        <v>481</v>
      </c>
      <c r="C163" s="488">
        <v>33376191.52</v>
      </c>
      <c r="D163" s="28">
        <v>33376191.52</v>
      </c>
      <c r="E163" s="28">
        <v>30854808.640000001</v>
      </c>
      <c r="F163" s="264">
        <f t="shared" si="43"/>
        <v>0.92445564442278827</v>
      </c>
      <c r="G163" s="28">
        <v>30854808.640000001</v>
      </c>
      <c r="H163" s="264">
        <f t="shared" si="44"/>
        <v>0.92445564442278827</v>
      </c>
      <c r="I163" s="28">
        <v>20800000</v>
      </c>
      <c r="J163" s="170">
        <f t="shared" si="45"/>
        <v>0.62319872498142947</v>
      </c>
      <c r="K163" s="171">
        <v>33376191.52</v>
      </c>
      <c r="L163" s="699">
        <v>1</v>
      </c>
      <c r="M163" s="666">
        <f t="shared" si="40"/>
        <v>-7.554435557721173E-2</v>
      </c>
      <c r="N163" s="171">
        <v>15900000</v>
      </c>
      <c r="O163" s="699">
        <v>0.47638748688484278</v>
      </c>
      <c r="P163" s="201">
        <f t="shared" si="42"/>
        <v>0.30817610062893075</v>
      </c>
    </row>
    <row r="164" spans="1:18" ht="14.1" customHeight="1" x14ac:dyDescent="0.25">
      <c r="A164" s="637" t="s">
        <v>648</v>
      </c>
      <c r="B164" s="34" t="s">
        <v>649</v>
      </c>
      <c r="C164" s="488">
        <v>13224307.26</v>
      </c>
      <c r="D164" s="28">
        <v>13133417.869999999</v>
      </c>
      <c r="E164" s="28">
        <v>11179856.039999999</v>
      </c>
      <c r="F164" s="264">
        <f t="shared" si="43"/>
        <v>0.85125259476724469</v>
      </c>
      <c r="G164" s="28">
        <v>11179856.039999999</v>
      </c>
      <c r="H164" s="264">
        <f t="shared" si="44"/>
        <v>0.85125259476724469</v>
      </c>
      <c r="I164" s="28">
        <v>0</v>
      </c>
      <c r="J164" s="170">
        <f t="shared" si="45"/>
        <v>0</v>
      </c>
      <c r="K164" s="171">
        <v>14546561.58</v>
      </c>
      <c r="L164" s="699">
        <v>0.77435987322185806</v>
      </c>
      <c r="M164" s="666">
        <f t="shared" si="40"/>
        <v>-0.23144339103674294</v>
      </c>
      <c r="N164" s="171">
        <v>3366705.54</v>
      </c>
      <c r="O164" s="699">
        <v>0.17922047494124912</v>
      </c>
      <c r="P164" s="201">
        <f t="shared" si="42"/>
        <v>-1</v>
      </c>
    </row>
    <row r="165" spans="1:18" ht="14.1" customHeight="1" x14ac:dyDescent="0.25">
      <c r="A165" s="635" t="s">
        <v>650</v>
      </c>
      <c r="B165" s="34" t="s">
        <v>651</v>
      </c>
      <c r="C165" s="488">
        <v>12917828.109999999</v>
      </c>
      <c r="D165" s="28">
        <v>12899991.24</v>
      </c>
      <c r="E165" s="28">
        <v>12579408.189999999</v>
      </c>
      <c r="F165" s="264">
        <f t="shared" si="43"/>
        <v>0.97514858389934844</v>
      </c>
      <c r="G165" s="28">
        <v>12514709.67</v>
      </c>
      <c r="H165" s="264">
        <f t="shared" si="44"/>
        <v>0.97013319134626019</v>
      </c>
      <c r="I165" s="28">
        <v>51243.86</v>
      </c>
      <c r="J165" s="170">
        <f t="shared" si="45"/>
        <v>3.9723949455953275E-3</v>
      </c>
      <c r="K165" s="171">
        <v>12528724.9</v>
      </c>
      <c r="L165" s="699">
        <v>0.96913442293095331</v>
      </c>
      <c r="M165" s="666">
        <f t="shared" si="40"/>
        <v>-1.1186477564050223E-3</v>
      </c>
      <c r="N165" s="171">
        <v>7048347.5700000003</v>
      </c>
      <c r="O165" s="699">
        <v>0.54521081030909513</v>
      </c>
      <c r="P165" s="201">
        <f t="shared" si="42"/>
        <v>-0.99272966330177725</v>
      </c>
    </row>
    <row r="166" spans="1:18" ht="14.1" customHeight="1" x14ac:dyDescent="0.25">
      <c r="A166" s="635" t="s">
        <v>652</v>
      </c>
      <c r="B166" s="34" t="s">
        <v>653</v>
      </c>
      <c r="C166" s="488">
        <v>51707327.659999996</v>
      </c>
      <c r="D166" s="28">
        <v>51707327.659999996</v>
      </c>
      <c r="E166" s="28">
        <v>48067327.659999996</v>
      </c>
      <c r="F166" s="264">
        <f t="shared" si="43"/>
        <v>0.92960378799819798</v>
      </c>
      <c r="G166" s="28">
        <v>48067327.659999996</v>
      </c>
      <c r="H166" s="264">
        <f t="shared" si="44"/>
        <v>0.92960378799819798</v>
      </c>
      <c r="I166" s="28">
        <v>38000000</v>
      </c>
      <c r="J166" s="170">
        <f t="shared" si="45"/>
        <v>0.73490550990892189</v>
      </c>
      <c r="K166" s="171">
        <v>48067327.659999996</v>
      </c>
      <c r="L166" s="699">
        <v>0.9276303860244266</v>
      </c>
      <c r="M166" s="666">
        <f t="shared" si="40"/>
        <v>0</v>
      </c>
      <c r="N166" s="171">
        <v>40000000</v>
      </c>
      <c r="O166" s="699">
        <v>0.77194254907278259</v>
      </c>
      <c r="P166" s="201">
        <f t="shared" si="42"/>
        <v>-5.0000000000000044E-2</v>
      </c>
      <c r="R166" s="259"/>
    </row>
    <row r="167" spans="1:18" ht="14.1" customHeight="1" x14ac:dyDescent="0.25">
      <c r="A167" s="635" t="s">
        <v>654</v>
      </c>
      <c r="B167" s="34" t="s">
        <v>655</v>
      </c>
      <c r="C167" s="488">
        <v>18169551.329999998</v>
      </c>
      <c r="D167" s="28">
        <v>18169551.329999998</v>
      </c>
      <c r="E167" s="28">
        <v>17219551.329999998</v>
      </c>
      <c r="F167" s="264">
        <f t="shared" si="43"/>
        <v>0.94771472433491288</v>
      </c>
      <c r="G167" s="28">
        <v>17219551.329999998</v>
      </c>
      <c r="H167" s="264">
        <f t="shared" si="44"/>
        <v>0.94771472433491288</v>
      </c>
      <c r="I167" s="28">
        <v>15500000</v>
      </c>
      <c r="J167" s="170">
        <f t="shared" si="45"/>
        <v>0.8530755503251054</v>
      </c>
      <c r="K167" s="171">
        <v>17219551.329999998</v>
      </c>
      <c r="L167" s="699">
        <v>0.94771472433491288</v>
      </c>
      <c r="M167" s="666">
        <f t="shared" si="40"/>
        <v>0</v>
      </c>
      <c r="N167" s="171">
        <v>6000000</v>
      </c>
      <c r="O167" s="699">
        <v>0.33022279367423435</v>
      </c>
      <c r="P167" s="201">
        <f t="shared" si="42"/>
        <v>1.5833333333333335</v>
      </c>
      <c r="R167" s="259"/>
    </row>
    <row r="168" spans="1:18" ht="14.1" customHeight="1" x14ac:dyDescent="0.25">
      <c r="A168" s="635" t="s">
        <v>656</v>
      </c>
      <c r="B168" s="34" t="s">
        <v>100</v>
      </c>
      <c r="C168" s="488">
        <v>21420777.93</v>
      </c>
      <c r="D168" s="28">
        <v>21515233.629999999</v>
      </c>
      <c r="E168" s="28">
        <v>16254466.6</v>
      </c>
      <c r="F168" s="264">
        <f t="shared" ref="F168:F174" si="46">+E168/D168</f>
        <v>0.75548640928237043</v>
      </c>
      <c r="G168" s="28">
        <v>15916406.01</v>
      </c>
      <c r="H168" s="264">
        <f t="shared" ref="H168:H174" si="47">+G168/D168</f>
        <v>0.73977379394136755</v>
      </c>
      <c r="I168" s="28">
        <v>770510.13</v>
      </c>
      <c r="J168" s="170">
        <f t="shared" ref="J168:J174" si="48">+I168/D168</f>
        <v>3.5812305980523068E-2</v>
      </c>
      <c r="K168" s="171">
        <v>16794899.18</v>
      </c>
      <c r="L168" s="699">
        <v>0.81456311973966211</v>
      </c>
      <c r="M168" s="666">
        <f t="shared" si="40"/>
        <v>-5.2307141625842157E-2</v>
      </c>
      <c r="N168" s="171">
        <v>1613252.66</v>
      </c>
      <c r="O168" s="699">
        <v>7.8243763512601705E-2</v>
      </c>
      <c r="P168" s="201">
        <f t="shared" si="42"/>
        <v>-0.52238719383236587</v>
      </c>
      <c r="R168" s="259"/>
    </row>
    <row r="169" spans="1:18" ht="14.1" customHeight="1" x14ac:dyDescent="0.25">
      <c r="A169" s="637" t="s">
        <v>791</v>
      </c>
      <c r="B169" s="34" t="s">
        <v>657</v>
      </c>
      <c r="C169" s="488">
        <v>211322.62</v>
      </c>
      <c r="D169" s="28">
        <v>211322.62</v>
      </c>
      <c r="E169" s="28">
        <v>211322.62</v>
      </c>
      <c r="F169" s="264">
        <f t="shared" si="46"/>
        <v>1</v>
      </c>
      <c r="G169" s="28">
        <v>211322.62</v>
      </c>
      <c r="H169" s="264">
        <f t="shared" si="47"/>
        <v>1</v>
      </c>
      <c r="I169" s="28">
        <v>0</v>
      </c>
      <c r="J169" s="170">
        <f t="shared" si="48"/>
        <v>0</v>
      </c>
      <c r="K169" s="171">
        <v>211322.62</v>
      </c>
      <c r="L169" s="699">
        <v>1</v>
      </c>
      <c r="M169" s="666">
        <f t="shared" si="40"/>
        <v>0</v>
      </c>
      <c r="N169" s="171">
        <v>0</v>
      </c>
      <c r="O169" s="699">
        <v>0</v>
      </c>
      <c r="P169" s="201" t="s">
        <v>127</v>
      </c>
    </row>
    <row r="170" spans="1:18" ht="14.1" customHeight="1" x14ac:dyDescent="0.25">
      <c r="A170" s="637" t="s">
        <v>792</v>
      </c>
      <c r="B170" s="34" t="s">
        <v>658</v>
      </c>
      <c r="C170" s="488">
        <v>15585118.16</v>
      </c>
      <c r="D170" s="28">
        <v>17590131.649999999</v>
      </c>
      <c r="E170" s="28">
        <v>15763679.59</v>
      </c>
      <c r="F170" s="264">
        <f t="shared" si="46"/>
        <v>0.8961660949251623</v>
      </c>
      <c r="G170" s="28">
        <v>15230123.51</v>
      </c>
      <c r="H170" s="264">
        <f t="shared" si="47"/>
        <v>0.86583340096832084</v>
      </c>
      <c r="I170" s="28">
        <v>7221876.1900000004</v>
      </c>
      <c r="J170" s="170">
        <f t="shared" si="48"/>
        <v>0.4105640784104081</v>
      </c>
      <c r="K170" s="171">
        <v>13447505.550000001</v>
      </c>
      <c r="L170" s="699">
        <v>0.84357903111320687</v>
      </c>
      <c r="M170" s="666">
        <f t="shared" si="40"/>
        <v>0.13256123623611371</v>
      </c>
      <c r="N170" s="171">
        <v>6810047.0199999996</v>
      </c>
      <c r="O170" s="699">
        <v>0.42720286268756963</v>
      </c>
      <c r="P170" s="201">
        <f t="shared" si="42"/>
        <v>6.0473763072490527E-2</v>
      </c>
    </row>
    <row r="171" spans="1:18" ht="14.1" customHeight="1" x14ac:dyDescent="0.25">
      <c r="A171" s="637" t="s">
        <v>793</v>
      </c>
      <c r="B171" s="34" t="s">
        <v>659</v>
      </c>
      <c r="C171" s="488">
        <v>8834615.9700000007</v>
      </c>
      <c r="D171" s="28">
        <v>8616085.4199999999</v>
      </c>
      <c r="E171" s="28">
        <v>7396979.6299999999</v>
      </c>
      <c r="F171" s="264">
        <f t="shared" si="46"/>
        <v>0.85850815880142473</v>
      </c>
      <c r="G171" s="28">
        <v>7026794.0199999996</v>
      </c>
      <c r="H171" s="264">
        <f t="shared" si="47"/>
        <v>0.81554368108852848</v>
      </c>
      <c r="I171" s="28">
        <v>932966.8</v>
      </c>
      <c r="J171" s="170">
        <f t="shared" si="48"/>
        <v>0.10828198126197315</v>
      </c>
      <c r="K171" s="171">
        <v>7197352.6699999999</v>
      </c>
      <c r="L171" s="699">
        <v>0.86230943375635494</v>
      </c>
      <c r="M171" s="666">
        <f t="shared" si="40"/>
        <v>-2.369741456618113E-2</v>
      </c>
      <c r="N171" s="171">
        <v>1232502.96</v>
      </c>
      <c r="O171" s="699">
        <v>0.14766525669508862</v>
      </c>
      <c r="P171" s="201">
        <f t="shared" si="42"/>
        <v>-0.24303078347170859</v>
      </c>
    </row>
    <row r="172" spans="1:18" ht="14.1" customHeight="1" x14ac:dyDescent="0.25">
      <c r="A172" s="637" t="s">
        <v>660</v>
      </c>
      <c r="B172" s="34" t="s">
        <v>661</v>
      </c>
      <c r="C172" s="488">
        <v>13280781.460000001</v>
      </c>
      <c r="D172" s="28">
        <v>13817830.99</v>
      </c>
      <c r="E172" s="28">
        <v>12444973.880000001</v>
      </c>
      <c r="F172" s="371">
        <f t="shared" si="46"/>
        <v>0.90064597613087471</v>
      </c>
      <c r="G172" s="28">
        <v>12386322.970000001</v>
      </c>
      <c r="H172" s="371">
        <f t="shared" si="47"/>
        <v>0.89640139461569723</v>
      </c>
      <c r="I172" s="28">
        <v>7542209.8700000001</v>
      </c>
      <c r="J172" s="373">
        <f t="shared" si="48"/>
        <v>0.54583167759529816</v>
      </c>
      <c r="K172" s="171">
        <v>12157076.130000001</v>
      </c>
      <c r="L172" s="699">
        <v>0.92972873694690206</v>
      </c>
      <c r="M172" s="666">
        <f t="shared" si="40"/>
        <v>1.8857070363677897E-2</v>
      </c>
      <c r="N172" s="171">
        <v>4075941.84</v>
      </c>
      <c r="O172" s="699">
        <v>0.31171313054631922</v>
      </c>
      <c r="P172" s="201">
        <f t="shared" si="42"/>
        <v>0.8504213666601288</v>
      </c>
    </row>
    <row r="173" spans="1:18" ht="14.1" customHeight="1" x14ac:dyDescent="0.25">
      <c r="A173" s="637" t="s">
        <v>794</v>
      </c>
      <c r="B173" s="34" t="s">
        <v>470</v>
      </c>
      <c r="C173" s="488">
        <v>5444779.1600000001</v>
      </c>
      <c r="D173" s="28">
        <v>5194041.37</v>
      </c>
      <c r="E173" s="28">
        <v>5121398.96</v>
      </c>
      <c r="F173" s="371">
        <f t="shared" si="46"/>
        <v>0.98601427966677901</v>
      </c>
      <c r="G173" s="28">
        <v>5121398.96</v>
      </c>
      <c r="H173" s="371">
        <f t="shared" si="47"/>
        <v>0.98601427966677901</v>
      </c>
      <c r="I173" s="28">
        <v>36057.879999999997</v>
      </c>
      <c r="J173" s="373">
        <f t="shared" si="48"/>
        <v>6.9421626497364608E-3</v>
      </c>
      <c r="K173" s="171">
        <v>6411530.8799999999</v>
      </c>
      <c r="L173" s="699">
        <v>0.9915580332552657</v>
      </c>
      <c r="M173" s="666">
        <f t="shared" si="40"/>
        <v>-0.20122057339291799</v>
      </c>
      <c r="N173" s="171">
        <v>1333714.18</v>
      </c>
      <c r="O173" s="699">
        <v>0.20626197299785282</v>
      </c>
      <c r="P173" s="201">
        <f t="shared" si="42"/>
        <v>-0.97296431233864511</v>
      </c>
    </row>
    <row r="174" spans="1:18" ht="14.1" customHeight="1" x14ac:dyDescent="0.25">
      <c r="A174" s="641" t="s">
        <v>795</v>
      </c>
      <c r="B174" s="489" t="s">
        <v>422</v>
      </c>
      <c r="C174" s="488">
        <v>6518951.2199999997</v>
      </c>
      <c r="D174" s="28">
        <v>6268294.6600000001</v>
      </c>
      <c r="E174" s="28">
        <v>6268294.6600000001</v>
      </c>
      <c r="F174" s="371">
        <f t="shared" si="46"/>
        <v>1</v>
      </c>
      <c r="G174" s="28">
        <v>6268294.6600000001</v>
      </c>
      <c r="H174" s="371">
        <f t="shared" si="47"/>
        <v>1</v>
      </c>
      <c r="I174" s="28">
        <v>75291</v>
      </c>
      <c r="J174" s="373">
        <f t="shared" si="48"/>
        <v>1.2011400880762042E-2</v>
      </c>
      <c r="K174" s="171">
        <v>6518951.2199999997</v>
      </c>
      <c r="L174" s="699">
        <v>1</v>
      </c>
      <c r="M174" s="666">
        <f t="shared" si="40"/>
        <v>-3.8450442646508987E-2</v>
      </c>
      <c r="N174" s="171">
        <v>0</v>
      </c>
      <c r="O174" s="699">
        <v>0</v>
      </c>
      <c r="P174" s="201" t="s">
        <v>127</v>
      </c>
    </row>
    <row r="175" spans="1:18" ht="14.1" customHeight="1" x14ac:dyDescent="0.25">
      <c r="A175" s="638">
        <v>3</v>
      </c>
      <c r="B175" s="2" t="s">
        <v>122</v>
      </c>
      <c r="C175" s="192">
        <f>SUM(C151:C174)</f>
        <v>311343453.60000008</v>
      </c>
      <c r="D175" s="198">
        <f>SUM(D151:D174)</f>
        <v>313846136.48000002</v>
      </c>
      <c r="E175" s="194">
        <f>SUM(E151:E174)</f>
        <v>287103463.44</v>
      </c>
      <c r="F175" s="82">
        <f>+E175/D175</f>
        <v>0.91479049785370159</v>
      </c>
      <c r="G175" s="194">
        <f>SUM(G151:G174)</f>
        <v>285080529.54999995</v>
      </c>
      <c r="H175" s="82">
        <f>+G175/D175</f>
        <v>0.90834487480831816</v>
      </c>
      <c r="I175" s="194">
        <f>SUM(I151:I174)</f>
        <v>135071779.38999999</v>
      </c>
      <c r="J175" s="162">
        <f>+I175/D175</f>
        <v>0.43037579147834276</v>
      </c>
      <c r="K175" s="520">
        <f>SUM(K151:K174)</f>
        <v>295558041.0800001</v>
      </c>
      <c r="L175" s="204"/>
      <c r="M175" s="204">
        <f t="shared" si="40"/>
        <v>-3.5449928859029645E-2</v>
      </c>
      <c r="N175" s="520">
        <f>SUM(N151:N174)</f>
        <v>136189745.88999999</v>
      </c>
      <c r="O175" s="204"/>
      <c r="P175" s="204">
        <f>+I175/N175-1</f>
        <v>-8.2088889489739802E-3</v>
      </c>
    </row>
    <row r="176" spans="1:18" ht="14.1" customHeight="1" x14ac:dyDescent="0.25">
      <c r="A176" s="634" t="s">
        <v>796</v>
      </c>
      <c r="B176" s="490" t="s">
        <v>662</v>
      </c>
      <c r="C176" s="488">
        <v>5789085.3399999999</v>
      </c>
      <c r="D176" s="28">
        <v>5288604.6500000004</v>
      </c>
      <c r="E176" s="28">
        <v>2699700.33</v>
      </c>
      <c r="F176" s="70">
        <f>+E176/D176</f>
        <v>0.51047497566300404</v>
      </c>
      <c r="G176" s="28">
        <v>2600275.08</v>
      </c>
      <c r="H176" s="70">
        <f>+G176/D176</f>
        <v>0.49167507349977463</v>
      </c>
      <c r="I176" s="28">
        <v>2549558.06</v>
      </c>
      <c r="J176" s="145">
        <f>+I176/D176</f>
        <v>0.48208520559388002</v>
      </c>
      <c r="K176" s="171">
        <v>1801197.28</v>
      </c>
      <c r="L176" s="699">
        <v>0.34379611744762684</v>
      </c>
      <c r="M176" s="666">
        <f t="shared" si="40"/>
        <v>0.4436370234802931</v>
      </c>
      <c r="N176" s="171">
        <v>1773785.03</v>
      </c>
      <c r="O176" s="699">
        <v>0.3385639170522855</v>
      </c>
      <c r="P176" s="201">
        <f>+I176/N176-1</f>
        <v>0.43735459307602786</v>
      </c>
    </row>
    <row r="177" spans="1:19" ht="14.1" customHeight="1" x14ac:dyDescent="0.25">
      <c r="A177" s="634" t="s">
        <v>663</v>
      </c>
      <c r="B177" s="33" t="s">
        <v>665</v>
      </c>
      <c r="C177" s="488">
        <v>2165090</v>
      </c>
      <c r="D177" s="28">
        <v>2165090</v>
      </c>
      <c r="E177" s="28">
        <v>1082545</v>
      </c>
      <c r="F177" s="41">
        <f>+E177/D177</f>
        <v>0.5</v>
      </c>
      <c r="G177" s="28">
        <v>1082545</v>
      </c>
      <c r="H177" s="41">
        <f>+G177/D177</f>
        <v>0.5</v>
      </c>
      <c r="I177" s="28">
        <v>1082545</v>
      </c>
      <c r="J177" s="145">
        <f>+I177/D177</f>
        <v>0.5</v>
      </c>
      <c r="K177" s="171">
        <v>2165090</v>
      </c>
      <c r="L177" s="699">
        <v>1</v>
      </c>
      <c r="M177" s="666">
        <f t="shared" si="40"/>
        <v>-0.5</v>
      </c>
      <c r="N177" s="171">
        <v>1082545</v>
      </c>
      <c r="O177" s="699">
        <v>0.5</v>
      </c>
      <c r="P177" s="201">
        <f>+I177/N177-1</f>
        <v>0</v>
      </c>
    </row>
    <row r="178" spans="1:19" ht="14.1" customHeight="1" x14ac:dyDescent="0.25">
      <c r="A178" s="634" t="s">
        <v>664</v>
      </c>
      <c r="B178" s="33" t="s">
        <v>666</v>
      </c>
      <c r="C178" s="488">
        <v>6874744.6100000003</v>
      </c>
      <c r="D178" s="28">
        <v>6569432.6100000003</v>
      </c>
      <c r="E178" s="28">
        <v>3777825.5</v>
      </c>
      <c r="F178" s="41">
        <f>+E178/D178</f>
        <v>0.57506115433003879</v>
      </c>
      <c r="G178" s="28">
        <v>1073592.95</v>
      </c>
      <c r="H178" s="41">
        <f>+G178/D178</f>
        <v>0.16342247705924787</v>
      </c>
      <c r="I178" s="28">
        <v>305483.96000000002</v>
      </c>
      <c r="J178" s="145">
        <f>+I178/D178</f>
        <v>4.6500813408907167E-2</v>
      </c>
      <c r="K178" s="171">
        <v>1001633.82</v>
      </c>
      <c r="L178" s="699">
        <v>0.13609919334125656</v>
      </c>
      <c r="M178" s="666">
        <f t="shared" si="40"/>
        <v>7.1841753506286299E-2</v>
      </c>
      <c r="N178" s="171">
        <v>621080.81000000006</v>
      </c>
      <c r="O178" s="699">
        <v>8.4390717997854983E-2</v>
      </c>
      <c r="P178" s="201">
        <f>+I178/N178-1</f>
        <v>-0.50814136408432908</v>
      </c>
    </row>
    <row r="179" spans="1:19" ht="14.1" customHeight="1" x14ac:dyDescent="0.25">
      <c r="A179" s="636" t="s">
        <v>667</v>
      </c>
      <c r="B179" s="35" t="s">
        <v>668</v>
      </c>
      <c r="C179" s="488">
        <v>2743104</v>
      </c>
      <c r="D179" s="28">
        <v>3553455.79</v>
      </c>
      <c r="E179" s="28">
        <v>1961291.42</v>
      </c>
      <c r="F179" s="371">
        <f>+E179/D179</f>
        <v>0.55193916455057401</v>
      </c>
      <c r="G179" s="28">
        <v>1563138.59</v>
      </c>
      <c r="H179" s="371">
        <f>+G179/D179</f>
        <v>0.43989251094636528</v>
      </c>
      <c r="I179" s="28">
        <v>820458.67</v>
      </c>
      <c r="J179" s="373">
        <f>+I179/D179</f>
        <v>0.23089035532928356</v>
      </c>
      <c r="K179" s="171">
        <v>2731755.71</v>
      </c>
      <c r="L179" s="699">
        <v>0.43654199447544734</v>
      </c>
      <c r="M179" s="666">
        <f t="shared" si="40"/>
        <v>-0.42778976016124071</v>
      </c>
      <c r="N179" s="171">
        <v>1926858.57</v>
      </c>
      <c r="O179" s="699">
        <v>0.30791724169944479</v>
      </c>
      <c r="P179" s="480">
        <f>+I179/N179-1</f>
        <v>-0.5741988110730929</v>
      </c>
    </row>
    <row r="180" spans="1:19" ht="14.4" thickBot="1" x14ac:dyDescent="0.3">
      <c r="A180" s="679" t="s">
        <v>19</v>
      </c>
      <c r="B180" s="323"/>
      <c r="C180" s="323"/>
      <c r="D180" s="323"/>
      <c r="E180" s="323"/>
      <c r="F180" s="482"/>
      <c r="G180" s="323"/>
      <c r="H180" s="482"/>
      <c r="I180" s="323"/>
      <c r="J180" s="482"/>
      <c r="K180" s="482"/>
      <c r="L180" s="482"/>
      <c r="M180" s="482"/>
      <c r="N180" s="482"/>
      <c r="O180" s="482"/>
      <c r="P180" s="482"/>
    </row>
    <row r="181" spans="1:19" ht="12.75" customHeight="1" x14ac:dyDescent="0.25">
      <c r="A181" s="749" t="s">
        <v>737</v>
      </c>
      <c r="B181" s="750"/>
      <c r="C181" s="156" t="s">
        <v>760</v>
      </c>
      <c r="D181" s="753" t="s">
        <v>830</v>
      </c>
      <c r="E181" s="754"/>
      <c r="F181" s="755"/>
      <c r="G181" s="754"/>
      <c r="H181" s="754"/>
      <c r="I181" s="754"/>
      <c r="J181" s="756"/>
      <c r="K181" s="744" t="s">
        <v>831</v>
      </c>
      <c r="L181" s="745"/>
      <c r="M181" s="745"/>
      <c r="N181" s="745"/>
      <c r="O181" s="745"/>
      <c r="P181" s="748"/>
    </row>
    <row r="182" spans="1:19" ht="14.1" customHeight="1" x14ac:dyDescent="0.25">
      <c r="A182" s="635" t="s">
        <v>669</v>
      </c>
      <c r="B182" s="34" t="s">
        <v>670</v>
      </c>
      <c r="C182" s="488">
        <v>37841838.060000002</v>
      </c>
      <c r="D182" s="28">
        <v>39390096.810000002</v>
      </c>
      <c r="E182" s="28">
        <v>15077699</v>
      </c>
      <c r="F182" s="578">
        <f>+E182/D182</f>
        <v>0.38277892721939716</v>
      </c>
      <c r="G182" s="28">
        <v>12043704.9</v>
      </c>
      <c r="H182" s="41">
        <f>+G182/D182</f>
        <v>0.30575464076905884</v>
      </c>
      <c r="I182" s="28">
        <v>11871590.9</v>
      </c>
      <c r="J182" s="145">
        <f>+I182/D182</f>
        <v>0.30138516686727584</v>
      </c>
      <c r="K182" s="171">
        <v>9039110</v>
      </c>
      <c r="L182" s="699">
        <v>0.22480801566919711</v>
      </c>
      <c r="M182" s="666">
        <f t="shared" si="40"/>
        <v>0.33239941764178105</v>
      </c>
      <c r="N182" s="171">
        <v>8329110</v>
      </c>
      <c r="O182" s="699">
        <v>0.20714989544219137</v>
      </c>
      <c r="P182" s="667">
        <f>+I182/N182-1</f>
        <v>0.42531325675852516</v>
      </c>
      <c r="R182" s="263"/>
      <c r="S182" s="263"/>
    </row>
    <row r="183" spans="1:19" ht="14.1" customHeight="1" x14ac:dyDescent="0.25">
      <c r="A183" s="635" t="s">
        <v>671</v>
      </c>
      <c r="B183" s="34" t="s">
        <v>672</v>
      </c>
      <c r="C183" s="488">
        <v>1962280</v>
      </c>
      <c r="D183" s="28">
        <v>1962280</v>
      </c>
      <c r="E183" s="28">
        <v>824115.55</v>
      </c>
      <c r="F183" s="264">
        <f t="shared" ref="F183:F191" si="49">+E183/D183</f>
        <v>0.41997857084615858</v>
      </c>
      <c r="G183" s="28">
        <v>737376.53</v>
      </c>
      <c r="H183" s="264">
        <f t="shared" ref="H183:H191" si="50">+G183/D183</f>
        <v>0.37577538883339789</v>
      </c>
      <c r="I183" s="28">
        <v>110595.76</v>
      </c>
      <c r="J183" s="170">
        <f t="shared" ref="J183:J191" si="51">+I183/D183</f>
        <v>5.636084554701673E-2</v>
      </c>
      <c r="K183" s="171">
        <v>1206411.47</v>
      </c>
      <c r="L183" s="699">
        <v>0.62759403936991487</v>
      </c>
      <c r="M183" s="666">
        <f t="shared" si="40"/>
        <v>-0.38878521272679867</v>
      </c>
      <c r="N183" s="171">
        <v>112500</v>
      </c>
      <c r="O183" s="699">
        <v>5.8524252450215371E-2</v>
      </c>
      <c r="P183" s="667" t="s">
        <v>127</v>
      </c>
      <c r="R183" s="263"/>
      <c r="S183" s="263"/>
    </row>
    <row r="184" spans="1:19" ht="14.1" customHeight="1" x14ac:dyDescent="0.25">
      <c r="A184" s="635" t="s">
        <v>673</v>
      </c>
      <c r="B184" s="34" t="s">
        <v>674</v>
      </c>
      <c r="C184" s="488">
        <v>10350043.93</v>
      </c>
      <c r="D184" s="28">
        <v>9850033.9299999997</v>
      </c>
      <c r="E184" s="28">
        <v>5607220.1799999997</v>
      </c>
      <c r="F184" s="264">
        <f t="shared" si="49"/>
        <v>0.5692589710703666</v>
      </c>
      <c r="G184" s="28">
        <v>5607220.1799999997</v>
      </c>
      <c r="H184" s="264">
        <f t="shared" si="50"/>
        <v>0.5692589710703666</v>
      </c>
      <c r="I184" s="28">
        <v>5234000</v>
      </c>
      <c r="J184" s="170">
        <f t="shared" si="51"/>
        <v>0.53136872798569135</v>
      </c>
      <c r="K184" s="171">
        <v>5860513.5499999998</v>
      </c>
      <c r="L184" s="699">
        <v>0.4941506547096543</v>
      </c>
      <c r="M184" s="666">
        <f t="shared" ref="M184:M191" si="52">+G184/K184-1</f>
        <v>-4.3220336893513345E-2</v>
      </c>
      <c r="N184" s="171">
        <v>5342093.37</v>
      </c>
      <c r="O184" s="699">
        <v>0.45043815934963644</v>
      </c>
      <c r="P184" s="667">
        <f t="shared" ref="P184:P191" si="53">+I184/N184-1</f>
        <v>-2.0234271944221005E-2</v>
      </c>
      <c r="R184" s="263"/>
      <c r="S184" s="263"/>
    </row>
    <row r="185" spans="1:19" ht="14.1" customHeight="1" x14ac:dyDescent="0.25">
      <c r="A185" s="635" t="s">
        <v>675</v>
      </c>
      <c r="B185" s="34" t="s">
        <v>676</v>
      </c>
      <c r="C185" s="488">
        <v>993800.67</v>
      </c>
      <c r="D185" s="28">
        <v>1154005.17</v>
      </c>
      <c r="E185" s="28">
        <v>664689.05000000005</v>
      </c>
      <c r="F185" s="371">
        <f t="shared" si="49"/>
        <v>0.5759844646103276</v>
      </c>
      <c r="G185" s="28">
        <v>404985.07</v>
      </c>
      <c r="H185" s="264">
        <f t="shared" si="50"/>
        <v>0.35093869640116088</v>
      </c>
      <c r="I185" s="28">
        <v>149313.06</v>
      </c>
      <c r="J185" s="170">
        <f>+I185/D185</f>
        <v>0.12938682068469418</v>
      </c>
      <c r="K185" s="171">
        <v>302931.53999999998</v>
      </c>
      <c r="L185" s="699">
        <v>0.24360280909047111</v>
      </c>
      <c r="M185" s="666">
        <f t="shared" si="52"/>
        <v>0.33688644635682374</v>
      </c>
      <c r="N185" s="171">
        <v>124545.97</v>
      </c>
      <c r="O185" s="699">
        <v>0.10015381083428138</v>
      </c>
      <c r="P185" s="667">
        <f t="shared" si="53"/>
        <v>0.198859023700245</v>
      </c>
      <c r="R185" s="263"/>
      <c r="S185" s="263"/>
    </row>
    <row r="186" spans="1:19" ht="14.1" customHeight="1" x14ac:dyDescent="0.25">
      <c r="A186" s="635" t="s">
        <v>677</v>
      </c>
      <c r="B186" s="34" t="s">
        <v>678</v>
      </c>
      <c r="C186" s="488">
        <v>4754764.68</v>
      </c>
      <c r="D186" s="28">
        <v>5010808.5999999996</v>
      </c>
      <c r="E186" s="28">
        <v>2291566.9500000002</v>
      </c>
      <c r="F186" s="371">
        <f t="shared" si="49"/>
        <v>0.45732478187253056</v>
      </c>
      <c r="G186" s="28">
        <v>975074.62</v>
      </c>
      <c r="H186" s="264">
        <f t="shared" si="50"/>
        <v>0.19459426568398563</v>
      </c>
      <c r="I186" s="28">
        <v>259821.58</v>
      </c>
      <c r="J186" s="170">
        <f>+I186/D186</f>
        <v>5.1852226005998314E-2</v>
      </c>
      <c r="K186" s="171">
        <v>815757.45</v>
      </c>
      <c r="L186" s="699">
        <v>0.17335489271190768</v>
      </c>
      <c r="M186" s="666">
        <f t="shared" si="52"/>
        <v>0.19529968129619912</v>
      </c>
      <c r="N186" s="171">
        <v>339657.61</v>
      </c>
      <c r="O186" s="699">
        <v>7.2179921299318786E-2</v>
      </c>
      <c r="P186" s="667">
        <f t="shared" si="53"/>
        <v>-0.23504855374799349</v>
      </c>
      <c r="R186" s="263"/>
      <c r="S186" s="263"/>
    </row>
    <row r="187" spans="1:19" ht="14.1" customHeight="1" x14ac:dyDescent="0.25">
      <c r="A187" s="635" t="s">
        <v>679</v>
      </c>
      <c r="B187" s="34" t="s">
        <v>681</v>
      </c>
      <c r="C187" s="488">
        <v>141010053.46000001</v>
      </c>
      <c r="D187" s="28">
        <v>141010053.46000001</v>
      </c>
      <c r="E187" s="28">
        <v>112388828.93000001</v>
      </c>
      <c r="F187" s="264">
        <f t="shared" si="49"/>
        <v>0.79702706418646296</v>
      </c>
      <c r="G187" s="28">
        <v>112388828.93000001</v>
      </c>
      <c r="H187" s="264">
        <f t="shared" si="50"/>
        <v>0.79702706418646296</v>
      </c>
      <c r="I187" s="28">
        <v>48853282.899999999</v>
      </c>
      <c r="J187" s="170">
        <f t="shared" si="51"/>
        <v>0.34645248123289374</v>
      </c>
      <c r="K187" s="171">
        <v>112255416.90000001</v>
      </c>
      <c r="L187" s="699">
        <v>0.82109946403464951</v>
      </c>
      <c r="M187" s="666">
        <f t="shared" si="52"/>
        <v>1.1884685272591788E-3</v>
      </c>
      <c r="N187" s="171">
        <v>54392333.460000001</v>
      </c>
      <c r="O187" s="699">
        <v>0.39785622008232846</v>
      </c>
      <c r="P187" s="667">
        <f t="shared" si="53"/>
        <v>-0.10183513388101662</v>
      </c>
      <c r="R187" s="263"/>
      <c r="S187" s="263"/>
    </row>
    <row r="188" spans="1:19" ht="14.1" customHeight="1" x14ac:dyDescent="0.25">
      <c r="A188" s="635" t="s">
        <v>680</v>
      </c>
      <c r="B188" s="34" t="s">
        <v>682</v>
      </c>
      <c r="C188" s="488">
        <v>15654064</v>
      </c>
      <c r="D188" s="28">
        <v>15654074</v>
      </c>
      <c r="E188" s="28">
        <v>15363305</v>
      </c>
      <c r="F188" s="264">
        <f t="shared" si="49"/>
        <v>0.9814253465264059</v>
      </c>
      <c r="G188" s="28">
        <v>15363305</v>
      </c>
      <c r="H188" s="264">
        <f t="shared" si="50"/>
        <v>0.9814253465264059</v>
      </c>
      <c r="I188" s="28">
        <v>5315044.6100000003</v>
      </c>
      <c r="J188" s="170">
        <f t="shared" si="51"/>
        <v>0.33953107734127236</v>
      </c>
      <c r="K188" s="171">
        <v>14327012</v>
      </c>
      <c r="L188" s="699">
        <v>0.91052716472615502</v>
      </c>
      <c r="M188" s="666">
        <f t="shared" si="52"/>
        <v>7.2331411462487782E-2</v>
      </c>
      <c r="N188" s="171">
        <v>4932615.28</v>
      </c>
      <c r="O188" s="699">
        <v>0.31348338408478404</v>
      </c>
      <c r="P188" s="667">
        <f t="shared" si="53"/>
        <v>7.7530743488269716E-2</v>
      </c>
      <c r="R188" s="263"/>
      <c r="S188" s="263"/>
    </row>
    <row r="189" spans="1:19" ht="14.1" customHeight="1" x14ac:dyDescent="0.25">
      <c r="A189" s="635" t="s">
        <v>823</v>
      </c>
      <c r="B189" s="34" t="s">
        <v>825</v>
      </c>
      <c r="C189" s="488">
        <v>1888721.52</v>
      </c>
      <c r="D189" s="28">
        <v>2384617.52</v>
      </c>
      <c r="E189" s="28">
        <v>469512.15</v>
      </c>
      <c r="F189" s="264">
        <f t="shared" si="49"/>
        <v>0.19689201562185957</v>
      </c>
      <c r="G189" s="28">
        <v>365610.73</v>
      </c>
      <c r="H189" s="264">
        <f t="shared" si="50"/>
        <v>0.15332049141365026</v>
      </c>
      <c r="I189" s="28">
        <v>4564.92</v>
      </c>
      <c r="J189" s="170">
        <f t="shared" si="51"/>
        <v>1.9143195760802764E-3</v>
      </c>
      <c r="K189" s="171">
        <v>0</v>
      </c>
      <c r="L189" s="70" t="s">
        <v>127</v>
      </c>
      <c r="M189" s="666" t="s">
        <v>127</v>
      </c>
      <c r="N189" s="171">
        <v>0</v>
      </c>
      <c r="O189" s="70" t="s">
        <v>127</v>
      </c>
      <c r="P189" s="667" t="s">
        <v>127</v>
      </c>
      <c r="R189" s="263"/>
      <c r="S189" s="263"/>
    </row>
    <row r="190" spans="1:19" ht="14.1" customHeight="1" x14ac:dyDescent="0.25">
      <c r="A190" s="635" t="s">
        <v>798</v>
      </c>
      <c r="B190" s="34" t="s">
        <v>683</v>
      </c>
      <c r="C190" s="488">
        <v>17144480</v>
      </c>
      <c r="D190" s="28">
        <v>20355426.100000001</v>
      </c>
      <c r="E190" s="28">
        <v>19488656.100000001</v>
      </c>
      <c r="F190" s="264">
        <f t="shared" si="49"/>
        <v>0.95741823355886424</v>
      </c>
      <c r="G190" s="28">
        <v>18977710</v>
      </c>
      <c r="H190" s="264">
        <f t="shared" si="50"/>
        <v>0.93231701005757861</v>
      </c>
      <c r="I190" s="28">
        <v>6048886</v>
      </c>
      <c r="J190" s="170">
        <f t="shared" si="51"/>
        <v>0.29716332000537193</v>
      </c>
      <c r="K190" s="171">
        <v>16869480</v>
      </c>
      <c r="L190" s="699">
        <v>1</v>
      </c>
      <c r="M190" s="666">
        <f t="shared" si="52"/>
        <v>0.12497302821426626</v>
      </c>
      <c r="N190" s="171">
        <v>6350000</v>
      </c>
      <c r="O190" s="699">
        <v>0.3764194272733955</v>
      </c>
      <c r="P190" s="667">
        <f t="shared" si="53"/>
        <v>-4.7419527559055097E-2</v>
      </c>
      <c r="R190" s="263"/>
      <c r="S190" s="263"/>
    </row>
    <row r="191" spans="1:19" ht="14.1" customHeight="1" x14ac:dyDescent="0.25">
      <c r="A191" s="636" t="s">
        <v>684</v>
      </c>
      <c r="B191" s="35" t="s">
        <v>685</v>
      </c>
      <c r="C191" s="488">
        <v>1507477</v>
      </c>
      <c r="D191" s="28">
        <v>1691904.25</v>
      </c>
      <c r="E191" s="28">
        <v>905922.32</v>
      </c>
      <c r="F191" s="371">
        <f t="shared" si="49"/>
        <v>0.53544538350796145</v>
      </c>
      <c r="G191" s="28">
        <v>417623.37</v>
      </c>
      <c r="H191" s="371">
        <f t="shared" si="50"/>
        <v>0.24683629111990232</v>
      </c>
      <c r="I191" s="28">
        <v>381425.3</v>
      </c>
      <c r="J191" s="373">
        <f t="shared" si="51"/>
        <v>0.2254414219953641</v>
      </c>
      <c r="K191" s="171">
        <v>385482.84</v>
      </c>
      <c r="L191" s="699">
        <v>0.26211422819637475</v>
      </c>
      <c r="M191" s="666">
        <f t="shared" si="52"/>
        <v>8.3377330103721281E-2</v>
      </c>
      <c r="N191" s="171">
        <v>333855.51</v>
      </c>
      <c r="O191" s="699">
        <v>0.22700953259750048</v>
      </c>
      <c r="P191" s="667">
        <f t="shared" si="53"/>
        <v>0.14248616115396739</v>
      </c>
    </row>
    <row r="192" spans="1:19" ht="14.1" customHeight="1" x14ac:dyDescent="0.25">
      <c r="A192" s="638">
        <v>4</v>
      </c>
      <c r="B192" s="2" t="s">
        <v>121</v>
      </c>
      <c r="C192" s="192">
        <f>SUM(C176:C191)</f>
        <v>250679547.27000001</v>
      </c>
      <c r="D192" s="198">
        <f>SUM(D176:D191)</f>
        <v>256039882.88999999</v>
      </c>
      <c r="E192" s="194">
        <f>SUM(E176:E191)</f>
        <v>182602877.48000002</v>
      </c>
      <c r="F192" s="82">
        <f>+E192/D192</f>
        <v>0.71318138181796464</v>
      </c>
      <c r="G192" s="194">
        <f>SUM(G176:G191)</f>
        <v>173600990.95000002</v>
      </c>
      <c r="H192" s="82">
        <f>+G192/D192</f>
        <v>0.6780232399363445</v>
      </c>
      <c r="I192" s="194">
        <f>SUM(I176:I191)</f>
        <v>82986570.719999999</v>
      </c>
      <c r="J192" s="162">
        <f>+I192/D192</f>
        <v>0.32411579705202703</v>
      </c>
      <c r="K192" s="520">
        <f>SUM(K176:K191)</f>
        <v>168761792.56</v>
      </c>
      <c r="L192" s="204">
        <v>0.67035597477775399</v>
      </c>
      <c r="M192" s="552">
        <f t="shared" si="40"/>
        <v>2.8674727357375751E-2</v>
      </c>
      <c r="N192" s="520">
        <f>SUM(N176:N191)</f>
        <v>85660980.609999999</v>
      </c>
      <c r="O192" s="204">
        <v>0.34026274126484563</v>
      </c>
      <c r="P192" s="204">
        <f>+I192/N192-1</f>
        <v>-3.1220864750266419E-2</v>
      </c>
    </row>
    <row r="193" spans="1:21" ht="14.1" customHeight="1" x14ac:dyDescent="0.25">
      <c r="A193" s="634" t="s">
        <v>686</v>
      </c>
      <c r="B193" s="33" t="s">
        <v>111</v>
      </c>
      <c r="C193" s="488">
        <v>23871191.34</v>
      </c>
      <c r="D193" s="28">
        <v>24009668.030000001</v>
      </c>
      <c r="E193" s="28">
        <v>11105104.060000001</v>
      </c>
      <c r="F193" s="391">
        <f>+E193/D193</f>
        <v>0.46252634755816741</v>
      </c>
      <c r="G193" s="28">
        <v>10363604.060000001</v>
      </c>
      <c r="H193" s="391">
        <f>+G193/D193</f>
        <v>0.43164295512335743</v>
      </c>
      <c r="I193" s="28">
        <v>9040814.3800000008</v>
      </c>
      <c r="J193" s="408">
        <f>+I193/D193</f>
        <v>0.37654891224249887</v>
      </c>
      <c r="K193" s="171">
        <v>10234247.48</v>
      </c>
      <c r="L193" s="699">
        <v>0.44099228237698895</v>
      </c>
      <c r="M193" s="666">
        <f t="shared" si="40"/>
        <v>1.2639579046020977E-2</v>
      </c>
      <c r="N193" s="171">
        <v>8280306.1200000001</v>
      </c>
      <c r="O193" s="699">
        <v>0.35679722439533479</v>
      </c>
      <c r="P193" s="532">
        <f t="shared" ref="P193:P198" si="54">+I193/N193-1</f>
        <v>9.1845428052846012E-2</v>
      </c>
    </row>
    <row r="194" spans="1:21" ht="14.1" customHeight="1" x14ac:dyDescent="0.25">
      <c r="A194" s="634" t="s">
        <v>687</v>
      </c>
      <c r="B194" s="33" t="s">
        <v>688</v>
      </c>
      <c r="C194" s="488">
        <v>6957425.8899999997</v>
      </c>
      <c r="D194" s="28">
        <v>6985756.5800000001</v>
      </c>
      <c r="E194" s="28">
        <v>2847065.63</v>
      </c>
      <c r="F194" s="41">
        <f t="shared" ref="F194:F212" si="55">+E194/D194</f>
        <v>0.40755293967027978</v>
      </c>
      <c r="G194" s="28">
        <v>2168761.9</v>
      </c>
      <c r="H194" s="391">
        <f t="shared" ref="H194:H212" si="56">+G194/D194</f>
        <v>0.31045483408469982</v>
      </c>
      <c r="I194" s="28">
        <v>1761404.36</v>
      </c>
      <c r="J194" s="408">
        <f t="shared" ref="J194:J212" si="57">+I194/D194</f>
        <v>0.25214224684593861</v>
      </c>
      <c r="K194" s="171">
        <v>2184259.85</v>
      </c>
      <c r="L194" s="699">
        <v>0.31217554809396758</v>
      </c>
      <c r="M194" s="666">
        <f t="shared" si="40"/>
        <v>-7.0952867626991045E-3</v>
      </c>
      <c r="N194" s="171">
        <v>2115810.4500000002</v>
      </c>
      <c r="O194" s="699">
        <v>0.30239272442410831</v>
      </c>
      <c r="P194" s="201">
        <f t="shared" si="54"/>
        <v>-0.16750370525866343</v>
      </c>
    </row>
    <row r="195" spans="1:21" ht="14.1" customHeight="1" x14ac:dyDescent="0.25">
      <c r="A195" s="635" t="s">
        <v>689</v>
      </c>
      <c r="B195" s="34" t="s">
        <v>690</v>
      </c>
      <c r="C195" s="488">
        <v>53577565.109999999</v>
      </c>
      <c r="D195" s="28">
        <v>55145566.340000004</v>
      </c>
      <c r="E195" s="28">
        <v>26911109.649999999</v>
      </c>
      <c r="F195" s="41">
        <f t="shared" si="55"/>
        <v>0.48800132877554553</v>
      </c>
      <c r="G195" s="28">
        <v>23983709.050000001</v>
      </c>
      <c r="H195" s="391">
        <f t="shared" si="56"/>
        <v>0.43491636121983834</v>
      </c>
      <c r="I195" s="28">
        <v>18657550.239999998</v>
      </c>
      <c r="J195" s="408">
        <f t="shared" si="57"/>
        <v>0.33833273422140353</v>
      </c>
      <c r="K195" s="171">
        <v>21836970.129999999</v>
      </c>
      <c r="L195" s="699">
        <v>0.42227787419180396</v>
      </c>
      <c r="M195" s="666">
        <f t="shared" si="40"/>
        <v>9.8307544829709492E-2</v>
      </c>
      <c r="N195" s="171">
        <v>15519574.59</v>
      </c>
      <c r="O195" s="699">
        <v>0.30011365712420551</v>
      </c>
      <c r="P195" s="202">
        <f t="shared" si="54"/>
        <v>0.20219469495136444</v>
      </c>
    </row>
    <row r="196" spans="1:21" ht="14.1" customHeight="1" x14ac:dyDescent="0.25">
      <c r="A196" s="635" t="s">
        <v>691</v>
      </c>
      <c r="B196" s="34" t="s">
        <v>692</v>
      </c>
      <c r="C196" s="488">
        <v>922312.7</v>
      </c>
      <c r="D196" s="28">
        <v>921282.31</v>
      </c>
      <c r="E196" s="28">
        <v>377851.34</v>
      </c>
      <c r="F196" s="41">
        <f t="shared" si="55"/>
        <v>0.41013632401125777</v>
      </c>
      <c r="G196" s="28">
        <v>369444.7</v>
      </c>
      <c r="H196" s="391">
        <f t="shared" si="56"/>
        <v>0.40101139030879684</v>
      </c>
      <c r="I196" s="28">
        <v>353504.61</v>
      </c>
      <c r="J196" s="408">
        <f t="shared" si="57"/>
        <v>0.38370932141310732</v>
      </c>
      <c r="K196" s="171">
        <v>370885.94</v>
      </c>
      <c r="L196" s="699">
        <v>0.41923889577580281</v>
      </c>
      <c r="M196" s="666">
        <f t="shared" si="40"/>
        <v>-3.885938625767249E-3</v>
      </c>
      <c r="N196" s="171">
        <v>345530.88</v>
      </c>
      <c r="O196" s="699">
        <v>0.39057825860867479</v>
      </c>
      <c r="P196" s="202">
        <f t="shared" si="54"/>
        <v>2.307675076681992E-2</v>
      </c>
    </row>
    <row r="197" spans="1:21" ht="14.1" customHeight="1" x14ac:dyDescent="0.25">
      <c r="A197" s="635" t="s">
        <v>693</v>
      </c>
      <c r="B197" s="34" t="s">
        <v>694</v>
      </c>
      <c r="C197" s="488">
        <v>4515330.0599999996</v>
      </c>
      <c r="D197" s="28">
        <v>4932665.3899999997</v>
      </c>
      <c r="E197" s="28">
        <v>2707190.45</v>
      </c>
      <c r="F197" s="41">
        <f t="shared" si="55"/>
        <v>0.54882912907254799</v>
      </c>
      <c r="G197" s="28">
        <v>2248828.04</v>
      </c>
      <c r="H197" s="391">
        <f t="shared" si="56"/>
        <v>0.45590524841986091</v>
      </c>
      <c r="I197" s="28">
        <v>1662913.52</v>
      </c>
      <c r="J197" s="408">
        <f t="shared" si="57"/>
        <v>0.33712270922962406</v>
      </c>
      <c r="K197" s="171">
        <v>1829647.75</v>
      </c>
      <c r="L197" s="699">
        <v>0.42564179552277459</v>
      </c>
      <c r="M197" s="666">
        <f t="shared" si="40"/>
        <v>0.22910436722041161</v>
      </c>
      <c r="N197" s="171">
        <v>1557334.16</v>
      </c>
      <c r="O197" s="699">
        <v>0.3622918718050247</v>
      </c>
      <c r="P197" s="202">
        <f t="shared" si="54"/>
        <v>6.7794929766390011E-2</v>
      </c>
    </row>
    <row r="198" spans="1:21" ht="14.1" customHeight="1" x14ac:dyDescent="0.25">
      <c r="A198" s="635" t="s">
        <v>695</v>
      </c>
      <c r="B198" s="34" t="s">
        <v>696</v>
      </c>
      <c r="C198" s="488">
        <v>7548309.2699999996</v>
      </c>
      <c r="D198" s="28">
        <v>8638287.0800000001</v>
      </c>
      <c r="E198" s="28">
        <v>3950880.56</v>
      </c>
      <c r="F198" s="41">
        <f t="shared" si="55"/>
        <v>0.45736851801873663</v>
      </c>
      <c r="G198" s="28">
        <v>3553700.28</v>
      </c>
      <c r="H198" s="391">
        <f t="shared" si="56"/>
        <v>0.41138946264332765</v>
      </c>
      <c r="I198" s="28">
        <v>2988106.64</v>
      </c>
      <c r="J198" s="408">
        <f t="shared" si="57"/>
        <v>0.3459142550284402</v>
      </c>
      <c r="K198" s="171">
        <v>3393830.15</v>
      </c>
      <c r="L198" s="699">
        <v>0.46742431373274274</v>
      </c>
      <c r="M198" s="666">
        <f>+G198/K198-1</f>
        <v>4.7106108123884827E-2</v>
      </c>
      <c r="N198" s="171">
        <v>2816229.6</v>
      </c>
      <c r="O198" s="699">
        <v>0.38787273667594613</v>
      </c>
      <c r="P198" s="202">
        <f t="shared" si="54"/>
        <v>6.1030904582495715E-2</v>
      </c>
      <c r="T198" s="238"/>
      <c r="U198" s="238"/>
    </row>
    <row r="199" spans="1:21" ht="14.1" customHeight="1" x14ac:dyDescent="0.25">
      <c r="A199" s="635" t="s">
        <v>697</v>
      </c>
      <c r="B199" s="34" t="s">
        <v>698</v>
      </c>
      <c r="C199" s="488">
        <v>1128377.3799999999</v>
      </c>
      <c r="D199" s="28">
        <v>0</v>
      </c>
      <c r="E199" s="28">
        <v>0</v>
      </c>
      <c r="F199" s="394" t="s">
        <v>127</v>
      </c>
      <c r="G199" s="28">
        <v>0</v>
      </c>
      <c r="H199" s="344" t="s">
        <v>127</v>
      </c>
      <c r="I199" s="28">
        <v>0</v>
      </c>
      <c r="J199" s="262" t="s">
        <v>127</v>
      </c>
      <c r="K199" s="171">
        <v>0</v>
      </c>
      <c r="L199" s="70" t="s">
        <v>127</v>
      </c>
      <c r="M199" s="666" t="s">
        <v>127</v>
      </c>
      <c r="N199" s="171">
        <v>0</v>
      </c>
      <c r="O199" s="70" t="s">
        <v>127</v>
      </c>
      <c r="P199" s="202" t="s">
        <v>127</v>
      </c>
      <c r="T199" s="238"/>
      <c r="U199" s="238"/>
    </row>
    <row r="200" spans="1:21" ht="14.1" customHeight="1" x14ac:dyDescent="0.25">
      <c r="A200" s="635" t="s">
        <v>699</v>
      </c>
      <c r="B200" s="34" t="s">
        <v>700</v>
      </c>
      <c r="C200" s="488">
        <v>2248508.67</v>
      </c>
      <c r="D200" s="28">
        <v>2295314.06</v>
      </c>
      <c r="E200" s="28">
        <v>1156795.3799999999</v>
      </c>
      <c r="F200" s="41">
        <f t="shared" si="55"/>
        <v>0.50398130702863375</v>
      </c>
      <c r="G200" s="28">
        <v>1063454.72</v>
      </c>
      <c r="H200" s="391">
        <f t="shared" si="56"/>
        <v>0.46331556039873689</v>
      </c>
      <c r="I200" s="28">
        <v>687823.13</v>
      </c>
      <c r="J200" s="408">
        <f t="shared" si="57"/>
        <v>0.29966405991518213</v>
      </c>
      <c r="K200" s="171">
        <v>1118017.67</v>
      </c>
      <c r="L200" s="699">
        <v>0.48153316133165996</v>
      </c>
      <c r="M200" s="666">
        <f t="shared" si="40"/>
        <v>-4.880329843087361E-2</v>
      </c>
      <c r="N200" s="171">
        <v>843431.21</v>
      </c>
      <c r="O200" s="699">
        <v>0.36326804827430603</v>
      </c>
      <c r="P200" s="202">
        <f>+I200/N200-1</f>
        <v>-0.18449409762771285</v>
      </c>
      <c r="T200" s="238"/>
      <c r="U200" s="238"/>
    </row>
    <row r="201" spans="1:21" ht="14.1" customHeight="1" x14ac:dyDescent="0.25">
      <c r="A201" s="635" t="s">
        <v>701</v>
      </c>
      <c r="B201" s="35" t="s">
        <v>702</v>
      </c>
      <c r="C201" s="488">
        <v>14128474.859999999</v>
      </c>
      <c r="D201" s="28">
        <v>14715314.67</v>
      </c>
      <c r="E201" s="28">
        <v>11118806.300000001</v>
      </c>
      <c r="F201" s="41">
        <f t="shared" si="55"/>
        <v>0.75559419212881851</v>
      </c>
      <c r="G201" s="28">
        <v>5591879.5199999996</v>
      </c>
      <c r="H201" s="391">
        <f t="shared" si="56"/>
        <v>0.38000407367435518</v>
      </c>
      <c r="I201" s="28">
        <v>3472661.2</v>
      </c>
      <c r="J201" s="408">
        <f t="shared" si="57"/>
        <v>0.2359895984473705</v>
      </c>
      <c r="K201" s="171">
        <v>4904657.07</v>
      </c>
      <c r="L201" s="699">
        <v>0.32324796756531021</v>
      </c>
      <c r="M201" s="666">
        <f t="shared" si="40"/>
        <v>0.14011630990543433</v>
      </c>
      <c r="N201" s="171">
        <v>2679554.2000000002</v>
      </c>
      <c r="O201" s="699">
        <v>0.17659959437920308</v>
      </c>
      <c r="P201" s="480">
        <f>+I201/N201-1</f>
        <v>0.29598468282522505</v>
      </c>
      <c r="T201" s="238"/>
      <c r="U201" s="238"/>
    </row>
    <row r="202" spans="1:21" ht="14.1" customHeight="1" x14ac:dyDescent="0.25">
      <c r="A202" s="635" t="s">
        <v>703</v>
      </c>
      <c r="B202" s="568" t="s">
        <v>704</v>
      </c>
      <c r="C202" s="488">
        <v>1036764.12</v>
      </c>
      <c r="D202" s="28">
        <v>1045698.21</v>
      </c>
      <c r="E202" s="28">
        <v>1040555.51</v>
      </c>
      <c r="F202" s="41">
        <f t="shared" si="55"/>
        <v>0.99508204188281058</v>
      </c>
      <c r="G202" s="28">
        <v>1029155.51</v>
      </c>
      <c r="H202" s="391">
        <f t="shared" si="56"/>
        <v>0.98418023494560636</v>
      </c>
      <c r="I202" s="28">
        <v>975155.51</v>
      </c>
      <c r="J202" s="408">
        <f t="shared" si="57"/>
        <v>0.93254009682200756</v>
      </c>
      <c r="K202" s="171">
        <v>25388.99</v>
      </c>
      <c r="L202" s="699">
        <v>2.7764442393018771E-2</v>
      </c>
      <c r="M202" s="666">
        <f t="shared" si="40"/>
        <v>39.535504169326941</v>
      </c>
      <c r="N202" s="171">
        <v>25388.99</v>
      </c>
      <c r="O202" s="699">
        <v>2.7764442393018771E-2</v>
      </c>
      <c r="P202" s="569" t="s">
        <v>127</v>
      </c>
      <c r="T202" s="238"/>
      <c r="U202" s="238"/>
    </row>
    <row r="203" spans="1:21" ht="14.1" customHeight="1" x14ac:dyDescent="0.25">
      <c r="A203" s="635" t="s">
        <v>705</v>
      </c>
      <c r="B203" s="34" t="s">
        <v>706</v>
      </c>
      <c r="C203" s="488">
        <v>20238704.199999999</v>
      </c>
      <c r="D203" s="28">
        <v>20473983.07</v>
      </c>
      <c r="E203" s="28">
        <v>13175197.9</v>
      </c>
      <c r="F203" s="41">
        <f t="shared" si="55"/>
        <v>0.64350927003086555</v>
      </c>
      <c r="G203" s="28">
        <v>13139099.109999999</v>
      </c>
      <c r="H203" s="391">
        <f t="shared" si="56"/>
        <v>0.6417461157937745</v>
      </c>
      <c r="I203" s="28">
        <v>7867277.3200000003</v>
      </c>
      <c r="J203" s="408">
        <f t="shared" si="57"/>
        <v>0.38425729341975079</v>
      </c>
      <c r="K203" s="171">
        <v>10932519.050000001</v>
      </c>
      <c r="L203" s="699">
        <v>0.64843680057397568</v>
      </c>
      <c r="M203" s="666">
        <f>+G203/K203-1</f>
        <v>0.2018363791463047</v>
      </c>
      <c r="N203" s="171">
        <v>5595008.2599999998</v>
      </c>
      <c r="O203" s="699">
        <v>0.33185483041068808</v>
      </c>
      <c r="P203" s="202">
        <f>+I203/N203-1</f>
        <v>0.40612434413099519</v>
      </c>
      <c r="T203" s="238"/>
      <c r="U203" s="238"/>
    </row>
    <row r="204" spans="1:21" ht="14.1" customHeight="1" x14ac:dyDescent="0.25">
      <c r="A204" s="635" t="s">
        <v>707</v>
      </c>
      <c r="B204" s="34" t="s">
        <v>708</v>
      </c>
      <c r="C204" s="488">
        <v>24020797.739999998</v>
      </c>
      <c r="D204" s="28">
        <v>24546654.57</v>
      </c>
      <c r="E204" s="28">
        <v>18484769.739999998</v>
      </c>
      <c r="F204" s="41">
        <f t="shared" si="55"/>
        <v>0.75304639527503636</v>
      </c>
      <c r="G204" s="28">
        <v>11701076.16</v>
      </c>
      <c r="H204" s="391">
        <f t="shared" si="56"/>
        <v>0.47668720503773315</v>
      </c>
      <c r="I204" s="28">
        <v>6519334.9400000004</v>
      </c>
      <c r="J204" s="408">
        <f t="shared" si="57"/>
        <v>0.26558954994900558</v>
      </c>
      <c r="K204" s="171">
        <v>12533245.130000001</v>
      </c>
      <c r="L204" s="699">
        <v>0.55191513255891644</v>
      </c>
      <c r="M204" s="666">
        <f>+G204/K204-1</f>
        <v>-6.6396927640718695E-2</v>
      </c>
      <c r="N204" s="171">
        <v>4949505.49</v>
      </c>
      <c r="O204" s="699">
        <v>0.21795687790991403</v>
      </c>
      <c r="P204" s="202">
        <f>+I204/N204-1</f>
        <v>0.31716894812455299</v>
      </c>
      <c r="T204" s="238"/>
      <c r="U204" s="238"/>
    </row>
    <row r="205" spans="1:21" ht="14.1" customHeight="1" x14ac:dyDescent="0.25">
      <c r="A205" s="635" t="s">
        <v>709</v>
      </c>
      <c r="B205" s="34" t="s">
        <v>710</v>
      </c>
      <c r="C205" s="488">
        <v>44360060.619999997</v>
      </c>
      <c r="D205" s="28">
        <v>49191860</v>
      </c>
      <c r="E205" s="28">
        <v>48044280.079999998</v>
      </c>
      <c r="F205" s="41">
        <f t="shared" si="55"/>
        <v>0.97667134521849752</v>
      </c>
      <c r="G205" s="28">
        <v>47793128.850000001</v>
      </c>
      <c r="H205" s="391">
        <f t="shared" si="56"/>
        <v>0.97156580072394094</v>
      </c>
      <c r="I205" s="28">
        <v>22105975.129999999</v>
      </c>
      <c r="J205" s="408">
        <f t="shared" si="57"/>
        <v>0.4493827867049548</v>
      </c>
      <c r="K205" s="171">
        <v>41190490.659999996</v>
      </c>
      <c r="L205" s="699">
        <v>0.86761954184104373</v>
      </c>
      <c r="M205" s="666">
        <f>+G205/K205-1</f>
        <v>0.1602952061071663</v>
      </c>
      <c r="N205" s="171">
        <v>21813606.16</v>
      </c>
      <c r="O205" s="699">
        <v>0.45947282198362066</v>
      </c>
      <c r="P205" s="202">
        <f>+I205/N205-1</f>
        <v>1.3403055315820422E-2</v>
      </c>
    </row>
    <row r="206" spans="1:21" ht="14.1" customHeight="1" x14ac:dyDescent="0.25">
      <c r="A206" s="635" t="s">
        <v>711</v>
      </c>
      <c r="B206" s="34" t="s">
        <v>712</v>
      </c>
      <c r="C206" s="488">
        <v>38862805.329999998</v>
      </c>
      <c r="D206" s="28">
        <v>30435297.719999999</v>
      </c>
      <c r="E206" s="28">
        <v>0</v>
      </c>
      <c r="F206" s="41">
        <f t="shared" si="55"/>
        <v>0</v>
      </c>
      <c r="G206" s="28">
        <v>0</v>
      </c>
      <c r="H206" s="391">
        <f t="shared" si="56"/>
        <v>0</v>
      </c>
      <c r="I206" s="28">
        <v>0</v>
      </c>
      <c r="J206" s="408">
        <f t="shared" si="57"/>
        <v>0</v>
      </c>
      <c r="K206" s="171">
        <v>0</v>
      </c>
      <c r="L206" s="699">
        <v>0</v>
      </c>
      <c r="M206" s="666" t="s">
        <v>127</v>
      </c>
      <c r="N206" s="171">
        <v>0</v>
      </c>
      <c r="O206" s="699">
        <v>0</v>
      </c>
      <c r="P206" s="202" t="s">
        <v>127</v>
      </c>
    </row>
    <row r="207" spans="1:21" ht="14.1" customHeight="1" x14ac:dyDescent="0.25">
      <c r="A207" s="635" t="s">
        <v>713</v>
      </c>
      <c r="B207" s="34" t="s">
        <v>714</v>
      </c>
      <c r="C207" s="488">
        <v>22539324.34</v>
      </c>
      <c r="D207" s="28">
        <v>4777449.0999999996</v>
      </c>
      <c r="E207" s="28">
        <v>1448.28</v>
      </c>
      <c r="F207" s="41">
        <f t="shared" si="55"/>
        <v>3.0314922664482184E-4</v>
      </c>
      <c r="G207" s="28">
        <v>1448.28</v>
      </c>
      <c r="H207" s="391">
        <f t="shared" si="56"/>
        <v>3.0314922664482184E-4</v>
      </c>
      <c r="I207" s="28">
        <v>1448.28</v>
      </c>
      <c r="J207" s="408">
        <f t="shared" si="57"/>
        <v>3.0314922664482184E-4</v>
      </c>
      <c r="K207" s="171">
        <v>2913.68</v>
      </c>
      <c r="L207" s="699">
        <v>2.1806145882240314E-4</v>
      </c>
      <c r="M207" s="666">
        <f t="shared" ref="M207:M212" si="58">+G207/K207-1</f>
        <v>-0.5029378655171467</v>
      </c>
      <c r="N207" s="171">
        <v>2913.68</v>
      </c>
      <c r="O207" s="699">
        <v>2.1806145882240314E-4</v>
      </c>
      <c r="P207" s="202">
        <f t="shared" ref="P207:P214" si="59">+I207/N207-1</f>
        <v>-0.5029378655171467</v>
      </c>
    </row>
    <row r="208" spans="1:21" ht="14.1" customHeight="1" x14ac:dyDescent="0.25">
      <c r="A208" s="637" t="s">
        <v>799</v>
      </c>
      <c r="B208" s="34" t="s">
        <v>715</v>
      </c>
      <c r="C208" s="488">
        <v>5375879.29</v>
      </c>
      <c r="D208" s="28">
        <v>5414560.0999999996</v>
      </c>
      <c r="E208" s="28">
        <v>2422211.52</v>
      </c>
      <c r="F208" s="41">
        <f t="shared" si="55"/>
        <v>0.44735148844317013</v>
      </c>
      <c r="G208" s="28">
        <v>2368064.02</v>
      </c>
      <c r="H208" s="391">
        <f t="shared" si="56"/>
        <v>0.43735113772215772</v>
      </c>
      <c r="I208" s="28">
        <v>1851995.52</v>
      </c>
      <c r="J208" s="408">
        <f t="shared" si="57"/>
        <v>0.3420398861211274</v>
      </c>
      <c r="K208" s="171">
        <v>2253247.09</v>
      </c>
      <c r="L208" s="699">
        <v>0.43840353757877976</v>
      </c>
      <c r="M208" s="666">
        <f t="shared" si="58"/>
        <v>5.09562091568041E-2</v>
      </c>
      <c r="N208" s="171">
        <v>1864578.82</v>
      </c>
      <c r="O208" s="699">
        <v>0.36278220635912012</v>
      </c>
      <c r="P208" s="202">
        <f t="shared" si="59"/>
        <v>-6.7486018102469458E-3</v>
      </c>
    </row>
    <row r="209" spans="1:19" ht="14.1" customHeight="1" x14ac:dyDescent="0.25">
      <c r="A209" s="635" t="s">
        <v>716</v>
      </c>
      <c r="B209" s="34" t="s">
        <v>717</v>
      </c>
      <c r="C209" s="488">
        <v>30155627.289999999</v>
      </c>
      <c r="D209" s="28">
        <v>30210893.710000001</v>
      </c>
      <c r="E209" s="28">
        <v>29988019.609999999</v>
      </c>
      <c r="F209" s="41">
        <f t="shared" si="55"/>
        <v>0.99262272403658725</v>
      </c>
      <c r="G209" s="28">
        <v>29854225.469999999</v>
      </c>
      <c r="H209" s="391">
        <f t="shared" si="56"/>
        <v>0.98819405200575239</v>
      </c>
      <c r="I209" s="28">
        <v>9576896.4700000007</v>
      </c>
      <c r="J209" s="408">
        <f t="shared" si="57"/>
        <v>0.31700142875382686</v>
      </c>
      <c r="K209" s="171">
        <v>26647016.030000001</v>
      </c>
      <c r="L209" s="699">
        <v>0.93741069389342935</v>
      </c>
      <c r="M209" s="666">
        <f t="shared" si="58"/>
        <v>0.12035904644592188</v>
      </c>
      <c r="N209" s="171">
        <v>9051617.4100000001</v>
      </c>
      <c r="O209" s="699">
        <v>0.3184252581081945</v>
      </c>
      <c r="P209" s="202">
        <f t="shared" si="59"/>
        <v>5.8031513729213335E-2</v>
      </c>
    </row>
    <row r="210" spans="1:19" ht="14.1" customHeight="1" x14ac:dyDescent="0.25">
      <c r="A210" s="635" t="s">
        <v>718</v>
      </c>
      <c r="B210" s="34" t="s">
        <v>719</v>
      </c>
      <c r="C210" s="488">
        <v>67386646.969999999</v>
      </c>
      <c r="D210" s="28">
        <v>69292654.890000001</v>
      </c>
      <c r="E210" s="28">
        <v>54685015.549999997</v>
      </c>
      <c r="F210" s="41">
        <f t="shared" si="55"/>
        <v>0.78918920969056261</v>
      </c>
      <c r="G210" s="28">
        <v>51585052.990000002</v>
      </c>
      <c r="H210" s="391">
        <f t="shared" si="56"/>
        <v>0.7444519635145993</v>
      </c>
      <c r="I210" s="28">
        <v>20225625.190000001</v>
      </c>
      <c r="J210" s="408">
        <f t="shared" si="57"/>
        <v>0.29188700046357829</v>
      </c>
      <c r="K210" s="171">
        <v>61385478.969999999</v>
      </c>
      <c r="L210" s="699">
        <v>0.88547517897689865</v>
      </c>
      <c r="M210" s="666">
        <f t="shared" si="58"/>
        <v>-0.15965381625171671</v>
      </c>
      <c r="N210" s="171">
        <v>21160042.43</v>
      </c>
      <c r="O210" s="699">
        <v>0.30523004254833497</v>
      </c>
      <c r="P210" s="202">
        <f t="shared" si="59"/>
        <v>-4.4159516366338303E-2</v>
      </c>
    </row>
    <row r="211" spans="1:19" ht="14.1" customHeight="1" x14ac:dyDescent="0.25">
      <c r="A211" s="635" t="s">
        <v>720</v>
      </c>
      <c r="B211" s="34" t="s">
        <v>115</v>
      </c>
      <c r="C211" s="488">
        <v>812128.31</v>
      </c>
      <c r="D211" s="28">
        <v>806060.6</v>
      </c>
      <c r="E211" s="28">
        <v>327978.32</v>
      </c>
      <c r="F211" s="41">
        <f t="shared" si="55"/>
        <v>0.40689040005180754</v>
      </c>
      <c r="G211" s="28">
        <v>327978.32</v>
      </c>
      <c r="H211" s="391">
        <f t="shared" si="56"/>
        <v>0.40689040005180754</v>
      </c>
      <c r="I211" s="28">
        <v>327978.32</v>
      </c>
      <c r="J211" s="408">
        <f t="shared" si="57"/>
        <v>0.40689040005180754</v>
      </c>
      <c r="K211" s="171">
        <v>315983.57</v>
      </c>
      <c r="L211" s="699">
        <v>0.39432239815891779</v>
      </c>
      <c r="M211" s="666">
        <f t="shared" si="58"/>
        <v>3.7960043302251334E-2</v>
      </c>
      <c r="N211" s="171">
        <v>315983.57</v>
      </c>
      <c r="O211" s="699">
        <v>0.39432239815891779</v>
      </c>
      <c r="P211" s="202">
        <f t="shared" si="59"/>
        <v>3.7960043302251334E-2</v>
      </c>
    </row>
    <row r="212" spans="1:19" ht="14.1" customHeight="1" x14ac:dyDescent="0.25">
      <c r="A212" s="642" t="s">
        <v>800</v>
      </c>
      <c r="B212" s="35" t="s">
        <v>721</v>
      </c>
      <c r="C212" s="488">
        <v>97202394.870000005</v>
      </c>
      <c r="D212" s="28">
        <v>97202394.870000005</v>
      </c>
      <c r="E212" s="28">
        <v>97202394.870000005</v>
      </c>
      <c r="F212" s="70">
        <f t="shared" si="55"/>
        <v>1</v>
      </c>
      <c r="G212" s="28">
        <v>97202394.870000005</v>
      </c>
      <c r="H212" s="391">
        <f t="shared" si="56"/>
        <v>1</v>
      </c>
      <c r="I212" s="28">
        <v>41008571.049999997</v>
      </c>
      <c r="J212" s="408">
        <f t="shared" si="57"/>
        <v>0.42188848438194859</v>
      </c>
      <c r="K212" s="171">
        <v>97687346.230000004</v>
      </c>
      <c r="L212" s="699">
        <v>0.99999999989763266</v>
      </c>
      <c r="M212" s="666">
        <f t="shared" si="58"/>
        <v>-4.9643211604725179E-3</v>
      </c>
      <c r="N212" s="171">
        <v>36706994.700000003</v>
      </c>
      <c r="O212" s="699">
        <v>0.3757599741712464</v>
      </c>
      <c r="P212" s="480">
        <f t="shared" si="59"/>
        <v>0.11718683006211883</v>
      </c>
    </row>
    <row r="213" spans="1:19" ht="14.1" customHeight="1" thickBot="1" x14ac:dyDescent="0.3">
      <c r="A213" s="633">
        <v>9</v>
      </c>
      <c r="B213" s="2" t="s">
        <v>515</v>
      </c>
      <c r="C213" s="479">
        <f>SUM(C193:C212)</f>
        <v>466888628.36000007</v>
      </c>
      <c r="D213" s="198">
        <f>SUM(D193:D212)</f>
        <v>451041361.30000001</v>
      </c>
      <c r="E213" s="194">
        <f>SUM(E193:E212)</f>
        <v>325546674.75000006</v>
      </c>
      <c r="F213" s="491">
        <f>+E213/D213</f>
        <v>0.72176678833112606</v>
      </c>
      <c r="G213" s="194">
        <f>SUM(G193:G212)</f>
        <v>304345005.85000002</v>
      </c>
      <c r="H213" s="491">
        <f>+G213/D213</f>
        <v>0.67476074693640298</v>
      </c>
      <c r="I213" s="194">
        <f>SUM(I193:I212)</f>
        <v>149085035.80999997</v>
      </c>
      <c r="J213" s="492">
        <f>+I213/D213</f>
        <v>0.33053517615392131</v>
      </c>
      <c r="K213" s="543">
        <f>SUM(K193:K212)</f>
        <v>298846145.44</v>
      </c>
      <c r="L213" s="36">
        <v>0.70540931116483363</v>
      </c>
      <c r="M213" s="36">
        <f t="shared" si="40"/>
        <v>1.840030562182382E-2</v>
      </c>
      <c r="N213" s="543">
        <f>SUM(N193:N212)</f>
        <v>135643410.71999997</v>
      </c>
      <c r="O213" s="36">
        <v>0.32017854799219586</v>
      </c>
      <c r="P213" s="36">
        <f t="shared" si="59"/>
        <v>9.9095304509458915E-2</v>
      </c>
    </row>
    <row r="214" spans="1:19" s="6" customFormat="1" ht="14.1" customHeight="1" thickBot="1" x14ac:dyDescent="0.3">
      <c r="A214" s="643"/>
      <c r="B214" s="4" t="s">
        <v>128</v>
      </c>
      <c r="C214" s="236">
        <f>C87+C122+C150+C175+C192+C213</f>
        <v>2210529832.2800002</v>
      </c>
      <c r="D214" s="199">
        <f>D87+D122+D150+D175+D192+D213</f>
        <v>2223807877.8600001</v>
      </c>
      <c r="E214" s="200">
        <f>E87+E122+E150+E175+E192+E213</f>
        <v>1668726664.2600002</v>
      </c>
      <c r="F214" s="172">
        <f>+E214/D214</f>
        <v>0.75039156074302515</v>
      </c>
      <c r="G214" s="200">
        <f>G87+G122+G150+G175+G192+G213</f>
        <v>1607959723.8600001</v>
      </c>
      <c r="H214" s="172">
        <f>+G214/D214</f>
        <v>0.72306593562720944</v>
      </c>
      <c r="I214" s="200">
        <f>I87+I122+I150+I175+I192+I213</f>
        <v>766677159.51999986</v>
      </c>
      <c r="J214" s="165">
        <f>+I214/D214</f>
        <v>0.34475872090973231</v>
      </c>
      <c r="K214" s="544">
        <f>K87+K122+K150+K175+K192+K213</f>
        <v>1578095214.45</v>
      </c>
      <c r="L214" s="545">
        <v>0.72744376311171988</v>
      </c>
      <c r="M214" s="545">
        <f t="shared" si="40"/>
        <v>1.8924402746135049E-2</v>
      </c>
      <c r="N214" s="544">
        <f>N213+N192+N175+N150+N122+N87</f>
        <v>698040168.4799999</v>
      </c>
      <c r="O214" s="545">
        <v>0.321770804646413</v>
      </c>
      <c r="P214" s="545">
        <f t="shared" si="59"/>
        <v>9.8328139467186659E-2</v>
      </c>
      <c r="R214" s="239"/>
    </row>
    <row r="215" spans="1:19" s="256" customFormat="1" ht="14.1" customHeight="1" x14ac:dyDescent="0.25">
      <c r="A215" s="646"/>
      <c r="B215" s="253"/>
      <c r="C215" s="254"/>
      <c r="D215" s="254"/>
      <c r="E215" s="254"/>
      <c r="F215" s="255"/>
      <c r="G215" s="254"/>
      <c r="H215" s="255"/>
      <c r="I215" s="254"/>
      <c r="J215" s="255"/>
      <c r="K215" s="255"/>
      <c r="L215" s="255"/>
      <c r="M215" s="255"/>
      <c r="N215" s="254"/>
      <c r="O215" s="255"/>
      <c r="P215" s="255"/>
      <c r="R215" s="257"/>
      <c r="S215" s="258"/>
    </row>
    <row r="219" spans="1:19" x14ac:dyDescent="0.25">
      <c r="C219" s="323"/>
    </row>
    <row r="220" spans="1:19" x14ac:dyDescent="0.25">
      <c r="C220" s="332"/>
      <c r="D220" s="332"/>
      <c r="E220" s="332"/>
      <c r="F220" s="372"/>
      <c r="G220" s="332"/>
      <c r="H220" s="372"/>
      <c r="I220" s="332"/>
      <c r="J220" s="372"/>
      <c r="K220" s="372"/>
      <c r="L220" s="372"/>
      <c r="M220" s="372"/>
      <c r="O220"/>
      <c r="P220"/>
      <c r="R220"/>
    </row>
    <row r="221" spans="1:19" x14ac:dyDescent="0.25">
      <c r="E221" t="s">
        <v>146</v>
      </c>
    </row>
    <row r="222" spans="1:19" x14ac:dyDescent="0.25">
      <c r="C222" s="335"/>
      <c r="O222"/>
      <c r="P222"/>
      <c r="R222"/>
    </row>
  </sheetData>
  <mergeCells count="15">
    <mergeCell ref="A133:B133"/>
    <mergeCell ref="D133:J133"/>
    <mergeCell ref="K133:P133"/>
    <mergeCell ref="A181:B181"/>
    <mergeCell ref="D181:J181"/>
    <mergeCell ref="K181:P181"/>
    <mergeCell ref="D2:J2"/>
    <mergeCell ref="K2:P2"/>
    <mergeCell ref="A83:B83"/>
    <mergeCell ref="D83:J83"/>
    <mergeCell ref="K83:P83"/>
    <mergeCell ref="A2:B2"/>
    <mergeCell ref="A47:B47"/>
    <mergeCell ref="D47:J47"/>
    <mergeCell ref="K47:P4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B30" zoomScaleNormal="100" workbookViewId="0">
      <selection activeCell="J7" sqref="J7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bestFit="1" customWidth="1"/>
    <col min="12" max="12" width="6" style="89" bestFit="1" customWidth="1"/>
    <col min="13" max="13" width="51.88671875" style="89" customWidth="1"/>
    <col min="14" max="14" width="16.5546875" bestFit="1" customWidth="1"/>
    <col min="15" max="15" width="20.44140625" style="238" bestFit="1" customWidth="1"/>
    <col min="16" max="18" width="15.5546875" bestFit="1" customWidth="1"/>
  </cols>
  <sheetData>
    <row r="1" spans="1:15" ht="15" customHeight="1" x14ac:dyDescent="0.3">
      <c r="A1" s="436" t="s">
        <v>19</v>
      </c>
      <c r="K1" s="89"/>
    </row>
    <row r="2" spans="1:15" ht="12.75" customHeight="1" x14ac:dyDescent="0.25">
      <c r="A2" s="437" t="s">
        <v>514</v>
      </c>
      <c r="F2"/>
      <c r="H2"/>
      <c r="J2"/>
      <c r="L2"/>
      <c r="M2"/>
      <c r="O2"/>
    </row>
    <row r="3" spans="1:15" ht="12.75" customHeight="1" x14ac:dyDescent="0.25">
      <c r="A3" s="437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37" t="s">
        <v>19</v>
      </c>
      <c r="B28" s="438"/>
      <c r="F28"/>
      <c r="H28"/>
      <c r="J28"/>
      <c r="L28"/>
      <c r="M28"/>
      <c r="O28"/>
    </row>
    <row r="29" spans="1:15" ht="14.1" customHeight="1" x14ac:dyDescent="0.25">
      <c r="A29" s="757" t="s">
        <v>452</v>
      </c>
      <c r="B29" s="758"/>
      <c r="C29" s="323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56" customFormat="1" ht="351" customHeight="1" x14ac:dyDescent="0.25">
      <c r="A34" s="233"/>
      <c r="B34" s="253"/>
      <c r="C34" s="254"/>
      <c r="D34" s="254"/>
      <c r="E34" s="254"/>
      <c r="F34" s="255"/>
      <c r="G34" s="254"/>
      <c r="H34" s="255"/>
      <c r="I34" s="254"/>
      <c r="J34" s="255"/>
      <c r="K34" s="254"/>
      <c r="L34" s="255"/>
      <c r="M34" s="255"/>
      <c r="O34" s="257"/>
      <c r="P34" s="258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topLeftCell="A37" zoomScaleNormal="100" workbookViewId="0">
      <pane xSplit="1" topLeftCell="B1" activePane="topRight" state="frozen"/>
      <selection activeCell="J7" sqref="J7"/>
      <selection pane="topRight" activeCell="J7" sqref="J7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89" customWidth="1"/>
    <col min="7" max="7" width="11.6640625" customWidth="1"/>
    <col min="8" max="8" width="6.33203125" style="89" customWidth="1"/>
    <col min="9" max="9" width="11.6640625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6640625" customWidth="1"/>
    <col min="15" max="15" width="6.33203125" style="89" customWidth="1"/>
    <col min="16" max="16" width="8.109375" style="89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62"/>
    </row>
    <row r="3" spans="1:16384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524</v>
      </c>
      <c r="L3" s="80" t="s">
        <v>525</v>
      </c>
      <c r="M3" s="80" t="s">
        <v>526</v>
      </c>
      <c r="N3" s="79" t="s">
        <v>39</v>
      </c>
      <c r="O3" s="80" t="s">
        <v>40</v>
      </c>
      <c r="P3" s="546" t="s">
        <v>351</v>
      </c>
    </row>
    <row r="4" spans="1:16384" ht="26.4" x14ac:dyDescent="0.25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7" t="s">
        <v>820</v>
      </c>
      <c r="N4" s="516" t="s">
        <v>17</v>
      </c>
      <c r="O4" s="81" t="s">
        <v>18</v>
      </c>
      <c r="P4" s="547" t="s">
        <v>820</v>
      </c>
    </row>
    <row r="5" spans="1:16384" ht="15" customHeight="1" x14ac:dyDescent="0.25">
      <c r="A5" s="25">
        <v>1</v>
      </c>
      <c r="B5" s="19" t="s">
        <v>494</v>
      </c>
      <c r="C5" s="189">
        <v>176912692.76000002</v>
      </c>
      <c r="D5" s="195">
        <v>254227903.09</v>
      </c>
      <c r="E5" s="26">
        <v>142744218.84999999</v>
      </c>
      <c r="F5" s="41">
        <f t="shared" ref="F5:F17" si="0">+E5/D5</f>
        <v>0.56148132095266767</v>
      </c>
      <c r="G5" s="26">
        <v>132278809.11000001</v>
      </c>
      <c r="H5" s="41">
        <f t="shared" ref="H5:H17" si="1">+G5/D5</f>
        <v>0.52031585637227074</v>
      </c>
      <c r="I5" s="26">
        <v>64469423.989999995</v>
      </c>
      <c r="J5" s="145">
        <f t="shared" ref="J5:J17" si="2">+I5/D5</f>
        <v>0.2535890954785438</v>
      </c>
      <c r="K5" s="530">
        <v>99464746.590000004</v>
      </c>
      <c r="L5" s="41">
        <v>0.64153417102784582</v>
      </c>
      <c r="M5" s="548">
        <f>+G5/K5-1</f>
        <v>0.3299064607811415</v>
      </c>
      <c r="N5" s="26">
        <v>50422011.090000004</v>
      </c>
      <c r="O5" s="145">
        <v>0.32521515607452572</v>
      </c>
      <c r="P5" s="548">
        <f t="shared" ref="P5:P17" si="3">+I5/N5-1</f>
        <v>0.27859683888701459</v>
      </c>
    </row>
    <row r="6" spans="1:16384" ht="15" customHeight="1" x14ac:dyDescent="0.25">
      <c r="A6" s="27">
        <v>2</v>
      </c>
      <c r="B6" s="20" t="s">
        <v>495</v>
      </c>
      <c r="C6" s="190">
        <v>352921046.16000003</v>
      </c>
      <c r="D6" s="195">
        <v>357948481.64999998</v>
      </c>
      <c r="E6" s="26">
        <v>320235437.20999998</v>
      </c>
      <c r="F6" s="41">
        <f t="shared" si="0"/>
        <v>0.89464113867404083</v>
      </c>
      <c r="G6" s="26">
        <v>311910419.25999999</v>
      </c>
      <c r="H6" s="264">
        <f t="shared" si="1"/>
        <v>0.87138355168379855</v>
      </c>
      <c r="I6" s="26">
        <v>191974654.38999999</v>
      </c>
      <c r="J6" s="170">
        <f t="shared" si="2"/>
        <v>0.5363192309269571</v>
      </c>
      <c r="K6" s="530">
        <v>297412997.64999998</v>
      </c>
      <c r="L6" s="264">
        <v>0.83912224013459957</v>
      </c>
      <c r="M6" s="549">
        <f t="shared" ref="M6:M30" si="4">+G6/K6-1</f>
        <v>4.8745084191178512E-2</v>
      </c>
      <c r="N6" s="26">
        <v>129291073.73999999</v>
      </c>
      <c r="O6" s="170">
        <v>0.36478236083612703</v>
      </c>
      <c r="P6" s="549">
        <f t="shared" si="3"/>
        <v>0.48482527708026124</v>
      </c>
    </row>
    <row r="7" spans="1:16384" ht="15" customHeight="1" x14ac:dyDescent="0.25">
      <c r="A7" s="27">
        <v>3</v>
      </c>
      <c r="B7" s="20" t="s">
        <v>812</v>
      </c>
      <c r="C7" s="190">
        <v>229058025.21000001</v>
      </c>
      <c r="D7" s="195">
        <v>0</v>
      </c>
      <c r="E7" s="26">
        <v>0</v>
      </c>
      <c r="F7" s="41" t="s">
        <v>127</v>
      </c>
      <c r="G7" s="26">
        <v>0</v>
      </c>
      <c r="H7" s="264" t="s">
        <v>127</v>
      </c>
      <c r="I7" s="26">
        <v>0</v>
      </c>
      <c r="J7" s="170" t="s">
        <v>127</v>
      </c>
      <c r="K7" s="530">
        <v>139163372.09999999</v>
      </c>
      <c r="L7" s="264">
        <v>0.6249849170073013</v>
      </c>
      <c r="M7" s="549">
        <f t="shared" si="4"/>
        <v>-1</v>
      </c>
      <c r="N7" s="26">
        <v>69179147.829999998</v>
      </c>
      <c r="O7" s="170">
        <v>0.31068465295666964</v>
      </c>
      <c r="P7" s="549">
        <f t="shared" si="3"/>
        <v>-1</v>
      </c>
    </row>
    <row r="8" spans="1:16384" ht="15" customHeight="1" x14ac:dyDescent="0.25">
      <c r="A8" s="27">
        <v>4</v>
      </c>
      <c r="B8" s="20" t="s">
        <v>496</v>
      </c>
      <c r="C8" s="190">
        <v>241971221.13</v>
      </c>
      <c r="D8" s="195">
        <v>242327703.12</v>
      </c>
      <c r="E8" s="26">
        <v>108126319.81</v>
      </c>
      <c r="F8" s="41">
        <f t="shared" si="0"/>
        <v>0.44619875655098395</v>
      </c>
      <c r="G8" s="26">
        <v>106223623.03</v>
      </c>
      <c r="H8" s="264">
        <f t="shared" si="1"/>
        <v>0.43834700557285583</v>
      </c>
      <c r="I8" s="26">
        <v>90476741.560000002</v>
      </c>
      <c r="J8" s="170">
        <f t="shared" si="2"/>
        <v>0.37336524217041817</v>
      </c>
      <c r="K8" s="530">
        <v>103638846.69</v>
      </c>
      <c r="L8" s="264">
        <v>0.4318449544293636</v>
      </c>
      <c r="M8" s="549">
        <f t="shared" si="4"/>
        <v>2.4940226783220387E-2</v>
      </c>
      <c r="N8" s="26">
        <v>92187988.010000005</v>
      </c>
      <c r="O8" s="170">
        <v>0.38413122832400726</v>
      </c>
      <c r="P8" s="549">
        <f t="shared" si="3"/>
        <v>-1.8562575091826239E-2</v>
      </c>
    </row>
    <row r="9" spans="1:16384" ht="15" customHeight="1" x14ac:dyDescent="0.25">
      <c r="A9" s="123" t="s">
        <v>407</v>
      </c>
      <c r="B9" s="20" t="s">
        <v>497</v>
      </c>
      <c r="C9" s="190">
        <v>65538838.630000003</v>
      </c>
      <c r="D9" s="195">
        <v>66315042.109999999</v>
      </c>
      <c r="E9" s="26">
        <v>40348259.039999999</v>
      </c>
      <c r="F9" s="41">
        <f t="shared" si="0"/>
        <v>0.60843298528066037</v>
      </c>
      <c r="G9" s="26">
        <v>38506647.560000002</v>
      </c>
      <c r="H9" s="264">
        <f t="shared" si="1"/>
        <v>0.58066234047061516</v>
      </c>
      <c r="I9" s="26">
        <v>19410275.079999998</v>
      </c>
      <c r="J9" s="170">
        <f t="shared" si="2"/>
        <v>0.29269792286044588</v>
      </c>
      <c r="K9" s="530">
        <v>38088894.07</v>
      </c>
      <c r="L9" s="264">
        <v>0.56342702586501114</v>
      </c>
      <c r="M9" s="550">
        <f t="shared" si="4"/>
        <v>1.0967855596758724E-2</v>
      </c>
      <c r="N9" s="26">
        <v>17329674.850000001</v>
      </c>
      <c r="O9" s="170">
        <v>0.25634787773041745</v>
      </c>
      <c r="P9" s="550">
        <f t="shared" si="3"/>
        <v>0.12005996927287965</v>
      </c>
    </row>
    <row r="10" spans="1:16384" ht="15" customHeight="1" x14ac:dyDescent="0.25">
      <c r="A10" s="123" t="s">
        <v>406</v>
      </c>
      <c r="B10" s="20" t="s">
        <v>498</v>
      </c>
      <c r="C10" s="190">
        <v>294571257.25</v>
      </c>
      <c r="D10" s="195">
        <v>290747422.19999999</v>
      </c>
      <c r="E10" s="26">
        <v>268200505.19</v>
      </c>
      <c r="F10" s="41">
        <f t="shared" si="0"/>
        <v>0.92245187647961202</v>
      </c>
      <c r="G10" s="26">
        <v>266946501.80000001</v>
      </c>
      <c r="H10" s="264">
        <f t="shared" si="1"/>
        <v>0.91813884291765879</v>
      </c>
      <c r="I10" s="26">
        <v>67347470.629999995</v>
      </c>
      <c r="J10" s="170">
        <f t="shared" si="2"/>
        <v>0.23163565860842908</v>
      </c>
      <c r="K10" s="530">
        <v>269963634.61000001</v>
      </c>
      <c r="L10" s="264">
        <v>0.94084585210981675</v>
      </c>
      <c r="M10" s="548">
        <f t="shared" si="4"/>
        <v>-1.1176071230329487E-2</v>
      </c>
      <c r="N10" s="26">
        <v>68618066.590000004</v>
      </c>
      <c r="O10" s="170">
        <v>0.23913970273907886</v>
      </c>
      <c r="P10" s="548">
        <f t="shared" si="3"/>
        <v>-1.8516930352933891E-2</v>
      </c>
    </row>
    <row r="11" spans="1:16384" ht="15" customHeight="1" x14ac:dyDescent="0.25">
      <c r="A11" s="123" t="s">
        <v>430</v>
      </c>
      <c r="B11" s="20" t="s">
        <v>499</v>
      </c>
      <c r="C11" s="190">
        <v>4533816.79</v>
      </c>
      <c r="D11" s="195">
        <v>4521520.8</v>
      </c>
      <c r="E11" s="26">
        <v>3386681.07</v>
      </c>
      <c r="F11" s="41">
        <f t="shared" si="0"/>
        <v>0.74901371016583618</v>
      </c>
      <c r="G11" s="26">
        <v>3268439.46</v>
      </c>
      <c r="H11" s="264">
        <f t="shared" si="1"/>
        <v>0.72286286065520255</v>
      </c>
      <c r="I11" s="26">
        <v>1111285.92</v>
      </c>
      <c r="J11" s="170">
        <f t="shared" si="2"/>
        <v>0.24577702263362361</v>
      </c>
      <c r="K11" s="530">
        <v>3330229.66</v>
      </c>
      <c r="L11" s="264">
        <v>0.71817898397207081</v>
      </c>
      <c r="M11" s="549">
        <f t="shared" si="4"/>
        <v>-1.8554335979339087E-2</v>
      </c>
      <c r="N11" s="26">
        <v>1164010.8799999999</v>
      </c>
      <c r="O11" s="170">
        <v>0.25102417445012964</v>
      </c>
      <c r="P11" s="549">
        <f t="shared" si="3"/>
        <v>-4.5295934003640848E-2</v>
      </c>
    </row>
    <row r="12" spans="1:16384" ht="15" customHeight="1" x14ac:dyDescent="0.25">
      <c r="A12" s="123" t="s">
        <v>434</v>
      </c>
      <c r="B12" s="20" t="s">
        <v>500</v>
      </c>
      <c r="C12" s="190">
        <v>187813679.03</v>
      </c>
      <c r="D12" s="195">
        <v>187617582.06</v>
      </c>
      <c r="E12" s="26">
        <v>151077878.06999999</v>
      </c>
      <c r="F12" s="41">
        <f t="shared" si="0"/>
        <v>0.8052437112300348</v>
      </c>
      <c r="G12" s="26">
        <v>143918651.68000001</v>
      </c>
      <c r="H12" s="264">
        <f t="shared" si="1"/>
        <v>0.76708509991337004</v>
      </c>
      <c r="I12" s="26">
        <v>57502660.329999998</v>
      </c>
      <c r="J12" s="170">
        <f t="shared" si="2"/>
        <v>0.30648865473391868</v>
      </c>
      <c r="K12" s="530">
        <v>39311533.880000003</v>
      </c>
      <c r="L12" s="264">
        <v>0.74899846027624783</v>
      </c>
      <c r="M12" s="549">
        <f t="shared" si="4"/>
        <v>2.6609777710357814</v>
      </c>
      <c r="N12" s="26">
        <v>11440052.220000001</v>
      </c>
      <c r="O12" s="170">
        <v>0.21796609423625651</v>
      </c>
      <c r="P12" s="549">
        <f t="shared" si="3"/>
        <v>4.0264333784658195</v>
      </c>
    </row>
    <row r="13" spans="1:16384" ht="15" customHeight="1" x14ac:dyDescent="0.25">
      <c r="A13" s="123" t="s">
        <v>492</v>
      </c>
      <c r="B13" s="20" t="s">
        <v>501</v>
      </c>
      <c r="C13" s="190">
        <v>84899098.530000001</v>
      </c>
      <c r="D13" s="195">
        <v>85778149.409999996</v>
      </c>
      <c r="E13" s="26">
        <v>65852532.07</v>
      </c>
      <c r="F13" s="41">
        <f t="shared" si="0"/>
        <v>0.76770754000811925</v>
      </c>
      <c r="G13" s="26">
        <v>53477523.549999997</v>
      </c>
      <c r="H13" s="264">
        <f t="shared" si="1"/>
        <v>0.62343993100608441</v>
      </c>
      <c r="I13" s="26">
        <v>26645328.379999999</v>
      </c>
      <c r="J13" s="170">
        <f t="shared" si="2"/>
        <v>0.31063072079861975</v>
      </c>
      <c r="K13" s="530">
        <v>56782945.549999997</v>
      </c>
      <c r="L13" s="264">
        <v>0.64729389781453173</v>
      </c>
      <c r="M13" s="549">
        <f t="shared" si="4"/>
        <v>-5.8211527563138188E-2</v>
      </c>
      <c r="N13" s="26">
        <v>28421902.100000001</v>
      </c>
      <c r="O13" s="170">
        <v>0.32399382623453965</v>
      </c>
      <c r="P13" s="549">
        <f t="shared" si="3"/>
        <v>-6.2507207073941862E-2</v>
      </c>
    </row>
    <row r="14" spans="1:16384" ht="29.4" customHeight="1" x14ac:dyDescent="0.25">
      <c r="A14" s="123" t="s">
        <v>493</v>
      </c>
      <c r="B14" s="591" t="s">
        <v>751</v>
      </c>
      <c r="C14" s="190">
        <v>41238961.280000001</v>
      </c>
      <c r="D14" s="195">
        <v>61284473.68</v>
      </c>
      <c r="E14" s="26">
        <v>26022374.489999998</v>
      </c>
      <c r="F14" s="41">
        <f t="shared" si="0"/>
        <v>0.42461610465771726</v>
      </c>
      <c r="G14" s="26">
        <v>20238349.98</v>
      </c>
      <c r="H14" s="389">
        <f t="shared" si="1"/>
        <v>0.3302361718185845</v>
      </c>
      <c r="I14" s="26">
        <v>17751419.039999999</v>
      </c>
      <c r="J14" s="404">
        <f t="shared" si="2"/>
        <v>0.28965605762872237</v>
      </c>
      <c r="K14" s="530">
        <v>10106634.42</v>
      </c>
      <c r="L14" s="389">
        <v>0.21706582695325508</v>
      </c>
      <c r="M14" s="549">
        <f t="shared" si="4"/>
        <v>1.00248165105788</v>
      </c>
      <c r="N14" s="26">
        <v>9094994.5199999996</v>
      </c>
      <c r="O14" s="404">
        <v>0.19533827232459874</v>
      </c>
      <c r="P14" s="549">
        <f t="shared" si="3"/>
        <v>0.95177897039568538</v>
      </c>
    </row>
    <row r="15" spans="1:16384" ht="15" customHeight="1" x14ac:dyDescent="0.25">
      <c r="A15" s="612" t="s">
        <v>408</v>
      </c>
      <c r="B15" s="613" t="s">
        <v>23</v>
      </c>
      <c r="C15" s="190">
        <v>636171414.34000003</v>
      </c>
      <c r="D15" s="614">
        <v>633040678.35000002</v>
      </c>
      <c r="E15" s="615">
        <v>302921120.13999999</v>
      </c>
      <c r="F15" s="41">
        <f t="shared" si="0"/>
        <v>0.47851762216853749</v>
      </c>
      <c r="G15" s="615">
        <v>302921120.13999999</v>
      </c>
      <c r="H15" s="389">
        <f t="shared" si="1"/>
        <v>0.47851762216853749</v>
      </c>
      <c r="I15" s="615">
        <v>155752713.43000001</v>
      </c>
      <c r="J15" s="404">
        <f t="shared" si="2"/>
        <v>0.24603902838592362</v>
      </c>
      <c r="K15" s="530">
        <v>420013621.60000002</v>
      </c>
      <c r="L15" s="389">
        <v>0.51650170075347135</v>
      </c>
      <c r="M15" s="549">
        <f t="shared" si="4"/>
        <v>-0.27878262855844493</v>
      </c>
      <c r="N15" s="615">
        <v>202198445.38</v>
      </c>
      <c r="O15" s="404">
        <v>0.2486486998460668</v>
      </c>
      <c r="P15" s="549">
        <f t="shared" si="3"/>
        <v>-0.22970370451025268</v>
      </c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58"/>
      <c r="EE15" s="458"/>
      <c r="EF15" s="458"/>
      <c r="EG15" s="458"/>
      <c r="EH15" s="458"/>
      <c r="EI15" s="458"/>
      <c r="EJ15" s="458"/>
      <c r="EK15" s="458"/>
      <c r="EL15" s="458"/>
      <c r="EM15" s="458"/>
      <c r="EN15" s="458"/>
      <c r="EO15" s="458"/>
      <c r="EP15" s="458"/>
      <c r="EQ15" s="458"/>
      <c r="ER15" s="458"/>
      <c r="ES15" s="458"/>
      <c r="ET15" s="458"/>
      <c r="EU15" s="458"/>
      <c r="EV15" s="458"/>
      <c r="EW15" s="458"/>
      <c r="EX15" s="458"/>
      <c r="EY15" s="458"/>
      <c r="EZ15" s="458"/>
      <c r="FA15" s="458"/>
      <c r="FB15" s="458"/>
      <c r="FC15" s="458"/>
      <c r="FD15" s="458"/>
      <c r="FE15" s="458"/>
      <c r="FF15" s="458"/>
      <c r="FG15" s="458"/>
      <c r="FH15" s="458"/>
      <c r="FI15" s="458"/>
      <c r="FJ15" s="458"/>
      <c r="FK15" s="458"/>
      <c r="FL15" s="458"/>
      <c r="FM15" s="458"/>
      <c r="FN15" s="458"/>
      <c r="FO15" s="458"/>
      <c r="FP15" s="458"/>
      <c r="FQ15" s="458"/>
      <c r="FR15" s="458"/>
      <c r="FS15" s="458"/>
      <c r="FT15" s="458"/>
      <c r="FU15" s="458"/>
      <c r="FV15" s="458"/>
      <c r="FW15" s="458"/>
      <c r="FX15" s="458"/>
      <c r="FY15" s="458"/>
      <c r="FZ15" s="458"/>
      <c r="GA15" s="458"/>
      <c r="GB15" s="458"/>
      <c r="GC15" s="458"/>
      <c r="GD15" s="458"/>
      <c r="GE15" s="458"/>
      <c r="GF15" s="458"/>
      <c r="GG15" s="458"/>
      <c r="GH15" s="458"/>
      <c r="GI15" s="458"/>
      <c r="GJ15" s="458"/>
      <c r="GK15" s="458"/>
      <c r="GL15" s="458"/>
      <c r="GM15" s="458"/>
      <c r="GN15" s="458"/>
      <c r="GO15" s="458"/>
      <c r="GP15" s="458"/>
      <c r="GQ15" s="458"/>
      <c r="GR15" s="458"/>
      <c r="GS15" s="458"/>
      <c r="GT15" s="458"/>
      <c r="GU15" s="458"/>
      <c r="GV15" s="458"/>
      <c r="GW15" s="458"/>
      <c r="GX15" s="458"/>
      <c r="GY15" s="458"/>
      <c r="GZ15" s="458"/>
      <c r="HA15" s="458"/>
      <c r="HB15" s="458"/>
      <c r="HC15" s="458"/>
      <c r="HD15" s="458"/>
      <c r="HE15" s="458"/>
      <c r="HF15" s="458"/>
      <c r="HG15" s="458"/>
      <c r="HH15" s="458"/>
      <c r="HI15" s="458"/>
      <c r="HJ15" s="458"/>
      <c r="HK15" s="458"/>
      <c r="HL15" s="458"/>
      <c r="HM15" s="458"/>
      <c r="HN15" s="458"/>
      <c r="HO15" s="458"/>
      <c r="HP15" s="458"/>
      <c r="HQ15" s="458"/>
      <c r="HR15" s="458"/>
      <c r="HS15" s="458"/>
      <c r="HT15" s="458"/>
      <c r="HU15" s="458"/>
      <c r="HV15" s="458"/>
      <c r="HW15" s="458"/>
      <c r="HX15" s="458"/>
      <c r="HY15" s="458"/>
      <c r="HZ15" s="458"/>
      <c r="IA15" s="458"/>
      <c r="IB15" s="458"/>
      <c r="IC15" s="458"/>
      <c r="ID15" s="458"/>
      <c r="IE15" s="458"/>
      <c r="IF15" s="458"/>
      <c r="IG15" s="458"/>
      <c r="IH15" s="458"/>
      <c r="II15" s="458"/>
      <c r="IJ15" s="458"/>
      <c r="IK15" s="458"/>
      <c r="IL15" s="458"/>
      <c r="IM15" s="458"/>
      <c r="IN15" s="458"/>
      <c r="IO15" s="458"/>
      <c r="IP15" s="458"/>
      <c r="IQ15" s="458"/>
      <c r="IR15" s="458"/>
      <c r="IS15" s="458"/>
      <c r="IT15" s="458"/>
      <c r="IU15" s="458"/>
      <c r="IV15" s="458"/>
      <c r="IW15" s="458"/>
      <c r="IX15" s="458"/>
      <c r="IY15" s="458"/>
      <c r="IZ15" s="458"/>
      <c r="JA15" s="458"/>
      <c r="JB15" s="458"/>
      <c r="JC15" s="458"/>
      <c r="JD15" s="458"/>
      <c r="JE15" s="458"/>
      <c r="JF15" s="458"/>
      <c r="JG15" s="458"/>
      <c r="JH15" s="458"/>
      <c r="JI15" s="458"/>
      <c r="JJ15" s="458"/>
      <c r="JK15" s="458"/>
      <c r="JL15" s="458"/>
      <c r="JM15" s="458"/>
      <c r="JN15" s="458"/>
      <c r="JO15" s="458"/>
      <c r="JP15" s="458"/>
      <c r="JQ15" s="458"/>
      <c r="JR15" s="458"/>
      <c r="JS15" s="458"/>
      <c r="JT15" s="458"/>
      <c r="JU15" s="458"/>
      <c r="JV15" s="458"/>
      <c r="JW15" s="458"/>
      <c r="JX15" s="458"/>
      <c r="JY15" s="458"/>
      <c r="JZ15" s="458"/>
      <c r="KA15" s="458"/>
      <c r="KB15" s="458"/>
      <c r="KC15" s="458"/>
      <c r="KD15" s="458"/>
      <c r="KE15" s="458"/>
      <c r="KF15" s="458"/>
      <c r="KG15" s="458"/>
      <c r="KH15" s="458"/>
      <c r="KI15" s="458"/>
      <c r="KJ15" s="458"/>
      <c r="KK15" s="458"/>
      <c r="KL15" s="458"/>
      <c r="KM15" s="458"/>
      <c r="KN15" s="458"/>
      <c r="KO15" s="458"/>
      <c r="KP15" s="458"/>
      <c r="KQ15" s="458"/>
      <c r="KR15" s="458"/>
      <c r="KS15" s="458"/>
      <c r="KT15" s="458"/>
      <c r="KU15" s="458"/>
      <c r="KV15" s="458"/>
      <c r="KW15" s="458"/>
      <c r="KX15" s="458"/>
      <c r="KY15" s="458"/>
      <c r="KZ15" s="458"/>
      <c r="LA15" s="458"/>
      <c r="LB15" s="458"/>
      <c r="LC15" s="458"/>
      <c r="LD15" s="458"/>
      <c r="LE15" s="458"/>
      <c r="LF15" s="458"/>
      <c r="LG15" s="458"/>
      <c r="LH15" s="458"/>
      <c r="LI15" s="458"/>
      <c r="LJ15" s="458"/>
      <c r="LK15" s="458"/>
      <c r="LL15" s="458"/>
      <c r="LM15" s="458"/>
      <c r="LN15" s="458"/>
      <c r="LO15" s="458"/>
      <c r="LP15" s="458"/>
      <c r="LQ15" s="458"/>
      <c r="LR15" s="458"/>
      <c r="LS15" s="458"/>
      <c r="LT15" s="458"/>
      <c r="LU15" s="458"/>
      <c r="LV15" s="458"/>
      <c r="LW15" s="458"/>
      <c r="LX15" s="458"/>
      <c r="LY15" s="458"/>
      <c r="LZ15" s="458"/>
      <c r="MA15" s="458"/>
      <c r="MB15" s="458"/>
      <c r="MC15" s="458"/>
      <c r="MD15" s="458"/>
      <c r="ME15" s="458"/>
      <c r="MF15" s="458"/>
      <c r="MG15" s="458"/>
      <c r="MH15" s="458"/>
      <c r="MI15" s="458"/>
      <c r="MJ15" s="458"/>
      <c r="MK15" s="458"/>
      <c r="ML15" s="458"/>
      <c r="MM15" s="458"/>
      <c r="MN15" s="458"/>
      <c r="MO15" s="458"/>
      <c r="MP15" s="458"/>
      <c r="MQ15" s="458"/>
      <c r="MR15" s="458"/>
      <c r="MS15" s="458"/>
      <c r="MT15" s="458"/>
      <c r="MU15" s="458"/>
      <c r="MV15" s="458"/>
      <c r="MW15" s="458"/>
      <c r="MX15" s="458"/>
      <c r="MY15" s="458"/>
      <c r="MZ15" s="458"/>
      <c r="NA15" s="458"/>
      <c r="NB15" s="458"/>
      <c r="NC15" s="458"/>
      <c r="ND15" s="458"/>
      <c r="NE15" s="458"/>
      <c r="NF15" s="458"/>
      <c r="NG15" s="458"/>
      <c r="NH15" s="458"/>
      <c r="NI15" s="458"/>
      <c r="NJ15" s="458"/>
      <c r="NK15" s="458"/>
      <c r="NL15" s="458"/>
      <c r="NM15" s="458"/>
      <c r="NN15" s="458"/>
      <c r="NO15" s="458"/>
      <c r="NP15" s="458"/>
      <c r="NQ15" s="458"/>
      <c r="NR15" s="458"/>
      <c r="NS15" s="458"/>
      <c r="NT15" s="458"/>
      <c r="NU15" s="458"/>
      <c r="NV15" s="458"/>
      <c r="NW15" s="458"/>
      <c r="NX15" s="458"/>
      <c r="NY15" s="458"/>
      <c r="NZ15" s="458"/>
      <c r="OA15" s="458"/>
      <c r="OB15" s="458"/>
      <c r="OC15" s="458"/>
      <c r="OD15" s="458"/>
      <c r="OE15" s="458"/>
      <c r="OF15" s="458"/>
      <c r="OG15" s="458"/>
      <c r="OH15" s="458"/>
      <c r="OI15" s="458"/>
      <c r="OJ15" s="458"/>
      <c r="OK15" s="458"/>
      <c r="OL15" s="458"/>
      <c r="OM15" s="458"/>
      <c r="ON15" s="458"/>
      <c r="OO15" s="458"/>
      <c r="OP15" s="458"/>
      <c r="OQ15" s="458"/>
      <c r="OR15" s="458"/>
      <c r="OS15" s="458"/>
      <c r="OT15" s="458"/>
      <c r="OU15" s="458"/>
      <c r="OV15" s="458"/>
      <c r="OW15" s="458"/>
      <c r="OX15" s="458"/>
      <c r="OY15" s="458"/>
      <c r="OZ15" s="458"/>
      <c r="PA15" s="458"/>
      <c r="PB15" s="458"/>
      <c r="PC15" s="458"/>
      <c r="PD15" s="458"/>
      <c r="PE15" s="458"/>
      <c r="PF15" s="458"/>
      <c r="PG15" s="458"/>
      <c r="PH15" s="458"/>
      <c r="PI15" s="458"/>
      <c r="PJ15" s="458"/>
      <c r="PK15" s="458"/>
      <c r="PL15" s="458"/>
      <c r="PM15" s="458"/>
      <c r="PN15" s="458"/>
      <c r="PO15" s="458"/>
      <c r="PP15" s="458"/>
      <c r="PQ15" s="458"/>
      <c r="PR15" s="458"/>
      <c r="PS15" s="458"/>
      <c r="PT15" s="458"/>
      <c r="PU15" s="458"/>
      <c r="PV15" s="458"/>
      <c r="PW15" s="458"/>
      <c r="PX15" s="458"/>
      <c r="PY15" s="458"/>
      <c r="PZ15" s="458"/>
      <c r="QA15" s="458"/>
      <c r="QB15" s="458"/>
      <c r="QC15" s="458"/>
      <c r="QD15" s="458"/>
      <c r="QE15" s="458"/>
      <c r="QF15" s="458"/>
      <c r="QG15" s="458"/>
      <c r="QH15" s="458"/>
      <c r="QI15" s="458"/>
      <c r="QJ15" s="458"/>
      <c r="QK15" s="458"/>
      <c r="QL15" s="458"/>
      <c r="QM15" s="458"/>
      <c r="QN15" s="458"/>
      <c r="QO15" s="458"/>
      <c r="QP15" s="458"/>
      <c r="QQ15" s="458"/>
      <c r="QR15" s="458"/>
      <c r="QS15" s="458"/>
      <c r="QT15" s="458"/>
      <c r="QU15" s="458"/>
      <c r="QV15" s="458"/>
      <c r="QW15" s="458"/>
      <c r="QX15" s="458"/>
      <c r="QY15" s="458"/>
      <c r="QZ15" s="458"/>
      <c r="RA15" s="458"/>
      <c r="RB15" s="458"/>
      <c r="RC15" s="458"/>
      <c r="RD15" s="458"/>
      <c r="RE15" s="458"/>
      <c r="RF15" s="458"/>
      <c r="RG15" s="458"/>
      <c r="RH15" s="458"/>
      <c r="RI15" s="458"/>
      <c r="RJ15" s="458"/>
      <c r="RK15" s="458"/>
      <c r="RL15" s="458"/>
      <c r="RM15" s="458"/>
      <c r="RN15" s="458"/>
      <c r="RO15" s="458"/>
      <c r="RP15" s="458"/>
      <c r="RQ15" s="458"/>
      <c r="RR15" s="458"/>
      <c r="RS15" s="458"/>
      <c r="RT15" s="458"/>
      <c r="RU15" s="458"/>
      <c r="RV15" s="458"/>
      <c r="RW15" s="458"/>
      <c r="RX15" s="458"/>
      <c r="RY15" s="458"/>
      <c r="RZ15" s="458"/>
      <c r="SA15" s="458"/>
      <c r="SB15" s="458"/>
      <c r="SC15" s="458"/>
      <c r="SD15" s="458"/>
      <c r="SE15" s="458"/>
      <c r="SF15" s="458"/>
      <c r="SG15" s="458"/>
      <c r="SH15" s="458"/>
      <c r="SI15" s="458"/>
      <c r="SJ15" s="458"/>
      <c r="SK15" s="458"/>
      <c r="SL15" s="458"/>
      <c r="SM15" s="458"/>
      <c r="SN15" s="458"/>
      <c r="SO15" s="458"/>
      <c r="SP15" s="458"/>
      <c r="SQ15" s="458"/>
      <c r="SR15" s="458"/>
      <c r="SS15" s="458"/>
      <c r="ST15" s="458"/>
      <c r="SU15" s="458"/>
      <c r="SV15" s="458"/>
      <c r="SW15" s="458"/>
      <c r="SX15" s="458"/>
      <c r="SY15" s="458"/>
      <c r="SZ15" s="458"/>
      <c r="TA15" s="458"/>
      <c r="TB15" s="458"/>
      <c r="TC15" s="458"/>
      <c r="TD15" s="458"/>
      <c r="TE15" s="458"/>
      <c r="TF15" s="458"/>
      <c r="TG15" s="458"/>
      <c r="TH15" s="458"/>
      <c r="TI15" s="458"/>
      <c r="TJ15" s="458"/>
      <c r="TK15" s="458"/>
      <c r="TL15" s="458"/>
      <c r="TM15" s="458"/>
      <c r="TN15" s="458"/>
      <c r="TO15" s="458"/>
      <c r="TP15" s="458"/>
      <c r="TQ15" s="458"/>
      <c r="TR15" s="458"/>
      <c r="TS15" s="458"/>
      <c r="TT15" s="458"/>
      <c r="TU15" s="458"/>
      <c r="TV15" s="458"/>
      <c r="TW15" s="458"/>
      <c r="TX15" s="458"/>
      <c r="TY15" s="458"/>
      <c r="TZ15" s="458"/>
      <c r="UA15" s="458"/>
      <c r="UB15" s="458"/>
      <c r="UC15" s="458"/>
      <c r="UD15" s="458"/>
      <c r="UE15" s="458"/>
      <c r="UF15" s="458"/>
      <c r="UG15" s="458"/>
      <c r="UH15" s="458"/>
      <c r="UI15" s="458"/>
      <c r="UJ15" s="458"/>
      <c r="UK15" s="458"/>
      <c r="UL15" s="458"/>
      <c r="UM15" s="458"/>
      <c r="UN15" s="458"/>
      <c r="UO15" s="458"/>
      <c r="UP15" s="458"/>
      <c r="UQ15" s="458"/>
      <c r="UR15" s="458"/>
      <c r="US15" s="458"/>
      <c r="UT15" s="458"/>
      <c r="UU15" s="458"/>
      <c r="UV15" s="458"/>
      <c r="UW15" s="458"/>
      <c r="UX15" s="458"/>
      <c r="UY15" s="458"/>
      <c r="UZ15" s="458"/>
      <c r="VA15" s="458"/>
      <c r="VB15" s="458"/>
      <c r="VC15" s="458"/>
      <c r="VD15" s="458"/>
      <c r="VE15" s="458"/>
      <c r="VF15" s="458"/>
      <c r="VG15" s="458"/>
      <c r="VH15" s="458"/>
      <c r="VI15" s="458"/>
      <c r="VJ15" s="458"/>
      <c r="VK15" s="458"/>
      <c r="VL15" s="458"/>
      <c r="VM15" s="458"/>
      <c r="VN15" s="458"/>
      <c r="VO15" s="458"/>
      <c r="VP15" s="458"/>
      <c r="VQ15" s="458"/>
      <c r="VR15" s="458"/>
      <c r="VS15" s="458"/>
      <c r="VT15" s="458"/>
      <c r="VU15" s="458"/>
      <c r="VV15" s="458"/>
      <c r="VW15" s="458"/>
      <c r="VX15" s="458"/>
      <c r="VY15" s="458"/>
      <c r="VZ15" s="458"/>
      <c r="WA15" s="458"/>
      <c r="WB15" s="458"/>
      <c r="WC15" s="458"/>
      <c r="WD15" s="458"/>
      <c r="WE15" s="458"/>
      <c r="WF15" s="458"/>
      <c r="WG15" s="458"/>
      <c r="WH15" s="458"/>
      <c r="WI15" s="458"/>
      <c r="WJ15" s="458"/>
      <c r="WK15" s="458"/>
      <c r="WL15" s="458"/>
      <c r="WM15" s="458"/>
      <c r="WN15" s="458"/>
      <c r="WO15" s="458"/>
      <c r="WP15" s="458"/>
      <c r="WQ15" s="458"/>
      <c r="WR15" s="458"/>
      <c r="WS15" s="458"/>
      <c r="WT15" s="458"/>
      <c r="WU15" s="458"/>
      <c r="WV15" s="458"/>
      <c r="WW15" s="458"/>
      <c r="WX15" s="458"/>
      <c r="WY15" s="458"/>
      <c r="WZ15" s="458"/>
      <c r="XA15" s="458"/>
      <c r="XB15" s="458"/>
      <c r="XC15" s="458"/>
      <c r="XD15" s="458"/>
      <c r="XE15" s="458"/>
      <c r="XF15" s="458"/>
      <c r="XG15" s="458"/>
      <c r="XH15" s="458"/>
      <c r="XI15" s="458"/>
      <c r="XJ15" s="458"/>
      <c r="XK15" s="458"/>
      <c r="XL15" s="458"/>
      <c r="XM15" s="458"/>
      <c r="XN15" s="458"/>
      <c r="XO15" s="458"/>
      <c r="XP15" s="458"/>
      <c r="XQ15" s="458"/>
      <c r="XR15" s="458"/>
      <c r="XS15" s="458"/>
      <c r="XT15" s="458"/>
      <c r="XU15" s="458"/>
      <c r="XV15" s="458"/>
      <c r="XW15" s="458"/>
      <c r="XX15" s="458"/>
      <c r="XY15" s="458"/>
      <c r="XZ15" s="458"/>
      <c r="YA15" s="458"/>
      <c r="YB15" s="458"/>
      <c r="YC15" s="458"/>
      <c r="YD15" s="458"/>
      <c r="YE15" s="458"/>
      <c r="YF15" s="458"/>
      <c r="YG15" s="458"/>
      <c r="YH15" s="458"/>
      <c r="YI15" s="458"/>
      <c r="YJ15" s="458"/>
      <c r="YK15" s="458"/>
      <c r="YL15" s="458"/>
      <c r="YM15" s="458"/>
      <c r="YN15" s="458"/>
      <c r="YO15" s="458"/>
      <c r="YP15" s="458"/>
      <c r="YQ15" s="458"/>
      <c r="YR15" s="458"/>
      <c r="YS15" s="458"/>
      <c r="YT15" s="458"/>
      <c r="YU15" s="458"/>
      <c r="YV15" s="458"/>
      <c r="YW15" s="458"/>
      <c r="YX15" s="458"/>
      <c r="YY15" s="458"/>
      <c r="YZ15" s="458"/>
      <c r="ZA15" s="458"/>
      <c r="ZB15" s="458"/>
      <c r="ZC15" s="458"/>
      <c r="ZD15" s="458"/>
      <c r="ZE15" s="458"/>
      <c r="ZF15" s="458"/>
      <c r="ZG15" s="458"/>
      <c r="ZH15" s="458"/>
      <c r="ZI15" s="458"/>
      <c r="ZJ15" s="458"/>
      <c r="ZK15" s="458"/>
      <c r="ZL15" s="458"/>
      <c r="ZM15" s="458"/>
      <c r="ZN15" s="458"/>
      <c r="ZO15" s="458"/>
      <c r="ZP15" s="458"/>
      <c r="ZQ15" s="458"/>
      <c r="ZR15" s="458"/>
      <c r="ZS15" s="458"/>
      <c r="ZT15" s="458"/>
      <c r="ZU15" s="458"/>
      <c r="ZV15" s="458"/>
      <c r="ZW15" s="458"/>
      <c r="ZX15" s="458"/>
      <c r="ZY15" s="458"/>
      <c r="ZZ15" s="458"/>
      <c r="AAA15" s="458"/>
      <c r="AAB15" s="458"/>
      <c r="AAC15" s="458"/>
      <c r="AAD15" s="458"/>
      <c r="AAE15" s="458"/>
      <c r="AAF15" s="458"/>
      <c r="AAG15" s="458"/>
      <c r="AAH15" s="458"/>
      <c r="AAI15" s="458"/>
      <c r="AAJ15" s="458"/>
      <c r="AAK15" s="458"/>
      <c r="AAL15" s="458"/>
      <c r="AAM15" s="458"/>
      <c r="AAN15" s="458"/>
      <c r="AAO15" s="458"/>
      <c r="AAP15" s="458"/>
      <c r="AAQ15" s="458"/>
      <c r="AAR15" s="458"/>
      <c r="AAS15" s="458"/>
      <c r="AAT15" s="458"/>
      <c r="AAU15" s="458"/>
      <c r="AAV15" s="458"/>
      <c r="AAW15" s="458"/>
      <c r="AAX15" s="458"/>
      <c r="AAY15" s="458"/>
      <c r="AAZ15" s="458"/>
      <c r="ABA15" s="458"/>
      <c r="ABB15" s="458"/>
      <c r="ABC15" s="458"/>
      <c r="ABD15" s="458"/>
      <c r="ABE15" s="458"/>
      <c r="ABF15" s="458"/>
      <c r="ABG15" s="458"/>
      <c r="ABH15" s="458"/>
      <c r="ABI15" s="458"/>
      <c r="ABJ15" s="458"/>
      <c r="ABK15" s="458"/>
      <c r="ABL15" s="458"/>
      <c r="ABM15" s="458"/>
      <c r="ABN15" s="458"/>
      <c r="ABO15" s="458"/>
      <c r="ABP15" s="458"/>
      <c r="ABQ15" s="458"/>
      <c r="ABR15" s="458"/>
      <c r="ABS15" s="458"/>
      <c r="ABT15" s="458"/>
      <c r="ABU15" s="458"/>
      <c r="ABV15" s="458"/>
      <c r="ABW15" s="458"/>
      <c r="ABX15" s="458"/>
      <c r="ABY15" s="458"/>
      <c r="ABZ15" s="458"/>
      <c r="ACA15" s="458"/>
      <c r="ACB15" s="458"/>
      <c r="ACC15" s="458"/>
      <c r="ACD15" s="458"/>
      <c r="ACE15" s="458"/>
      <c r="ACF15" s="458"/>
      <c r="ACG15" s="458"/>
      <c r="ACH15" s="458"/>
      <c r="ACI15" s="458"/>
      <c r="ACJ15" s="458"/>
      <c r="ACK15" s="458"/>
      <c r="ACL15" s="458"/>
      <c r="ACM15" s="458"/>
      <c r="ACN15" s="458"/>
      <c r="ACO15" s="458"/>
      <c r="ACP15" s="458"/>
      <c r="ACQ15" s="458"/>
      <c r="ACR15" s="458"/>
      <c r="ACS15" s="458"/>
      <c r="ACT15" s="458"/>
      <c r="ACU15" s="458"/>
      <c r="ACV15" s="458"/>
      <c r="ACW15" s="458"/>
      <c r="ACX15" s="458"/>
      <c r="ACY15" s="458"/>
      <c r="ACZ15" s="458"/>
      <c r="ADA15" s="458"/>
      <c r="ADB15" s="458"/>
      <c r="ADC15" s="458"/>
      <c r="ADD15" s="458"/>
      <c r="ADE15" s="458"/>
      <c r="ADF15" s="458"/>
      <c r="ADG15" s="458"/>
      <c r="ADH15" s="458"/>
      <c r="ADI15" s="458"/>
      <c r="ADJ15" s="458"/>
      <c r="ADK15" s="458"/>
      <c r="ADL15" s="458"/>
      <c r="ADM15" s="458"/>
      <c r="ADN15" s="458"/>
      <c r="ADO15" s="458"/>
      <c r="ADP15" s="458"/>
      <c r="ADQ15" s="458"/>
      <c r="ADR15" s="458"/>
      <c r="ADS15" s="458"/>
      <c r="ADT15" s="458"/>
      <c r="ADU15" s="458"/>
      <c r="ADV15" s="458"/>
      <c r="ADW15" s="458"/>
      <c r="ADX15" s="458"/>
      <c r="ADY15" s="458"/>
      <c r="ADZ15" s="458"/>
      <c r="AEA15" s="458"/>
      <c r="AEB15" s="458"/>
      <c r="AEC15" s="458"/>
      <c r="AED15" s="458"/>
      <c r="AEE15" s="458"/>
      <c r="AEF15" s="458"/>
      <c r="AEG15" s="458"/>
      <c r="AEH15" s="458"/>
      <c r="AEI15" s="458"/>
      <c r="AEJ15" s="458"/>
      <c r="AEK15" s="458"/>
      <c r="AEL15" s="458"/>
      <c r="AEM15" s="458"/>
      <c r="AEN15" s="458"/>
      <c r="AEO15" s="458"/>
      <c r="AEP15" s="458"/>
      <c r="AEQ15" s="458"/>
      <c r="AER15" s="458"/>
      <c r="AES15" s="458"/>
      <c r="AET15" s="458"/>
      <c r="AEU15" s="458"/>
      <c r="AEV15" s="458"/>
      <c r="AEW15" s="458"/>
      <c r="AEX15" s="458"/>
      <c r="AEY15" s="458"/>
      <c r="AEZ15" s="458"/>
      <c r="AFA15" s="458"/>
      <c r="AFB15" s="458"/>
      <c r="AFC15" s="458"/>
      <c r="AFD15" s="458"/>
      <c r="AFE15" s="458"/>
      <c r="AFF15" s="458"/>
      <c r="AFG15" s="458"/>
      <c r="AFH15" s="458"/>
      <c r="AFI15" s="458"/>
      <c r="AFJ15" s="458"/>
      <c r="AFK15" s="458"/>
      <c r="AFL15" s="458"/>
      <c r="AFM15" s="458"/>
      <c r="AFN15" s="458"/>
      <c r="AFO15" s="458"/>
      <c r="AFP15" s="458"/>
      <c r="AFQ15" s="458"/>
      <c r="AFR15" s="458"/>
      <c r="AFS15" s="458"/>
      <c r="AFT15" s="458"/>
      <c r="AFU15" s="458"/>
      <c r="AFV15" s="458"/>
      <c r="AFW15" s="458"/>
      <c r="AFX15" s="458"/>
      <c r="AFY15" s="458"/>
      <c r="AFZ15" s="458"/>
      <c r="AGA15" s="458"/>
      <c r="AGB15" s="458"/>
      <c r="AGC15" s="458"/>
      <c r="AGD15" s="458"/>
      <c r="AGE15" s="458"/>
      <c r="AGF15" s="458"/>
      <c r="AGG15" s="458"/>
      <c r="AGH15" s="458"/>
      <c r="AGI15" s="458"/>
      <c r="AGJ15" s="458"/>
      <c r="AGK15" s="458"/>
      <c r="AGL15" s="458"/>
      <c r="AGM15" s="458"/>
      <c r="AGN15" s="458"/>
      <c r="AGO15" s="458"/>
      <c r="AGP15" s="458"/>
      <c r="AGQ15" s="458"/>
      <c r="AGR15" s="458"/>
      <c r="AGS15" s="458"/>
      <c r="AGT15" s="458"/>
      <c r="AGU15" s="458"/>
      <c r="AGV15" s="458"/>
      <c r="AGW15" s="458"/>
      <c r="AGX15" s="458"/>
      <c r="AGY15" s="458"/>
      <c r="AGZ15" s="458"/>
      <c r="AHA15" s="458"/>
      <c r="AHB15" s="458"/>
      <c r="AHC15" s="458"/>
      <c r="AHD15" s="458"/>
      <c r="AHE15" s="458"/>
      <c r="AHF15" s="458"/>
      <c r="AHG15" s="458"/>
      <c r="AHH15" s="458"/>
      <c r="AHI15" s="458"/>
      <c r="AHJ15" s="458"/>
      <c r="AHK15" s="458"/>
      <c r="AHL15" s="458"/>
      <c r="AHM15" s="458"/>
      <c r="AHN15" s="458"/>
      <c r="AHO15" s="458"/>
      <c r="AHP15" s="458"/>
      <c r="AHQ15" s="458"/>
      <c r="AHR15" s="458"/>
      <c r="AHS15" s="458"/>
      <c r="AHT15" s="458"/>
      <c r="AHU15" s="458"/>
      <c r="AHV15" s="458"/>
      <c r="AHW15" s="458"/>
      <c r="AHX15" s="458"/>
      <c r="AHY15" s="458"/>
      <c r="AHZ15" s="458"/>
      <c r="AIA15" s="458"/>
      <c r="AIB15" s="458"/>
      <c r="AIC15" s="458"/>
      <c r="AID15" s="458"/>
      <c r="AIE15" s="458"/>
      <c r="AIF15" s="458"/>
      <c r="AIG15" s="458"/>
      <c r="AIH15" s="458"/>
      <c r="AII15" s="458"/>
      <c r="AIJ15" s="458"/>
      <c r="AIK15" s="458"/>
      <c r="AIL15" s="458"/>
      <c r="AIM15" s="458"/>
      <c r="AIN15" s="458"/>
      <c r="AIO15" s="458"/>
      <c r="AIP15" s="458"/>
      <c r="AIQ15" s="458"/>
      <c r="AIR15" s="458"/>
      <c r="AIS15" s="458"/>
      <c r="AIT15" s="458"/>
      <c r="AIU15" s="458"/>
      <c r="AIV15" s="458"/>
      <c r="AIW15" s="458"/>
      <c r="AIX15" s="458"/>
      <c r="AIY15" s="458"/>
      <c r="AIZ15" s="458"/>
      <c r="AJA15" s="458"/>
      <c r="AJB15" s="458"/>
      <c r="AJC15" s="458"/>
      <c r="AJD15" s="458"/>
      <c r="AJE15" s="458"/>
      <c r="AJF15" s="458"/>
      <c r="AJG15" s="458"/>
      <c r="AJH15" s="458"/>
      <c r="AJI15" s="458"/>
      <c r="AJJ15" s="458"/>
      <c r="AJK15" s="458"/>
      <c r="AJL15" s="458"/>
      <c r="AJM15" s="458"/>
      <c r="AJN15" s="458"/>
      <c r="AJO15" s="458"/>
      <c r="AJP15" s="458"/>
      <c r="AJQ15" s="458"/>
      <c r="AJR15" s="458"/>
      <c r="AJS15" s="458"/>
      <c r="AJT15" s="458"/>
      <c r="AJU15" s="458"/>
      <c r="AJV15" s="458"/>
      <c r="AJW15" s="458"/>
      <c r="AJX15" s="458"/>
      <c r="AJY15" s="458"/>
      <c r="AJZ15" s="458"/>
      <c r="AKA15" s="458"/>
      <c r="AKB15" s="458"/>
      <c r="AKC15" s="458"/>
      <c r="AKD15" s="458"/>
      <c r="AKE15" s="458"/>
      <c r="AKF15" s="458"/>
      <c r="AKG15" s="458"/>
      <c r="AKH15" s="458"/>
      <c r="AKI15" s="458"/>
      <c r="AKJ15" s="458"/>
      <c r="AKK15" s="458"/>
      <c r="AKL15" s="458"/>
      <c r="AKM15" s="458"/>
      <c r="AKN15" s="458"/>
      <c r="AKO15" s="458"/>
      <c r="AKP15" s="458"/>
      <c r="AKQ15" s="458"/>
      <c r="AKR15" s="458"/>
      <c r="AKS15" s="458"/>
      <c r="AKT15" s="458"/>
      <c r="AKU15" s="458"/>
      <c r="AKV15" s="458"/>
      <c r="AKW15" s="458"/>
      <c r="AKX15" s="458"/>
      <c r="AKY15" s="458"/>
      <c r="AKZ15" s="458"/>
      <c r="ALA15" s="458"/>
      <c r="ALB15" s="458"/>
      <c r="ALC15" s="458"/>
      <c r="ALD15" s="458"/>
      <c r="ALE15" s="458"/>
      <c r="ALF15" s="458"/>
      <c r="ALG15" s="458"/>
      <c r="ALH15" s="458"/>
      <c r="ALI15" s="458"/>
      <c r="ALJ15" s="458"/>
      <c r="ALK15" s="458"/>
      <c r="ALL15" s="458"/>
      <c r="ALM15" s="458"/>
      <c r="ALN15" s="458"/>
      <c r="ALO15" s="458"/>
      <c r="ALP15" s="458"/>
      <c r="ALQ15" s="458"/>
      <c r="ALR15" s="458"/>
      <c r="ALS15" s="458"/>
      <c r="ALT15" s="458"/>
      <c r="ALU15" s="458"/>
      <c r="ALV15" s="458"/>
      <c r="ALW15" s="458"/>
      <c r="ALX15" s="458"/>
      <c r="ALY15" s="458"/>
      <c r="ALZ15" s="458"/>
      <c r="AMA15" s="458"/>
      <c r="AMB15" s="458"/>
      <c r="AMC15" s="458"/>
      <c r="AMD15" s="458"/>
      <c r="AME15" s="458"/>
      <c r="AMF15" s="458"/>
      <c r="AMG15" s="458"/>
      <c r="AMH15" s="458"/>
      <c r="AMI15" s="458"/>
      <c r="AMJ15" s="458"/>
      <c r="AMK15" s="458"/>
      <c r="AML15" s="458"/>
      <c r="AMM15" s="458"/>
      <c r="AMN15" s="458"/>
      <c r="AMO15" s="458"/>
      <c r="AMP15" s="458"/>
      <c r="AMQ15" s="458"/>
      <c r="AMR15" s="458"/>
      <c r="AMS15" s="458"/>
      <c r="AMT15" s="458"/>
      <c r="AMU15" s="458"/>
      <c r="AMV15" s="458"/>
      <c r="AMW15" s="458"/>
      <c r="AMX15" s="458"/>
      <c r="AMY15" s="458"/>
      <c r="AMZ15" s="458"/>
      <c r="ANA15" s="458"/>
      <c r="ANB15" s="458"/>
      <c r="ANC15" s="458"/>
      <c r="AND15" s="458"/>
      <c r="ANE15" s="458"/>
      <c r="ANF15" s="458"/>
      <c r="ANG15" s="458"/>
      <c r="ANH15" s="458"/>
      <c r="ANI15" s="458"/>
      <c r="ANJ15" s="458"/>
      <c r="ANK15" s="458"/>
      <c r="ANL15" s="458"/>
      <c r="ANM15" s="458"/>
      <c r="ANN15" s="458"/>
      <c r="ANO15" s="458"/>
      <c r="ANP15" s="458"/>
      <c r="ANQ15" s="458"/>
      <c r="ANR15" s="458"/>
      <c r="ANS15" s="458"/>
      <c r="ANT15" s="458"/>
      <c r="ANU15" s="458"/>
      <c r="ANV15" s="458"/>
      <c r="ANW15" s="458"/>
      <c r="ANX15" s="458"/>
      <c r="ANY15" s="458"/>
      <c r="ANZ15" s="458"/>
      <c r="AOA15" s="458"/>
      <c r="AOB15" s="458"/>
      <c r="AOC15" s="458"/>
      <c r="AOD15" s="458"/>
      <c r="AOE15" s="458"/>
      <c r="AOF15" s="458"/>
      <c r="AOG15" s="458"/>
      <c r="AOH15" s="458"/>
      <c r="AOI15" s="458"/>
      <c r="AOJ15" s="458"/>
      <c r="AOK15" s="458"/>
      <c r="AOL15" s="458"/>
      <c r="AOM15" s="458"/>
      <c r="AON15" s="458"/>
      <c r="AOO15" s="458"/>
      <c r="AOP15" s="458"/>
      <c r="AOQ15" s="458"/>
      <c r="AOR15" s="458"/>
      <c r="AOS15" s="458"/>
      <c r="AOT15" s="458"/>
      <c r="AOU15" s="458"/>
      <c r="AOV15" s="458"/>
      <c r="AOW15" s="458"/>
      <c r="AOX15" s="458"/>
      <c r="AOY15" s="458"/>
      <c r="AOZ15" s="458"/>
      <c r="APA15" s="458"/>
      <c r="APB15" s="458"/>
      <c r="APC15" s="458"/>
      <c r="APD15" s="458"/>
      <c r="APE15" s="458"/>
      <c r="APF15" s="458"/>
      <c r="APG15" s="458"/>
      <c r="APH15" s="458"/>
      <c r="API15" s="458"/>
      <c r="APJ15" s="458"/>
      <c r="APK15" s="458"/>
      <c r="APL15" s="458"/>
      <c r="APM15" s="458"/>
      <c r="APN15" s="458"/>
      <c r="APO15" s="458"/>
      <c r="APP15" s="458"/>
      <c r="APQ15" s="458"/>
      <c r="APR15" s="458"/>
      <c r="APS15" s="458"/>
      <c r="APT15" s="458"/>
      <c r="APU15" s="458"/>
      <c r="APV15" s="458"/>
      <c r="APW15" s="458"/>
      <c r="APX15" s="458"/>
      <c r="APY15" s="458"/>
      <c r="APZ15" s="458"/>
      <c r="AQA15" s="458"/>
      <c r="AQB15" s="458"/>
      <c r="AQC15" s="458"/>
      <c r="AQD15" s="458"/>
      <c r="AQE15" s="458"/>
      <c r="AQF15" s="458"/>
      <c r="AQG15" s="458"/>
      <c r="AQH15" s="458"/>
      <c r="AQI15" s="458"/>
      <c r="AQJ15" s="458"/>
      <c r="AQK15" s="458"/>
      <c r="AQL15" s="458"/>
      <c r="AQM15" s="458"/>
      <c r="AQN15" s="458"/>
      <c r="AQO15" s="458"/>
      <c r="AQP15" s="458"/>
      <c r="AQQ15" s="458"/>
      <c r="AQR15" s="458"/>
      <c r="AQS15" s="458"/>
      <c r="AQT15" s="458"/>
      <c r="AQU15" s="458"/>
      <c r="AQV15" s="458"/>
      <c r="AQW15" s="458"/>
      <c r="AQX15" s="458"/>
      <c r="AQY15" s="458"/>
      <c r="AQZ15" s="458"/>
      <c r="ARA15" s="458"/>
      <c r="ARB15" s="458"/>
      <c r="ARC15" s="458"/>
      <c r="ARD15" s="458"/>
      <c r="ARE15" s="458"/>
      <c r="ARF15" s="458"/>
      <c r="ARG15" s="458"/>
      <c r="ARH15" s="458"/>
      <c r="ARI15" s="458"/>
      <c r="ARJ15" s="458"/>
      <c r="ARK15" s="458"/>
      <c r="ARL15" s="458"/>
      <c r="ARM15" s="458"/>
      <c r="ARN15" s="458"/>
      <c r="ARO15" s="458"/>
      <c r="ARP15" s="458"/>
      <c r="ARQ15" s="458"/>
      <c r="ARR15" s="458"/>
      <c r="ARS15" s="458"/>
      <c r="ART15" s="458"/>
      <c r="ARU15" s="458"/>
      <c r="ARV15" s="458"/>
      <c r="ARW15" s="458"/>
      <c r="ARX15" s="458"/>
      <c r="ARY15" s="458"/>
      <c r="ARZ15" s="458"/>
      <c r="ASA15" s="458"/>
      <c r="ASB15" s="458"/>
      <c r="ASC15" s="458"/>
      <c r="ASD15" s="458"/>
      <c r="ASE15" s="458"/>
      <c r="ASF15" s="458"/>
      <c r="ASG15" s="458"/>
      <c r="ASH15" s="458"/>
      <c r="ASI15" s="458"/>
      <c r="ASJ15" s="458"/>
      <c r="ASK15" s="458"/>
      <c r="ASL15" s="458"/>
      <c r="ASM15" s="458"/>
      <c r="ASN15" s="458"/>
      <c r="ASO15" s="458"/>
      <c r="ASP15" s="458"/>
      <c r="ASQ15" s="458"/>
      <c r="ASR15" s="458"/>
      <c r="ASS15" s="458"/>
      <c r="AST15" s="458"/>
      <c r="ASU15" s="458"/>
      <c r="ASV15" s="458"/>
      <c r="ASW15" s="458"/>
      <c r="ASX15" s="458"/>
      <c r="ASY15" s="458"/>
      <c r="ASZ15" s="458"/>
      <c r="ATA15" s="458"/>
      <c r="ATB15" s="458"/>
      <c r="ATC15" s="458"/>
      <c r="ATD15" s="458"/>
      <c r="ATE15" s="458"/>
      <c r="ATF15" s="458"/>
      <c r="ATG15" s="458"/>
      <c r="ATH15" s="458"/>
      <c r="ATI15" s="458"/>
      <c r="ATJ15" s="458"/>
      <c r="ATK15" s="458"/>
      <c r="ATL15" s="458"/>
      <c r="ATM15" s="458"/>
      <c r="ATN15" s="458"/>
      <c r="ATO15" s="458"/>
      <c r="ATP15" s="458"/>
      <c r="ATQ15" s="458"/>
      <c r="ATR15" s="458"/>
      <c r="ATS15" s="458"/>
      <c r="ATT15" s="458"/>
      <c r="ATU15" s="458"/>
      <c r="ATV15" s="458"/>
      <c r="ATW15" s="458"/>
      <c r="ATX15" s="458"/>
      <c r="ATY15" s="458"/>
      <c r="ATZ15" s="458"/>
      <c r="AUA15" s="458"/>
      <c r="AUB15" s="458"/>
      <c r="AUC15" s="458"/>
      <c r="AUD15" s="458"/>
      <c r="AUE15" s="458"/>
      <c r="AUF15" s="458"/>
      <c r="AUG15" s="458"/>
      <c r="AUH15" s="458"/>
      <c r="AUI15" s="458"/>
      <c r="AUJ15" s="458"/>
      <c r="AUK15" s="458"/>
      <c r="AUL15" s="458"/>
      <c r="AUM15" s="458"/>
      <c r="AUN15" s="458"/>
      <c r="AUO15" s="458"/>
      <c r="AUP15" s="458"/>
      <c r="AUQ15" s="458"/>
      <c r="AUR15" s="458"/>
      <c r="AUS15" s="458"/>
      <c r="AUT15" s="458"/>
      <c r="AUU15" s="458"/>
      <c r="AUV15" s="458"/>
      <c r="AUW15" s="458"/>
      <c r="AUX15" s="458"/>
      <c r="AUY15" s="458"/>
      <c r="AUZ15" s="458"/>
      <c r="AVA15" s="458"/>
      <c r="AVB15" s="458"/>
      <c r="AVC15" s="458"/>
      <c r="AVD15" s="458"/>
      <c r="AVE15" s="458"/>
      <c r="AVF15" s="458"/>
      <c r="AVG15" s="458"/>
      <c r="AVH15" s="458"/>
      <c r="AVI15" s="458"/>
      <c r="AVJ15" s="458"/>
      <c r="AVK15" s="458"/>
      <c r="AVL15" s="458"/>
      <c r="AVM15" s="458"/>
      <c r="AVN15" s="458"/>
      <c r="AVO15" s="458"/>
      <c r="AVP15" s="458"/>
      <c r="AVQ15" s="458"/>
      <c r="AVR15" s="458"/>
      <c r="AVS15" s="458"/>
      <c r="AVT15" s="458"/>
      <c r="AVU15" s="458"/>
      <c r="AVV15" s="458"/>
      <c r="AVW15" s="458"/>
      <c r="AVX15" s="458"/>
      <c r="AVY15" s="458"/>
      <c r="AVZ15" s="458"/>
      <c r="AWA15" s="458"/>
      <c r="AWB15" s="458"/>
      <c r="AWC15" s="458"/>
      <c r="AWD15" s="458"/>
      <c r="AWE15" s="458"/>
      <c r="AWF15" s="458"/>
      <c r="AWG15" s="458"/>
      <c r="AWH15" s="458"/>
      <c r="AWI15" s="458"/>
      <c r="AWJ15" s="458"/>
      <c r="AWK15" s="458"/>
      <c r="AWL15" s="458"/>
      <c r="AWM15" s="458"/>
      <c r="AWN15" s="458"/>
      <c r="AWO15" s="458"/>
      <c r="AWP15" s="458"/>
      <c r="AWQ15" s="458"/>
      <c r="AWR15" s="458"/>
      <c r="AWS15" s="458"/>
      <c r="AWT15" s="458"/>
      <c r="AWU15" s="458"/>
      <c r="AWV15" s="458"/>
      <c r="AWW15" s="458"/>
      <c r="AWX15" s="458"/>
      <c r="AWY15" s="458"/>
      <c r="AWZ15" s="458"/>
      <c r="AXA15" s="458"/>
      <c r="AXB15" s="458"/>
      <c r="AXC15" s="458"/>
      <c r="AXD15" s="458"/>
      <c r="AXE15" s="458"/>
      <c r="AXF15" s="458"/>
      <c r="AXG15" s="458"/>
      <c r="AXH15" s="458"/>
      <c r="AXI15" s="458"/>
      <c r="AXJ15" s="458"/>
      <c r="AXK15" s="458"/>
      <c r="AXL15" s="458"/>
      <c r="AXM15" s="458"/>
      <c r="AXN15" s="458"/>
      <c r="AXO15" s="458"/>
      <c r="AXP15" s="458"/>
      <c r="AXQ15" s="458"/>
      <c r="AXR15" s="458"/>
      <c r="AXS15" s="458"/>
      <c r="AXT15" s="458"/>
      <c r="AXU15" s="458"/>
      <c r="AXV15" s="458"/>
      <c r="AXW15" s="458"/>
      <c r="AXX15" s="458"/>
      <c r="AXY15" s="458"/>
      <c r="AXZ15" s="458"/>
      <c r="AYA15" s="458"/>
      <c r="AYB15" s="458"/>
      <c r="AYC15" s="458"/>
      <c r="AYD15" s="458"/>
      <c r="AYE15" s="458"/>
      <c r="AYF15" s="458"/>
      <c r="AYG15" s="458"/>
      <c r="AYH15" s="458"/>
      <c r="AYI15" s="458"/>
      <c r="AYJ15" s="458"/>
      <c r="AYK15" s="458"/>
      <c r="AYL15" s="458"/>
      <c r="AYM15" s="458"/>
      <c r="AYN15" s="458"/>
      <c r="AYO15" s="458"/>
      <c r="AYP15" s="458"/>
      <c r="AYQ15" s="458"/>
      <c r="AYR15" s="458"/>
      <c r="AYS15" s="458"/>
      <c r="AYT15" s="458"/>
      <c r="AYU15" s="458"/>
      <c r="AYV15" s="458"/>
      <c r="AYW15" s="458"/>
      <c r="AYX15" s="458"/>
      <c r="AYY15" s="458"/>
      <c r="AYZ15" s="458"/>
      <c r="AZA15" s="458"/>
      <c r="AZB15" s="458"/>
      <c r="AZC15" s="458"/>
      <c r="AZD15" s="458"/>
      <c r="AZE15" s="458"/>
      <c r="AZF15" s="458"/>
      <c r="AZG15" s="458"/>
      <c r="AZH15" s="458"/>
      <c r="AZI15" s="458"/>
      <c r="AZJ15" s="458"/>
      <c r="AZK15" s="458"/>
      <c r="AZL15" s="458"/>
      <c r="AZM15" s="458"/>
      <c r="AZN15" s="458"/>
      <c r="AZO15" s="458"/>
      <c r="AZP15" s="458"/>
      <c r="AZQ15" s="458"/>
      <c r="AZR15" s="458"/>
      <c r="AZS15" s="458"/>
      <c r="AZT15" s="458"/>
      <c r="AZU15" s="458"/>
      <c r="AZV15" s="458"/>
      <c r="AZW15" s="458"/>
      <c r="AZX15" s="458"/>
      <c r="AZY15" s="458"/>
      <c r="AZZ15" s="458"/>
      <c r="BAA15" s="458"/>
      <c r="BAB15" s="458"/>
      <c r="BAC15" s="458"/>
      <c r="BAD15" s="458"/>
      <c r="BAE15" s="458"/>
      <c r="BAF15" s="458"/>
      <c r="BAG15" s="458"/>
      <c r="BAH15" s="458"/>
      <c r="BAI15" s="458"/>
      <c r="BAJ15" s="458"/>
      <c r="BAK15" s="458"/>
      <c r="BAL15" s="458"/>
      <c r="BAM15" s="458"/>
      <c r="BAN15" s="458"/>
      <c r="BAO15" s="458"/>
      <c r="BAP15" s="458"/>
      <c r="BAQ15" s="458"/>
      <c r="BAR15" s="458"/>
      <c r="BAS15" s="458"/>
      <c r="BAT15" s="458"/>
      <c r="BAU15" s="458"/>
      <c r="BAV15" s="458"/>
      <c r="BAW15" s="458"/>
      <c r="BAX15" s="458"/>
      <c r="BAY15" s="458"/>
      <c r="BAZ15" s="458"/>
      <c r="BBA15" s="458"/>
      <c r="BBB15" s="458"/>
      <c r="BBC15" s="458"/>
      <c r="BBD15" s="458"/>
      <c r="BBE15" s="458"/>
      <c r="BBF15" s="458"/>
      <c r="BBG15" s="458"/>
      <c r="BBH15" s="458"/>
      <c r="BBI15" s="458"/>
      <c r="BBJ15" s="458"/>
      <c r="BBK15" s="458"/>
      <c r="BBL15" s="458"/>
      <c r="BBM15" s="458"/>
      <c r="BBN15" s="458"/>
      <c r="BBO15" s="458"/>
      <c r="BBP15" s="458"/>
      <c r="BBQ15" s="458"/>
      <c r="BBR15" s="458"/>
      <c r="BBS15" s="458"/>
      <c r="BBT15" s="458"/>
      <c r="BBU15" s="458"/>
      <c r="BBV15" s="458"/>
      <c r="BBW15" s="458"/>
      <c r="BBX15" s="458"/>
      <c r="BBY15" s="458"/>
      <c r="BBZ15" s="458"/>
      <c r="BCA15" s="458"/>
      <c r="BCB15" s="458"/>
      <c r="BCC15" s="458"/>
      <c r="BCD15" s="458"/>
      <c r="BCE15" s="458"/>
      <c r="BCF15" s="458"/>
      <c r="BCG15" s="458"/>
      <c r="BCH15" s="458"/>
      <c r="BCI15" s="458"/>
      <c r="BCJ15" s="458"/>
      <c r="BCK15" s="458"/>
      <c r="BCL15" s="458"/>
      <c r="BCM15" s="458"/>
      <c r="BCN15" s="458"/>
      <c r="BCO15" s="458"/>
      <c r="BCP15" s="458"/>
      <c r="BCQ15" s="458"/>
      <c r="BCR15" s="458"/>
      <c r="BCS15" s="458"/>
      <c r="BCT15" s="458"/>
      <c r="BCU15" s="458"/>
      <c r="BCV15" s="458"/>
      <c r="BCW15" s="458"/>
      <c r="BCX15" s="458"/>
      <c r="BCY15" s="458"/>
      <c r="BCZ15" s="458"/>
      <c r="BDA15" s="458"/>
      <c r="BDB15" s="458"/>
      <c r="BDC15" s="458"/>
      <c r="BDD15" s="458"/>
      <c r="BDE15" s="458"/>
      <c r="BDF15" s="458"/>
      <c r="BDG15" s="458"/>
      <c r="BDH15" s="458"/>
      <c r="BDI15" s="458"/>
      <c r="BDJ15" s="458"/>
      <c r="BDK15" s="458"/>
      <c r="BDL15" s="458"/>
      <c r="BDM15" s="458"/>
      <c r="BDN15" s="458"/>
      <c r="BDO15" s="458"/>
      <c r="BDP15" s="458"/>
      <c r="BDQ15" s="458"/>
      <c r="BDR15" s="458"/>
      <c r="BDS15" s="458"/>
      <c r="BDT15" s="458"/>
      <c r="BDU15" s="458"/>
      <c r="BDV15" s="458"/>
      <c r="BDW15" s="458"/>
      <c r="BDX15" s="458"/>
      <c r="BDY15" s="458"/>
      <c r="BDZ15" s="458"/>
      <c r="BEA15" s="458"/>
      <c r="BEB15" s="458"/>
      <c r="BEC15" s="458"/>
      <c r="BED15" s="458"/>
      <c r="BEE15" s="458"/>
      <c r="BEF15" s="458"/>
      <c r="BEG15" s="458"/>
      <c r="BEH15" s="458"/>
      <c r="BEI15" s="458"/>
      <c r="BEJ15" s="458"/>
      <c r="BEK15" s="458"/>
      <c r="BEL15" s="458"/>
      <c r="BEM15" s="458"/>
      <c r="BEN15" s="458"/>
      <c r="BEO15" s="458"/>
      <c r="BEP15" s="458"/>
      <c r="BEQ15" s="458"/>
      <c r="BER15" s="458"/>
      <c r="BES15" s="458"/>
      <c r="BET15" s="458"/>
      <c r="BEU15" s="458"/>
      <c r="BEV15" s="458"/>
      <c r="BEW15" s="458"/>
      <c r="BEX15" s="458"/>
      <c r="BEY15" s="458"/>
      <c r="BEZ15" s="458"/>
      <c r="BFA15" s="458"/>
      <c r="BFB15" s="458"/>
      <c r="BFC15" s="458"/>
      <c r="BFD15" s="458"/>
      <c r="BFE15" s="458"/>
      <c r="BFF15" s="458"/>
      <c r="BFG15" s="458"/>
      <c r="BFH15" s="458"/>
      <c r="BFI15" s="458"/>
      <c r="BFJ15" s="458"/>
      <c r="BFK15" s="458"/>
      <c r="BFL15" s="458"/>
      <c r="BFM15" s="458"/>
      <c r="BFN15" s="458"/>
      <c r="BFO15" s="458"/>
      <c r="BFP15" s="458"/>
      <c r="BFQ15" s="458"/>
      <c r="BFR15" s="458"/>
      <c r="BFS15" s="458"/>
      <c r="BFT15" s="458"/>
      <c r="BFU15" s="458"/>
      <c r="BFV15" s="458"/>
      <c r="BFW15" s="458"/>
      <c r="BFX15" s="458"/>
      <c r="BFY15" s="458"/>
      <c r="BFZ15" s="458"/>
      <c r="BGA15" s="458"/>
      <c r="BGB15" s="458"/>
      <c r="BGC15" s="458"/>
      <c r="BGD15" s="458"/>
      <c r="BGE15" s="458"/>
      <c r="BGF15" s="458"/>
      <c r="BGG15" s="458"/>
      <c r="BGH15" s="458"/>
      <c r="BGI15" s="458"/>
      <c r="BGJ15" s="458"/>
      <c r="BGK15" s="458"/>
      <c r="BGL15" s="458"/>
      <c r="BGM15" s="458"/>
      <c r="BGN15" s="458"/>
      <c r="BGO15" s="458"/>
      <c r="BGP15" s="458"/>
      <c r="BGQ15" s="458"/>
      <c r="BGR15" s="458"/>
      <c r="BGS15" s="458"/>
      <c r="BGT15" s="458"/>
      <c r="BGU15" s="458"/>
      <c r="BGV15" s="458"/>
      <c r="BGW15" s="458"/>
      <c r="BGX15" s="458"/>
      <c r="BGY15" s="458"/>
      <c r="BGZ15" s="458"/>
      <c r="BHA15" s="458"/>
      <c r="BHB15" s="458"/>
      <c r="BHC15" s="458"/>
      <c r="BHD15" s="458"/>
      <c r="BHE15" s="458"/>
      <c r="BHF15" s="458"/>
      <c r="BHG15" s="458"/>
      <c r="BHH15" s="458"/>
      <c r="BHI15" s="458"/>
      <c r="BHJ15" s="458"/>
      <c r="BHK15" s="458"/>
      <c r="BHL15" s="458"/>
      <c r="BHM15" s="458"/>
      <c r="BHN15" s="458"/>
      <c r="BHO15" s="458"/>
      <c r="BHP15" s="458"/>
      <c r="BHQ15" s="458"/>
      <c r="BHR15" s="458"/>
      <c r="BHS15" s="458"/>
      <c r="BHT15" s="458"/>
      <c r="BHU15" s="458"/>
      <c r="BHV15" s="458"/>
      <c r="BHW15" s="458"/>
      <c r="BHX15" s="458"/>
      <c r="BHY15" s="458"/>
      <c r="BHZ15" s="458"/>
      <c r="BIA15" s="458"/>
      <c r="BIB15" s="458"/>
      <c r="BIC15" s="458"/>
      <c r="BID15" s="458"/>
      <c r="BIE15" s="458"/>
      <c r="BIF15" s="458"/>
      <c r="BIG15" s="458"/>
      <c r="BIH15" s="458"/>
      <c r="BII15" s="458"/>
      <c r="BIJ15" s="458"/>
      <c r="BIK15" s="458"/>
      <c r="BIL15" s="458"/>
      <c r="BIM15" s="458"/>
      <c r="BIN15" s="458"/>
      <c r="BIO15" s="458"/>
      <c r="BIP15" s="458"/>
      <c r="BIQ15" s="458"/>
      <c r="BIR15" s="458"/>
      <c r="BIS15" s="458"/>
      <c r="BIT15" s="458"/>
      <c r="BIU15" s="458"/>
      <c r="BIV15" s="458"/>
      <c r="BIW15" s="458"/>
      <c r="BIX15" s="458"/>
      <c r="BIY15" s="458"/>
      <c r="BIZ15" s="458"/>
      <c r="BJA15" s="458"/>
      <c r="BJB15" s="458"/>
      <c r="BJC15" s="458"/>
      <c r="BJD15" s="458"/>
      <c r="BJE15" s="458"/>
      <c r="BJF15" s="458"/>
      <c r="BJG15" s="458"/>
      <c r="BJH15" s="458"/>
      <c r="BJI15" s="458"/>
      <c r="BJJ15" s="458"/>
      <c r="BJK15" s="458"/>
      <c r="BJL15" s="458"/>
      <c r="BJM15" s="458"/>
      <c r="BJN15" s="458"/>
      <c r="BJO15" s="458"/>
      <c r="BJP15" s="458"/>
      <c r="BJQ15" s="458"/>
      <c r="BJR15" s="458"/>
      <c r="BJS15" s="458"/>
      <c r="BJT15" s="458"/>
      <c r="BJU15" s="458"/>
      <c r="BJV15" s="458"/>
      <c r="BJW15" s="458"/>
      <c r="BJX15" s="458"/>
      <c r="BJY15" s="458"/>
      <c r="BJZ15" s="458"/>
      <c r="BKA15" s="458"/>
      <c r="BKB15" s="458"/>
      <c r="BKC15" s="458"/>
      <c r="BKD15" s="458"/>
      <c r="BKE15" s="458"/>
      <c r="BKF15" s="458"/>
      <c r="BKG15" s="458"/>
      <c r="BKH15" s="458"/>
      <c r="BKI15" s="458"/>
      <c r="BKJ15" s="458"/>
      <c r="BKK15" s="458"/>
      <c r="BKL15" s="458"/>
      <c r="BKM15" s="458"/>
      <c r="BKN15" s="458"/>
      <c r="BKO15" s="458"/>
      <c r="BKP15" s="458"/>
      <c r="BKQ15" s="458"/>
      <c r="BKR15" s="458"/>
      <c r="BKS15" s="458"/>
      <c r="BKT15" s="458"/>
      <c r="BKU15" s="458"/>
      <c r="BKV15" s="458"/>
      <c r="BKW15" s="458"/>
      <c r="BKX15" s="458"/>
      <c r="BKY15" s="458"/>
      <c r="BKZ15" s="458"/>
      <c r="BLA15" s="458"/>
      <c r="BLB15" s="458"/>
      <c r="BLC15" s="458"/>
      <c r="BLD15" s="458"/>
      <c r="BLE15" s="458"/>
      <c r="BLF15" s="458"/>
      <c r="BLG15" s="458"/>
      <c r="BLH15" s="458"/>
      <c r="BLI15" s="458"/>
      <c r="BLJ15" s="458"/>
      <c r="BLK15" s="458"/>
      <c r="BLL15" s="458"/>
      <c r="BLM15" s="458"/>
      <c r="BLN15" s="458"/>
      <c r="BLO15" s="458"/>
      <c r="BLP15" s="458"/>
      <c r="BLQ15" s="458"/>
      <c r="BLR15" s="458"/>
      <c r="BLS15" s="458"/>
      <c r="BLT15" s="458"/>
      <c r="BLU15" s="458"/>
      <c r="BLV15" s="458"/>
      <c r="BLW15" s="458"/>
      <c r="BLX15" s="458"/>
      <c r="BLY15" s="458"/>
      <c r="BLZ15" s="458"/>
      <c r="BMA15" s="458"/>
      <c r="BMB15" s="458"/>
      <c r="BMC15" s="458"/>
      <c r="BMD15" s="458"/>
      <c r="BME15" s="458"/>
      <c r="BMF15" s="458"/>
      <c r="BMG15" s="458"/>
      <c r="BMH15" s="458"/>
      <c r="BMI15" s="458"/>
      <c r="BMJ15" s="458"/>
      <c r="BMK15" s="458"/>
      <c r="BML15" s="458"/>
      <c r="BMM15" s="458"/>
      <c r="BMN15" s="458"/>
      <c r="BMO15" s="458"/>
      <c r="BMP15" s="458"/>
      <c r="BMQ15" s="458"/>
      <c r="BMR15" s="458"/>
      <c r="BMS15" s="458"/>
      <c r="BMT15" s="458"/>
      <c r="BMU15" s="458"/>
      <c r="BMV15" s="458"/>
      <c r="BMW15" s="458"/>
      <c r="BMX15" s="458"/>
      <c r="BMY15" s="458"/>
      <c r="BMZ15" s="458"/>
      <c r="BNA15" s="458"/>
      <c r="BNB15" s="458"/>
      <c r="BNC15" s="458"/>
      <c r="BND15" s="458"/>
      <c r="BNE15" s="458"/>
      <c r="BNF15" s="458"/>
      <c r="BNG15" s="458"/>
      <c r="BNH15" s="458"/>
      <c r="BNI15" s="458"/>
      <c r="BNJ15" s="458"/>
      <c r="BNK15" s="458"/>
      <c r="BNL15" s="458"/>
      <c r="BNM15" s="458"/>
      <c r="BNN15" s="458"/>
      <c r="BNO15" s="458"/>
      <c r="BNP15" s="458"/>
      <c r="BNQ15" s="458"/>
      <c r="BNR15" s="458"/>
      <c r="BNS15" s="458"/>
      <c r="BNT15" s="458"/>
      <c r="BNU15" s="458"/>
      <c r="BNV15" s="458"/>
      <c r="BNW15" s="458"/>
      <c r="BNX15" s="458"/>
      <c r="BNY15" s="458"/>
      <c r="BNZ15" s="458"/>
      <c r="BOA15" s="458"/>
      <c r="BOB15" s="458"/>
      <c r="BOC15" s="458"/>
      <c r="BOD15" s="458"/>
      <c r="BOE15" s="458"/>
      <c r="BOF15" s="458"/>
      <c r="BOG15" s="458"/>
      <c r="BOH15" s="458"/>
      <c r="BOI15" s="458"/>
      <c r="BOJ15" s="458"/>
      <c r="BOK15" s="458"/>
      <c r="BOL15" s="458"/>
      <c r="BOM15" s="458"/>
      <c r="BON15" s="458"/>
      <c r="BOO15" s="458"/>
      <c r="BOP15" s="458"/>
      <c r="BOQ15" s="458"/>
      <c r="BOR15" s="458"/>
      <c r="BOS15" s="458"/>
      <c r="BOT15" s="458"/>
      <c r="BOU15" s="458"/>
      <c r="BOV15" s="458"/>
      <c r="BOW15" s="458"/>
      <c r="BOX15" s="458"/>
      <c r="BOY15" s="458"/>
      <c r="BOZ15" s="458"/>
      <c r="BPA15" s="458"/>
      <c r="BPB15" s="458"/>
      <c r="BPC15" s="458"/>
      <c r="BPD15" s="458"/>
      <c r="BPE15" s="458"/>
      <c r="BPF15" s="458"/>
      <c r="BPG15" s="458"/>
      <c r="BPH15" s="458"/>
      <c r="BPI15" s="458"/>
      <c r="BPJ15" s="458"/>
      <c r="BPK15" s="458"/>
      <c r="BPL15" s="458"/>
      <c r="BPM15" s="458"/>
      <c r="BPN15" s="458"/>
      <c r="BPO15" s="458"/>
      <c r="BPP15" s="458"/>
      <c r="BPQ15" s="458"/>
      <c r="BPR15" s="458"/>
      <c r="BPS15" s="458"/>
      <c r="BPT15" s="458"/>
      <c r="BPU15" s="458"/>
      <c r="BPV15" s="458"/>
      <c r="BPW15" s="458"/>
      <c r="BPX15" s="458"/>
      <c r="BPY15" s="458"/>
      <c r="BPZ15" s="458"/>
      <c r="BQA15" s="458"/>
      <c r="BQB15" s="458"/>
      <c r="BQC15" s="458"/>
      <c r="BQD15" s="458"/>
      <c r="BQE15" s="458"/>
      <c r="BQF15" s="458"/>
      <c r="BQG15" s="458"/>
      <c r="BQH15" s="458"/>
      <c r="BQI15" s="458"/>
      <c r="BQJ15" s="458"/>
      <c r="BQK15" s="458"/>
      <c r="BQL15" s="458"/>
      <c r="BQM15" s="458"/>
      <c r="BQN15" s="458"/>
      <c r="BQO15" s="458"/>
      <c r="BQP15" s="458"/>
      <c r="BQQ15" s="458"/>
      <c r="BQR15" s="458"/>
      <c r="BQS15" s="458"/>
      <c r="BQT15" s="458"/>
      <c r="BQU15" s="458"/>
      <c r="BQV15" s="458"/>
      <c r="BQW15" s="458"/>
      <c r="BQX15" s="458"/>
      <c r="BQY15" s="458"/>
      <c r="BQZ15" s="458"/>
      <c r="BRA15" s="458"/>
      <c r="BRB15" s="458"/>
      <c r="BRC15" s="458"/>
      <c r="BRD15" s="458"/>
      <c r="BRE15" s="458"/>
      <c r="BRF15" s="458"/>
      <c r="BRG15" s="458"/>
      <c r="BRH15" s="458"/>
      <c r="BRI15" s="458"/>
      <c r="BRJ15" s="458"/>
      <c r="BRK15" s="458"/>
      <c r="BRL15" s="458"/>
      <c r="BRM15" s="458"/>
      <c r="BRN15" s="458"/>
      <c r="BRO15" s="458"/>
      <c r="BRP15" s="458"/>
      <c r="BRQ15" s="458"/>
      <c r="BRR15" s="458"/>
      <c r="BRS15" s="458"/>
      <c r="BRT15" s="458"/>
      <c r="BRU15" s="458"/>
      <c r="BRV15" s="458"/>
      <c r="BRW15" s="458"/>
      <c r="BRX15" s="458"/>
      <c r="BRY15" s="458"/>
      <c r="BRZ15" s="458"/>
      <c r="BSA15" s="458"/>
      <c r="BSB15" s="458"/>
      <c r="BSC15" s="458"/>
      <c r="BSD15" s="458"/>
      <c r="BSE15" s="458"/>
      <c r="BSF15" s="458"/>
      <c r="BSG15" s="458"/>
      <c r="BSH15" s="458"/>
      <c r="BSI15" s="458"/>
      <c r="BSJ15" s="458"/>
      <c r="BSK15" s="458"/>
      <c r="BSL15" s="458"/>
      <c r="BSM15" s="458"/>
      <c r="BSN15" s="458"/>
      <c r="BSO15" s="458"/>
      <c r="BSP15" s="458"/>
      <c r="BSQ15" s="458"/>
      <c r="BSR15" s="458"/>
      <c r="BSS15" s="458"/>
      <c r="BST15" s="458"/>
      <c r="BSU15" s="458"/>
      <c r="BSV15" s="458"/>
      <c r="BSW15" s="458"/>
      <c r="BSX15" s="458"/>
      <c r="BSY15" s="458"/>
      <c r="BSZ15" s="458"/>
      <c r="BTA15" s="458"/>
      <c r="BTB15" s="458"/>
      <c r="BTC15" s="458"/>
      <c r="BTD15" s="458"/>
      <c r="BTE15" s="458"/>
      <c r="BTF15" s="458"/>
      <c r="BTG15" s="458"/>
      <c r="BTH15" s="458"/>
      <c r="BTI15" s="458"/>
      <c r="BTJ15" s="458"/>
      <c r="BTK15" s="458"/>
      <c r="BTL15" s="458"/>
      <c r="BTM15" s="458"/>
      <c r="BTN15" s="458"/>
      <c r="BTO15" s="458"/>
      <c r="BTP15" s="458"/>
      <c r="BTQ15" s="458"/>
      <c r="BTR15" s="458"/>
      <c r="BTS15" s="458"/>
      <c r="BTT15" s="458"/>
      <c r="BTU15" s="458"/>
      <c r="BTV15" s="458"/>
      <c r="BTW15" s="458"/>
      <c r="BTX15" s="458"/>
      <c r="BTY15" s="458"/>
      <c r="BTZ15" s="458"/>
      <c r="BUA15" s="458"/>
      <c r="BUB15" s="458"/>
      <c r="BUC15" s="458"/>
      <c r="BUD15" s="458"/>
      <c r="BUE15" s="458"/>
      <c r="BUF15" s="458"/>
      <c r="BUG15" s="458"/>
      <c r="BUH15" s="458"/>
      <c r="BUI15" s="458"/>
      <c r="BUJ15" s="458"/>
      <c r="BUK15" s="458"/>
      <c r="BUL15" s="458"/>
      <c r="BUM15" s="458"/>
      <c r="BUN15" s="458"/>
      <c r="BUO15" s="458"/>
      <c r="BUP15" s="458"/>
      <c r="BUQ15" s="458"/>
      <c r="BUR15" s="458"/>
      <c r="BUS15" s="458"/>
      <c r="BUT15" s="458"/>
      <c r="BUU15" s="458"/>
      <c r="BUV15" s="458"/>
      <c r="BUW15" s="458"/>
      <c r="BUX15" s="458"/>
      <c r="BUY15" s="458"/>
      <c r="BUZ15" s="458"/>
      <c r="BVA15" s="458"/>
      <c r="BVB15" s="458"/>
      <c r="BVC15" s="458"/>
      <c r="BVD15" s="458"/>
      <c r="BVE15" s="458"/>
      <c r="BVF15" s="458"/>
      <c r="BVG15" s="458"/>
      <c r="BVH15" s="458"/>
      <c r="BVI15" s="458"/>
      <c r="BVJ15" s="458"/>
      <c r="BVK15" s="458"/>
      <c r="BVL15" s="458"/>
      <c r="BVM15" s="458"/>
      <c r="BVN15" s="458"/>
      <c r="BVO15" s="458"/>
      <c r="BVP15" s="458"/>
      <c r="BVQ15" s="458"/>
      <c r="BVR15" s="458"/>
      <c r="BVS15" s="458"/>
      <c r="BVT15" s="458"/>
      <c r="BVU15" s="458"/>
      <c r="BVV15" s="458"/>
      <c r="BVW15" s="458"/>
      <c r="BVX15" s="458"/>
      <c r="BVY15" s="458"/>
      <c r="BVZ15" s="458"/>
      <c r="BWA15" s="458"/>
      <c r="BWB15" s="458"/>
      <c r="BWC15" s="458"/>
      <c r="BWD15" s="458"/>
      <c r="BWE15" s="458"/>
      <c r="BWF15" s="458"/>
      <c r="BWG15" s="458"/>
      <c r="BWH15" s="458"/>
      <c r="BWI15" s="458"/>
      <c r="BWJ15" s="458"/>
      <c r="BWK15" s="458"/>
      <c r="BWL15" s="458"/>
      <c r="BWM15" s="458"/>
      <c r="BWN15" s="458"/>
      <c r="BWO15" s="458"/>
      <c r="BWP15" s="458"/>
      <c r="BWQ15" s="458"/>
      <c r="BWR15" s="458"/>
      <c r="BWS15" s="458"/>
      <c r="BWT15" s="458"/>
      <c r="BWU15" s="458"/>
      <c r="BWV15" s="458"/>
      <c r="BWW15" s="458"/>
      <c r="BWX15" s="458"/>
      <c r="BWY15" s="458"/>
      <c r="BWZ15" s="458"/>
      <c r="BXA15" s="458"/>
      <c r="BXB15" s="458"/>
      <c r="BXC15" s="458"/>
      <c r="BXD15" s="458"/>
      <c r="BXE15" s="458"/>
      <c r="BXF15" s="458"/>
      <c r="BXG15" s="458"/>
      <c r="BXH15" s="458"/>
      <c r="BXI15" s="458"/>
      <c r="BXJ15" s="458"/>
      <c r="BXK15" s="458"/>
      <c r="BXL15" s="458"/>
      <c r="BXM15" s="458"/>
      <c r="BXN15" s="458"/>
      <c r="BXO15" s="458"/>
      <c r="BXP15" s="458"/>
      <c r="BXQ15" s="458"/>
      <c r="BXR15" s="458"/>
      <c r="BXS15" s="458"/>
      <c r="BXT15" s="458"/>
      <c r="BXU15" s="458"/>
      <c r="BXV15" s="458"/>
      <c r="BXW15" s="458"/>
      <c r="BXX15" s="458"/>
      <c r="BXY15" s="458"/>
      <c r="BXZ15" s="458"/>
      <c r="BYA15" s="458"/>
      <c r="BYB15" s="458"/>
      <c r="BYC15" s="458"/>
      <c r="BYD15" s="458"/>
      <c r="BYE15" s="458"/>
      <c r="BYF15" s="458"/>
      <c r="BYG15" s="458"/>
      <c r="BYH15" s="458"/>
      <c r="BYI15" s="458"/>
      <c r="BYJ15" s="458"/>
      <c r="BYK15" s="458"/>
      <c r="BYL15" s="458"/>
      <c r="BYM15" s="458"/>
      <c r="BYN15" s="458"/>
      <c r="BYO15" s="458"/>
      <c r="BYP15" s="458"/>
      <c r="BYQ15" s="458"/>
      <c r="BYR15" s="458"/>
      <c r="BYS15" s="458"/>
      <c r="BYT15" s="458"/>
      <c r="BYU15" s="458"/>
      <c r="BYV15" s="458"/>
      <c r="BYW15" s="458"/>
      <c r="BYX15" s="458"/>
      <c r="BYY15" s="458"/>
      <c r="BYZ15" s="458"/>
      <c r="BZA15" s="458"/>
      <c r="BZB15" s="458"/>
      <c r="BZC15" s="458"/>
      <c r="BZD15" s="458"/>
      <c r="BZE15" s="458"/>
      <c r="BZF15" s="458"/>
      <c r="BZG15" s="458"/>
      <c r="BZH15" s="458"/>
      <c r="BZI15" s="458"/>
      <c r="BZJ15" s="458"/>
      <c r="BZK15" s="458"/>
      <c r="BZL15" s="458"/>
      <c r="BZM15" s="458"/>
      <c r="BZN15" s="458"/>
      <c r="BZO15" s="458"/>
      <c r="BZP15" s="458"/>
      <c r="BZQ15" s="458"/>
      <c r="BZR15" s="458"/>
      <c r="BZS15" s="458"/>
      <c r="BZT15" s="458"/>
      <c r="BZU15" s="458"/>
      <c r="BZV15" s="458"/>
      <c r="BZW15" s="458"/>
      <c r="BZX15" s="458"/>
      <c r="BZY15" s="458"/>
      <c r="BZZ15" s="458"/>
      <c r="CAA15" s="458"/>
      <c r="CAB15" s="458"/>
      <c r="CAC15" s="458"/>
      <c r="CAD15" s="458"/>
      <c r="CAE15" s="458"/>
      <c r="CAF15" s="458"/>
      <c r="CAG15" s="458"/>
      <c r="CAH15" s="458"/>
      <c r="CAI15" s="458"/>
      <c r="CAJ15" s="458"/>
      <c r="CAK15" s="458"/>
      <c r="CAL15" s="458"/>
      <c r="CAM15" s="458"/>
      <c r="CAN15" s="458"/>
      <c r="CAO15" s="458"/>
      <c r="CAP15" s="458"/>
      <c r="CAQ15" s="458"/>
      <c r="CAR15" s="458"/>
      <c r="CAS15" s="458"/>
      <c r="CAT15" s="458"/>
      <c r="CAU15" s="458"/>
      <c r="CAV15" s="458"/>
      <c r="CAW15" s="458"/>
      <c r="CAX15" s="458"/>
      <c r="CAY15" s="458"/>
      <c r="CAZ15" s="458"/>
      <c r="CBA15" s="458"/>
      <c r="CBB15" s="458"/>
      <c r="CBC15" s="458"/>
      <c r="CBD15" s="458"/>
      <c r="CBE15" s="458"/>
      <c r="CBF15" s="458"/>
      <c r="CBG15" s="458"/>
      <c r="CBH15" s="458"/>
      <c r="CBI15" s="458"/>
      <c r="CBJ15" s="458"/>
      <c r="CBK15" s="458"/>
      <c r="CBL15" s="458"/>
      <c r="CBM15" s="458"/>
      <c r="CBN15" s="458"/>
      <c r="CBO15" s="458"/>
      <c r="CBP15" s="458"/>
      <c r="CBQ15" s="458"/>
      <c r="CBR15" s="458"/>
      <c r="CBS15" s="458"/>
      <c r="CBT15" s="458"/>
      <c r="CBU15" s="458"/>
      <c r="CBV15" s="458"/>
      <c r="CBW15" s="458"/>
      <c r="CBX15" s="458"/>
      <c r="CBY15" s="458"/>
      <c r="CBZ15" s="458"/>
      <c r="CCA15" s="458"/>
      <c r="CCB15" s="458"/>
      <c r="CCC15" s="458"/>
      <c r="CCD15" s="458"/>
      <c r="CCE15" s="458"/>
      <c r="CCF15" s="458"/>
      <c r="CCG15" s="458"/>
      <c r="CCH15" s="458"/>
      <c r="CCI15" s="458"/>
      <c r="CCJ15" s="458"/>
      <c r="CCK15" s="458"/>
      <c r="CCL15" s="458"/>
      <c r="CCM15" s="458"/>
      <c r="CCN15" s="458"/>
      <c r="CCO15" s="458"/>
      <c r="CCP15" s="458"/>
      <c r="CCQ15" s="458"/>
      <c r="CCR15" s="458"/>
      <c r="CCS15" s="458"/>
      <c r="CCT15" s="458"/>
      <c r="CCU15" s="458"/>
      <c r="CCV15" s="458"/>
      <c r="CCW15" s="458"/>
      <c r="CCX15" s="458"/>
      <c r="CCY15" s="458"/>
      <c r="CCZ15" s="458"/>
      <c r="CDA15" s="458"/>
      <c r="CDB15" s="458"/>
      <c r="CDC15" s="458"/>
      <c r="CDD15" s="458"/>
      <c r="CDE15" s="458"/>
      <c r="CDF15" s="458"/>
      <c r="CDG15" s="458"/>
      <c r="CDH15" s="458"/>
      <c r="CDI15" s="458"/>
      <c r="CDJ15" s="458"/>
      <c r="CDK15" s="458"/>
      <c r="CDL15" s="458"/>
      <c r="CDM15" s="458"/>
      <c r="CDN15" s="458"/>
      <c r="CDO15" s="458"/>
      <c r="CDP15" s="458"/>
      <c r="CDQ15" s="458"/>
      <c r="CDR15" s="458"/>
      <c r="CDS15" s="458"/>
      <c r="CDT15" s="458"/>
      <c r="CDU15" s="458"/>
      <c r="CDV15" s="458"/>
      <c r="CDW15" s="458"/>
      <c r="CDX15" s="458"/>
      <c r="CDY15" s="458"/>
      <c r="CDZ15" s="458"/>
      <c r="CEA15" s="458"/>
      <c r="CEB15" s="458"/>
      <c r="CEC15" s="458"/>
      <c r="CED15" s="458"/>
      <c r="CEE15" s="458"/>
      <c r="CEF15" s="458"/>
      <c r="CEG15" s="458"/>
      <c r="CEH15" s="458"/>
      <c r="CEI15" s="458"/>
      <c r="CEJ15" s="458"/>
      <c r="CEK15" s="458"/>
      <c r="CEL15" s="458"/>
      <c r="CEM15" s="458"/>
      <c r="CEN15" s="458"/>
      <c r="CEO15" s="458"/>
      <c r="CEP15" s="458"/>
      <c r="CEQ15" s="458"/>
      <c r="CER15" s="458"/>
      <c r="CES15" s="458"/>
      <c r="CET15" s="458"/>
      <c r="CEU15" s="458"/>
      <c r="CEV15" s="458"/>
      <c r="CEW15" s="458"/>
      <c r="CEX15" s="458"/>
      <c r="CEY15" s="458"/>
      <c r="CEZ15" s="458"/>
      <c r="CFA15" s="458"/>
      <c r="CFB15" s="458"/>
      <c r="CFC15" s="458"/>
      <c r="CFD15" s="458"/>
      <c r="CFE15" s="458"/>
      <c r="CFF15" s="458"/>
      <c r="CFG15" s="458"/>
      <c r="CFH15" s="458"/>
      <c r="CFI15" s="458"/>
      <c r="CFJ15" s="458"/>
      <c r="CFK15" s="458"/>
      <c r="CFL15" s="458"/>
      <c r="CFM15" s="458"/>
      <c r="CFN15" s="458"/>
      <c r="CFO15" s="458"/>
      <c r="CFP15" s="458"/>
      <c r="CFQ15" s="458"/>
      <c r="CFR15" s="458"/>
      <c r="CFS15" s="458"/>
      <c r="CFT15" s="458"/>
      <c r="CFU15" s="458"/>
      <c r="CFV15" s="458"/>
      <c r="CFW15" s="458"/>
      <c r="CFX15" s="458"/>
      <c r="CFY15" s="458"/>
      <c r="CFZ15" s="458"/>
      <c r="CGA15" s="458"/>
      <c r="CGB15" s="458"/>
      <c r="CGC15" s="458"/>
      <c r="CGD15" s="458"/>
      <c r="CGE15" s="458"/>
      <c r="CGF15" s="458"/>
      <c r="CGG15" s="458"/>
      <c r="CGH15" s="458"/>
      <c r="CGI15" s="458"/>
      <c r="CGJ15" s="458"/>
      <c r="CGK15" s="458"/>
      <c r="CGL15" s="458"/>
      <c r="CGM15" s="458"/>
      <c r="CGN15" s="458"/>
      <c r="CGO15" s="458"/>
      <c r="CGP15" s="458"/>
      <c r="CGQ15" s="458"/>
      <c r="CGR15" s="458"/>
      <c r="CGS15" s="458"/>
      <c r="CGT15" s="458"/>
      <c r="CGU15" s="458"/>
      <c r="CGV15" s="458"/>
      <c r="CGW15" s="458"/>
      <c r="CGX15" s="458"/>
      <c r="CGY15" s="458"/>
      <c r="CGZ15" s="458"/>
      <c r="CHA15" s="458"/>
      <c r="CHB15" s="458"/>
      <c r="CHC15" s="458"/>
      <c r="CHD15" s="458"/>
      <c r="CHE15" s="458"/>
      <c r="CHF15" s="458"/>
      <c r="CHG15" s="458"/>
      <c r="CHH15" s="458"/>
      <c r="CHI15" s="458"/>
      <c r="CHJ15" s="458"/>
      <c r="CHK15" s="458"/>
      <c r="CHL15" s="458"/>
      <c r="CHM15" s="458"/>
      <c r="CHN15" s="458"/>
      <c r="CHO15" s="458"/>
      <c r="CHP15" s="458"/>
      <c r="CHQ15" s="458"/>
      <c r="CHR15" s="458"/>
      <c r="CHS15" s="458"/>
      <c r="CHT15" s="458"/>
      <c r="CHU15" s="458"/>
      <c r="CHV15" s="458"/>
      <c r="CHW15" s="458"/>
      <c r="CHX15" s="458"/>
      <c r="CHY15" s="458"/>
      <c r="CHZ15" s="458"/>
      <c r="CIA15" s="458"/>
      <c r="CIB15" s="458"/>
      <c r="CIC15" s="458"/>
      <c r="CID15" s="458"/>
      <c r="CIE15" s="458"/>
      <c r="CIF15" s="458"/>
      <c r="CIG15" s="458"/>
      <c r="CIH15" s="458"/>
      <c r="CII15" s="458"/>
      <c r="CIJ15" s="458"/>
      <c r="CIK15" s="458"/>
      <c r="CIL15" s="458"/>
      <c r="CIM15" s="458"/>
      <c r="CIN15" s="458"/>
      <c r="CIO15" s="458"/>
      <c r="CIP15" s="458"/>
      <c r="CIQ15" s="458"/>
      <c r="CIR15" s="458"/>
      <c r="CIS15" s="458"/>
      <c r="CIT15" s="458"/>
      <c r="CIU15" s="458"/>
      <c r="CIV15" s="458"/>
      <c r="CIW15" s="458"/>
      <c r="CIX15" s="458"/>
      <c r="CIY15" s="458"/>
      <c r="CIZ15" s="458"/>
      <c r="CJA15" s="458"/>
      <c r="CJB15" s="458"/>
      <c r="CJC15" s="458"/>
      <c r="CJD15" s="458"/>
      <c r="CJE15" s="458"/>
      <c r="CJF15" s="458"/>
      <c r="CJG15" s="458"/>
      <c r="CJH15" s="458"/>
      <c r="CJI15" s="458"/>
      <c r="CJJ15" s="458"/>
      <c r="CJK15" s="458"/>
      <c r="CJL15" s="458"/>
      <c r="CJM15" s="458"/>
      <c r="CJN15" s="458"/>
      <c r="CJO15" s="458"/>
      <c r="CJP15" s="458"/>
      <c r="CJQ15" s="458"/>
      <c r="CJR15" s="458"/>
      <c r="CJS15" s="458"/>
      <c r="CJT15" s="458"/>
      <c r="CJU15" s="458"/>
      <c r="CJV15" s="458"/>
      <c r="CJW15" s="458"/>
      <c r="CJX15" s="458"/>
      <c r="CJY15" s="458"/>
      <c r="CJZ15" s="458"/>
      <c r="CKA15" s="458"/>
      <c r="CKB15" s="458"/>
      <c r="CKC15" s="458"/>
      <c r="CKD15" s="458"/>
      <c r="CKE15" s="458"/>
      <c r="CKF15" s="458"/>
      <c r="CKG15" s="458"/>
      <c r="CKH15" s="458"/>
      <c r="CKI15" s="458"/>
      <c r="CKJ15" s="458"/>
      <c r="CKK15" s="458"/>
      <c r="CKL15" s="458"/>
      <c r="CKM15" s="458"/>
      <c r="CKN15" s="458"/>
      <c r="CKO15" s="458"/>
      <c r="CKP15" s="458"/>
      <c r="CKQ15" s="458"/>
      <c r="CKR15" s="458"/>
      <c r="CKS15" s="458"/>
      <c r="CKT15" s="458"/>
      <c r="CKU15" s="458"/>
      <c r="CKV15" s="458"/>
      <c r="CKW15" s="458"/>
      <c r="CKX15" s="458"/>
      <c r="CKY15" s="458"/>
      <c r="CKZ15" s="458"/>
      <c r="CLA15" s="458"/>
      <c r="CLB15" s="458"/>
      <c r="CLC15" s="458"/>
      <c r="CLD15" s="458"/>
      <c r="CLE15" s="458"/>
      <c r="CLF15" s="458"/>
      <c r="CLG15" s="458"/>
      <c r="CLH15" s="458"/>
      <c r="CLI15" s="458"/>
      <c r="CLJ15" s="458"/>
      <c r="CLK15" s="458"/>
      <c r="CLL15" s="458"/>
      <c r="CLM15" s="458"/>
      <c r="CLN15" s="458"/>
      <c r="CLO15" s="458"/>
      <c r="CLP15" s="458"/>
      <c r="CLQ15" s="458"/>
      <c r="CLR15" s="458"/>
      <c r="CLS15" s="458"/>
      <c r="CLT15" s="458"/>
      <c r="CLU15" s="458"/>
      <c r="CLV15" s="458"/>
      <c r="CLW15" s="458"/>
      <c r="CLX15" s="458"/>
      <c r="CLY15" s="458"/>
      <c r="CLZ15" s="458"/>
      <c r="CMA15" s="458"/>
      <c r="CMB15" s="458"/>
      <c r="CMC15" s="458"/>
      <c r="CMD15" s="458"/>
      <c r="CME15" s="458"/>
      <c r="CMF15" s="458"/>
      <c r="CMG15" s="458"/>
      <c r="CMH15" s="458"/>
      <c r="CMI15" s="458"/>
      <c r="CMJ15" s="458"/>
      <c r="CMK15" s="458"/>
      <c r="CML15" s="458"/>
      <c r="CMM15" s="458"/>
      <c r="CMN15" s="458"/>
      <c r="CMO15" s="458"/>
      <c r="CMP15" s="458"/>
      <c r="CMQ15" s="458"/>
      <c r="CMR15" s="458"/>
      <c r="CMS15" s="458"/>
      <c r="CMT15" s="458"/>
      <c r="CMU15" s="458"/>
      <c r="CMV15" s="458"/>
      <c r="CMW15" s="458"/>
      <c r="CMX15" s="458"/>
      <c r="CMY15" s="458"/>
      <c r="CMZ15" s="458"/>
      <c r="CNA15" s="458"/>
      <c r="CNB15" s="458"/>
      <c r="CNC15" s="458"/>
      <c r="CND15" s="458"/>
      <c r="CNE15" s="458"/>
      <c r="CNF15" s="458"/>
      <c r="CNG15" s="458"/>
      <c r="CNH15" s="458"/>
      <c r="CNI15" s="458"/>
      <c r="CNJ15" s="458"/>
      <c r="CNK15" s="458"/>
      <c r="CNL15" s="458"/>
      <c r="CNM15" s="458"/>
      <c r="CNN15" s="458"/>
      <c r="CNO15" s="458"/>
      <c r="CNP15" s="458"/>
      <c r="CNQ15" s="458"/>
      <c r="CNR15" s="458"/>
      <c r="CNS15" s="458"/>
      <c r="CNT15" s="458"/>
      <c r="CNU15" s="458"/>
      <c r="CNV15" s="458"/>
      <c r="CNW15" s="458"/>
      <c r="CNX15" s="458"/>
      <c r="CNY15" s="458"/>
      <c r="CNZ15" s="458"/>
      <c r="COA15" s="458"/>
      <c r="COB15" s="458"/>
      <c r="COC15" s="458"/>
      <c r="COD15" s="458"/>
      <c r="COE15" s="458"/>
      <c r="COF15" s="458"/>
      <c r="COG15" s="458"/>
      <c r="COH15" s="458"/>
      <c r="COI15" s="458"/>
      <c r="COJ15" s="458"/>
      <c r="COK15" s="458"/>
      <c r="COL15" s="458"/>
      <c r="COM15" s="458"/>
      <c r="CON15" s="458"/>
      <c r="COO15" s="458"/>
      <c r="COP15" s="458"/>
      <c r="COQ15" s="458"/>
      <c r="COR15" s="458"/>
      <c r="COS15" s="458"/>
      <c r="COT15" s="458"/>
      <c r="COU15" s="458"/>
      <c r="COV15" s="458"/>
      <c r="COW15" s="458"/>
      <c r="COX15" s="458"/>
      <c r="COY15" s="458"/>
      <c r="COZ15" s="458"/>
      <c r="CPA15" s="458"/>
      <c r="CPB15" s="458"/>
      <c r="CPC15" s="458"/>
      <c r="CPD15" s="458"/>
      <c r="CPE15" s="458"/>
      <c r="CPF15" s="458"/>
      <c r="CPG15" s="458"/>
      <c r="CPH15" s="458"/>
      <c r="CPI15" s="458"/>
      <c r="CPJ15" s="458"/>
      <c r="CPK15" s="458"/>
      <c r="CPL15" s="458"/>
      <c r="CPM15" s="458"/>
      <c r="CPN15" s="458"/>
      <c r="CPO15" s="458"/>
      <c r="CPP15" s="458"/>
      <c r="CPQ15" s="458"/>
      <c r="CPR15" s="458"/>
      <c r="CPS15" s="458"/>
      <c r="CPT15" s="458"/>
      <c r="CPU15" s="458"/>
      <c r="CPV15" s="458"/>
      <c r="CPW15" s="458"/>
      <c r="CPX15" s="458"/>
      <c r="CPY15" s="458"/>
      <c r="CPZ15" s="458"/>
      <c r="CQA15" s="458"/>
      <c r="CQB15" s="458"/>
      <c r="CQC15" s="458"/>
      <c r="CQD15" s="458"/>
      <c r="CQE15" s="458"/>
      <c r="CQF15" s="458"/>
      <c r="CQG15" s="458"/>
      <c r="CQH15" s="458"/>
      <c r="CQI15" s="458"/>
      <c r="CQJ15" s="458"/>
      <c r="CQK15" s="458"/>
      <c r="CQL15" s="458"/>
      <c r="CQM15" s="458"/>
      <c r="CQN15" s="458"/>
      <c r="CQO15" s="458"/>
      <c r="CQP15" s="458"/>
      <c r="CQQ15" s="458"/>
      <c r="CQR15" s="458"/>
      <c r="CQS15" s="458"/>
      <c r="CQT15" s="458"/>
      <c r="CQU15" s="458"/>
      <c r="CQV15" s="458"/>
      <c r="CQW15" s="458"/>
      <c r="CQX15" s="458"/>
      <c r="CQY15" s="458"/>
      <c r="CQZ15" s="458"/>
      <c r="CRA15" s="458"/>
      <c r="CRB15" s="458"/>
      <c r="CRC15" s="458"/>
      <c r="CRD15" s="458"/>
      <c r="CRE15" s="458"/>
      <c r="CRF15" s="458"/>
      <c r="CRG15" s="458"/>
      <c r="CRH15" s="458"/>
      <c r="CRI15" s="458"/>
      <c r="CRJ15" s="458"/>
      <c r="CRK15" s="458"/>
      <c r="CRL15" s="458"/>
      <c r="CRM15" s="458"/>
      <c r="CRN15" s="458"/>
      <c r="CRO15" s="458"/>
      <c r="CRP15" s="458"/>
      <c r="CRQ15" s="458"/>
      <c r="CRR15" s="458"/>
      <c r="CRS15" s="458"/>
      <c r="CRT15" s="458"/>
      <c r="CRU15" s="458"/>
      <c r="CRV15" s="458"/>
      <c r="CRW15" s="458"/>
      <c r="CRX15" s="458"/>
      <c r="CRY15" s="458"/>
      <c r="CRZ15" s="458"/>
      <c r="CSA15" s="458"/>
      <c r="CSB15" s="458"/>
      <c r="CSC15" s="458"/>
      <c r="CSD15" s="458"/>
      <c r="CSE15" s="458"/>
      <c r="CSF15" s="458"/>
      <c r="CSG15" s="458"/>
      <c r="CSH15" s="458"/>
      <c r="CSI15" s="458"/>
      <c r="CSJ15" s="458"/>
      <c r="CSK15" s="458"/>
      <c r="CSL15" s="458"/>
      <c r="CSM15" s="458"/>
      <c r="CSN15" s="458"/>
      <c r="CSO15" s="458"/>
      <c r="CSP15" s="458"/>
      <c r="CSQ15" s="458"/>
      <c r="CSR15" s="458"/>
      <c r="CSS15" s="458"/>
      <c r="CST15" s="458"/>
      <c r="CSU15" s="458"/>
      <c r="CSV15" s="458"/>
      <c r="CSW15" s="458"/>
      <c r="CSX15" s="458"/>
      <c r="CSY15" s="458"/>
      <c r="CSZ15" s="458"/>
      <c r="CTA15" s="458"/>
      <c r="CTB15" s="458"/>
      <c r="CTC15" s="458"/>
      <c r="CTD15" s="458"/>
      <c r="CTE15" s="458"/>
      <c r="CTF15" s="458"/>
      <c r="CTG15" s="458"/>
      <c r="CTH15" s="458"/>
      <c r="CTI15" s="458"/>
      <c r="CTJ15" s="458"/>
      <c r="CTK15" s="458"/>
      <c r="CTL15" s="458"/>
      <c r="CTM15" s="458"/>
      <c r="CTN15" s="458"/>
      <c r="CTO15" s="458"/>
      <c r="CTP15" s="458"/>
      <c r="CTQ15" s="458"/>
      <c r="CTR15" s="458"/>
      <c r="CTS15" s="458"/>
      <c r="CTT15" s="458"/>
      <c r="CTU15" s="458"/>
      <c r="CTV15" s="458"/>
      <c r="CTW15" s="458"/>
      <c r="CTX15" s="458"/>
      <c r="CTY15" s="458"/>
      <c r="CTZ15" s="458"/>
      <c r="CUA15" s="458"/>
      <c r="CUB15" s="458"/>
      <c r="CUC15" s="458"/>
      <c r="CUD15" s="458"/>
      <c r="CUE15" s="458"/>
      <c r="CUF15" s="458"/>
      <c r="CUG15" s="458"/>
      <c r="CUH15" s="458"/>
      <c r="CUI15" s="458"/>
      <c r="CUJ15" s="458"/>
      <c r="CUK15" s="458"/>
      <c r="CUL15" s="458"/>
      <c r="CUM15" s="458"/>
      <c r="CUN15" s="458"/>
      <c r="CUO15" s="458"/>
      <c r="CUP15" s="458"/>
      <c r="CUQ15" s="458"/>
      <c r="CUR15" s="458"/>
      <c r="CUS15" s="458"/>
      <c r="CUT15" s="458"/>
      <c r="CUU15" s="458"/>
      <c r="CUV15" s="458"/>
      <c r="CUW15" s="458"/>
      <c r="CUX15" s="458"/>
      <c r="CUY15" s="458"/>
      <c r="CUZ15" s="458"/>
      <c r="CVA15" s="458"/>
      <c r="CVB15" s="458"/>
      <c r="CVC15" s="458"/>
      <c r="CVD15" s="458"/>
      <c r="CVE15" s="458"/>
      <c r="CVF15" s="458"/>
      <c r="CVG15" s="458"/>
      <c r="CVH15" s="458"/>
      <c r="CVI15" s="458"/>
      <c r="CVJ15" s="458"/>
      <c r="CVK15" s="458"/>
      <c r="CVL15" s="458"/>
      <c r="CVM15" s="458"/>
      <c r="CVN15" s="458"/>
      <c r="CVO15" s="458"/>
      <c r="CVP15" s="458"/>
      <c r="CVQ15" s="458"/>
      <c r="CVR15" s="458"/>
      <c r="CVS15" s="458"/>
      <c r="CVT15" s="458"/>
      <c r="CVU15" s="458"/>
      <c r="CVV15" s="458"/>
      <c r="CVW15" s="458"/>
      <c r="CVX15" s="458"/>
      <c r="CVY15" s="458"/>
      <c r="CVZ15" s="458"/>
      <c r="CWA15" s="458"/>
      <c r="CWB15" s="458"/>
      <c r="CWC15" s="458"/>
      <c r="CWD15" s="458"/>
      <c r="CWE15" s="458"/>
      <c r="CWF15" s="458"/>
      <c r="CWG15" s="458"/>
      <c r="CWH15" s="458"/>
      <c r="CWI15" s="458"/>
      <c r="CWJ15" s="458"/>
      <c r="CWK15" s="458"/>
      <c r="CWL15" s="458"/>
      <c r="CWM15" s="458"/>
      <c r="CWN15" s="458"/>
      <c r="CWO15" s="458"/>
      <c r="CWP15" s="458"/>
      <c r="CWQ15" s="458"/>
      <c r="CWR15" s="458"/>
      <c r="CWS15" s="458"/>
      <c r="CWT15" s="458"/>
      <c r="CWU15" s="458"/>
      <c r="CWV15" s="458"/>
      <c r="CWW15" s="458"/>
      <c r="CWX15" s="458"/>
      <c r="CWY15" s="458"/>
      <c r="CWZ15" s="458"/>
      <c r="CXA15" s="458"/>
      <c r="CXB15" s="458"/>
      <c r="CXC15" s="458"/>
      <c r="CXD15" s="458"/>
      <c r="CXE15" s="458"/>
      <c r="CXF15" s="458"/>
      <c r="CXG15" s="458"/>
      <c r="CXH15" s="458"/>
      <c r="CXI15" s="458"/>
      <c r="CXJ15" s="458"/>
      <c r="CXK15" s="458"/>
      <c r="CXL15" s="458"/>
      <c r="CXM15" s="458"/>
      <c r="CXN15" s="458"/>
      <c r="CXO15" s="458"/>
      <c r="CXP15" s="458"/>
      <c r="CXQ15" s="458"/>
      <c r="CXR15" s="458"/>
      <c r="CXS15" s="458"/>
      <c r="CXT15" s="458"/>
      <c r="CXU15" s="458"/>
      <c r="CXV15" s="458"/>
      <c r="CXW15" s="458"/>
      <c r="CXX15" s="458"/>
      <c r="CXY15" s="458"/>
      <c r="CXZ15" s="458"/>
      <c r="CYA15" s="458"/>
      <c r="CYB15" s="458"/>
      <c r="CYC15" s="458"/>
      <c r="CYD15" s="458"/>
      <c r="CYE15" s="458"/>
      <c r="CYF15" s="458"/>
      <c r="CYG15" s="458"/>
      <c r="CYH15" s="458"/>
      <c r="CYI15" s="458"/>
      <c r="CYJ15" s="458"/>
      <c r="CYK15" s="458"/>
      <c r="CYL15" s="458"/>
      <c r="CYM15" s="458"/>
      <c r="CYN15" s="458"/>
      <c r="CYO15" s="458"/>
      <c r="CYP15" s="458"/>
      <c r="CYQ15" s="458"/>
      <c r="CYR15" s="458"/>
      <c r="CYS15" s="458"/>
      <c r="CYT15" s="458"/>
      <c r="CYU15" s="458"/>
      <c r="CYV15" s="458"/>
      <c r="CYW15" s="458"/>
      <c r="CYX15" s="458"/>
      <c r="CYY15" s="458"/>
      <c r="CYZ15" s="458"/>
      <c r="CZA15" s="458"/>
      <c r="CZB15" s="458"/>
      <c r="CZC15" s="458"/>
      <c r="CZD15" s="458"/>
      <c r="CZE15" s="458"/>
      <c r="CZF15" s="458"/>
      <c r="CZG15" s="458"/>
      <c r="CZH15" s="458"/>
      <c r="CZI15" s="458"/>
      <c r="CZJ15" s="458"/>
      <c r="CZK15" s="458"/>
      <c r="CZL15" s="458"/>
      <c r="CZM15" s="458"/>
      <c r="CZN15" s="458"/>
      <c r="CZO15" s="458"/>
      <c r="CZP15" s="458"/>
      <c r="CZQ15" s="458"/>
      <c r="CZR15" s="458"/>
      <c r="CZS15" s="458"/>
      <c r="CZT15" s="458"/>
      <c r="CZU15" s="458"/>
      <c r="CZV15" s="458"/>
      <c r="CZW15" s="458"/>
      <c r="CZX15" s="458"/>
      <c r="CZY15" s="458"/>
      <c r="CZZ15" s="458"/>
      <c r="DAA15" s="458"/>
      <c r="DAB15" s="458"/>
      <c r="DAC15" s="458"/>
      <c r="DAD15" s="458"/>
      <c r="DAE15" s="458"/>
      <c r="DAF15" s="458"/>
      <c r="DAG15" s="458"/>
      <c r="DAH15" s="458"/>
      <c r="DAI15" s="458"/>
      <c r="DAJ15" s="458"/>
      <c r="DAK15" s="458"/>
      <c r="DAL15" s="458"/>
      <c r="DAM15" s="458"/>
      <c r="DAN15" s="458"/>
      <c r="DAO15" s="458"/>
      <c r="DAP15" s="458"/>
      <c r="DAQ15" s="458"/>
      <c r="DAR15" s="458"/>
      <c r="DAS15" s="458"/>
      <c r="DAT15" s="458"/>
      <c r="DAU15" s="458"/>
      <c r="DAV15" s="458"/>
      <c r="DAW15" s="458"/>
      <c r="DAX15" s="458"/>
      <c r="DAY15" s="458"/>
      <c r="DAZ15" s="458"/>
      <c r="DBA15" s="458"/>
      <c r="DBB15" s="458"/>
      <c r="DBC15" s="458"/>
      <c r="DBD15" s="458"/>
      <c r="DBE15" s="458"/>
      <c r="DBF15" s="458"/>
      <c r="DBG15" s="458"/>
      <c r="DBH15" s="458"/>
      <c r="DBI15" s="458"/>
      <c r="DBJ15" s="458"/>
      <c r="DBK15" s="458"/>
      <c r="DBL15" s="458"/>
      <c r="DBM15" s="458"/>
      <c r="DBN15" s="458"/>
      <c r="DBO15" s="458"/>
      <c r="DBP15" s="458"/>
      <c r="DBQ15" s="458"/>
      <c r="DBR15" s="458"/>
      <c r="DBS15" s="458"/>
      <c r="DBT15" s="458"/>
      <c r="DBU15" s="458"/>
      <c r="DBV15" s="458"/>
      <c r="DBW15" s="458"/>
      <c r="DBX15" s="458"/>
      <c r="DBY15" s="458"/>
      <c r="DBZ15" s="458"/>
      <c r="DCA15" s="458"/>
      <c r="DCB15" s="458"/>
      <c r="DCC15" s="458"/>
      <c r="DCD15" s="458"/>
      <c r="DCE15" s="458"/>
      <c r="DCF15" s="458"/>
      <c r="DCG15" s="458"/>
      <c r="DCH15" s="458"/>
      <c r="DCI15" s="458"/>
      <c r="DCJ15" s="458"/>
      <c r="DCK15" s="458"/>
      <c r="DCL15" s="458"/>
      <c r="DCM15" s="458"/>
      <c r="DCN15" s="458"/>
      <c r="DCO15" s="458"/>
      <c r="DCP15" s="458"/>
      <c r="DCQ15" s="458"/>
      <c r="DCR15" s="458"/>
      <c r="DCS15" s="458"/>
      <c r="DCT15" s="458"/>
      <c r="DCU15" s="458"/>
      <c r="DCV15" s="458"/>
      <c r="DCW15" s="458"/>
      <c r="DCX15" s="458"/>
      <c r="DCY15" s="458"/>
      <c r="DCZ15" s="458"/>
      <c r="DDA15" s="458"/>
      <c r="DDB15" s="458"/>
      <c r="DDC15" s="458"/>
      <c r="DDD15" s="458"/>
      <c r="DDE15" s="458"/>
      <c r="DDF15" s="458"/>
      <c r="DDG15" s="458"/>
      <c r="DDH15" s="458"/>
      <c r="DDI15" s="458"/>
      <c r="DDJ15" s="458"/>
      <c r="DDK15" s="458"/>
      <c r="DDL15" s="458"/>
      <c r="DDM15" s="458"/>
      <c r="DDN15" s="458"/>
      <c r="DDO15" s="458"/>
      <c r="DDP15" s="458"/>
      <c r="DDQ15" s="458"/>
      <c r="DDR15" s="458"/>
      <c r="DDS15" s="458"/>
      <c r="DDT15" s="458"/>
      <c r="DDU15" s="458"/>
      <c r="DDV15" s="458"/>
      <c r="DDW15" s="458"/>
      <c r="DDX15" s="458"/>
      <c r="DDY15" s="458"/>
      <c r="DDZ15" s="458"/>
      <c r="DEA15" s="458"/>
      <c r="DEB15" s="458"/>
      <c r="DEC15" s="458"/>
      <c r="DED15" s="458"/>
      <c r="DEE15" s="458"/>
      <c r="DEF15" s="458"/>
      <c r="DEG15" s="458"/>
      <c r="DEH15" s="458"/>
      <c r="DEI15" s="458"/>
      <c r="DEJ15" s="458"/>
      <c r="DEK15" s="458"/>
      <c r="DEL15" s="458"/>
      <c r="DEM15" s="458"/>
      <c r="DEN15" s="458"/>
      <c r="DEO15" s="458"/>
      <c r="DEP15" s="458"/>
      <c r="DEQ15" s="458"/>
      <c r="DER15" s="458"/>
      <c r="DES15" s="458"/>
      <c r="DET15" s="458"/>
      <c r="DEU15" s="458"/>
      <c r="DEV15" s="458"/>
      <c r="DEW15" s="458"/>
      <c r="DEX15" s="458"/>
      <c r="DEY15" s="458"/>
      <c r="DEZ15" s="458"/>
      <c r="DFA15" s="458"/>
      <c r="DFB15" s="458"/>
      <c r="DFC15" s="458"/>
      <c r="DFD15" s="458"/>
      <c r="DFE15" s="458"/>
      <c r="DFF15" s="458"/>
      <c r="DFG15" s="458"/>
      <c r="DFH15" s="458"/>
      <c r="DFI15" s="458"/>
      <c r="DFJ15" s="458"/>
      <c r="DFK15" s="458"/>
      <c r="DFL15" s="458"/>
      <c r="DFM15" s="458"/>
      <c r="DFN15" s="458"/>
      <c r="DFO15" s="458"/>
      <c r="DFP15" s="458"/>
      <c r="DFQ15" s="458"/>
      <c r="DFR15" s="458"/>
      <c r="DFS15" s="458"/>
      <c r="DFT15" s="458"/>
      <c r="DFU15" s="458"/>
      <c r="DFV15" s="458"/>
      <c r="DFW15" s="458"/>
      <c r="DFX15" s="458"/>
      <c r="DFY15" s="458"/>
      <c r="DFZ15" s="458"/>
      <c r="DGA15" s="458"/>
      <c r="DGB15" s="458"/>
      <c r="DGC15" s="458"/>
      <c r="DGD15" s="458"/>
      <c r="DGE15" s="458"/>
      <c r="DGF15" s="458"/>
      <c r="DGG15" s="458"/>
      <c r="DGH15" s="458"/>
      <c r="DGI15" s="458"/>
      <c r="DGJ15" s="458"/>
      <c r="DGK15" s="458"/>
      <c r="DGL15" s="458"/>
      <c r="DGM15" s="458"/>
      <c r="DGN15" s="458"/>
      <c r="DGO15" s="458"/>
      <c r="DGP15" s="458"/>
      <c r="DGQ15" s="458"/>
      <c r="DGR15" s="458"/>
      <c r="DGS15" s="458"/>
      <c r="DGT15" s="458"/>
      <c r="DGU15" s="458"/>
      <c r="DGV15" s="458"/>
      <c r="DGW15" s="458"/>
      <c r="DGX15" s="458"/>
      <c r="DGY15" s="458"/>
      <c r="DGZ15" s="458"/>
      <c r="DHA15" s="458"/>
      <c r="DHB15" s="458"/>
      <c r="DHC15" s="458"/>
      <c r="DHD15" s="458"/>
      <c r="DHE15" s="458"/>
      <c r="DHF15" s="458"/>
      <c r="DHG15" s="458"/>
      <c r="DHH15" s="458"/>
      <c r="DHI15" s="458"/>
      <c r="DHJ15" s="458"/>
      <c r="DHK15" s="458"/>
      <c r="DHL15" s="458"/>
      <c r="DHM15" s="458"/>
      <c r="DHN15" s="458"/>
      <c r="DHO15" s="458"/>
      <c r="DHP15" s="458"/>
      <c r="DHQ15" s="458"/>
      <c r="DHR15" s="458"/>
      <c r="DHS15" s="458"/>
      <c r="DHT15" s="458"/>
      <c r="DHU15" s="458"/>
      <c r="DHV15" s="458"/>
      <c r="DHW15" s="458"/>
      <c r="DHX15" s="458"/>
      <c r="DHY15" s="458"/>
      <c r="DHZ15" s="458"/>
      <c r="DIA15" s="458"/>
      <c r="DIB15" s="458"/>
      <c r="DIC15" s="458"/>
      <c r="DID15" s="458"/>
      <c r="DIE15" s="458"/>
      <c r="DIF15" s="458"/>
      <c r="DIG15" s="458"/>
      <c r="DIH15" s="458"/>
      <c r="DII15" s="458"/>
      <c r="DIJ15" s="458"/>
      <c r="DIK15" s="458"/>
      <c r="DIL15" s="458"/>
      <c r="DIM15" s="458"/>
      <c r="DIN15" s="458"/>
      <c r="DIO15" s="458"/>
      <c r="DIP15" s="458"/>
      <c r="DIQ15" s="458"/>
      <c r="DIR15" s="458"/>
      <c r="DIS15" s="458"/>
      <c r="DIT15" s="458"/>
      <c r="DIU15" s="458"/>
      <c r="DIV15" s="458"/>
      <c r="DIW15" s="458"/>
      <c r="DIX15" s="458"/>
      <c r="DIY15" s="458"/>
      <c r="DIZ15" s="458"/>
      <c r="DJA15" s="458"/>
      <c r="DJB15" s="458"/>
      <c r="DJC15" s="458"/>
      <c r="DJD15" s="458"/>
      <c r="DJE15" s="458"/>
      <c r="DJF15" s="458"/>
      <c r="DJG15" s="458"/>
      <c r="DJH15" s="458"/>
      <c r="DJI15" s="458"/>
      <c r="DJJ15" s="458"/>
      <c r="DJK15" s="458"/>
      <c r="DJL15" s="458"/>
      <c r="DJM15" s="458"/>
      <c r="DJN15" s="458"/>
      <c r="DJO15" s="458"/>
      <c r="DJP15" s="458"/>
      <c r="DJQ15" s="458"/>
      <c r="DJR15" s="458"/>
      <c r="DJS15" s="458"/>
      <c r="DJT15" s="458"/>
      <c r="DJU15" s="458"/>
      <c r="DJV15" s="458"/>
      <c r="DJW15" s="458"/>
      <c r="DJX15" s="458"/>
      <c r="DJY15" s="458"/>
      <c r="DJZ15" s="458"/>
      <c r="DKA15" s="458"/>
      <c r="DKB15" s="458"/>
      <c r="DKC15" s="458"/>
      <c r="DKD15" s="458"/>
      <c r="DKE15" s="458"/>
      <c r="DKF15" s="458"/>
      <c r="DKG15" s="458"/>
      <c r="DKH15" s="458"/>
      <c r="DKI15" s="458"/>
      <c r="DKJ15" s="458"/>
      <c r="DKK15" s="458"/>
      <c r="DKL15" s="458"/>
      <c r="DKM15" s="458"/>
      <c r="DKN15" s="458"/>
      <c r="DKO15" s="458"/>
      <c r="DKP15" s="458"/>
      <c r="DKQ15" s="458"/>
      <c r="DKR15" s="458"/>
      <c r="DKS15" s="458"/>
      <c r="DKT15" s="458"/>
      <c r="DKU15" s="458"/>
      <c r="DKV15" s="458"/>
      <c r="DKW15" s="458"/>
      <c r="DKX15" s="458"/>
      <c r="DKY15" s="458"/>
      <c r="DKZ15" s="458"/>
      <c r="DLA15" s="458"/>
      <c r="DLB15" s="458"/>
      <c r="DLC15" s="458"/>
      <c r="DLD15" s="458"/>
      <c r="DLE15" s="458"/>
      <c r="DLF15" s="458"/>
      <c r="DLG15" s="458"/>
      <c r="DLH15" s="458"/>
      <c r="DLI15" s="458"/>
      <c r="DLJ15" s="458"/>
      <c r="DLK15" s="458"/>
      <c r="DLL15" s="458"/>
      <c r="DLM15" s="458"/>
      <c r="DLN15" s="458"/>
      <c r="DLO15" s="458"/>
      <c r="DLP15" s="458"/>
      <c r="DLQ15" s="458"/>
      <c r="DLR15" s="458"/>
      <c r="DLS15" s="458"/>
      <c r="DLT15" s="458"/>
      <c r="DLU15" s="458"/>
      <c r="DLV15" s="458"/>
      <c r="DLW15" s="458"/>
      <c r="DLX15" s="458"/>
      <c r="DLY15" s="458"/>
      <c r="DLZ15" s="458"/>
      <c r="DMA15" s="458"/>
      <c r="DMB15" s="458"/>
      <c r="DMC15" s="458"/>
      <c r="DMD15" s="458"/>
      <c r="DME15" s="458"/>
      <c r="DMF15" s="458"/>
      <c r="DMG15" s="458"/>
      <c r="DMH15" s="458"/>
      <c r="DMI15" s="458"/>
      <c r="DMJ15" s="458"/>
      <c r="DMK15" s="458"/>
      <c r="DML15" s="458"/>
      <c r="DMM15" s="458"/>
      <c r="DMN15" s="458"/>
      <c r="DMO15" s="458"/>
      <c r="DMP15" s="458"/>
      <c r="DMQ15" s="458"/>
      <c r="DMR15" s="458"/>
      <c r="DMS15" s="458"/>
      <c r="DMT15" s="458"/>
      <c r="DMU15" s="458"/>
      <c r="DMV15" s="458"/>
      <c r="DMW15" s="458"/>
      <c r="DMX15" s="458"/>
      <c r="DMY15" s="458"/>
      <c r="DMZ15" s="458"/>
      <c r="DNA15" s="458"/>
      <c r="DNB15" s="458"/>
      <c r="DNC15" s="458"/>
      <c r="DND15" s="458"/>
      <c r="DNE15" s="458"/>
      <c r="DNF15" s="458"/>
      <c r="DNG15" s="458"/>
      <c r="DNH15" s="458"/>
      <c r="DNI15" s="458"/>
      <c r="DNJ15" s="458"/>
      <c r="DNK15" s="458"/>
      <c r="DNL15" s="458"/>
      <c r="DNM15" s="458"/>
      <c r="DNN15" s="458"/>
      <c r="DNO15" s="458"/>
      <c r="DNP15" s="458"/>
      <c r="DNQ15" s="458"/>
      <c r="DNR15" s="458"/>
      <c r="DNS15" s="458"/>
      <c r="DNT15" s="458"/>
      <c r="DNU15" s="458"/>
      <c r="DNV15" s="458"/>
      <c r="DNW15" s="458"/>
      <c r="DNX15" s="458"/>
      <c r="DNY15" s="458"/>
      <c r="DNZ15" s="458"/>
      <c r="DOA15" s="458"/>
      <c r="DOB15" s="458"/>
      <c r="DOC15" s="458"/>
      <c r="DOD15" s="458"/>
      <c r="DOE15" s="458"/>
      <c r="DOF15" s="458"/>
      <c r="DOG15" s="458"/>
      <c r="DOH15" s="458"/>
      <c r="DOI15" s="458"/>
      <c r="DOJ15" s="458"/>
      <c r="DOK15" s="458"/>
      <c r="DOL15" s="458"/>
      <c r="DOM15" s="458"/>
      <c r="DON15" s="458"/>
      <c r="DOO15" s="458"/>
      <c r="DOP15" s="458"/>
      <c r="DOQ15" s="458"/>
      <c r="DOR15" s="458"/>
      <c r="DOS15" s="458"/>
      <c r="DOT15" s="458"/>
      <c r="DOU15" s="458"/>
      <c r="DOV15" s="458"/>
      <c r="DOW15" s="458"/>
      <c r="DOX15" s="458"/>
      <c r="DOY15" s="458"/>
      <c r="DOZ15" s="458"/>
      <c r="DPA15" s="458"/>
      <c r="DPB15" s="458"/>
      <c r="DPC15" s="458"/>
      <c r="DPD15" s="458"/>
      <c r="DPE15" s="458"/>
      <c r="DPF15" s="458"/>
      <c r="DPG15" s="458"/>
      <c r="DPH15" s="458"/>
      <c r="DPI15" s="458"/>
      <c r="DPJ15" s="458"/>
      <c r="DPK15" s="458"/>
      <c r="DPL15" s="458"/>
      <c r="DPM15" s="458"/>
      <c r="DPN15" s="458"/>
      <c r="DPO15" s="458"/>
      <c r="DPP15" s="458"/>
      <c r="DPQ15" s="458"/>
      <c r="DPR15" s="458"/>
      <c r="DPS15" s="458"/>
      <c r="DPT15" s="458"/>
      <c r="DPU15" s="458"/>
      <c r="DPV15" s="458"/>
      <c r="DPW15" s="458"/>
      <c r="DPX15" s="458"/>
      <c r="DPY15" s="458"/>
      <c r="DPZ15" s="458"/>
      <c r="DQA15" s="458"/>
      <c r="DQB15" s="458"/>
      <c r="DQC15" s="458"/>
      <c r="DQD15" s="458"/>
      <c r="DQE15" s="458"/>
      <c r="DQF15" s="458"/>
      <c r="DQG15" s="458"/>
      <c r="DQH15" s="458"/>
      <c r="DQI15" s="458"/>
      <c r="DQJ15" s="458"/>
      <c r="DQK15" s="458"/>
      <c r="DQL15" s="458"/>
      <c r="DQM15" s="458"/>
      <c r="DQN15" s="458"/>
      <c r="DQO15" s="458"/>
      <c r="DQP15" s="458"/>
      <c r="DQQ15" s="458"/>
      <c r="DQR15" s="458"/>
      <c r="DQS15" s="458"/>
      <c r="DQT15" s="458"/>
      <c r="DQU15" s="458"/>
      <c r="DQV15" s="458"/>
      <c r="DQW15" s="458"/>
      <c r="DQX15" s="458"/>
      <c r="DQY15" s="458"/>
      <c r="DQZ15" s="458"/>
      <c r="DRA15" s="458"/>
      <c r="DRB15" s="458"/>
      <c r="DRC15" s="458"/>
      <c r="DRD15" s="458"/>
      <c r="DRE15" s="458"/>
      <c r="DRF15" s="458"/>
      <c r="DRG15" s="458"/>
      <c r="DRH15" s="458"/>
      <c r="DRI15" s="458"/>
      <c r="DRJ15" s="458"/>
      <c r="DRK15" s="458"/>
      <c r="DRL15" s="458"/>
      <c r="DRM15" s="458"/>
      <c r="DRN15" s="458"/>
      <c r="DRO15" s="458"/>
      <c r="DRP15" s="458"/>
      <c r="DRQ15" s="458"/>
      <c r="DRR15" s="458"/>
      <c r="DRS15" s="458"/>
      <c r="DRT15" s="458"/>
      <c r="DRU15" s="458"/>
      <c r="DRV15" s="458"/>
      <c r="DRW15" s="458"/>
      <c r="DRX15" s="458"/>
      <c r="DRY15" s="458"/>
      <c r="DRZ15" s="458"/>
      <c r="DSA15" s="458"/>
      <c r="DSB15" s="458"/>
      <c r="DSC15" s="458"/>
      <c r="DSD15" s="458"/>
      <c r="DSE15" s="458"/>
      <c r="DSF15" s="458"/>
      <c r="DSG15" s="458"/>
      <c r="DSH15" s="458"/>
      <c r="DSI15" s="458"/>
      <c r="DSJ15" s="458"/>
      <c r="DSK15" s="458"/>
      <c r="DSL15" s="458"/>
      <c r="DSM15" s="458"/>
      <c r="DSN15" s="458"/>
      <c r="DSO15" s="458"/>
      <c r="DSP15" s="458"/>
      <c r="DSQ15" s="458"/>
      <c r="DSR15" s="458"/>
      <c r="DSS15" s="458"/>
      <c r="DST15" s="458"/>
      <c r="DSU15" s="458"/>
      <c r="DSV15" s="458"/>
      <c r="DSW15" s="458"/>
      <c r="DSX15" s="458"/>
      <c r="DSY15" s="458"/>
      <c r="DSZ15" s="458"/>
      <c r="DTA15" s="458"/>
      <c r="DTB15" s="458"/>
      <c r="DTC15" s="458"/>
      <c r="DTD15" s="458"/>
      <c r="DTE15" s="458"/>
      <c r="DTF15" s="458"/>
      <c r="DTG15" s="458"/>
      <c r="DTH15" s="458"/>
      <c r="DTI15" s="458"/>
      <c r="DTJ15" s="458"/>
      <c r="DTK15" s="458"/>
      <c r="DTL15" s="458"/>
      <c r="DTM15" s="458"/>
      <c r="DTN15" s="458"/>
      <c r="DTO15" s="458"/>
      <c r="DTP15" s="458"/>
      <c r="DTQ15" s="458"/>
      <c r="DTR15" s="458"/>
      <c r="DTS15" s="458"/>
      <c r="DTT15" s="458"/>
      <c r="DTU15" s="458"/>
      <c r="DTV15" s="458"/>
      <c r="DTW15" s="458"/>
      <c r="DTX15" s="458"/>
      <c r="DTY15" s="458"/>
      <c r="DTZ15" s="458"/>
      <c r="DUA15" s="458"/>
      <c r="DUB15" s="458"/>
      <c r="DUC15" s="458"/>
      <c r="DUD15" s="458"/>
      <c r="DUE15" s="458"/>
      <c r="DUF15" s="458"/>
      <c r="DUG15" s="458"/>
      <c r="DUH15" s="458"/>
      <c r="DUI15" s="458"/>
      <c r="DUJ15" s="458"/>
      <c r="DUK15" s="458"/>
      <c r="DUL15" s="458"/>
      <c r="DUM15" s="458"/>
      <c r="DUN15" s="458"/>
      <c r="DUO15" s="458"/>
      <c r="DUP15" s="458"/>
      <c r="DUQ15" s="458"/>
      <c r="DUR15" s="458"/>
      <c r="DUS15" s="458"/>
      <c r="DUT15" s="458"/>
      <c r="DUU15" s="458"/>
      <c r="DUV15" s="458"/>
      <c r="DUW15" s="458"/>
      <c r="DUX15" s="458"/>
      <c r="DUY15" s="458"/>
      <c r="DUZ15" s="458"/>
      <c r="DVA15" s="458"/>
      <c r="DVB15" s="458"/>
      <c r="DVC15" s="458"/>
      <c r="DVD15" s="458"/>
      <c r="DVE15" s="458"/>
      <c r="DVF15" s="458"/>
      <c r="DVG15" s="458"/>
      <c r="DVH15" s="458"/>
      <c r="DVI15" s="458"/>
      <c r="DVJ15" s="458"/>
      <c r="DVK15" s="458"/>
      <c r="DVL15" s="458"/>
      <c r="DVM15" s="458"/>
      <c r="DVN15" s="458"/>
      <c r="DVO15" s="458"/>
      <c r="DVP15" s="458"/>
      <c r="DVQ15" s="458"/>
      <c r="DVR15" s="458"/>
      <c r="DVS15" s="458"/>
      <c r="DVT15" s="458"/>
      <c r="DVU15" s="458"/>
      <c r="DVV15" s="458"/>
      <c r="DVW15" s="458"/>
      <c r="DVX15" s="458"/>
      <c r="DVY15" s="458"/>
      <c r="DVZ15" s="458"/>
      <c r="DWA15" s="458"/>
      <c r="DWB15" s="458"/>
      <c r="DWC15" s="458"/>
      <c r="DWD15" s="458"/>
      <c r="DWE15" s="458"/>
      <c r="DWF15" s="458"/>
      <c r="DWG15" s="458"/>
      <c r="DWH15" s="458"/>
      <c r="DWI15" s="458"/>
      <c r="DWJ15" s="458"/>
      <c r="DWK15" s="458"/>
      <c r="DWL15" s="458"/>
      <c r="DWM15" s="458"/>
      <c r="DWN15" s="458"/>
      <c r="DWO15" s="458"/>
      <c r="DWP15" s="458"/>
      <c r="DWQ15" s="458"/>
      <c r="DWR15" s="458"/>
      <c r="DWS15" s="458"/>
      <c r="DWT15" s="458"/>
      <c r="DWU15" s="458"/>
      <c r="DWV15" s="458"/>
      <c r="DWW15" s="458"/>
      <c r="DWX15" s="458"/>
      <c r="DWY15" s="458"/>
      <c r="DWZ15" s="458"/>
      <c r="DXA15" s="458"/>
      <c r="DXB15" s="458"/>
      <c r="DXC15" s="458"/>
      <c r="DXD15" s="458"/>
      <c r="DXE15" s="458"/>
      <c r="DXF15" s="458"/>
      <c r="DXG15" s="458"/>
      <c r="DXH15" s="458"/>
      <c r="DXI15" s="458"/>
      <c r="DXJ15" s="458"/>
      <c r="DXK15" s="458"/>
      <c r="DXL15" s="458"/>
      <c r="DXM15" s="458"/>
      <c r="DXN15" s="458"/>
      <c r="DXO15" s="458"/>
      <c r="DXP15" s="458"/>
      <c r="DXQ15" s="458"/>
      <c r="DXR15" s="458"/>
      <c r="DXS15" s="458"/>
      <c r="DXT15" s="458"/>
      <c r="DXU15" s="458"/>
      <c r="DXV15" s="458"/>
      <c r="DXW15" s="458"/>
      <c r="DXX15" s="458"/>
      <c r="DXY15" s="458"/>
      <c r="DXZ15" s="458"/>
      <c r="DYA15" s="458"/>
      <c r="DYB15" s="458"/>
      <c r="DYC15" s="458"/>
      <c r="DYD15" s="458"/>
      <c r="DYE15" s="458"/>
      <c r="DYF15" s="458"/>
      <c r="DYG15" s="458"/>
      <c r="DYH15" s="458"/>
      <c r="DYI15" s="458"/>
      <c r="DYJ15" s="458"/>
      <c r="DYK15" s="458"/>
      <c r="DYL15" s="458"/>
      <c r="DYM15" s="458"/>
      <c r="DYN15" s="458"/>
      <c r="DYO15" s="458"/>
      <c r="DYP15" s="458"/>
      <c r="DYQ15" s="458"/>
      <c r="DYR15" s="458"/>
      <c r="DYS15" s="458"/>
      <c r="DYT15" s="458"/>
      <c r="DYU15" s="458"/>
      <c r="DYV15" s="458"/>
      <c r="DYW15" s="458"/>
      <c r="DYX15" s="458"/>
      <c r="DYY15" s="458"/>
      <c r="DYZ15" s="458"/>
      <c r="DZA15" s="458"/>
      <c r="DZB15" s="458"/>
      <c r="DZC15" s="458"/>
      <c r="DZD15" s="458"/>
      <c r="DZE15" s="458"/>
      <c r="DZF15" s="458"/>
      <c r="DZG15" s="458"/>
      <c r="DZH15" s="458"/>
      <c r="DZI15" s="458"/>
      <c r="DZJ15" s="458"/>
      <c r="DZK15" s="458"/>
      <c r="DZL15" s="458"/>
      <c r="DZM15" s="458"/>
      <c r="DZN15" s="458"/>
      <c r="DZO15" s="458"/>
      <c r="DZP15" s="458"/>
      <c r="DZQ15" s="458"/>
      <c r="DZR15" s="458"/>
      <c r="DZS15" s="458"/>
      <c r="DZT15" s="458"/>
      <c r="DZU15" s="458"/>
      <c r="DZV15" s="458"/>
      <c r="DZW15" s="458"/>
      <c r="DZX15" s="458"/>
      <c r="DZY15" s="458"/>
      <c r="DZZ15" s="458"/>
      <c r="EAA15" s="458"/>
      <c r="EAB15" s="458"/>
      <c r="EAC15" s="458"/>
      <c r="EAD15" s="458"/>
      <c r="EAE15" s="458"/>
      <c r="EAF15" s="458"/>
      <c r="EAG15" s="458"/>
      <c r="EAH15" s="458"/>
      <c r="EAI15" s="458"/>
      <c r="EAJ15" s="458"/>
      <c r="EAK15" s="458"/>
      <c r="EAL15" s="458"/>
      <c r="EAM15" s="458"/>
      <c r="EAN15" s="458"/>
      <c r="EAO15" s="458"/>
      <c r="EAP15" s="458"/>
      <c r="EAQ15" s="458"/>
      <c r="EAR15" s="458"/>
      <c r="EAS15" s="458"/>
      <c r="EAT15" s="458"/>
      <c r="EAU15" s="458"/>
      <c r="EAV15" s="458"/>
      <c r="EAW15" s="458"/>
      <c r="EAX15" s="458"/>
      <c r="EAY15" s="458"/>
      <c r="EAZ15" s="458"/>
      <c r="EBA15" s="458"/>
      <c r="EBB15" s="458"/>
      <c r="EBC15" s="458"/>
      <c r="EBD15" s="458"/>
      <c r="EBE15" s="458"/>
      <c r="EBF15" s="458"/>
      <c r="EBG15" s="458"/>
      <c r="EBH15" s="458"/>
      <c r="EBI15" s="458"/>
      <c r="EBJ15" s="458"/>
      <c r="EBK15" s="458"/>
      <c r="EBL15" s="458"/>
      <c r="EBM15" s="458"/>
      <c r="EBN15" s="458"/>
      <c r="EBO15" s="458"/>
      <c r="EBP15" s="458"/>
      <c r="EBQ15" s="458"/>
      <c r="EBR15" s="458"/>
      <c r="EBS15" s="458"/>
      <c r="EBT15" s="458"/>
      <c r="EBU15" s="458"/>
      <c r="EBV15" s="458"/>
      <c r="EBW15" s="458"/>
      <c r="EBX15" s="458"/>
      <c r="EBY15" s="458"/>
      <c r="EBZ15" s="458"/>
      <c r="ECA15" s="458"/>
      <c r="ECB15" s="458"/>
      <c r="ECC15" s="458"/>
      <c r="ECD15" s="458"/>
      <c r="ECE15" s="458"/>
      <c r="ECF15" s="458"/>
      <c r="ECG15" s="458"/>
      <c r="ECH15" s="458"/>
      <c r="ECI15" s="458"/>
      <c r="ECJ15" s="458"/>
      <c r="ECK15" s="458"/>
      <c r="ECL15" s="458"/>
      <c r="ECM15" s="458"/>
      <c r="ECN15" s="458"/>
      <c r="ECO15" s="458"/>
      <c r="ECP15" s="458"/>
      <c r="ECQ15" s="458"/>
      <c r="ECR15" s="458"/>
      <c r="ECS15" s="458"/>
      <c r="ECT15" s="458"/>
      <c r="ECU15" s="458"/>
      <c r="ECV15" s="458"/>
      <c r="ECW15" s="458"/>
      <c r="ECX15" s="458"/>
      <c r="ECY15" s="458"/>
      <c r="ECZ15" s="458"/>
      <c r="EDA15" s="458"/>
      <c r="EDB15" s="458"/>
      <c r="EDC15" s="458"/>
      <c r="EDD15" s="458"/>
      <c r="EDE15" s="458"/>
      <c r="EDF15" s="458"/>
      <c r="EDG15" s="458"/>
      <c r="EDH15" s="458"/>
      <c r="EDI15" s="458"/>
      <c r="EDJ15" s="458"/>
      <c r="EDK15" s="458"/>
      <c r="EDL15" s="458"/>
      <c r="EDM15" s="458"/>
      <c r="EDN15" s="458"/>
      <c r="EDO15" s="458"/>
      <c r="EDP15" s="458"/>
      <c r="EDQ15" s="458"/>
      <c r="EDR15" s="458"/>
      <c r="EDS15" s="458"/>
      <c r="EDT15" s="458"/>
      <c r="EDU15" s="458"/>
      <c r="EDV15" s="458"/>
      <c r="EDW15" s="458"/>
      <c r="EDX15" s="458"/>
      <c r="EDY15" s="458"/>
      <c r="EDZ15" s="458"/>
      <c r="EEA15" s="458"/>
      <c r="EEB15" s="458"/>
      <c r="EEC15" s="458"/>
      <c r="EED15" s="458"/>
      <c r="EEE15" s="458"/>
      <c r="EEF15" s="458"/>
      <c r="EEG15" s="458"/>
      <c r="EEH15" s="458"/>
      <c r="EEI15" s="458"/>
      <c r="EEJ15" s="458"/>
      <c r="EEK15" s="458"/>
      <c r="EEL15" s="458"/>
      <c r="EEM15" s="458"/>
      <c r="EEN15" s="458"/>
      <c r="EEO15" s="458"/>
      <c r="EEP15" s="458"/>
      <c r="EEQ15" s="458"/>
      <c r="EER15" s="458"/>
      <c r="EES15" s="458"/>
      <c r="EET15" s="458"/>
      <c r="EEU15" s="458"/>
      <c r="EEV15" s="458"/>
      <c r="EEW15" s="458"/>
      <c r="EEX15" s="458"/>
      <c r="EEY15" s="458"/>
      <c r="EEZ15" s="458"/>
      <c r="EFA15" s="458"/>
      <c r="EFB15" s="458"/>
      <c r="EFC15" s="458"/>
      <c r="EFD15" s="458"/>
      <c r="EFE15" s="458"/>
      <c r="EFF15" s="458"/>
      <c r="EFG15" s="458"/>
      <c r="EFH15" s="458"/>
      <c r="EFI15" s="458"/>
      <c r="EFJ15" s="458"/>
      <c r="EFK15" s="458"/>
      <c r="EFL15" s="458"/>
      <c r="EFM15" s="458"/>
      <c r="EFN15" s="458"/>
      <c r="EFO15" s="458"/>
      <c r="EFP15" s="458"/>
      <c r="EFQ15" s="458"/>
      <c r="EFR15" s="458"/>
      <c r="EFS15" s="458"/>
      <c r="EFT15" s="458"/>
      <c r="EFU15" s="458"/>
      <c r="EFV15" s="458"/>
      <c r="EFW15" s="458"/>
      <c r="EFX15" s="458"/>
      <c r="EFY15" s="458"/>
      <c r="EFZ15" s="458"/>
      <c r="EGA15" s="458"/>
      <c r="EGB15" s="458"/>
      <c r="EGC15" s="458"/>
      <c r="EGD15" s="458"/>
      <c r="EGE15" s="458"/>
      <c r="EGF15" s="458"/>
      <c r="EGG15" s="458"/>
      <c r="EGH15" s="458"/>
      <c r="EGI15" s="458"/>
      <c r="EGJ15" s="458"/>
      <c r="EGK15" s="458"/>
      <c r="EGL15" s="458"/>
      <c r="EGM15" s="458"/>
      <c r="EGN15" s="458"/>
      <c r="EGO15" s="458"/>
      <c r="EGP15" s="458"/>
      <c r="EGQ15" s="458"/>
      <c r="EGR15" s="458"/>
      <c r="EGS15" s="458"/>
      <c r="EGT15" s="458"/>
      <c r="EGU15" s="458"/>
      <c r="EGV15" s="458"/>
      <c r="EGW15" s="458"/>
      <c r="EGX15" s="458"/>
      <c r="EGY15" s="458"/>
      <c r="EGZ15" s="458"/>
      <c r="EHA15" s="458"/>
      <c r="EHB15" s="458"/>
      <c r="EHC15" s="458"/>
      <c r="EHD15" s="458"/>
      <c r="EHE15" s="458"/>
      <c r="EHF15" s="458"/>
      <c r="EHG15" s="458"/>
      <c r="EHH15" s="458"/>
      <c r="EHI15" s="458"/>
      <c r="EHJ15" s="458"/>
      <c r="EHK15" s="458"/>
      <c r="EHL15" s="458"/>
      <c r="EHM15" s="458"/>
      <c r="EHN15" s="458"/>
      <c r="EHO15" s="458"/>
      <c r="EHP15" s="458"/>
      <c r="EHQ15" s="458"/>
      <c r="EHR15" s="458"/>
      <c r="EHS15" s="458"/>
      <c r="EHT15" s="458"/>
      <c r="EHU15" s="458"/>
      <c r="EHV15" s="458"/>
      <c r="EHW15" s="458"/>
      <c r="EHX15" s="458"/>
      <c r="EHY15" s="458"/>
      <c r="EHZ15" s="458"/>
      <c r="EIA15" s="458"/>
      <c r="EIB15" s="458"/>
      <c r="EIC15" s="458"/>
      <c r="EID15" s="458"/>
      <c r="EIE15" s="458"/>
      <c r="EIF15" s="458"/>
      <c r="EIG15" s="458"/>
      <c r="EIH15" s="458"/>
      <c r="EII15" s="458"/>
      <c r="EIJ15" s="458"/>
      <c r="EIK15" s="458"/>
      <c r="EIL15" s="458"/>
      <c r="EIM15" s="458"/>
      <c r="EIN15" s="458"/>
      <c r="EIO15" s="458"/>
      <c r="EIP15" s="458"/>
      <c r="EIQ15" s="458"/>
      <c r="EIR15" s="458"/>
      <c r="EIS15" s="458"/>
      <c r="EIT15" s="458"/>
      <c r="EIU15" s="458"/>
      <c r="EIV15" s="458"/>
      <c r="EIW15" s="458"/>
      <c r="EIX15" s="458"/>
      <c r="EIY15" s="458"/>
      <c r="EIZ15" s="458"/>
      <c r="EJA15" s="458"/>
      <c r="EJB15" s="458"/>
      <c r="EJC15" s="458"/>
      <c r="EJD15" s="458"/>
      <c r="EJE15" s="458"/>
      <c r="EJF15" s="458"/>
      <c r="EJG15" s="458"/>
      <c r="EJH15" s="458"/>
      <c r="EJI15" s="458"/>
      <c r="EJJ15" s="458"/>
      <c r="EJK15" s="458"/>
      <c r="EJL15" s="458"/>
      <c r="EJM15" s="458"/>
      <c r="EJN15" s="458"/>
      <c r="EJO15" s="458"/>
      <c r="EJP15" s="458"/>
      <c r="EJQ15" s="458"/>
      <c r="EJR15" s="458"/>
      <c r="EJS15" s="458"/>
      <c r="EJT15" s="458"/>
      <c r="EJU15" s="458"/>
      <c r="EJV15" s="458"/>
      <c r="EJW15" s="458"/>
      <c r="EJX15" s="458"/>
      <c r="EJY15" s="458"/>
      <c r="EJZ15" s="458"/>
      <c r="EKA15" s="458"/>
      <c r="EKB15" s="458"/>
      <c r="EKC15" s="458"/>
      <c r="EKD15" s="458"/>
      <c r="EKE15" s="458"/>
      <c r="EKF15" s="458"/>
      <c r="EKG15" s="458"/>
      <c r="EKH15" s="458"/>
      <c r="EKI15" s="458"/>
      <c r="EKJ15" s="458"/>
      <c r="EKK15" s="458"/>
      <c r="EKL15" s="458"/>
      <c r="EKM15" s="458"/>
      <c r="EKN15" s="458"/>
      <c r="EKO15" s="458"/>
      <c r="EKP15" s="458"/>
      <c r="EKQ15" s="458"/>
      <c r="EKR15" s="458"/>
      <c r="EKS15" s="458"/>
      <c r="EKT15" s="458"/>
      <c r="EKU15" s="458"/>
      <c r="EKV15" s="458"/>
      <c r="EKW15" s="458"/>
      <c r="EKX15" s="458"/>
      <c r="EKY15" s="458"/>
      <c r="EKZ15" s="458"/>
      <c r="ELA15" s="458"/>
      <c r="ELB15" s="458"/>
      <c r="ELC15" s="458"/>
      <c r="ELD15" s="458"/>
      <c r="ELE15" s="458"/>
      <c r="ELF15" s="458"/>
      <c r="ELG15" s="458"/>
      <c r="ELH15" s="458"/>
      <c r="ELI15" s="458"/>
      <c r="ELJ15" s="458"/>
      <c r="ELK15" s="458"/>
      <c r="ELL15" s="458"/>
      <c r="ELM15" s="458"/>
      <c r="ELN15" s="458"/>
      <c r="ELO15" s="458"/>
      <c r="ELP15" s="458"/>
      <c r="ELQ15" s="458"/>
      <c r="ELR15" s="458"/>
      <c r="ELS15" s="458"/>
      <c r="ELT15" s="458"/>
      <c r="ELU15" s="458"/>
      <c r="ELV15" s="458"/>
      <c r="ELW15" s="458"/>
      <c r="ELX15" s="458"/>
      <c r="ELY15" s="458"/>
      <c r="ELZ15" s="458"/>
      <c r="EMA15" s="458"/>
      <c r="EMB15" s="458"/>
      <c r="EMC15" s="458"/>
      <c r="EMD15" s="458"/>
      <c r="EME15" s="458"/>
      <c r="EMF15" s="458"/>
      <c r="EMG15" s="458"/>
      <c r="EMH15" s="458"/>
      <c r="EMI15" s="458"/>
      <c r="EMJ15" s="458"/>
      <c r="EMK15" s="458"/>
      <c r="EML15" s="458"/>
      <c r="EMM15" s="458"/>
      <c r="EMN15" s="458"/>
      <c r="EMO15" s="458"/>
      <c r="EMP15" s="458"/>
      <c r="EMQ15" s="458"/>
      <c r="EMR15" s="458"/>
      <c r="EMS15" s="458"/>
      <c r="EMT15" s="458"/>
      <c r="EMU15" s="458"/>
      <c r="EMV15" s="458"/>
      <c r="EMW15" s="458"/>
      <c r="EMX15" s="458"/>
      <c r="EMY15" s="458"/>
      <c r="EMZ15" s="458"/>
      <c r="ENA15" s="458"/>
      <c r="ENB15" s="458"/>
      <c r="ENC15" s="458"/>
      <c r="END15" s="458"/>
      <c r="ENE15" s="458"/>
      <c r="ENF15" s="458"/>
      <c r="ENG15" s="458"/>
      <c r="ENH15" s="458"/>
      <c r="ENI15" s="458"/>
      <c r="ENJ15" s="458"/>
      <c r="ENK15" s="458"/>
      <c r="ENL15" s="458"/>
      <c r="ENM15" s="458"/>
      <c r="ENN15" s="458"/>
      <c r="ENO15" s="458"/>
      <c r="ENP15" s="458"/>
      <c r="ENQ15" s="458"/>
      <c r="ENR15" s="458"/>
      <c r="ENS15" s="458"/>
      <c r="ENT15" s="458"/>
      <c r="ENU15" s="458"/>
      <c r="ENV15" s="458"/>
      <c r="ENW15" s="458"/>
      <c r="ENX15" s="458"/>
      <c r="ENY15" s="458"/>
      <c r="ENZ15" s="458"/>
      <c r="EOA15" s="458"/>
      <c r="EOB15" s="458"/>
      <c r="EOC15" s="458"/>
      <c r="EOD15" s="458"/>
      <c r="EOE15" s="458"/>
      <c r="EOF15" s="458"/>
      <c r="EOG15" s="458"/>
      <c r="EOH15" s="458"/>
      <c r="EOI15" s="458"/>
      <c r="EOJ15" s="458"/>
      <c r="EOK15" s="458"/>
      <c r="EOL15" s="458"/>
      <c r="EOM15" s="458"/>
      <c r="EON15" s="458"/>
      <c r="EOO15" s="458"/>
      <c r="EOP15" s="458"/>
      <c r="EOQ15" s="458"/>
      <c r="EOR15" s="458"/>
      <c r="EOS15" s="458"/>
      <c r="EOT15" s="458"/>
      <c r="EOU15" s="458"/>
      <c r="EOV15" s="458"/>
      <c r="EOW15" s="458"/>
      <c r="EOX15" s="458"/>
      <c r="EOY15" s="458"/>
      <c r="EOZ15" s="458"/>
      <c r="EPA15" s="458"/>
      <c r="EPB15" s="458"/>
      <c r="EPC15" s="458"/>
      <c r="EPD15" s="458"/>
      <c r="EPE15" s="458"/>
      <c r="EPF15" s="458"/>
      <c r="EPG15" s="458"/>
      <c r="EPH15" s="458"/>
      <c r="EPI15" s="458"/>
      <c r="EPJ15" s="458"/>
      <c r="EPK15" s="458"/>
      <c r="EPL15" s="458"/>
      <c r="EPM15" s="458"/>
      <c r="EPN15" s="458"/>
      <c r="EPO15" s="458"/>
      <c r="EPP15" s="458"/>
      <c r="EPQ15" s="458"/>
      <c r="EPR15" s="458"/>
      <c r="EPS15" s="458"/>
      <c r="EPT15" s="458"/>
      <c r="EPU15" s="458"/>
      <c r="EPV15" s="458"/>
      <c r="EPW15" s="458"/>
      <c r="EPX15" s="458"/>
      <c r="EPY15" s="458"/>
      <c r="EPZ15" s="458"/>
      <c r="EQA15" s="458"/>
      <c r="EQB15" s="458"/>
      <c r="EQC15" s="458"/>
      <c r="EQD15" s="458"/>
      <c r="EQE15" s="458"/>
      <c r="EQF15" s="458"/>
      <c r="EQG15" s="458"/>
      <c r="EQH15" s="458"/>
      <c r="EQI15" s="458"/>
      <c r="EQJ15" s="458"/>
      <c r="EQK15" s="458"/>
      <c r="EQL15" s="458"/>
      <c r="EQM15" s="458"/>
      <c r="EQN15" s="458"/>
      <c r="EQO15" s="458"/>
      <c r="EQP15" s="458"/>
      <c r="EQQ15" s="458"/>
      <c r="EQR15" s="458"/>
      <c r="EQS15" s="458"/>
      <c r="EQT15" s="458"/>
      <c r="EQU15" s="458"/>
      <c r="EQV15" s="458"/>
      <c r="EQW15" s="458"/>
      <c r="EQX15" s="458"/>
      <c r="EQY15" s="458"/>
      <c r="EQZ15" s="458"/>
      <c r="ERA15" s="458"/>
      <c r="ERB15" s="458"/>
      <c r="ERC15" s="458"/>
      <c r="ERD15" s="458"/>
      <c r="ERE15" s="458"/>
      <c r="ERF15" s="458"/>
      <c r="ERG15" s="458"/>
      <c r="ERH15" s="458"/>
      <c r="ERI15" s="458"/>
      <c r="ERJ15" s="458"/>
      <c r="ERK15" s="458"/>
      <c r="ERL15" s="458"/>
      <c r="ERM15" s="458"/>
      <c r="ERN15" s="458"/>
      <c r="ERO15" s="458"/>
      <c r="ERP15" s="458"/>
      <c r="ERQ15" s="458"/>
      <c r="ERR15" s="458"/>
      <c r="ERS15" s="458"/>
      <c r="ERT15" s="458"/>
      <c r="ERU15" s="458"/>
      <c r="ERV15" s="458"/>
      <c r="ERW15" s="458"/>
      <c r="ERX15" s="458"/>
      <c r="ERY15" s="458"/>
      <c r="ERZ15" s="458"/>
      <c r="ESA15" s="458"/>
      <c r="ESB15" s="458"/>
      <c r="ESC15" s="458"/>
      <c r="ESD15" s="458"/>
      <c r="ESE15" s="458"/>
      <c r="ESF15" s="458"/>
      <c r="ESG15" s="458"/>
      <c r="ESH15" s="458"/>
      <c r="ESI15" s="458"/>
      <c r="ESJ15" s="458"/>
      <c r="ESK15" s="458"/>
      <c r="ESL15" s="458"/>
      <c r="ESM15" s="458"/>
      <c r="ESN15" s="458"/>
      <c r="ESO15" s="458"/>
      <c r="ESP15" s="458"/>
      <c r="ESQ15" s="458"/>
      <c r="ESR15" s="458"/>
      <c r="ESS15" s="458"/>
      <c r="EST15" s="458"/>
      <c r="ESU15" s="458"/>
      <c r="ESV15" s="458"/>
      <c r="ESW15" s="458"/>
      <c r="ESX15" s="458"/>
      <c r="ESY15" s="458"/>
      <c r="ESZ15" s="458"/>
      <c r="ETA15" s="458"/>
      <c r="ETB15" s="458"/>
      <c r="ETC15" s="458"/>
      <c r="ETD15" s="458"/>
      <c r="ETE15" s="458"/>
      <c r="ETF15" s="458"/>
      <c r="ETG15" s="458"/>
      <c r="ETH15" s="458"/>
      <c r="ETI15" s="458"/>
      <c r="ETJ15" s="458"/>
      <c r="ETK15" s="458"/>
      <c r="ETL15" s="458"/>
      <c r="ETM15" s="458"/>
      <c r="ETN15" s="458"/>
      <c r="ETO15" s="458"/>
      <c r="ETP15" s="458"/>
      <c r="ETQ15" s="458"/>
      <c r="ETR15" s="458"/>
      <c r="ETS15" s="458"/>
      <c r="ETT15" s="458"/>
      <c r="ETU15" s="458"/>
      <c r="ETV15" s="458"/>
      <c r="ETW15" s="458"/>
      <c r="ETX15" s="458"/>
      <c r="ETY15" s="458"/>
      <c r="ETZ15" s="458"/>
      <c r="EUA15" s="458"/>
      <c r="EUB15" s="458"/>
      <c r="EUC15" s="458"/>
      <c r="EUD15" s="458"/>
      <c r="EUE15" s="458"/>
      <c r="EUF15" s="458"/>
      <c r="EUG15" s="458"/>
      <c r="EUH15" s="458"/>
      <c r="EUI15" s="458"/>
      <c r="EUJ15" s="458"/>
      <c r="EUK15" s="458"/>
      <c r="EUL15" s="458"/>
      <c r="EUM15" s="458"/>
      <c r="EUN15" s="458"/>
      <c r="EUO15" s="458"/>
      <c r="EUP15" s="458"/>
      <c r="EUQ15" s="458"/>
      <c r="EUR15" s="458"/>
      <c r="EUS15" s="458"/>
      <c r="EUT15" s="458"/>
      <c r="EUU15" s="458"/>
      <c r="EUV15" s="458"/>
      <c r="EUW15" s="458"/>
      <c r="EUX15" s="458"/>
      <c r="EUY15" s="458"/>
      <c r="EUZ15" s="458"/>
      <c r="EVA15" s="458"/>
      <c r="EVB15" s="458"/>
      <c r="EVC15" s="458"/>
      <c r="EVD15" s="458"/>
      <c r="EVE15" s="458"/>
      <c r="EVF15" s="458"/>
      <c r="EVG15" s="458"/>
      <c r="EVH15" s="458"/>
      <c r="EVI15" s="458"/>
      <c r="EVJ15" s="458"/>
      <c r="EVK15" s="458"/>
      <c r="EVL15" s="458"/>
      <c r="EVM15" s="458"/>
      <c r="EVN15" s="458"/>
      <c r="EVO15" s="458"/>
      <c r="EVP15" s="458"/>
      <c r="EVQ15" s="458"/>
      <c r="EVR15" s="458"/>
      <c r="EVS15" s="458"/>
      <c r="EVT15" s="458"/>
      <c r="EVU15" s="458"/>
      <c r="EVV15" s="458"/>
      <c r="EVW15" s="458"/>
      <c r="EVX15" s="458"/>
      <c r="EVY15" s="458"/>
      <c r="EVZ15" s="458"/>
      <c r="EWA15" s="458"/>
      <c r="EWB15" s="458"/>
      <c r="EWC15" s="458"/>
      <c r="EWD15" s="458"/>
      <c r="EWE15" s="458"/>
      <c r="EWF15" s="458"/>
      <c r="EWG15" s="458"/>
      <c r="EWH15" s="458"/>
      <c r="EWI15" s="458"/>
      <c r="EWJ15" s="458"/>
      <c r="EWK15" s="458"/>
      <c r="EWL15" s="458"/>
      <c r="EWM15" s="458"/>
      <c r="EWN15" s="458"/>
      <c r="EWO15" s="458"/>
      <c r="EWP15" s="458"/>
      <c r="EWQ15" s="458"/>
      <c r="EWR15" s="458"/>
      <c r="EWS15" s="458"/>
      <c r="EWT15" s="458"/>
      <c r="EWU15" s="458"/>
      <c r="EWV15" s="458"/>
      <c r="EWW15" s="458"/>
      <c r="EWX15" s="458"/>
      <c r="EWY15" s="458"/>
      <c r="EWZ15" s="458"/>
      <c r="EXA15" s="458"/>
      <c r="EXB15" s="458"/>
      <c r="EXC15" s="458"/>
      <c r="EXD15" s="458"/>
      <c r="EXE15" s="458"/>
      <c r="EXF15" s="458"/>
      <c r="EXG15" s="458"/>
      <c r="EXH15" s="458"/>
      <c r="EXI15" s="458"/>
      <c r="EXJ15" s="458"/>
      <c r="EXK15" s="458"/>
      <c r="EXL15" s="458"/>
      <c r="EXM15" s="458"/>
      <c r="EXN15" s="458"/>
      <c r="EXO15" s="458"/>
      <c r="EXP15" s="458"/>
      <c r="EXQ15" s="458"/>
      <c r="EXR15" s="458"/>
      <c r="EXS15" s="458"/>
      <c r="EXT15" s="458"/>
      <c r="EXU15" s="458"/>
      <c r="EXV15" s="458"/>
      <c r="EXW15" s="458"/>
      <c r="EXX15" s="458"/>
      <c r="EXY15" s="458"/>
      <c r="EXZ15" s="458"/>
      <c r="EYA15" s="458"/>
      <c r="EYB15" s="458"/>
      <c r="EYC15" s="458"/>
      <c r="EYD15" s="458"/>
      <c r="EYE15" s="458"/>
      <c r="EYF15" s="458"/>
      <c r="EYG15" s="458"/>
      <c r="EYH15" s="458"/>
      <c r="EYI15" s="458"/>
      <c r="EYJ15" s="458"/>
      <c r="EYK15" s="458"/>
      <c r="EYL15" s="458"/>
      <c r="EYM15" s="458"/>
      <c r="EYN15" s="458"/>
      <c r="EYO15" s="458"/>
      <c r="EYP15" s="458"/>
      <c r="EYQ15" s="458"/>
      <c r="EYR15" s="458"/>
      <c r="EYS15" s="458"/>
      <c r="EYT15" s="458"/>
      <c r="EYU15" s="458"/>
      <c r="EYV15" s="458"/>
      <c r="EYW15" s="458"/>
      <c r="EYX15" s="458"/>
      <c r="EYY15" s="458"/>
      <c r="EYZ15" s="458"/>
      <c r="EZA15" s="458"/>
      <c r="EZB15" s="458"/>
      <c r="EZC15" s="458"/>
      <c r="EZD15" s="458"/>
      <c r="EZE15" s="458"/>
      <c r="EZF15" s="458"/>
      <c r="EZG15" s="458"/>
      <c r="EZH15" s="458"/>
      <c r="EZI15" s="458"/>
      <c r="EZJ15" s="458"/>
      <c r="EZK15" s="458"/>
      <c r="EZL15" s="458"/>
      <c r="EZM15" s="458"/>
      <c r="EZN15" s="458"/>
      <c r="EZO15" s="458"/>
      <c r="EZP15" s="458"/>
      <c r="EZQ15" s="458"/>
      <c r="EZR15" s="458"/>
      <c r="EZS15" s="458"/>
      <c r="EZT15" s="458"/>
      <c r="EZU15" s="458"/>
      <c r="EZV15" s="458"/>
      <c r="EZW15" s="458"/>
      <c r="EZX15" s="458"/>
      <c r="EZY15" s="458"/>
      <c r="EZZ15" s="458"/>
      <c r="FAA15" s="458"/>
      <c r="FAB15" s="458"/>
      <c r="FAC15" s="458"/>
      <c r="FAD15" s="458"/>
      <c r="FAE15" s="458"/>
      <c r="FAF15" s="458"/>
      <c r="FAG15" s="458"/>
      <c r="FAH15" s="458"/>
      <c r="FAI15" s="458"/>
      <c r="FAJ15" s="458"/>
      <c r="FAK15" s="458"/>
      <c r="FAL15" s="458"/>
      <c r="FAM15" s="458"/>
      <c r="FAN15" s="458"/>
      <c r="FAO15" s="458"/>
      <c r="FAP15" s="458"/>
      <c r="FAQ15" s="458"/>
      <c r="FAR15" s="458"/>
      <c r="FAS15" s="458"/>
      <c r="FAT15" s="458"/>
      <c r="FAU15" s="458"/>
      <c r="FAV15" s="458"/>
      <c r="FAW15" s="458"/>
      <c r="FAX15" s="458"/>
      <c r="FAY15" s="458"/>
      <c r="FAZ15" s="458"/>
      <c r="FBA15" s="458"/>
      <c r="FBB15" s="458"/>
      <c r="FBC15" s="458"/>
      <c r="FBD15" s="458"/>
      <c r="FBE15" s="458"/>
      <c r="FBF15" s="458"/>
      <c r="FBG15" s="458"/>
      <c r="FBH15" s="458"/>
      <c r="FBI15" s="458"/>
      <c r="FBJ15" s="458"/>
      <c r="FBK15" s="458"/>
      <c r="FBL15" s="458"/>
      <c r="FBM15" s="458"/>
      <c r="FBN15" s="458"/>
      <c r="FBO15" s="458"/>
      <c r="FBP15" s="458"/>
      <c r="FBQ15" s="458"/>
      <c r="FBR15" s="458"/>
      <c r="FBS15" s="458"/>
      <c r="FBT15" s="458"/>
      <c r="FBU15" s="458"/>
      <c r="FBV15" s="458"/>
      <c r="FBW15" s="458"/>
      <c r="FBX15" s="458"/>
      <c r="FBY15" s="458"/>
      <c r="FBZ15" s="458"/>
      <c r="FCA15" s="458"/>
      <c r="FCB15" s="458"/>
      <c r="FCC15" s="458"/>
      <c r="FCD15" s="458"/>
      <c r="FCE15" s="458"/>
      <c r="FCF15" s="458"/>
      <c r="FCG15" s="458"/>
      <c r="FCH15" s="458"/>
      <c r="FCI15" s="458"/>
      <c r="FCJ15" s="458"/>
      <c r="FCK15" s="458"/>
      <c r="FCL15" s="458"/>
      <c r="FCM15" s="458"/>
      <c r="FCN15" s="458"/>
      <c r="FCO15" s="458"/>
      <c r="FCP15" s="458"/>
      <c r="FCQ15" s="458"/>
      <c r="FCR15" s="458"/>
      <c r="FCS15" s="458"/>
      <c r="FCT15" s="458"/>
      <c r="FCU15" s="458"/>
      <c r="FCV15" s="458"/>
      <c r="FCW15" s="458"/>
      <c r="FCX15" s="458"/>
      <c r="FCY15" s="458"/>
      <c r="FCZ15" s="458"/>
      <c r="FDA15" s="458"/>
      <c r="FDB15" s="458"/>
      <c r="FDC15" s="458"/>
      <c r="FDD15" s="458"/>
      <c r="FDE15" s="458"/>
      <c r="FDF15" s="458"/>
      <c r="FDG15" s="458"/>
      <c r="FDH15" s="458"/>
      <c r="FDI15" s="458"/>
      <c r="FDJ15" s="458"/>
      <c r="FDK15" s="458"/>
      <c r="FDL15" s="458"/>
      <c r="FDM15" s="458"/>
      <c r="FDN15" s="458"/>
      <c r="FDO15" s="458"/>
      <c r="FDP15" s="458"/>
      <c r="FDQ15" s="458"/>
      <c r="FDR15" s="458"/>
      <c r="FDS15" s="458"/>
      <c r="FDT15" s="458"/>
      <c r="FDU15" s="458"/>
      <c r="FDV15" s="458"/>
      <c r="FDW15" s="458"/>
      <c r="FDX15" s="458"/>
      <c r="FDY15" s="458"/>
      <c r="FDZ15" s="458"/>
      <c r="FEA15" s="458"/>
      <c r="FEB15" s="458"/>
      <c r="FEC15" s="458"/>
      <c r="FED15" s="458"/>
      <c r="FEE15" s="458"/>
      <c r="FEF15" s="458"/>
      <c r="FEG15" s="458"/>
      <c r="FEH15" s="458"/>
      <c r="FEI15" s="458"/>
      <c r="FEJ15" s="458"/>
      <c r="FEK15" s="458"/>
      <c r="FEL15" s="458"/>
      <c r="FEM15" s="458"/>
      <c r="FEN15" s="458"/>
      <c r="FEO15" s="458"/>
      <c r="FEP15" s="458"/>
      <c r="FEQ15" s="458"/>
      <c r="FER15" s="458"/>
      <c r="FES15" s="458"/>
      <c r="FET15" s="458"/>
      <c r="FEU15" s="458"/>
      <c r="FEV15" s="458"/>
      <c r="FEW15" s="458"/>
      <c r="FEX15" s="458"/>
      <c r="FEY15" s="458"/>
      <c r="FEZ15" s="458"/>
      <c r="FFA15" s="458"/>
      <c r="FFB15" s="458"/>
      <c r="FFC15" s="458"/>
      <c r="FFD15" s="458"/>
      <c r="FFE15" s="458"/>
      <c r="FFF15" s="458"/>
      <c r="FFG15" s="458"/>
      <c r="FFH15" s="458"/>
      <c r="FFI15" s="458"/>
      <c r="FFJ15" s="458"/>
      <c r="FFK15" s="458"/>
      <c r="FFL15" s="458"/>
      <c r="FFM15" s="458"/>
      <c r="FFN15" s="458"/>
      <c r="FFO15" s="458"/>
      <c r="FFP15" s="458"/>
      <c r="FFQ15" s="458"/>
      <c r="FFR15" s="458"/>
      <c r="FFS15" s="458"/>
      <c r="FFT15" s="458"/>
      <c r="FFU15" s="458"/>
      <c r="FFV15" s="458"/>
      <c r="FFW15" s="458"/>
      <c r="FFX15" s="458"/>
      <c r="FFY15" s="458"/>
      <c r="FFZ15" s="458"/>
      <c r="FGA15" s="458"/>
      <c r="FGB15" s="458"/>
      <c r="FGC15" s="458"/>
      <c r="FGD15" s="458"/>
      <c r="FGE15" s="458"/>
      <c r="FGF15" s="458"/>
      <c r="FGG15" s="458"/>
      <c r="FGH15" s="458"/>
      <c r="FGI15" s="458"/>
      <c r="FGJ15" s="458"/>
      <c r="FGK15" s="458"/>
      <c r="FGL15" s="458"/>
      <c r="FGM15" s="458"/>
      <c r="FGN15" s="458"/>
      <c r="FGO15" s="458"/>
      <c r="FGP15" s="458"/>
      <c r="FGQ15" s="458"/>
      <c r="FGR15" s="458"/>
      <c r="FGS15" s="458"/>
      <c r="FGT15" s="458"/>
      <c r="FGU15" s="458"/>
      <c r="FGV15" s="458"/>
      <c r="FGW15" s="458"/>
      <c r="FGX15" s="458"/>
      <c r="FGY15" s="458"/>
      <c r="FGZ15" s="458"/>
      <c r="FHA15" s="458"/>
      <c r="FHB15" s="458"/>
      <c r="FHC15" s="458"/>
      <c r="FHD15" s="458"/>
      <c r="FHE15" s="458"/>
      <c r="FHF15" s="458"/>
      <c r="FHG15" s="458"/>
      <c r="FHH15" s="458"/>
      <c r="FHI15" s="458"/>
      <c r="FHJ15" s="458"/>
      <c r="FHK15" s="458"/>
      <c r="FHL15" s="458"/>
      <c r="FHM15" s="458"/>
      <c r="FHN15" s="458"/>
      <c r="FHO15" s="458"/>
      <c r="FHP15" s="458"/>
      <c r="FHQ15" s="458"/>
      <c r="FHR15" s="458"/>
      <c r="FHS15" s="458"/>
      <c r="FHT15" s="458"/>
      <c r="FHU15" s="458"/>
      <c r="FHV15" s="458"/>
      <c r="FHW15" s="458"/>
      <c r="FHX15" s="458"/>
      <c r="FHY15" s="458"/>
      <c r="FHZ15" s="458"/>
      <c r="FIA15" s="458"/>
      <c r="FIB15" s="458"/>
      <c r="FIC15" s="458"/>
      <c r="FID15" s="458"/>
      <c r="FIE15" s="458"/>
      <c r="FIF15" s="458"/>
      <c r="FIG15" s="458"/>
      <c r="FIH15" s="458"/>
      <c r="FII15" s="458"/>
      <c r="FIJ15" s="458"/>
      <c r="FIK15" s="458"/>
      <c r="FIL15" s="458"/>
      <c r="FIM15" s="458"/>
      <c r="FIN15" s="458"/>
      <c r="FIO15" s="458"/>
      <c r="FIP15" s="458"/>
      <c r="FIQ15" s="458"/>
      <c r="FIR15" s="458"/>
      <c r="FIS15" s="458"/>
      <c r="FIT15" s="458"/>
      <c r="FIU15" s="458"/>
      <c r="FIV15" s="458"/>
      <c r="FIW15" s="458"/>
      <c r="FIX15" s="458"/>
      <c r="FIY15" s="458"/>
      <c r="FIZ15" s="458"/>
      <c r="FJA15" s="458"/>
      <c r="FJB15" s="458"/>
      <c r="FJC15" s="458"/>
      <c r="FJD15" s="458"/>
      <c r="FJE15" s="458"/>
      <c r="FJF15" s="458"/>
      <c r="FJG15" s="458"/>
      <c r="FJH15" s="458"/>
      <c r="FJI15" s="458"/>
      <c r="FJJ15" s="458"/>
      <c r="FJK15" s="458"/>
      <c r="FJL15" s="458"/>
      <c r="FJM15" s="458"/>
      <c r="FJN15" s="458"/>
      <c r="FJO15" s="458"/>
      <c r="FJP15" s="458"/>
      <c r="FJQ15" s="458"/>
      <c r="FJR15" s="458"/>
      <c r="FJS15" s="458"/>
      <c r="FJT15" s="458"/>
      <c r="FJU15" s="458"/>
      <c r="FJV15" s="458"/>
      <c r="FJW15" s="458"/>
      <c r="FJX15" s="458"/>
      <c r="FJY15" s="458"/>
      <c r="FJZ15" s="458"/>
      <c r="FKA15" s="458"/>
      <c r="FKB15" s="458"/>
      <c r="FKC15" s="458"/>
      <c r="FKD15" s="458"/>
      <c r="FKE15" s="458"/>
      <c r="FKF15" s="458"/>
      <c r="FKG15" s="458"/>
      <c r="FKH15" s="458"/>
      <c r="FKI15" s="458"/>
      <c r="FKJ15" s="458"/>
      <c r="FKK15" s="458"/>
      <c r="FKL15" s="458"/>
      <c r="FKM15" s="458"/>
      <c r="FKN15" s="458"/>
      <c r="FKO15" s="458"/>
      <c r="FKP15" s="458"/>
      <c r="FKQ15" s="458"/>
      <c r="FKR15" s="458"/>
      <c r="FKS15" s="458"/>
      <c r="FKT15" s="458"/>
      <c r="FKU15" s="458"/>
      <c r="FKV15" s="458"/>
      <c r="FKW15" s="458"/>
      <c r="FKX15" s="458"/>
      <c r="FKY15" s="458"/>
      <c r="FKZ15" s="458"/>
      <c r="FLA15" s="458"/>
      <c r="FLB15" s="458"/>
      <c r="FLC15" s="458"/>
      <c r="FLD15" s="458"/>
      <c r="FLE15" s="458"/>
      <c r="FLF15" s="458"/>
      <c r="FLG15" s="458"/>
      <c r="FLH15" s="458"/>
      <c r="FLI15" s="458"/>
      <c r="FLJ15" s="458"/>
      <c r="FLK15" s="458"/>
      <c r="FLL15" s="458"/>
      <c r="FLM15" s="458"/>
      <c r="FLN15" s="458"/>
      <c r="FLO15" s="458"/>
      <c r="FLP15" s="458"/>
      <c r="FLQ15" s="458"/>
      <c r="FLR15" s="458"/>
      <c r="FLS15" s="458"/>
      <c r="FLT15" s="458"/>
      <c r="FLU15" s="458"/>
      <c r="FLV15" s="458"/>
      <c r="FLW15" s="458"/>
      <c r="FLX15" s="458"/>
      <c r="FLY15" s="458"/>
      <c r="FLZ15" s="458"/>
      <c r="FMA15" s="458"/>
      <c r="FMB15" s="458"/>
      <c r="FMC15" s="458"/>
      <c r="FMD15" s="458"/>
      <c r="FME15" s="458"/>
      <c r="FMF15" s="458"/>
      <c r="FMG15" s="458"/>
      <c r="FMH15" s="458"/>
      <c r="FMI15" s="458"/>
      <c r="FMJ15" s="458"/>
      <c r="FMK15" s="458"/>
      <c r="FML15" s="458"/>
      <c r="FMM15" s="458"/>
      <c r="FMN15" s="458"/>
      <c r="FMO15" s="458"/>
      <c r="FMP15" s="458"/>
      <c r="FMQ15" s="458"/>
      <c r="FMR15" s="458"/>
      <c r="FMS15" s="458"/>
      <c r="FMT15" s="458"/>
      <c r="FMU15" s="458"/>
      <c r="FMV15" s="458"/>
      <c r="FMW15" s="458"/>
      <c r="FMX15" s="458"/>
      <c r="FMY15" s="458"/>
      <c r="FMZ15" s="458"/>
      <c r="FNA15" s="458"/>
      <c r="FNB15" s="458"/>
      <c r="FNC15" s="458"/>
      <c r="FND15" s="458"/>
      <c r="FNE15" s="458"/>
      <c r="FNF15" s="458"/>
      <c r="FNG15" s="458"/>
      <c r="FNH15" s="458"/>
      <c r="FNI15" s="458"/>
      <c r="FNJ15" s="458"/>
      <c r="FNK15" s="458"/>
      <c r="FNL15" s="458"/>
      <c r="FNM15" s="458"/>
      <c r="FNN15" s="458"/>
      <c r="FNO15" s="458"/>
      <c r="FNP15" s="458"/>
      <c r="FNQ15" s="458"/>
      <c r="FNR15" s="458"/>
      <c r="FNS15" s="458"/>
      <c r="FNT15" s="458"/>
      <c r="FNU15" s="458"/>
      <c r="FNV15" s="458"/>
      <c r="FNW15" s="458"/>
      <c r="FNX15" s="458"/>
      <c r="FNY15" s="458"/>
      <c r="FNZ15" s="458"/>
      <c r="FOA15" s="458"/>
      <c r="FOB15" s="458"/>
      <c r="FOC15" s="458"/>
      <c r="FOD15" s="458"/>
      <c r="FOE15" s="458"/>
      <c r="FOF15" s="458"/>
      <c r="FOG15" s="458"/>
      <c r="FOH15" s="458"/>
      <c r="FOI15" s="458"/>
      <c r="FOJ15" s="458"/>
      <c r="FOK15" s="458"/>
      <c r="FOL15" s="458"/>
      <c r="FOM15" s="458"/>
      <c r="FON15" s="458"/>
      <c r="FOO15" s="458"/>
      <c r="FOP15" s="458"/>
      <c r="FOQ15" s="458"/>
      <c r="FOR15" s="458"/>
      <c r="FOS15" s="458"/>
      <c r="FOT15" s="458"/>
      <c r="FOU15" s="458"/>
      <c r="FOV15" s="458"/>
      <c r="FOW15" s="458"/>
      <c r="FOX15" s="458"/>
      <c r="FOY15" s="458"/>
      <c r="FOZ15" s="458"/>
      <c r="FPA15" s="458"/>
      <c r="FPB15" s="458"/>
      <c r="FPC15" s="458"/>
      <c r="FPD15" s="458"/>
      <c r="FPE15" s="458"/>
      <c r="FPF15" s="458"/>
      <c r="FPG15" s="458"/>
      <c r="FPH15" s="458"/>
      <c r="FPI15" s="458"/>
      <c r="FPJ15" s="458"/>
      <c r="FPK15" s="458"/>
      <c r="FPL15" s="458"/>
      <c r="FPM15" s="458"/>
      <c r="FPN15" s="458"/>
      <c r="FPO15" s="458"/>
      <c r="FPP15" s="458"/>
      <c r="FPQ15" s="458"/>
      <c r="FPR15" s="458"/>
      <c r="FPS15" s="458"/>
      <c r="FPT15" s="458"/>
      <c r="FPU15" s="458"/>
      <c r="FPV15" s="458"/>
      <c r="FPW15" s="458"/>
      <c r="FPX15" s="458"/>
      <c r="FPY15" s="458"/>
      <c r="FPZ15" s="458"/>
      <c r="FQA15" s="458"/>
      <c r="FQB15" s="458"/>
      <c r="FQC15" s="458"/>
      <c r="FQD15" s="458"/>
      <c r="FQE15" s="458"/>
      <c r="FQF15" s="458"/>
      <c r="FQG15" s="458"/>
      <c r="FQH15" s="458"/>
      <c r="FQI15" s="458"/>
      <c r="FQJ15" s="458"/>
      <c r="FQK15" s="458"/>
      <c r="FQL15" s="458"/>
      <c r="FQM15" s="458"/>
      <c r="FQN15" s="458"/>
      <c r="FQO15" s="458"/>
      <c r="FQP15" s="458"/>
      <c r="FQQ15" s="458"/>
      <c r="FQR15" s="458"/>
      <c r="FQS15" s="458"/>
      <c r="FQT15" s="458"/>
      <c r="FQU15" s="458"/>
      <c r="FQV15" s="458"/>
      <c r="FQW15" s="458"/>
      <c r="FQX15" s="458"/>
      <c r="FQY15" s="458"/>
      <c r="FQZ15" s="458"/>
      <c r="FRA15" s="458"/>
      <c r="FRB15" s="458"/>
      <c r="FRC15" s="458"/>
      <c r="FRD15" s="458"/>
      <c r="FRE15" s="458"/>
      <c r="FRF15" s="458"/>
      <c r="FRG15" s="458"/>
      <c r="FRH15" s="458"/>
      <c r="FRI15" s="458"/>
      <c r="FRJ15" s="458"/>
      <c r="FRK15" s="458"/>
      <c r="FRL15" s="458"/>
      <c r="FRM15" s="458"/>
      <c r="FRN15" s="458"/>
      <c r="FRO15" s="458"/>
      <c r="FRP15" s="458"/>
      <c r="FRQ15" s="458"/>
      <c r="FRR15" s="458"/>
      <c r="FRS15" s="458"/>
      <c r="FRT15" s="458"/>
      <c r="FRU15" s="458"/>
      <c r="FRV15" s="458"/>
      <c r="FRW15" s="458"/>
      <c r="FRX15" s="458"/>
      <c r="FRY15" s="458"/>
      <c r="FRZ15" s="458"/>
      <c r="FSA15" s="458"/>
      <c r="FSB15" s="458"/>
      <c r="FSC15" s="458"/>
      <c r="FSD15" s="458"/>
      <c r="FSE15" s="458"/>
      <c r="FSF15" s="458"/>
      <c r="FSG15" s="458"/>
      <c r="FSH15" s="458"/>
      <c r="FSI15" s="458"/>
      <c r="FSJ15" s="458"/>
      <c r="FSK15" s="458"/>
      <c r="FSL15" s="458"/>
      <c r="FSM15" s="458"/>
      <c r="FSN15" s="458"/>
      <c r="FSO15" s="458"/>
      <c r="FSP15" s="458"/>
      <c r="FSQ15" s="458"/>
      <c r="FSR15" s="458"/>
      <c r="FSS15" s="458"/>
      <c r="FST15" s="458"/>
      <c r="FSU15" s="458"/>
      <c r="FSV15" s="458"/>
      <c r="FSW15" s="458"/>
      <c r="FSX15" s="458"/>
      <c r="FSY15" s="458"/>
      <c r="FSZ15" s="458"/>
      <c r="FTA15" s="458"/>
      <c r="FTB15" s="458"/>
      <c r="FTC15" s="458"/>
      <c r="FTD15" s="458"/>
      <c r="FTE15" s="458"/>
      <c r="FTF15" s="458"/>
      <c r="FTG15" s="458"/>
      <c r="FTH15" s="458"/>
      <c r="FTI15" s="458"/>
      <c r="FTJ15" s="458"/>
      <c r="FTK15" s="458"/>
      <c r="FTL15" s="458"/>
      <c r="FTM15" s="458"/>
      <c r="FTN15" s="458"/>
      <c r="FTO15" s="458"/>
      <c r="FTP15" s="458"/>
      <c r="FTQ15" s="458"/>
      <c r="FTR15" s="458"/>
      <c r="FTS15" s="458"/>
      <c r="FTT15" s="458"/>
      <c r="FTU15" s="458"/>
      <c r="FTV15" s="458"/>
      <c r="FTW15" s="458"/>
      <c r="FTX15" s="458"/>
      <c r="FTY15" s="458"/>
      <c r="FTZ15" s="458"/>
      <c r="FUA15" s="458"/>
      <c r="FUB15" s="458"/>
      <c r="FUC15" s="458"/>
      <c r="FUD15" s="458"/>
      <c r="FUE15" s="458"/>
      <c r="FUF15" s="458"/>
      <c r="FUG15" s="458"/>
      <c r="FUH15" s="458"/>
      <c r="FUI15" s="458"/>
      <c r="FUJ15" s="458"/>
      <c r="FUK15" s="458"/>
      <c r="FUL15" s="458"/>
      <c r="FUM15" s="458"/>
      <c r="FUN15" s="458"/>
      <c r="FUO15" s="458"/>
      <c r="FUP15" s="458"/>
      <c r="FUQ15" s="458"/>
      <c r="FUR15" s="458"/>
      <c r="FUS15" s="458"/>
      <c r="FUT15" s="458"/>
      <c r="FUU15" s="458"/>
      <c r="FUV15" s="458"/>
      <c r="FUW15" s="458"/>
      <c r="FUX15" s="458"/>
      <c r="FUY15" s="458"/>
      <c r="FUZ15" s="458"/>
      <c r="FVA15" s="458"/>
      <c r="FVB15" s="458"/>
      <c r="FVC15" s="458"/>
      <c r="FVD15" s="458"/>
      <c r="FVE15" s="458"/>
      <c r="FVF15" s="458"/>
      <c r="FVG15" s="458"/>
      <c r="FVH15" s="458"/>
      <c r="FVI15" s="458"/>
      <c r="FVJ15" s="458"/>
      <c r="FVK15" s="458"/>
      <c r="FVL15" s="458"/>
      <c r="FVM15" s="458"/>
      <c r="FVN15" s="458"/>
      <c r="FVO15" s="458"/>
      <c r="FVP15" s="458"/>
      <c r="FVQ15" s="458"/>
      <c r="FVR15" s="458"/>
      <c r="FVS15" s="458"/>
      <c r="FVT15" s="458"/>
      <c r="FVU15" s="458"/>
      <c r="FVV15" s="458"/>
      <c r="FVW15" s="458"/>
      <c r="FVX15" s="458"/>
      <c r="FVY15" s="458"/>
      <c r="FVZ15" s="458"/>
      <c r="FWA15" s="458"/>
      <c r="FWB15" s="458"/>
      <c r="FWC15" s="458"/>
      <c r="FWD15" s="458"/>
      <c r="FWE15" s="458"/>
      <c r="FWF15" s="458"/>
      <c r="FWG15" s="458"/>
      <c r="FWH15" s="458"/>
      <c r="FWI15" s="458"/>
      <c r="FWJ15" s="458"/>
      <c r="FWK15" s="458"/>
      <c r="FWL15" s="458"/>
      <c r="FWM15" s="458"/>
      <c r="FWN15" s="458"/>
      <c r="FWO15" s="458"/>
      <c r="FWP15" s="458"/>
      <c r="FWQ15" s="458"/>
      <c r="FWR15" s="458"/>
      <c r="FWS15" s="458"/>
      <c r="FWT15" s="458"/>
      <c r="FWU15" s="458"/>
      <c r="FWV15" s="458"/>
      <c r="FWW15" s="458"/>
      <c r="FWX15" s="458"/>
      <c r="FWY15" s="458"/>
      <c r="FWZ15" s="458"/>
      <c r="FXA15" s="458"/>
      <c r="FXB15" s="458"/>
      <c r="FXC15" s="458"/>
      <c r="FXD15" s="458"/>
      <c r="FXE15" s="458"/>
      <c r="FXF15" s="458"/>
      <c r="FXG15" s="458"/>
      <c r="FXH15" s="458"/>
      <c r="FXI15" s="458"/>
      <c r="FXJ15" s="458"/>
      <c r="FXK15" s="458"/>
      <c r="FXL15" s="458"/>
      <c r="FXM15" s="458"/>
      <c r="FXN15" s="458"/>
      <c r="FXO15" s="458"/>
      <c r="FXP15" s="458"/>
      <c r="FXQ15" s="458"/>
      <c r="FXR15" s="458"/>
      <c r="FXS15" s="458"/>
      <c r="FXT15" s="458"/>
      <c r="FXU15" s="458"/>
      <c r="FXV15" s="458"/>
      <c r="FXW15" s="458"/>
      <c r="FXX15" s="458"/>
      <c r="FXY15" s="458"/>
      <c r="FXZ15" s="458"/>
      <c r="FYA15" s="458"/>
      <c r="FYB15" s="458"/>
      <c r="FYC15" s="458"/>
      <c r="FYD15" s="458"/>
      <c r="FYE15" s="458"/>
      <c r="FYF15" s="458"/>
      <c r="FYG15" s="458"/>
      <c r="FYH15" s="458"/>
      <c r="FYI15" s="458"/>
      <c r="FYJ15" s="458"/>
      <c r="FYK15" s="458"/>
      <c r="FYL15" s="458"/>
      <c r="FYM15" s="458"/>
      <c r="FYN15" s="458"/>
      <c r="FYO15" s="458"/>
      <c r="FYP15" s="458"/>
      <c r="FYQ15" s="458"/>
      <c r="FYR15" s="458"/>
      <c r="FYS15" s="458"/>
      <c r="FYT15" s="458"/>
      <c r="FYU15" s="458"/>
      <c r="FYV15" s="458"/>
      <c r="FYW15" s="458"/>
      <c r="FYX15" s="458"/>
      <c r="FYY15" s="458"/>
      <c r="FYZ15" s="458"/>
      <c r="FZA15" s="458"/>
      <c r="FZB15" s="458"/>
      <c r="FZC15" s="458"/>
      <c r="FZD15" s="458"/>
      <c r="FZE15" s="458"/>
      <c r="FZF15" s="458"/>
      <c r="FZG15" s="458"/>
      <c r="FZH15" s="458"/>
      <c r="FZI15" s="458"/>
      <c r="FZJ15" s="458"/>
      <c r="FZK15" s="458"/>
      <c r="FZL15" s="458"/>
      <c r="FZM15" s="458"/>
      <c r="FZN15" s="458"/>
      <c r="FZO15" s="458"/>
      <c r="FZP15" s="458"/>
      <c r="FZQ15" s="458"/>
      <c r="FZR15" s="458"/>
      <c r="FZS15" s="458"/>
      <c r="FZT15" s="458"/>
      <c r="FZU15" s="458"/>
      <c r="FZV15" s="458"/>
      <c r="FZW15" s="458"/>
      <c r="FZX15" s="458"/>
      <c r="FZY15" s="458"/>
      <c r="FZZ15" s="458"/>
      <c r="GAA15" s="458"/>
      <c r="GAB15" s="458"/>
      <c r="GAC15" s="458"/>
      <c r="GAD15" s="458"/>
      <c r="GAE15" s="458"/>
      <c r="GAF15" s="458"/>
      <c r="GAG15" s="458"/>
      <c r="GAH15" s="458"/>
      <c r="GAI15" s="458"/>
      <c r="GAJ15" s="458"/>
      <c r="GAK15" s="458"/>
      <c r="GAL15" s="458"/>
      <c r="GAM15" s="458"/>
      <c r="GAN15" s="458"/>
      <c r="GAO15" s="458"/>
      <c r="GAP15" s="458"/>
      <c r="GAQ15" s="458"/>
      <c r="GAR15" s="458"/>
      <c r="GAS15" s="458"/>
      <c r="GAT15" s="458"/>
      <c r="GAU15" s="458"/>
      <c r="GAV15" s="458"/>
      <c r="GAW15" s="458"/>
      <c r="GAX15" s="458"/>
      <c r="GAY15" s="458"/>
      <c r="GAZ15" s="458"/>
      <c r="GBA15" s="458"/>
      <c r="GBB15" s="458"/>
      <c r="GBC15" s="458"/>
      <c r="GBD15" s="458"/>
      <c r="GBE15" s="458"/>
      <c r="GBF15" s="458"/>
      <c r="GBG15" s="458"/>
      <c r="GBH15" s="458"/>
      <c r="GBI15" s="458"/>
      <c r="GBJ15" s="458"/>
      <c r="GBK15" s="458"/>
      <c r="GBL15" s="458"/>
      <c r="GBM15" s="458"/>
      <c r="GBN15" s="458"/>
      <c r="GBO15" s="458"/>
      <c r="GBP15" s="458"/>
      <c r="GBQ15" s="458"/>
      <c r="GBR15" s="458"/>
      <c r="GBS15" s="458"/>
      <c r="GBT15" s="458"/>
      <c r="GBU15" s="458"/>
      <c r="GBV15" s="458"/>
      <c r="GBW15" s="458"/>
      <c r="GBX15" s="458"/>
      <c r="GBY15" s="458"/>
      <c r="GBZ15" s="458"/>
      <c r="GCA15" s="458"/>
      <c r="GCB15" s="458"/>
      <c r="GCC15" s="458"/>
      <c r="GCD15" s="458"/>
      <c r="GCE15" s="458"/>
      <c r="GCF15" s="458"/>
      <c r="GCG15" s="458"/>
      <c r="GCH15" s="458"/>
      <c r="GCI15" s="458"/>
      <c r="GCJ15" s="458"/>
      <c r="GCK15" s="458"/>
      <c r="GCL15" s="458"/>
      <c r="GCM15" s="458"/>
      <c r="GCN15" s="458"/>
      <c r="GCO15" s="458"/>
      <c r="GCP15" s="458"/>
      <c r="GCQ15" s="458"/>
      <c r="GCR15" s="458"/>
      <c r="GCS15" s="458"/>
      <c r="GCT15" s="458"/>
      <c r="GCU15" s="458"/>
      <c r="GCV15" s="458"/>
      <c r="GCW15" s="458"/>
      <c r="GCX15" s="458"/>
      <c r="GCY15" s="458"/>
      <c r="GCZ15" s="458"/>
      <c r="GDA15" s="458"/>
      <c r="GDB15" s="458"/>
      <c r="GDC15" s="458"/>
      <c r="GDD15" s="458"/>
      <c r="GDE15" s="458"/>
      <c r="GDF15" s="458"/>
      <c r="GDG15" s="458"/>
      <c r="GDH15" s="458"/>
      <c r="GDI15" s="458"/>
      <c r="GDJ15" s="458"/>
      <c r="GDK15" s="458"/>
      <c r="GDL15" s="458"/>
      <c r="GDM15" s="458"/>
      <c r="GDN15" s="458"/>
      <c r="GDO15" s="458"/>
      <c r="GDP15" s="458"/>
      <c r="GDQ15" s="458"/>
      <c r="GDR15" s="458"/>
      <c r="GDS15" s="458"/>
      <c r="GDT15" s="458"/>
      <c r="GDU15" s="458"/>
      <c r="GDV15" s="458"/>
      <c r="GDW15" s="458"/>
      <c r="GDX15" s="458"/>
      <c r="GDY15" s="458"/>
      <c r="GDZ15" s="458"/>
      <c r="GEA15" s="458"/>
      <c r="GEB15" s="458"/>
      <c r="GEC15" s="458"/>
      <c r="GED15" s="458"/>
      <c r="GEE15" s="458"/>
      <c r="GEF15" s="458"/>
      <c r="GEG15" s="458"/>
      <c r="GEH15" s="458"/>
      <c r="GEI15" s="458"/>
      <c r="GEJ15" s="458"/>
      <c r="GEK15" s="458"/>
      <c r="GEL15" s="458"/>
      <c r="GEM15" s="458"/>
      <c r="GEN15" s="458"/>
      <c r="GEO15" s="458"/>
      <c r="GEP15" s="458"/>
      <c r="GEQ15" s="458"/>
      <c r="GER15" s="458"/>
      <c r="GES15" s="458"/>
      <c r="GET15" s="458"/>
      <c r="GEU15" s="458"/>
      <c r="GEV15" s="458"/>
      <c r="GEW15" s="458"/>
      <c r="GEX15" s="458"/>
      <c r="GEY15" s="458"/>
      <c r="GEZ15" s="458"/>
      <c r="GFA15" s="458"/>
      <c r="GFB15" s="458"/>
      <c r="GFC15" s="458"/>
      <c r="GFD15" s="458"/>
      <c r="GFE15" s="458"/>
      <c r="GFF15" s="458"/>
      <c r="GFG15" s="458"/>
      <c r="GFH15" s="458"/>
      <c r="GFI15" s="458"/>
      <c r="GFJ15" s="458"/>
      <c r="GFK15" s="458"/>
      <c r="GFL15" s="458"/>
      <c r="GFM15" s="458"/>
      <c r="GFN15" s="458"/>
      <c r="GFO15" s="458"/>
      <c r="GFP15" s="458"/>
      <c r="GFQ15" s="458"/>
      <c r="GFR15" s="458"/>
      <c r="GFS15" s="458"/>
      <c r="GFT15" s="458"/>
      <c r="GFU15" s="458"/>
      <c r="GFV15" s="458"/>
      <c r="GFW15" s="458"/>
      <c r="GFX15" s="458"/>
      <c r="GFY15" s="458"/>
      <c r="GFZ15" s="458"/>
      <c r="GGA15" s="458"/>
      <c r="GGB15" s="458"/>
      <c r="GGC15" s="458"/>
      <c r="GGD15" s="458"/>
      <c r="GGE15" s="458"/>
      <c r="GGF15" s="458"/>
      <c r="GGG15" s="458"/>
      <c r="GGH15" s="458"/>
      <c r="GGI15" s="458"/>
      <c r="GGJ15" s="458"/>
      <c r="GGK15" s="458"/>
      <c r="GGL15" s="458"/>
      <c r="GGM15" s="458"/>
      <c r="GGN15" s="458"/>
      <c r="GGO15" s="458"/>
      <c r="GGP15" s="458"/>
      <c r="GGQ15" s="458"/>
      <c r="GGR15" s="458"/>
      <c r="GGS15" s="458"/>
      <c r="GGT15" s="458"/>
      <c r="GGU15" s="458"/>
      <c r="GGV15" s="458"/>
      <c r="GGW15" s="458"/>
      <c r="GGX15" s="458"/>
      <c r="GGY15" s="458"/>
      <c r="GGZ15" s="458"/>
      <c r="GHA15" s="458"/>
      <c r="GHB15" s="458"/>
      <c r="GHC15" s="458"/>
      <c r="GHD15" s="458"/>
      <c r="GHE15" s="458"/>
      <c r="GHF15" s="458"/>
      <c r="GHG15" s="458"/>
      <c r="GHH15" s="458"/>
      <c r="GHI15" s="458"/>
      <c r="GHJ15" s="458"/>
      <c r="GHK15" s="458"/>
      <c r="GHL15" s="458"/>
      <c r="GHM15" s="458"/>
      <c r="GHN15" s="458"/>
      <c r="GHO15" s="458"/>
      <c r="GHP15" s="458"/>
      <c r="GHQ15" s="458"/>
      <c r="GHR15" s="458"/>
      <c r="GHS15" s="458"/>
      <c r="GHT15" s="458"/>
      <c r="GHU15" s="458"/>
      <c r="GHV15" s="458"/>
      <c r="GHW15" s="458"/>
      <c r="GHX15" s="458"/>
      <c r="GHY15" s="458"/>
      <c r="GHZ15" s="458"/>
      <c r="GIA15" s="458"/>
      <c r="GIB15" s="458"/>
      <c r="GIC15" s="458"/>
      <c r="GID15" s="458"/>
      <c r="GIE15" s="458"/>
      <c r="GIF15" s="458"/>
      <c r="GIG15" s="458"/>
      <c r="GIH15" s="458"/>
      <c r="GII15" s="458"/>
      <c r="GIJ15" s="458"/>
      <c r="GIK15" s="458"/>
      <c r="GIL15" s="458"/>
      <c r="GIM15" s="458"/>
      <c r="GIN15" s="458"/>
      <c r="GIO15" s="458"/>
      <c r="GIP15" s="458"/>
      <c r="GIQ15" s="458"/>
      <c r="GIR15" s="458"/>
      <c r="GIS15" s="458"/>
      <c r="GIT15" s="458"/>
      <c r="GIU15" s="458"/>
      <c r="GIV15" s="458"/>
      <c r="GIW15" s="458"/>
      <c r="GIX15" s="458"/>
      <c r="GIY15" s="458"/>
      <c r="GIZ15" s="458"/>
      <c r="GJA15" s="458"/>
      <c r="GJB15" s="458"/>
      <c r="GJC15" s="458"/>
      <c r="GJD15" s="458"/>
      <c r="GJE15" s="458"/>
      <c r="GJF15" s="458"/>
      <c r="GJG15" s="458"/>
      <c r="GJH15" s="458"/>
      <c r="GJI15" s="458"/>
      <c r="GJJ15" s="458"/>
      <c r="GJK15" s="458"/>
      <c r="GJL15" s="458"/>
      <c r="GJM15" s="458"/>
      <c r="GJN15" s="458"/>
      <c r="GJO15" s="458"/>
      <c r="GJP15" s="458"/>
      <c r="GJQ15" s="458"/>
      <c r="GJR15" s="458"/>
      <c r="GJS15" s="458"/>
      <c r="GJT15" s="458"/>
      <c r="GJU15" s="458"/>
      <c r="GJV15" s="458"/>
      <c r="GJW15" s="458"/>
      <c r="GJX15" s="458"/>
      <c r="GJY15" s="458"/>
      <c r="GJZ15" s="458"/>
      <c r="GKA15" s="458"/>
      <c r="GKB15" s="458"/>
      <c r="GKC15" s="458"/>
      <c r="GKD15" s="458"/>
      <c r="GKE15" s="458"/>
      <c r="GKF15" s="458"/>
      <c r="GKG15" s="458"/>
      <c r="GKH15" s="458"/>
      <c r="GKI15" s="458"/>
      <c r="GKJ15" s="458"/>
      <c r="GKK15" s="458"/>
      <c r="GKL15" s="458"/>
      <c r="GKM15" s="458"/>
      <c r="GKN15" s="458"/>
      <c r="GKO15" s="458"/>
      <c r="GKP15" s="458"/>
      <c r="GKQ15" s="458"/>
      <c r="GKR15" s="458"/>
      <c r="GKS15" s="458"/>
      <c r="GKT15" s="458"/>
      <c r="GKU15" s="458"/>
      <c r="GKV15" s="458"/>
      <c r="GKW15" s="458"/>
      <c r="GKX15" s="458"/>
      <c r="GKY15" s="458"/>
      <c r="GKZ15" s="458"/>
      <c r="GLA15" s="458"/>
      <c r="GLB15" s="458"/>
      <c r="GLC15" s="458"/>
      <c r="GLD15" s="458"/>
      <c r="GLE15" s="458"/>
      <c r="GLF15" s="458"/>
      <c r="GLG15" s="458"/>
      <c r="GLH15" s="458"/>
      <c r="GLI15" s="458"/>
      <c r="GLJ15" s="458"/>
      <c r="GLK15" s="458"/>
      <c r="GLL15" s="458"/>
      <c r="GLM15" s="458"/>
      <c r="GLN15" s="458"/>
      <c r="GLO15" s="458"/>
      <c r="GLP15" s="458"/>
      <c r="GLQ15" s="458"/>
      <c r="GLR15" s="458"/>
      <c r="GLS15" s="458"/>
      <c r="GLT15" s="458"/>
      <c r="GLU15" s="458"/>
      <c r="GLV15" s="458"/>
      <c r="GLW15" s="458"/>
      <c r="GLX15" s="458"/>
      <c r="GLY15" s="458"/>
      <c r="GLZ15" s="458"/>
      <c r="GMA15" s="458"/>
      <c r="GMB15" s="458"/>
      <c r="GMC15" s="458"/>
      <c r="GMD15" s="458"/>
      <c r="GME15" s="458"/>
      <c r="GMF15" s="458"/>
      <c r="GMG15" s="458"/>
      <c r="GMH15" s="458"/>
      <c r="GMI15" s="458"/>
      <c r="GMJ15" s="458"/>
      <c r="GMK15" s="458"/>
      <c r="GML15" s="458"/>
      <c r="GMM15" s="458"/>
      <c r="GMN15" s="458"/>
      <c r="GMO15" s="458"/>
      <c r="GMP15" s="458"/>
      <c r="GMQ15" s="458"/>
      <c r="GMR15" s="458"/>
      <c r="GMS15" s="458"/>
      <c r="GMT15" s="458"/>
      <c r="GMU15" s="458"/>
      <c r="GMV15" s="458"/>
      <c r="GMW15" s="458"/>
      <c r="GMX15" s="458"/>
      <c r="GMY15" s="458"/>
      <c r="GMZ15" s="458"/>
      <c r="GNA15" s="458"/>
      <c r="GNB15" s="458"/>
      <c r="GNC15" s="458"/>
      <c r="GND15" s="458"/>
      <c r="GNE15" s="458"/>
      <c r="GNF15" s="458"/>
      <c r="GNG15" s="458"/>
      <c r="GNH15" s="458"/>
      <c r="GNI15" s="458"/>
      <c r="GNJ15" s="458"/>
      <c r="GNK15" s="458"/>
      <c r="GNL15" s="458"/>
      <c r="GNM15" s="458"/>
      <c r="GNN15" s="458"/>
      <c r="GNO15" s="458"/>
      <c r="GNP15" s="458"/>
      <c r="GNQ15" s="458"/>
      <c r="GNR15" s="458"/>
      <c r="GNS15" s="458"/>
      <c r="GNT15" s="458"/>
      <c r="GNU15" s="458"/>
      <c r="GNV15" s="458"/>
      <c r="GNW15" s="458"/>
      <c r="GNX15" s="458"/>
      <c r="GNY15" s="458"/>
      <c r="GNZ15" s="458"/>
      <c r="GOA15" s="458"/>
      <c r="GOB15" s="458"/>
      <c r="GOC15" s="458"/>
      <c r="GOD15" s="458"/>
      <c r="GOE15" s="458"/>
      <c r="GOF15" s="458"/>
      <c r="GOG15" s="458"/>
      <c r="GOH15" s="458"/>
      <c r="GOI15" s="458"/>
      <c r="GOJ15" s="458"/>
      <c r="GOK15" s="458"/>
      <c r="GOL15" s="458"/>
      <c r="GOM15" s="458"/>
      <c r="GON15" s="458"/>
      <c r="GOO15" s="458"/>
      <c r="GOP15" s="458"/>
      <c r="GOQ15" s="458"/>
      <c r="GOR15" s="458"/>
      <c r="GOS15" s="458"/>
      <c r="GOT15" s="458"/>
      <c r="GOU15" s="458"/>
      <c r="GOV15" s="458"/>
      <c r="GOW15" s="458"/>
      <c r="GOX15" s="458"/>
      <c r="GOY15" s="458"/>
      <c r="GOZ15" s="458"/>
      <c r="GPA15" s="458"/>
      <c r="GPB15" s="458"/>
      <c r="GPC15" s="458"/>
      <c r="GPD15" s="458"/>
      <c r="GPE15" s="458"/>
      <c r="GPF15" s="458"/>
      <c r="GPG15" s="458"/>
      <c r="GPH15" s="458"/>
      <c r="GPI15" s="458"/>
      <c r="GPJ15" s="458"/>
      <c r="GPK15" s="458"/>
      <c r="GPL15" s="458"/>
      <c r="GPM15" s="458"/>
      <c r="GPN15" s="458"/>
      <c r="GPO15" s="458"/>
      <c r="GPP15" s="458"/>
      <c r="GPQ15" s="458"/>
      <c r="GPR15" s="458"/>
      <c r="GPS15" s="458"/>
      <c r="GPT15" s="458"/>
      <c r="GPU15" s="458"/>
      <c r="GPV15" s="458"/>
      <c r="GPW15" s="458"/>
      <c r="GPX15" s="458"/>
      <c r="GPY15" s="458"/>
      <c r="GPZ15" s="458"/>
      <c r="GQA15" s="458"/>
      <c r="GQB15" s="458"/>
      <c r="GQC15" s="458"/>
      <c r="GQD15" s="458"/>
      <c r="GQE15" s="458"/>
      <c r="GQF15" s="458"/>
      <c r="GQG15" s="458"/>
      <c r="GQH15" s="458"/>
      <c r="GQI15" s="458"/>
      <c r="GQJ15" s="458"/>
      <c r="GQK15" s="458"/>
      <c r="GQL15" s="458"/>
      <c r="GQM15" s="458"/>
      <c r="GQN15" s="458"/>
      <c r="GQO15" s="458"/>
      <c r="GQP15" s="458"/>
      <c r="GQQ15" s="458"/>
      <c r="GQR15" s="458"/>
      <c r="GQS15" s="458"/>
      <c r="GQT15" s="458"/>
      <c r="GQU15" s="458"/>
      <c r="GQV15" s="458"/>
      <c r="GQW15" s="458"/>
      <c r="GQX15" s="458"/>
      <c r="GQY15" s="458"/>
      <c r="GQZ15" s="458"/>
      <c r="GRA15" s="458"/>
      <c r="GRB15" s="458"/>
      <c r="GRC15" s="458"/>
      <c r="GRD15" s="458"/>
      <c r="GRE15" s="458"/>
      <c r="GRF15" s="458"/>
      <c r="GRG15" s="458"/>
      <c r="GRH15" s="458"/>
      <c r="GRI15" s="458"/>
      <c r="GRJ15" s="458"/>
      <c r="GRK15" s="458"/>
      <c r="GRL15" s="458"/>
      <c r="GRM15" s="458"/>
      <c r="GRN15" s="458"/>
      <c r="GRO15" s="458"/>
      <c r="GRP15" s="458"/>
      <c r="GRQ15" s="458"/>
      <c r="GRR15" s="458"/>
      <c r="GRS15" s="458"/>
      <c r="GRT15" s="458"/>
      <c r="GRU15" s="458"/>
      <c r="GRV15" s="458"/>
      <c r="GRW15" s="458"/>
      <c r="GRX15" s="458"/>
      <c r="GRY15" s="458"/>
      <c r="GRZ15" s="458"/>
      <c r="GSA15" s="458"/>
      <c r="GSB15" s="458"/>
      <c r="GSC15" s="458"/>
      <c r="GSD15" s="458"/>
      <c r="GSE15" s="458"/>
      <c r="GSF15" s="458"/>
      <c r="GSG15" s="458"/>
      <c r="GSH15" s="458"/>
      <c r="GSI15" s="458"/>
      <c r="GSJ15" s="458"/>
      <c r="GSK15" s="458"/>
      <c r="GSL15" s="458"/>
      <c r="GSM15" s="458"/>
      <c r="GSN15" s="458"/>
      <c r="GSO15" s="458"/>
      <c r="GSP15" s="458"/>
      <c r="GSQ15" s="458"/>
      <c r="GSR15" s="458"/>
      <c r="GSS15" s="458"/>
      <c r="GST15" s="458"/>
      <c r="GSU15" s="458"/>
      <c r="GSV15" s="458"/>
      <c r="GSW15" s="458"/>
      <c r="GSX15" s="458"/>
      <c r="GSY15" s="458"/>
      <c r="GSZ15" s="458"/>
      <c r="GTA15" s="458"/>
      <c r="GTB15" s="458"/>
      <c r="GTC15" s="458"/>
      <c r="GTD15" s="458"/>
      <c r="GTE15" s="458"/>
      <c r="GTF15" s="458"/>
      <c r="GTG15" s="458"/>
      <c r="GTH15" s="458"/>
      <c r="GTI15" s="458"/>
      <c r="GTJ15" s="458"/>
      <c r="GTK15" s="458"/>
      <c r="GTL15" s="458"/>
      <c r="GTM15" s="458"/>
      <c r="GTN15" s="458"/>
      <c r="GTO15" s="458"/>
      <c r="GTP15" s="458"/>
      <c r="GTQ15" s="458"/>
      <c r="GTR15" s="458"/>
      <c r="GTS15" s="458"/>
      <c r="GTT15" s="458"/>
      <c r="GTU15" s="458"/>
      <c r="GTV15" s="458"/>
      <c r="GTW15" s="458"/>
      <c r="GTX15" s="458"/>
      <c r="GTY15" s="458"/>
      <c r="GTZ15" s="458"/>
      <c r="GUA15" s="458"/>
      <c r="GUB15" s="458"/>
      <c r="GUC15" s="458"/>
      <c r="GUD15" s="458"/>
      <c r="GUE15" s="458"/>
      <c r="GUF15" s="458"/>
      <c r="GUG15" s="458"/>
      <c r="GUH15" s="458"/>
      <c r="GUI15" s="458"/>
      <c r="GUJ15" s="458"/>
      <c r="GUK15" s="458"/>
      <c r="GUL15" s="458"/>
      <c r="GUM15" s="458"/>
      <c r="GUN15" s="458"/>
      <c r="GUO15" s="458"/>
      <c r="GUP15" s="458"/>
      <c r="GUQ15" s="458"/>
      <c r="GUR15" s="458"/>
      <c r="GUS15" s="458"/>
      <c r="GUT15" s="458"/>
      <c r="GUU15" s="458"/>
      <c r="GUV15" s="458"/>
      <c r="GUW15" s="458"/>
      <c r="GUX15" s="458"/>
      <c r="GUY15" s="458"/>
      <c r="GUZ15" s="458"/>
      <c r="GVA15" s="458"/>
      <c r="GVB15" s="458"/>
      <c r="GVC15" s="458"/>
      <c r="GVD15" s="458"/>
      <c r="GVE15" s="458"/>
      <c r="GVF15" s="458"/>
      <c r="GVG15" s="458"/>
      <c r="GVH15" s="458"/>
      <c r="GVI15" s="458"/>
      <c r="GVJ15" s="458"/>
      <c r="GVK15" s="458"/>
      <c r="GVL15" s="458"/>
      <c r="GVM15" s="458"/>
      <c r="GVN15" s="458"/>
      <c r="GVO15" s="458"/>
      <c r="GVP15" s="458"/>
      <c r="GVQ15" s="458"/>
      <c r="GVR15" s="458"/>
      <c r="GVS15" s="458"/>
      <c r="GVT15" s="458"/>
      <c r="GVU15" s="458"/>
      <c r="GVV15" s="458"/>
      <c r="GVW15" s="458"/>
      <c r="GVX15" s="458"/>
      <c r="GVY15" s="458"/>
      <c r="GVZ15" s="458"/>
      <c r="GWA15" s="458"/>
      <c r="GWB15" s="458"/>
      <c r="GWC15" s="458"/>
      <c r="GWD15" s="458"/>
      <c r="GWE15" s="458"/>
      <c r="GWF15" s="458"/>
      <c r="GWG15" s="458"/>
      <c r="GWH15" s="458"/>
      <c r="GWI15" s="458"/>
      <c r="GWJ15" s="458"/>
      <c r="GWK15" s="458"/>
      <c r="GWL15" s="458"/>
      <c r="GWM15" s="458"/>
      <c r="GWN15" s="458"/>
      <c r="GWO15" s="458"/>
      <c r="GWP15" s="458"/>
      <c r="GWQ15" s="458"/>
      <c r="GWR15" s="458"/>
      <c r="GWS15" s="458"/>
      <c r="GWT15" s="458"/>
      <c r="GWU15" s="458"/>
      <c r="GWV15" s="458"/>
      <c r="GWW15" s="458"/>
      <c r="GWX15" s="458"/>
      <c r="GWY15" s="458"/>
      <c r="GWZ15" s="458"/>
      <c r="GXA15" s="458"/>
      <c r="GXB15" s="458"/>
      <c r="GXC15" s="458"/>
      <c r="GXD15" s="458"/>
      <c r="GXE15" s="458"/>
      <c r="GXF15" s="458"/>
      <c r="GXG15" s="458"/>
      <c r="GXH15" s="458"/>
      <c r="GXI15" s="458"/>
      <c r="GXJ15" s="458"/>
      <c r="GXK15" s="458"/>
      <c r="GXL15" s="458"/>
      <c r="GXM15" s="458"/>
      <c r="GXN15" s="458"/>
      <c r="GXO15" s="458"/>
      <c r="GXP15" s="458"/>
      <c r="GXQ15" s="458"/>
      <c r="GXR15" s="458"/>
      <c r="GXS15" s="458"/>
      <c r="GXT15" s="458"/>
      <c r="GXU15" s="458"/>
      <c r="GXV15" s="458"/>
      <c r="GXW15" s="458"/>
      <c r="GXX15" s="458"/>
      <c r="GXY15" s="458"/>
      <c r="GXZ15" s="458"/>
      <c r="GYA15" s="458"/>
      <c r="GYB15" s="458"/>
      <c r="GYC15" s="458"/>
      <c r="GYD15" s="458"/>
      <c r="GYE15" s="458"/>
      <c r="GYF15" s="458"/>
      <c r="GYG15" s="458"/>
      <c r="GYH15" s="458"/>
      <c r="GYI15" s="458"/>
      <c r="GYJ15" s="458"/>
      <c r="GYK15" s="458"/>
      <c r="GYL15" s="458"/>
      <c r="GYM15" s="458"/>
      <c r="GYN15" s="458"/>
      <c r="GYO15" s="458"/>
      <c r="GYP15" s="458"/>
      <c r="GYQ15" s="458"/>
      <c r="GYR15" s="458"/>
      <c r="GYS15" s="458"/>
      <c r="GYT15" s="458"/>
      <c r="GYU15" s="458"/>
      <c r="GYV15" s="458"/>
      <c r="GYW15" s="458"/>
      <c r="GYX15" s="458"/>
      <c r="GYY15" s="458"/>
      <c r="GYZ15" s="458"/>
      <c r="GZA15" s="458"/>
      <c r="GZB15" s="458"/>
      <c r="GZC15" s="458"/>
      <c r="GZD15" s="458"/>
      <c r="GZE15" s="458"/>
      <c r="GZF15" s="458"/>
      <c r="GZG15" s="458"/>
      <c r="GZH15" s="458"/>
      <c r="GZI15" s="458"/>
      <c r="GZJ15" s="458"/>
      <c r="GZK15" s="458"/>
      <c r="GZL15" s="458"/>
      <c r="GZM15" s="458"/>
      <c r="GZN15" s="458"/>
      <c r="GZO15" s="458"/>
      <c r="GZP15" s="458"/>
      <c r="GZQ15" s="458"/>
      <c r="GZR15" s="458"/>
      <c r="GZS15" s="458"/>
      <c r="GZT15" s="458"/>
      <c r="GZU15" s="458"/>
      <c r="GZV15" s="458"/>
      <c r="GZW15" s="458"/>
      <c r="GZX15" s="458"/>
      <c r="GZY15" s="458"/>
      <c r="GZZ15" s="458"/>
      <c r="HAA15" s="458"/>
      <c r="HAB15" s="458"/>
      <c r="HAC15" s="458"/>
      <c r="HAD15" s="458"/>
      <c r="HAE15" s="458"/>
      <c r="HAF15" s="458"/>
      <c r="HAG15" s="458"/>
      <c r="HAH15" s="458"/>
      <c r="HAI15" s="458"/>
      <c r="HAJ15" s="458"/>
      <c r="HAK15" s="458"/>
      <c r="HAL15" s="458"/>
      <c r="HAM15" s="458"/>
      <c r="HAN15" s="458"/>
      <c r="HAO15" s="458"/>
      <c r="HAP15" s="458"/>
      <c r="HAQ15" s="458"/>
      <c r="HAR15" s="458"/>
      <c r="HAS15" s="458"/>
      <c r="HAT15" s="458"/>
      <c r="HAU15" s="458"/>
      <c r="HAV15" s="458"/>
      <c r="HAW15" s="458"/>
      <c r="HAX15" s="458"/>
      <c r="HAY15" s="458"/>
      <c r="HAZ15" s="458"/>
      <c r="HBA15" s="458"/>
      <c r="HBB15" s="458"/>
      <c r="HBC15" s="458"/>
      <c r="HBD15" s="458"/>
      <c r="HBE15" s="458"/>
      <c r="HBF15" s="458"/>
      <c r="HBG15" s="458"/>
      <c r="HBH15" s="458"/>
      <c r="HBI15" s="458"/>
      <c r="HBJ15" s="458"/>
      <c r="HBK15" s="458"/>
      <c r="HBL15" s="458"/>
      <c r="HBM15" s="458"/>
      <c r="HBN15" s="458"/>
      <c r="HBO15" s="458"/>
      <c r="HBP15" s="458"/>
      <c r="HBQ15" s="458"/>
      <c r="HBR15" s="458"/>
      <c r="HBS15" s="458"/>
      <c r="HBT15" s="458"/>
      <c r="HBU15" s="458"/>
      <c r="HBV15" s="458"/>
      <c r="HBW15" s="458"/>
      <c r="HBX15" s="458"/>
      <c r="HBY15" s="458"/>
      <c r="HBZ15" s="458"/>
      <c r="HCA15" s="458"/>
      <c r="HCB15" s="458"/>
      <c r="HCC15" s="458"/>
      <c r="HCD15" s="458"/>
      <c r="HCE15" s="458"/>
      <c r="HCF15" s="458"/>
      <c r="HCG15" s="458"/>
      <c r="HCH15" s="458"/>
      <c r="HCI15" s="458"/>
      <c r="HCJ15" s="458"/>
      <c r="HCK15" s="458"/>
      <c r="HCL15" s="458"/>
      <c r="HCM15" s="458"/>
      <c r="HCN15" s="458"/>
      <c r="HCO15" s="458"/>
      <c r="HCP15" s="458"/>
      <c r="HCQ15" s="458"/>
      <c r="HCR15" s="458"/>
      <c r="HCS15" s="458"/>
      <c r="HCT15" s="458"/>
      <c r="HCU15" s="458"/>
      <c r="HCV15" s="458"/>
      <c r="HCW15" s="458"/>
      <c r="HCX15" s="458"/>
      <c r="HCY15" s="458"/>
      <c r="HCZ15" s="458"/>
      <c r="HDA15" s="458"/>
      <c r="HDB15" s="458"/>
      <c r="HDC15" s="458"/>
      <c r="HDD15" s="458"/>
      <c r="HDE15" s="458"/>
      <c r="HDF15" s="458"/>
      <c r="HDG15" s="458"/>
      <c r="HDH15" s="458"/>
      <c r="HDI15" s="458"/>
      <c r="HDJ15" s="458"/>
      <c r="HDK15" s="458"/>
      <c r="HDL15" s="458"/>
      <c r="HDM15" s="458"/>
      <c r="HDN15" s="458"/>
      <c r="HDO15" s="458"/>
      <c r="HDP15" s="458"/>
      <c r="HDQ15" s="458"/>
      <c r="HDR15" s="458"/>
      <c r="HDS15" s="458"/>
      <c r="HDT15" s="458"/>
      <c r="HDU15" s="458"/>
      <c r="HDV15" s="458"/>
      <c r="HDW15" s="458"/>
      <c r="HDX15" s="458"/>
      <c r="HDY15" s="458"/>
      <c r="HDZ15" s="458"/>
      <c r="HEA15" s="458"/>
      <c r="HEB15" s="458"/>
      <c r="HEC15" s="458"/>
      <c r="HED15" s="458"/>
      <c r="HEE15" s="458"/>
      <c r="HEF15" s="458"/>
      <c r="HEG15" s="458"/>
      <c r="HEH15" s="458"/>
      <c r="HEI15" s="458"/>
      <c r="HEJ15" s="458"/>
      <c r="HEK15" s="458"/>
      <c r="HEL15" s="458"/>
      <c r="HEM15" s="458"/>
      <c r="HEN15" s="458"/>
      <c r="HEO15" s="458"/>
      <c r="HEP15" s="458"/>
      <c r="HEQ15" s="458"/>
      <c r="HER15" s="458"/>
      <c r="HES15" s="458"/>
      <c r="HET15" s="458"/>
      <c r="HEU15" s="458"/>
      <c r="HEV15" s="458"/>
      <c r="HEW15" s="458"/>
      <c r="HEX15" s="458"/>
      <c r="HEY15" s="458"/>
      <c r="HEZ15" s="458"/>
      <c r="HFA15" s="458"/>
      <c r="HFB15" s="458"/>
      <c r="HFC15" s="458"/>
      <c r="HFD15" s="458"/>
      <c r="HFE15" s="458"/>
      <c r="HFF15" s="458"/>
      <c r="HFG15" s="458"/>
      <c r="HFH15" s="458"/>
      <c r="HFI15" s="458"/>
      <c r="HFJ15" s="458"/>
      <c r="HFK15" s="458"/>
      <c r="HFL15" s="458"/>
      <c r="HFM15" s="458"/>
      <c r="HFN15" s="458"/>
      <c r="HFO15" s="458"/>
      <c r="HFP15" s="458"/>
      <c r="HFQ15" s="458"/>
      <c r="HFR15" s="458"/>
      <c r="HFS15" s="458"/>
      <c r="HFT15" s="458"/>
      <c r="HFU15" s="458"/>
      <c r="HFV15" s="458"/>
      <c r="HFW15" s="458"/>
      <c r="HFX15" s="458"/>
      <c r="HFY15" s="458"/>
      <c r="HFZ15" s="458"/>
      <c r="HGA15" s="458"/>
      <c r="HGB15" s="458"/>
      <c r="HGC15" s="458"/>
      <c r="HGD15" s="458"/>
      <c r="HGE15" s="458"/>
      <c r="HGF15" s="458"/>
      <c r="HGG15" s="458"/>
      <c r="HGH15" s="458"/>
      <c r="HGI15" s="458"/>
      <c r="HGJ15" s="458"/>
      <c r="HGK15" s="458"/>
      <c r="HGL15" s="458"/>
      <c r="HGM15" s="458"/>
      <c r="HGN15" s="458"/>
      <c r="HGO15" s="458"/>
      <c r="HGP15" s="458"/>
      <c r="HGQ15" s="458"/>
      <c r="HGR15" s="458"/>
      <c r="HGS15" s="458"/>
      <c r="HGT15" s="458"/>
      <c r="HGU15" s="458"/>
      <c r="HGV15" s="458"/>
      <c r="HGW15" s="458"/>
      <c r="HGX15" s="458"/>
      <c r="HGY15" s="458"/>
      <c r="HGZ15" s="458"/>
      <c r="HHA15" s="458"/>
      <c r="HHB15" s="458"/>
      <c r="HHC15" s="458"/>
      <c r="HHD15" s="458"/>
      <c r="HHE15" s="458"/>
      <c r="HHF15" s="458"/>
      <c r="HHG15" s="458"/>
      <c r="HHH15" s="458"/>
      <c r="HHI15" s="458"/>
      <c r="HHJ15" s="458"/>
      <c r="HHK15" s="458"/>
      <c r="HHL15" s="458"/>
      <c r="HHM15" s="458"/>
      <c r="HHN15" s="458"/>
      <c r="HHO15" s="458"/>
      <c r="HHP15" s="458"/>
      <c r="HHQ15" s="458"/>
      <c r="HHR15" s="458"/>
      <c r="HHS15" s="458"/>
      <c r="HHT15" s="458"/>
      <c r="HHU15" s="458"/>
      <c r="HHV15" s="458"/>
      <c r="HHW15" s="458"/>
      <c r="HHX15" s="458"/>
      <c r="HHY15" s="458"/>
      <c r="HHZ15" s="458"/>
      <c r="HIA15" s="458"/>
      <c r="HIB15" s="458"/>
      <c r="HIC15" s="458"/>
      <c r="HID15" s="458"/>
      <c r="HIE15" s="458"/>
      <c r="HIF15" s="458"/>
      <c r="HIG15" s="458"/>
      <c r="HIH15" s="458"/>
      <c r="HII15" s="458"/>
      <c r="HIJ15" s="458"/>
      <c r="HIK15" s="458"/>
      <c r="HIL15" s="458"/>
      <c r="HIM15" s="458"/>
      <c r="HIN15" s="458"/>
      <c r="HIO15" s="458"/>
      <c r="HIP15" s="458"/>
      <c r="HIQ15" s="458"/>
      <c r="HIR15" s="458"/>
      <c r="HIS15" s="458"/>
      <c r="HIT15" s="458"/>
      <c r="HIU15" s="458"/>
      <c r="HIV15" s="458"/>
      <c r="HIW15" s="458"/>
      <c r="HIX15" s="458"/>
      <c r="HIY15" s="458"/>
      <c r="HIZ15" s="458"/>
      <c r="HJA15" s="458"/>
      <c r="HJB15" s="458"/>
      <c r="HJC15" s="458"/>
      <c r="HJD15" s="458"/>
      <c r="HJE15" s="458"/>
      <c r="HJF15" s="458"/>
      <c r="HJG15" s="458"/>
      <c r="HJH15" s="458"/>
      <c r="HJI15" s="458"/>
      <c r="HJJ15" s="458"/>
      <c r="HJK15" s="458"/>
      <c r="HJL15" s="458"/>
      <c r="HJM15" s="458"/>
      <c r="HJN15" s="458"/>
      <c r="HJO15" s="458"/>
      <c r="HJP15" s="458"/>
      <c r="HJQ15" s="458"/>
      <c r="HJR15" s="458"/>
      <c r="HJS15" s="458"/>
      <c r="HJT15" s="458"/>
      <c r="HJU15" s="458"/>
      <c r="HJV15" s="458"/>
      <c r="HJW15" s="458"/>
      <c r="HJX15" s="458"/>
      <c r="HJY15" s="458"/>
      <c r="HJZ15" s="458"/>
      <c r="HKA15" s="458"/>
      <c r="HKB15" s="458"/>
      <c r="HKC15" s="458"/>
      <c r="HKD15" s="458"/>
      <c r="HKE15" s="458"/>
      <c r="HKF15" s="458"/>
      <c r="HKG15" s="458"/>
      <c r="HKH15" s="458"/>
      <c r="HKI15" s="458"/>
      <c r="HKJ15" s="458"/>
      <c r="HKK15" s="458"/>
      <c r="HKL15" s="458"/>
      <c r="HKM15" s="458"/>
      <c r="HKN15" s="458"/>
      <c r="HKO15" s="458"/>
      <c r="HKP15" s="458"/>
      <c r="HKQ15" s="458"/>
      <c r="HKR15" s="458"/>
      <c r="HKS15" s="458"/>
      <c r="HKT15" s="458"/>
      <c r="HKU15" s="458"/>
      <c r="HKV15" s="458"/>
      <c r="HKW15" s="458"/>
      <c r="HKX15" s="458"/>
      <c r="HKY15" s="458"/>
      <c r="HKZ15" s="458"/>
      <c r="HLA15" s="458"/>
      <c r="HLB15" s="458"/>
      <c r="HLC15" s="458"/>
      <c r="HLD15" s="458"/>
      <c r="HLE15" s="458"/>
      <c r="HLF15" s="458"/>
      <c r="HLG15" s="458"/>
      <c r="HLH15" s="458"/>
      <c r="HLI15" s="458"/>
      <c r="HLJ15" s="458"/>
      <c r="HLK15" s="458"/>
      <c r="HLL15" s="458"/>
      <c r="HLM15" s="458"/>
      <c r="HLN15" s="458"/>
      <c r="HLO15" s="458"/>
      <c r="HLP15" s="458"/>
      <c r="HLQ15" s="458"/>
      <c r="HLR15" s="458"/>
      <c r="HLS15" s="458"/>
      <c r="HLT15" s="458"/>
      <c r="HLU15" s="458"/>
      <c r="HLV15" s="458"/>
      <c r="HLW15" s="458"/>
      <c r="HLX15" s="458"/>
      <c r="HLY15" s="458"/>
      <c r="HLZ15" s="458"/>
      <c r="HMA15" s="458"/>
      <c r="HMB15" s="458"/>
      <c r="HMC15" s="458"/>
      <c r="HMD15" s="458"/>
      <c r="HME15" s="458"/>
      <c r="HMF15" s="458"/>
      <c r="HMG15" s="458"/>
      <c r="HMH15" s="458"/>
      <c r="HMI15" s="458"/>
      <c r="HMJ15" s="458"/>
      <c r="HMK15" s="458"/>
      <c r="HML15" s="458"/>
      <c r="HMM15" s="458"/>
      <c r="HMN15" s="458"/>
      <c r="HMO15" s="458"/>
      <c r="HMP15" s="458"/>
      <c r="HMQ15" s="458"/>
      <c r="HMR15" s="458"/>
      <c r="HMS15" s="458"/>
      <c r="HMT15" s="458"/>
      <c r="HMU15" s="458"/>
      <c r="HMV15" s="458"/>
      <c r="HMW15" s="458"/>
      <c r="HMX15" s="458"/>
      <c r="HMY15" s="458"/>
      <c r="HMZ15" s="458"/>
      <c r="HNA15" s="458"/>
      <c r="HNB15" s="458"/>
      <c r="HNC15" s="458"/>
      <c r="HND15" s="458"/>
      <c r="HNE15" s="458"/>
      <c r="HNF15" s="458"/>
      <c r="HNG15" s="458"/>
      <c r="HNH15" s="458"/>
      <c r="HNI15" s="458"/>
      <c r="HNJ15" s="458"/>
      <c r="HNK15" s="458"/>
      <c r="HNL15" s="458"/>
      <c r="HNM15" s="458"/>
      <c r="HNN15" s="458"/>
      <c r="HNO15" s="458"/>
      <c r="HNP15" s="458"/>
      <c r="HNQ15" s="458"/>
      <c r="HNR15" s="458"/>
      <c r="HNS15" s="458"/>
      <c r="HNT15" s="458"/>
      <c r="HNU15" s="458"/>
      <c r="HNV15" s="458"/>
      <c r="HNW15" s="458"/>
      <c r="HNX15" s="458"/>
      <c r="HNY15" s="458"/>
      <c r="HNZ15" s="458"/>
      <c r="HOA15" s="458"/>
      <c r="HOB15" s="458"/>
      <c r="HOC15" s="458"/>
      <c r="HOD15" s="458"/>
      <c r="HOE15" s="458"/>
      <c r="HOF15" s="458"/>
      <c r="HOG15" s="458"/>
      <c r="HOH15" s="458"/>
      <c r="HOI15" s="458"/>
      <c r="HOJ15" s="458"/>
      <c r="HOK15" s="458"/>
      <c r="HOL15" s="458"/>
      <c r="HOM15" s="458"/>
      <c r="HON15" s="458"/>
      <c r="HOO15" s="458"/>
      <c r="HOP15" s="458"/>
      <c r="HOQ15" s="458"/>
      <c r="HOR15" s="458"/>
      <c r="HOS15" s="458"/>
      <c r="HOT15" s="458"/>
      <c r="HOU15" s="458"/>
      <c r="HOV15" s="458"/>
      <c r="HOW15" s="458"/>
      <c r="HOX15" s="458"/>
      <c r="HOY15" s="458"/>
      <c r="HOZ15" s="458"/>
      <c r="HPA15" s="458"/>
      <c r="HPB15" s="458"/>
      <c r="HPC15" s="458"/>
      <c r="HPD15" s="458"/>
      <c r="HPE15" s="458"/>
      <c r="HPF15" s="458"/>
      <c r="HPG15" s="458"/>
      <c r="HPH15" s="458"/>
      <c r="HPI15" s="458"/>
      <c r="HPJ15" s="458"/>
      <c r="HPK15" s="458"/>
      <c r="HPL15" s="458"/>
      <c r="HPM15" s="458"/>
      <c r="HPN15" s="458"/>
      <c r="HPO15" s="458"/>
      <c r="HPP15" s="458"/>
      <c r="HPQ15" s="458"/>
      <c r="HPR15" s="458"/>
      <c r="HPS15" s="458"/>
      <c r="HPT15" s="458"/>
      <c r="HPU15" s="458"/>
      <c r="HPV15" s="458"/>
      <c r="HPW15" s="458"/>
      <c r="HPX15" s="458"/>
      <c r="HPY15" s="458"/>
      <c r="HPZ15" s="458"/>
      <c r="HQA15" s="458"/>
      <c r="HQB15" s="458"/>
      <c r="HQC15" s="458"/>
      <c r="HQD15" s="458"/>
      <c r="HQE15" s="458"/>
      <c r="HQF15" s="458"/>
      <c r="HQG15" s="458"/>
      <c r="HQH15" s="458"/>
      <c r="HQI15" s="458"/>
      <c r="HQJ15" s="458"/>
      <c r="HQK15" s="458"/>
      <c r="HQL15" s="458"/>
      <c r="HQM15" s="458"/>
      <c r="HQN15" s="458"/>
      <c r="HQO15" s="458"/>
      <c r="HQP15" s="458"/>
      <c r="HQQ15" s="458"/>
      <c r="HQR15" s="458"/>
      <c r="HQS15" s="458"/>
      <c r="HQT15" s="458"/>
      <c r="HQU15" s="458"/>
      <c r="HQV15" s="458"/>
      <c r="HQW15" s="458"/>
      <c r="HQX15" s="458"/>
      <c r="HQY15" s="458"/>
      <c r="HQZ15" s="458"/>
      <c r="HRA15" s="458"/>
      <c r="HRB15" s="458"/>
      <c r="HRC15" s="458"/>
      <c r="HRD15" s="458"/>
      <c r="HRE15" s="458"/>
      <c r="HRF15" s="458"/>
      <c r="HRG15" s="458"/>
      <c r="HRH15" s="458"/>
      <c r="HRI15" s="458"/>
      <c r="HRJ15" s="458"/>
      <c r="HRK15" s="458"/>
      <c r="HRL15" s="458"/>
      <c r="HRM15" s="458"/>
      <c r="HRN15" s="458"/>
      <c r="HRO15" s="458"/>
      <c r="HRP15" s="458"/>
      <c r="HRQ15" s="458"/>
      <c r="HRR15" s="458"/>
      <c r="HRS15" s="458"/>
      <c r="HRT15" s="458"/>
      <c r="HRU15" s="458"/>
      <c r="HRV15" s="458"/>
      <c r="HRW15" s="458"/>
      <c r="HRX15" s="458"/>
      <c r="HRY15" s="458"/>
      <c r="HRZ15" s="458"/>
      <c r="HSA15" s="458"/>
      <c r="HSB15" s="458"/>
      <c r="HSC15" s="458"/>
      <c r="HSD15" s="458"/>
      <c r="HSE15" s="458"/>
      <c r="HSF15" s="458"/>
      <c r="HSG15" s="458"/>
      <c r="HSH15" s="458"/>
      <c r="HSI15" s="458"/>
      <c r="HSJ15" s="458"/>
      <c r="HSK15" s="458"/>
      <c r="HSL15" s="458"/>
      <c r="HSM15" s="458"/>
      <c r="HSN15" s="458"/>
      <c r="HSO15" s="458"/>
      <c r="HSP15" s="458"/>
      <c r="HSQ15" s="458"/>
      <c r="HSR15" s="458"/>
      <c r="HSS15" s="458"/>
      <c r="HST15" s="458"/>
      <c r="HSU15" s="458"/>
      <c r="HSV15" s="458"/>
      <c r="HSW15" s="458"/>
      <c r="HSX15" s="458"/>
      <c r="HSY15" s="458"/>
      <c r="HSZ15" s="458"/>
      <c r="HTA15" s="458"/>
      <c r="HTB15" s="458"/>
      <c r="HTC15" s="458"/>
      <c r="HTD15" s="458"/>
      <c r="HTE15" s="458"/>
      <c r="HTF15" s="458"/>
      <c r="HTG15" s="458"/>
      <c r="HTH15" s="458"/>
      <c r="HTI15" s="458"/>
      <c r="HTJ15" s="458"/>
      <c r="HTK15" s="458"/>
      <c r="HTL15" s="458"/>
      <c r="HTM15" s="458"/>
      <c r="HTN15" s="458"/>
      <c r="HTO15" s="458"/>
      <c r="HTP15" s="458"/>
      <c r="HTQ15" s="458"/>
      <c r="HTR15" s="458"/>
      <c r="HTS15" s="458"/>
      <c r="HTT15" s="458"/>
      <c r="HTU15" s="458"/>
      <c r="HTV15" s="458"/>
      <c r="HTW15" s="458"/>
      <c r="HTX15" s="458"/>
      <c r="HTY15" s="458"/>
      <c r="HTZ15" s="458"/>
      <c r="HUA15" s="458"/>
      <c r="HUB15" s="458"/>
      <c r="HUC15" s="458"/>
      <c r="HUD15" s="458"/>
      <c r="HUE15" s="458"/>
      <c r="HUF15" s="458"/>
      <c r="HUG15" s="458"/>
      <c r="HUH15" s="458"/>
      <c r="HUI15" s="458"/>
      <c r="HUJ15" s="458"/>
      <c r="HUK15" s="458"/>
      <c r="HUL15" s="458"/>
      <c r="HUM15" s="458"/>
      <c r="HUN15" s="458"/>
      <c r="HUO15" s="458"/>
      <c r="HUP15" s="458"/>
      <c r="HUQ15" s="458"/>
      <c r="HUR15" s="458"/>
      <c r="HUS15" s="458"/>
      <c r="HUT15" s="458"/>
      <c r="HUU15" s="458"/>
      <c r="HUV15" s="458"/>
      <c r="HUW15" s="458"/>
      <c r="HUX15" s="458"/>
      <c r="HUY15" s="458"/>
      <c r="HUZ15" s="458"/>
      <c r="HVA15" s="458"/>
      <c r="HVB15" s="458"/>
      <c r="HVC15" s="458"/>
      <c r="HVD15" s="458"/>
      <c r="HVE15" s="458"/>
      <c r="HVF15" s="458"/>
      <c r="HVG15" s="458"/>
      <c r="HVH15" s="458"/>
      <c r="HVI15" s="458"/>
      <c r="HVJ15" s="458"/>
      <c r="HVK15" s="458"/>
      <c r="HVL15" s="458"/>
      <c r="HVM15" s="458"/>
      <c r="HVN15" s="458"/>
      <c r="HVO15" s="458"/>
      <c r="HVP15" s="458"/>
      <c r="HVQ15" s="458"/>
      <c r="HVR15" s="458"/>
      <c r="HVS15" s="458"/>
      <c r="HVT15" s="458"/>
      <c r="HVU15" s="458"/>
      <c r="HVV15" s="458"/>
      <c r="HVW15" s="458"/>
      <c r="HVX15" s="458"/>
      <c r="HVY15" s="458"/>
      <c r="HVZ15" s="458"/>
      <c r="HWA15" s="458"/>
      <c r="HWB15" s="458"/>
      <c r="HWC15" s="458"/>
      <c r="HWD15" s="458"/>
      <c r="HWE15" s="458"/>
      <c r="HWF15" s="458"/>
      <c r="HWG15" s="458"/>
      <c r="HWH15" s="458"/>
      <c r="HWI15" s="458"/>
      <c r="HWJ15" s="458"/>
      <c r="HWK15" s="458"/>
      <c r="HWL15" s="458"/>
      <c r="HWM15" s="458"/>
      <c r="HWN15" s="458"/>
      <c r="HWO15" s="458"/>
      <c r="HWP15" s="458"/>
      <c r="HWQ15" s="458"/>
      <c r="HWR15" s="458"/>
      <c r="HWS15" s="458"/>
      <c r="HWT15" s="458"/>
      <c r="HWU15" s="458"/>
      <c r="HWV15" s="458"/>
      <c r="HWW15" s="458"/>
      <c r="HWX15" s="458"/>
      <c r="HWY15" s="458"/>
      <c r="HWZ15" s="458"/>
      <c r="HXA15" s="458"/>
      <c r="HXB15" s="458"/>
      <c r="HXC15" s="458"/>
      <c r="HXD15" s="458"/>
      <c r="HXE15" s="458"/>
      <c r="HXF15" s="458"/>
      <c r="HXG15" s="458"/>
      <c r="HXH15" s="458"/>
      <c r="HXI15" s="458"/>
      <c r="HXJ15" s="458"/>
      <c r="HXK15" s="458"/>
      <c r="HXL15" s="458"/>
      <c r="HXM15" s="458"/>
      <c r="HXN15" s="458"/>
      <c r="HXO15" s="458"/>
      <c r="HXP15" s="458"/>
      <c r="HXQ15" s="458"/>
      <c r="HXR15" s="458"/>
      <c r="HXS15" s="458"/>
      <c r="HXT15" s="458"/>
      <c r="HXU15" s="458"/>
      <c r="HXV15" s="458"/>
      <c r="HXW15" s="458"/>
      <c r="HXX15" s="458"/>
      <c r="HXY15" s="458"/>
      <c r="HXZ15" s="458"/>
      <c r="HYA15" s="458"/>
      <c r="HYB15" s="458"/>
      <c r="HYC15" s="458"/>
      <c r="HYD15" s="458"/>
      <c r="HYE15" s="458"/>
      <c r="HYF15" s="458"/>
      <c r="HYG15" s="458"/>
      <c r="HYH15" s="458"/>
      <c r="HYI15" s="458"/>
      <c r="HYJ15" s="458"/>
      <c r="HYK15" s="458"/>
      <c r="HYL15" s="458"/>
      <c r="HYM15" s="458"/>
      <c r="HYN15" s="458"/>
      <c r="HYO15" s="458"/>
      <c r="HYP15" s="458"/>
      <c r="HYQ15" s="458"/>
      <c r="HYR15" s="458"/>
      <c r="HYS15" s="458"/>
      <c r="HYT15" s="458"/>
      <c r="HYU15" s="458"/>
      <c r="HYV15" s="458"/>
      <c r="HYW15" s="458"/>
      <c r="HYX15" s="458"/>
      <c r="HYY15" s="458"/>
      <c r="HYZ15" s="458"/>
      <c r="HZA15" s="458"/>
      <c r="HZB15" s="458"/>
      <c r="HZC15" s="458"/>
      <c r="HZD15" s="458"/>
      <c r="HZE15" s="458"/>
      <c r="HZF15" s="458"/>
      <c r="HZG15" s="458"/>
      <c r="HZH15" s="458"/>
      <c r="HZI15" s="458"/>
      <c r="HZJ15" s="458"/>
      <c r="HZK15" s="458"/>
      <c r="HZL15" s="458"/>
      <c r="HZM15" s="458"/>
      <c r="HZN15" s="458"/>
      <c r="HZO15" s="458"/>
      <c r="HZP15" s="458"/>
      <c r="HZQ15" s="458"/>
      <c r="HZR15" s="458"/>
      <c r="HZS15" s="458"/>
      <c r="HZT15" s="458"/>
      <c r="HZU15" s="458"/>
      <c r="HZV15" s="458"/>
      <c r="HZW15" s="458"/>
      <c r="HZX15" s="458"/>
      <c r="HZY15" s="458"/>
      <c r="HZZ15" s="458"/>
      <c r="IAA15" s="458"/>
      <c r="IAB15" s="458"/>
      <c r="IAC15" s="458"/>
      <c r="IAD15" s="458"/>
      <c r="IAE15" s="458"/>
      <c r="IAF15" s="458"/>
      <c r="IAG15" s="458"/>
      <c r="IAH15" s="458"/>
      <c r="IAI15" s="458"/>
      <c r="IAJ15" s="458"/>
      <c r="IAK15" s="458"/>
      <c r="IAL15" s="458"/>
      <c r="IAM15" s="458"/>
      <c r="IAN15" s="458"/>
      <c r="IAO15" s="458"/>
      <c r="IAP15" s="458"/>
      <c r="IAQ15" s="458"/>
      <c r="IAR15" s="458"/>
      <c r="IAS15" s="458"/>
      <c r="IAT15" s="458"/>
      <c r="IAU15" s="458"/>
      <c r="IAV15" s="458"/>
      <c r="IAW15" s="458"/>
      <c r="IAX15" s="458"/>
      <c r="IAY15" s="458"/>
      <c r="IAZ15" s="458"/>
      <c r="IBA15" s="458"/>
      <c r="IBB15" s="458"/>
      <c r="IBC15" s="458"/>
      <c r="IBD15" s="458"/>
      <c r="IBE15" s="458"/>
      <c r="IBF15" s="458"/>
      <c r="IBG15" s="458"/>
      <c r="IBH15" s="458"/>
      <c r="IBI15" s="458"/>
      <c r="IBJ15" s="458"/>
      <c r="IBK15" s="458"/>
      <c r="IBL15" s="458"/>
      <c r="IBM15" s="458"/>
      <c r="IBN15" s="458"/>
      <c r="IBO15" s="458"/>
      <c r="IBP15" s="458"/>
      <c r="IBQ15" s="458"/>
      <c r="IBR15" s="458"/>
      <c r="IBS15" s="458"/>
      <c r="IBT15" s="458"/>
      <c r="IBU15" s="458"/>
      <c r="IBV15" s="458"/>
      <c r="IBW15" s="458"/>
      <c r="IBX15" s="458"/>
      <c r="IBY15" s="458"/>
      <c r="IBZ15" s="458"/>
      <c r="ICA15" s="458"/>
      <c r="ICB15" s="458"/>
      <c r="ICC15" s="458"/>
      <c r="ICD15" s="458"/>
      <c r="ICE15" s="458"/>
      <c r="ICF15" s="458"/>
      <c r="ICG15" s="458"/>
      <c r="ICH15" s="458"/>
      <c r="ICI15" s="458"/>
      <c r="ICJ15" s="458"/>
      <c r="ICK15" s="458"/>
      <c r="ICL15" s="458"/>
      <c r="ICM15" s="458"/>
      <c r="ICN15" s="458"/>
      <c r="ICO15" s="458"/>
      <c r="ICP15" s="458"/>
      <c r="ICQ15" s="458"/>
      <c r="ICR15" s="458"/>
      <c r="ICS15" s="458"/>
      <c r="ICT15" s="458"/>
      <c r="ICU15" s="458"/>
      <c r="ICV15" s="458"/>
      <c r="ICW15" s="458"/>
      <c r="ICX15" s="458"/>
      <c r="ICY15" s="458"/>
      <c r="ICZ15" s="458"/>
      <c r="IDA15" s="458"/>
      <c r="IDB15" s="458"/>
      <c r="IDC15" s="458"/>
      <c r="IDD15" s="458"/>
      <c r="IDE15" s="458"/>
      <c r="IDF15" s="458"/>
      <c r="IDG15" s="458"/>
      <c r="IDH15" s="458"/>
      <c r="IDI15" s="458"/>
      <c r="IDJ15" s="458"/>
      <c r="IDK15" s="458"/>
      <c r="IDL15" s="458"/>
      <c r="IDM15" s="458"/>
      <c r="IDN15" s="458"/>
      <c r="IDO15" s="458"/>
      <c r="IDP15" s="458"/>
      <c r="IDQ15" s="458"/>
      <c r="IDR15" s="458"/>
      <c r="IDS15" s="458"/>
      <c r="IDT15" s="458"/>
      <c r="IDU15" s="458"/>
      <c r="IDV15" s="458"/>
      <c r="IDW15" s="458"/>
      <c r="IDX15" s="458"/>
      <c r="IDY15" s="458"/>
      <c r="IDZ15" s="458"/>
      <c r="IEA15" s="458"/>
      <c r="IEB15" s="458"/>
      <c r="IEC15" s="458"/>
      <c r="IED15" s="458"/>
      <c r="IEE15" s="458"/>
      <c r="IEF15" s="458"/>
      <c r="IEG15" s="458"/>
      <c r="IEH15" s="458"/>
      <c r="IEI15" s="458"/>
      <c r="IEJ15" s="458"/>
      <c r="IEK15" s="458"/>
      <c r="IEL15" s="458"/>
      <c r="IEM15" s="458"/>
      <c r="IEN15" s="458"/>
      <c r="IEO15" s="458"/>
      <c r="IEP15" s="458"/>
      <c r="IEQ15" s="458"/>
      <c r="IER15" s="458"/>
      <c r="IES15" s="458"/>
      <c r="IET15" s="458"/>
      <c r="IEU15" s="458"/>
      <c r="IEV15" s="458"/>
      <c r="IEW15" s="458"/>
      <c r="IEX15" s="458"/>
      <c r="IEY15" s="458"/>
      <c r="IEZ15" s="458"/>
      <c r="IFA15" s="458"/>
      <c r="IFB15" s="458"/>
      <c r="IFC15" s="458"/>
      <c r="IFD15" s="458"/>
      <c r="IFE15" s="458"/>
      <c r="IFF15" s="458"/>
      <c r="IFG15" s="458"/>
      <c r="IFH15" s="458"/>
      <c r="IFI15" s="458"/>
      <c r="IFJ15" s="458"/>
      <c r="IFK15" s="458"/>
      <c r="IFL15" s="458"/>
      <c r="IFM15" s="458"/>
      <c r="IFN15" s="458"/>
      <c r="IFO15" s="458"/>
      <c r="IFP15" s="458"/>
      <c r="IFQ15" s="458"/>
      <c r="IFR15" s="458"/>
      <c r="IFS15" s="458"/>
      <c r="IFT15" s="458"/>
      <c r="IFU15" s="458"/>
      <c r="IFV15" s="458"/>
      <c r="IFW15" s="458"/>
      <c r="IFX15" s="458"/>
      <c r="IFY15" s="458"/>
      <c r="IFZ15" s="458"/>
      <c r="IGA15" s="458"/>
      <c r="IGB15" s="458"/>
      <c r="IGC15" s="458"/>
      <c r="IGD15" s="458"/>
      <c r="IGE15" s="458"/>
      <c r="IGF15" s="458"/>
      <c r="IGG15" s="458"/>
      <c r="IGH15" s="458"/>
      <c r="IGI15" s="458"/>
      <c r="IGJ15" s="458"/>
      <c r="IGK15" s="458"/>
      <c r="IGL15" s="458"/>
      <c r="IGM15" s="458"/>
      <c r="IGN15" s="458"/>
      <c r="IGO15" s="458"/>
      <c r="IGP15" s="458"/>
      <c r="IGQ15" s="458"/>
      <c r="IGR15" s="458"/>
      <c r="IGS15" s="458"/>
      <c r="IGT15" s="458"/>
      <c r="IGU15" s="458"/>
      <c r="IGV15" s="458"/>
      <c r="IGW15" s="458"/>
      <c r="IGX15" s="458"/>
      <c r="IGY15" s="458"/>
      <c r="IGZ15" s="458"/>
      <c r="IHA15" s="458"/>
      <c r="IHB15" s="458"/>
      <c r="IHC15" s="458"/>
      <c r="IHD15" s="458"/>
      <c r="IHE15" s="458"/>
      <c r="IHF15" s="458"/>
      <c r="IHG15" s="458"/>
      <c r="IHH15" s="458"/>
      <c r="IHI15" s="458"/>
      <c r="IHJ15" s="458"/>
      <c r="IHK15" s="458"/>
      <c r="IHL15" s="458"/>
      <c r="IHM15" s="458"/>
      <c r="IHN15" s="458"/>
      <c r="IHO15" s="458"/>
      <c r="IHP15" s="458"/>
      <c r="IHQ15" s="458"/>
      <c r="IHR15" s="458"/>
      <c r="IHS15" s="458"/>
      <c r="IHT15" s="458"/>
      <c r="IHU15" s="458"/>
      <c r="IHV15" s="458"/>
      <c r="IHW15" s="458"/>
      <c r="IHX15" s="458"/>
      <c r="IHY15" s="458"/>
      <c r="IHZ15" s="458"/>
      <c r="IIA15" s="458"/>
      <c r="IIB15" s="458"/>
      <c r="IIC15" s="458"/>
      <c r="IID15" s="458"/>
      <c r="IIE15" s="458"/>
      <c r="IIF15" s="458"/>
      <c r="IIG15" s="458"/>
      <c r="IIH15" s="458"/>
      <c r="III15" s="458"/>
      <c r="IIJ15" s="458"/>
      <c r="IIK15" s="458"/>
      <c r="IIL15" s="458"/>
      <c r="IIM15" s="458"/>
      <c r="IIN15" s="458"/>
      <c r="IIO15" s="458"/>
      <c r="IIP15" s="458"/>
      <c r="IIQ15" s="458"/>
      <c r="IIR15" s="458"/>
      <c r="IIS15" s="458"/>
      <c r="IIT15" s="458"/>
      <c r="IIU15" s="458"/>
      <c r="IIV15" s="458"/>
      <c r="IIW15" s="458"/>
      <c r="IIX15" s="458"/>
      <c r="IIY15" s="458"/>
      <c r="IIZ15" s="458"/>
      <c r="IJA15" s="458"/>
      <c r="IJB15" s="458"/>
      <c r="IJC15" s="458"/>
      <c r="IJD15" s="458"/>
      <c r="IJE15" s="458"/>
      <c r="IJF15" s="458"/>
      <c r="IJG15" s="458"/>
      <c r="IJH15" s="458"/>
      <c r="IJI15" s="458"/>
      <c r="IJJ15" s="458"/>
      <c r="IJK15" s="458"/>
      <c r="IJL15" s="458"/>
      <c r="IJM15" s="458"/>
      <c r="IJN15" s="458"/>
      <c r="IJO15" s="458"/>
      <c r="IJP15" s="458"/>
      <c r="IJQ15" s="458"/>
      <c r="IJR15" s="458"/>
      <c r="IJS15" s="458"/>
      <c r="IJT15" s="458"/>
      <c r="IJU15" s="458"/>
      <c r="IJV15" s="458"/>
      <c r="IJW15" s="458"/>
      <c r="IJX15" s="458"/>
      <c r="IJY15" s="458"/>
      <c r="IJZ15" s="458"/>
      <c r="IKA15" s="458"/>
      <c r="IKB15" s="458"/>
      <c r="IKC15" s="458"/>
      <c r="IKD15" s="458"/>
      <c r="IKE15" s="458"/>
      <c r="IKF15" s="458"/>
      <c r="IKG15" s="458"/>
      <c r="IKH15" s="458"/>
      <c r="IKI15" s="458"/>
      <c r="IKJ15" s="458"/>
      <c r="IKK15" s="458"/>
      <c r="IKL15" s="458"/>
      <c r="IKM15" s="458"/>
      <c r="IKN15" s="458"/>
      <c r="IKO15" s="458"/>
      <c r="IKP15" s="458"/>
      <c r="IKQ15" s="458"/>
      <c r="IKR15" s="458"/>
      <c r="IKS15" s="458"/>
      <c r="IKT15" s="458"/>
      <c r="IKU15" s="458"/>
      <c r="IKV15" s="458"/>
      <c r="IKW15" s="458"/>
      <c r="IKX15" s="458"/>
      <c r="IKY15" s="458"/>
      <c r="IKZ15" s="458"/>
      <c r="ILA15" s="458"/>
      <c r="ILB15" s="458"/>
      <c r="ILC15" s="458"/>
      <c r="ILD15" s="458"/>
      <c r="ILE15" s="458"/>
      <c r="ILF15" s="458"/>
      <c r="ILG15" s="458"/>
      <c r="ILH15" s="458"/>
      <c r="ILI15" s="458"/>
      <c r="ILJ15" s="458"/>
      <c r="ILK15" s="458"/>
      <c r="ILL15" s="458"/>
      <c r="ILM15" s="458"/>
      <c r="ILN15" s="458"/>
      <c r="ILO15" s="458"/>
      <c r="ILP15" s="458"/>
      <c r="ILQ15" s="458"/>
      <c r="ILR15" s="458"/>
      <c r="ILS15" s="458"/>
      <c r="ILT15" s="458"/>
      <c r="ILU15" s="458"/>
      <c r="ILV15" s="458"/>
      <c r="ILW15" s="458"/>
      <c r="ILX15" s="458"/>
      <c r="ILY15" s="458"/>
      <c r="ILZ15" s="458"/>
      <c r="IMA15" s="458"/>
      <c r="IMB15" s="458"/>
      <c r="IMC15" s="458"/>
      <c r="IMD15" s="458"/>
      <c r="IME15" s="458"/>
      <c r="IMF15" s="458"/>
      <c r="IMG15" s="458"/>
      <c r="IMH15" s="458"/>
      <c r="IMI15" s="458"/>
      <c r="IMJ15" s="458"/>
      <c r="IMK15" s="458"/>
      <c r="IML15" s="458"/>
      <c r="IMM15" s="458"/>
      <c r="IMN15" s="458"/>
      <c r="IMO15" s="458"/>
      <c r="IMP15" s="458"/>
      <c r="IMQ15" s="458"/>
      <c r="IMR15" s="458"/>
      <c r="IMS15" s="458"/>
      <c r="IMT15" s="458"/>
      <c r="IMU15" s="458"/>
      <c r="IMV15" s="458"/>
      <c r="IMW15" s="458"/>
      <c r="IMX15" s="458"/>
      <c r="IMY15" s="458"/>
      <c r="IMZ15" s="458"/>
      <c r="INA15" s="458"/>
      <c r="INB15" s="458"/>
      <c r="INC15" s="458"/>
      <c r="IND15" s="458"/>
      <c r="INE15" s="458"/>
      <c r="INF15" s="458"/>
      <c r="ING15" s="458"/>
      <c r="INH15" s="458"/>
      <c r="INI15" s="458"/>
      <c r="INJ15" s="458"/>
      <c r="INK15" s="458"/>
      <c r="INL15" s="458"/>
      <c r="INM15" s="458"/>
      <c r="INN15" s="458"/>
      <c r="INO15" s="458"/>
      <c r="INP15" s="458"/>
      <c r="INQ15" s="458"/>
      <c r="INR15" s="458"/>
      <c r="INS15" s="458"/>
      <c r="INT15" s="458"/>
      <c r="INU15" s="458"/>
      <c r="INV15" s="458"/>
      <c r="INW15" s="458"/>
      <c r="INX15" s="458"/>
      <c r="INY15" s="458"/>
      <c r="INZ15" s="458"/>
      <c r="IOA15" s="458"/>
      <c r="IOB15" s="458"/>
      <c r="IOC15" s="458"/>
      <c r="IOD15" s="458"/>
      <c r="IOE15" s="458"/>
      <c r="IOF15" s="458"/>
      <c r="IOG15" s="458"/>
      <c r="IOH15" s="458"/>
      <c r="IOI15" s="458"/>
      <c r="IOJ15" s="458"/>
      <c r="IOK15" s="458"/>
      <c r="IOL15" s="458"/>
      <c r="IOM15" s="458"/>
      <c r="ION15" s="458"/>
      <c r="IOO15" s="458"/>
      <c r="IOP15" s="458"/>
      <c r="IOQ15" s="458"/>
      <c r="IOR15" s="458"/>
      <c r="IOS15" s="458"/>
      <c r="IOT15" s="458"/>
      <c r="IOU15" s="458"/>
      <c r="IOV15" s="458"/>
      <c r="IOW15" s="458"/>
      <c r="IOX15" s="458"/>
      <c r="IOY15" s="458"/>
      <c r="IOZ15" s="458"/>
      <c r="IPA15" s="458"/>
      <c r="IPB15" s="458"/>
      <c r="IPC15" s="458"/>
      <c r="IPD15" s="458"/>
      <c r="IPE15" s="458"/>
      <c r="IPF15" s="458"/>
      <c r="IPG15" s="458"/>
      <c r="IPH15" s="458"/>
      <c r="IPI15" s="458"/>
      <c r="IPJ15" s="458"/>
      <c r="IPK15" s="458"/>
      <c r="IPL15" s="458"/>
      <c r="IPM15" s="458"/>
      <c r="IPN15" s="458"/>
      <c r="IPO15" s="458"/>
      <c r="IPP15" s="458"/>
      <c r="IPQ15" s="458"/>
      <c r="IPR15" s="458"/>
      <c r="IPS15" s="458"/>
      <c r="IPT15" s="458"/>
      <c r="IPU15" s="458"/>
      <c r="IPV15" s="458"/>
      <c r="IPW15" s="458"/>
      <c r="IPX15" s="458"/>
      <c r="IPY15" s="458"/>
      <c r="IPZ15" s="458"/>
      <c r="IQA15" s="458"/>
      <c r="IQB15" s="458"/>
      <c r="IQC15" s="458"/>
      <c r="IQD15" s="458"/>
      <c r="IQE15" s="458"/>
      <c r="IQF15" s="458"/>
      <c r="IQG15" s="458"/>
      <c r="IQH15" s="458"/>
      <c r="IQI15" s="458"/>
      <c r="IQJ15" s="458"/>
      <c r="IQK15" s="458"/>
      <c r="IQL15" s="458"/>
      <c r="IQM15" s="458"/>
      <c r="IQN15" s="458"/>
      <c r="IQO15" s="458"/>
      <c r="IQP15" s="458"/>
      <c r="IQQ15" s="458"/>
      <c r="IQR15" s="458"/>
      <c r="IQS15" s="458"/>
      <c r="IQT15" s="458"/>
      <c r="IQU15" s="458"/>
      <c r="IQV15" s="458"/>
      <c r="IQW15" s="458"/>
      <c r="IQX15" s="458"/>
      <c r="IQY15" s="458"/>
      <c r="IQZ15" s="458"/>
      <c r="IRA15" s="458"/>
      <c r="IRB15" s="458"/>
      <c r="IRC15" s="458"/>
      <c r="IRD15" s="458"/>
      <c r="IRE15" s="458"/>
      <c r="IRF15" s="458"/>
      <c r="IRG15" s="458"/>
      <c r="IRH15" s="458"/>
      <c r="IRI15" s="458"/>
      <c r="IRJ15" s="458"/>
      <c r="IRK15" s="458"/>
      <c r="IRL15" s="458"/>
      <c r="IRM15" s="458"/>
      <c r="IRN15" s="458"/>
      <c r="IRO15" s="458"/>
      <c r="IRP15" s="458"/>
      <c r="IRQ15" s="458"/>
      <c r="IRR15" s="458"/>
      <c r="IRS15" s="458"/>
      <c r="IRT15" s="458"/>
      <c r="IRU15" s="458"/>
      <c r="IRV15" s="458"/>
      <c r="IRW15" s="458"/>
      <c r="IRX15" s="458"/>
      <c r="IRY15" s="458"/>
      <c r="IRZ15" s="458"/>
      <c r="ISA15" s="458"/>
      <c r="ISB15" s="458"/>
      <c r="ISC15" s="458"/>
      <c r="ISD15" s="458"/>
      <c r="ISE15" s="458"/>
      <c r="ISF15" s="458"/>
      <c r="ISG15" s="458"/>
      <c r="ISH15" s="458"/>
      <c r="ISI15" s="458"/>
      <c r="ISJ15" s="458"/>
      <c r="ISK15" s="458"/>
      <c r="ISL15" s="458"/>
      <c r="ISM15" s="458"/>
      <c r="ISN15" s="458"/>
      <c r="ISO15" s="458"/>
      <c r="ISP15" s="458"/>
      <c r="ISQ15" s="458"/>
      <c r="ISR15" s="458"/>
      <c r="ISS15" s="458"/>
      <c r="IST15" s="458"/>
      <c r="ISU15" s="458"/>
      <c r="ISV15" s="458"/>
      <c r="ISW15" s="458"/>
      <c r="ISX15" s="458"/>
      <c r="ISY15" s="458"/>
      <c r="ISZ15" s="458"/>
      <c r="ITA15" s="458"/>
      <c r="ITB15" s="458"/>
      <c r="ITC15" s="458"/>
      <c r="ITD15" s="458"/>
      <c r="ITE15" s="458"/>
      <c r="ITF15" s="458"/>
      <c r="ITG15" s="458"/>
      <c r="ITH15" s="458"/>
      <c r="ITI15" s="458"/>
      <c r="ITJ15" s="458"/>
      <c r="ITK15" s="458"/>
      <c r="ITL15" s="458"/>
      <c r="ITM15" s="458"/>
      <c r="ITN15" s="458"/>
      <c r="ITO15" s="458"/>
      <c r="ITP15" s="458"/>
      <c r="ITQ15" s="458"/>
      <c r="ITR15" s="458"/>
      <c r="ITS15" s="458"/>
      <c r="ITT15" s="458"/>
      <c r="ITU15" s="458"/>
      <c r="ITV15" s="458"/>
      <c r="ITW15" s="458"/>
      <c r="ITX15" s="458"/>
      <c r="ITY15" s="458"/>
      <c r="ITZ15" s="458"/>
      <c r="IUA15" s="458"/>
      <c r="IUB15" s="458"/>
      <c r="IUC15" s="458"/>
      <c r="IUD15" s="458"/>
      <c r="IUE15" s="458"/>
      <c r="IUF15" s="458"/>
      <c r="IUG15" s="458"/>
      <c r="IUH15" s="458"/>
      <c r="IUI15" s="458"/>
      <c r="IUJ15" s="458"/>
      <c r="IUK15" s="458"/>
      <c r="IUL15" s="458"/>
      <c r="IUM15" s="458"/>
      <c r="IUN15" s="458"/>
      <c r="IUO15" s="458"/>
      <c r="IUP15" s="458"/>
      <c r="IUQ15" s="458"/>
      <c r="IUR15" s="458"/>
      <c r="IUS15" s="458"/>
      <c r="IUT15" s="458"/>
      <c r="IUU15" s="458"/>
      <c r="IUV15" s="458"/>
      <c r="IUW15" s="458"/>
      <c r="IUX15" s="458"/>
      <c r="IUY15" s="458"/>
      <c r="IUZ15" s="458"/>
      <c r="IVA15" s="458"/>
      <c r="IVB15" s="458"/>
      <c r="IVC15" s="458"/>
      <c r="IVD15" s="458"/>
      <c r="IVE15" s="458"/>
      <c r="IVF15" s="458"/>
      <c r="IVG15" s="458"/>
      <c r="IVH15" s="458"/>
      <c r="IVI15" s="458"/>
      <c r="IVJ15" s="458"/>
      <c r="IVK15" s="458"/>
      <c r="IVL15" s="458"/>
      <c r="IVM15" s="458"/>
      <c r="IVN15" s="458"/>
      <c r="IVO15" s="458"/>
      <c r="IVP15" s="458"/>
      <c r="IVQ15" s="458"/>
      <c r="IVR15" s="458"/>
      <c r="IVS15" s="458"/>
      <c r="IVT15" s="458"/>
      <c r="IVU15" s="458"/>
      <c r="IVV15" s="458"/>
      <c r="IVW15" s="458"/>
      <c r="IVX15" s="458"/>
      <c r="IVY15" s="458"/>
      <c r="IVZ15" s="458"/>
      <c r="IWA15" s="458"/>
      <c r="IWB15" s="458"/>
      <c r="IWC15" s="458"/>
      <c r="IWD15" s="458"/>
      <c r="IWE15" s="458"/>
      <c r="IWF15" s="458"/>
      <c r="IWG15" s="458"/>
      <c r="IWH15" s="458"/>
      <c r="IWI15" s="458"/>
      <c r="IWJ15" s="458"/>
      <c r="IWK15" s="458"/>
      <c r="IWL15" s="458"/>
      <c r="IWM15" s="458"/>
      <c r="IWN15" s="458"/>
      <c r="IWO15" s="458"/>
      <c r="IWP15" s="458"/>
      <c r="IWQ15" s="458"/>
      <c r="IWR15" s="458"/>
      <c r="IWS15" s="458"/>
      <c r="IWT15" s="458"/>
      <c r="IWU15" s="458"/>
      <c r="IWV15" s="458"/>
      <c r="IWW15" s="458"/>
      <c r="IWX15" s="458"/>
      <c r="IWY15" s="458"/>
      <c r="IWZ15" s="458"/>
      <c r="IXA15" s="458"/>
      <c r="IXB15" s="458"/>
      <c r="IXC15" s="458"/>
      <c r="IXD15" s="458"/>
      <c r="IXE15" s="458"/>
      <c r="IXF15" s="458"/>
      <c r="IXG15" s="458"/>
      <c r="IXH15" s="458"/>
      <c r="IXI15" s="458"/>
      <c r="IXJ15" s="458"/>
      <c r="IXK15" s="458"/>
      <c r="IXL15" s="458"/>
      <c r="IXM15" s="458"/>
      <c r="IXN15" s="458"/>
      <c r="IXO15" s="458"/>
      <c r="IXP15" s="458"/>
      <c r="IXQ15" s="458"/>
      <c r="IXR15" s="458"/>
      <c r="IXS15" s="458"/>
      <c r="IXT15" s="458"/>
      <c r="IXU15" s="458"/>
      <c r="IXV15" s="458"/>
      <c r="IXW15" s="458"/>
      <c r="IXX15" s="458"/>
      <c r="IXY15" s="458"/>
      <c r="IXZ15" s="458"/>
      <c r="IYA15" s="458"/>
      <c r="IYB15" s="458"/>
      <c r="IYC15" s="458"/>
      <c r="IYD15" s="458"/>
      <c r="IYE15" s="458"/>
      <c r="IYF15" s="458"/>
      <c r="IYG15" s="458"/>
      <c r="IYH15" s="458"/>
      <c r="IYI15" s="458"/>
      <c r="IYJ15" s="458"/>
      <c r="IYK15" s="458"/>
      <c r="IYL15" s="458"/>
      <c r="IYM15" s="458"/>
      <c r="IYN15" s="458"/>
      <c r="IYO15" s="458"/>
      <c r="IYP15" s="458"/>
      <c r="IYQ15" s="458"/>
      <c r="IYR15" s="458"/>
      <c r="IYS15" s="458"/>
      <c r="IYT15" s="458"/>
      <c r="IYU15" s="458"/>
      <c r="IYV15" s="458"/>
      <c r="IYW15" s="458"/>
      <c r="IYX15" s="458"/>
      <c r="IYY15" s="458"/>
      <c r="IYZ15" s="458"/>
      <c r="IZA15" s="458"/>
      <c r="IZB15" s="458"/>
      <c r="IZC15" s="458"/>
      <c r="IZD15" s="458"/>
      <c r="IZE15" s="458"/>
      <c r="IZF15" s="458"/>
      <c r="IZG15" s="458"/>
      <c r="IZH15" s="458"/>
      <c r="IZI15" s="458"/>
      <c r="IZJ15" s="458"/>
      <c r="IZK15" s="458"/>
      <c r="IZL15" s="458"/>
      <c r="IZM15" s="458"/>
      <c r="IZN15" s="458"/>
      <c r="IZO15" s="458"/>
      <c r="IZP15" s="458"/>
      <c r="IZQ15" s="458"/>
      <c r="IZR15" s="458"/>
      <c r="IZS15" s="458"/>
      <c r="IZT15" s="458"/>
      <c r="IZU15" s="458"/>
      <c r="IZV15" s="458"/>
      <c r="IZW15" s="458"/>
      <c r="IZX15" s="458"/>
      <c r="IZY15" s="458"/>
      <c r="IZZ15" s="458"/>
      <c r="JAA15" s="458"/>
      <c r="JAB15" s="458"/>
      <c r="JAC15" s="458"/>
      <c r="JAD15" s="458"/>
      <c r="JAE15" s="458"/>
      <c r="JAF15" s="458"/>
      <c r="JAG15" s="458"/>
      <c r="JAH15" s="458"/>
      <c r="JAI15" s="458"/>
      <c r="JAJ15" s="458"/>
      <c r="JAK15" s="458"/>
      <c r="JAL15" s="458"/>
      <c r="JAM15" s="458"/>
      <c r="JAN15" s="458"/>
      <c r="JAO15" s="458"/>
      <c r="JAP15" s="458"/>
      <c r="JAQ15" s="458"/>
      <c r="JAR15" s="458"/>
      <c r="JAS15" s="458"/>
      <c r="JAT15" s="458"/>
      <c r="JAU15" s="458"/>
      <c r="JAV15" s="458"/>
      <c r="JAW15" s="458"/>
      <c r="JAX15" s="458"/>
      <c r="JAY15" s="458"/>
      <c r="JAZ15" s="458"/>
      <c r="JBA15" s="458"/>
      <c r="JBB15" s="458"/>
      <c r="JBC15" s="458"/>
      <c r="JBD15" s="458"/>
      <c r="JBE15" s="458"/>
      <c r="JBF15" s="458"/>
      <c r="JBG15" s="458"/>
      <c r="JBH15" s="458"/>
      <c r="JBI15" s="458"/>
      <c r="JBJ15" s="458"/>
      <c r="JBK15" s="458"/>
      <c r="JBL15" s="458"/>
      <c r="JBM15" s="458"/>
      <c r="JBN15" s="458"/>
      <c r="JBO15" s="458"/>
      <c r="JBP15" s="458"/>
      <c r="JBQ15" s="458"/>
      <c r="JBR15" s="458"/>
      <c r="JBS15" s="458"/>
      <c r="JBT15" s="458"/>
      <c r="JBU15" s="458"/>
      <c r="JBV15" s="458"/>
      <c r="JBW15" s="458"/>
      <c r="JBX15" s="458"/>
      <c r="JBY15" s="458"/>
      <c r="JBZ15" s="458"/>
      <c r="JCA15" s="458"/>
      <c r="JCB15" s="458"/>
      <c r="JCC15" s="458"/>
      <c r="JCD15" s="458"/>
      <c r="JCE15" s="458"/>
      <c r="JCF15" s="458"/>
      <c r="JCG15" s="458"/>
      <c r="JCH15" s="458"/>
      <c r="JCI15" s="458"/>
      <c r="JCJ15" s="458"/>
      <c r="JCK15" s="458"/>
      <c r="JCL15" s="458"/>
      <c r="JCM15" s="458"/>
      <c r="JCN15" s="458"/>
      <c r="JCO15" s="458"/>
      <c r="JCP15" s="458"/>
      <c r="JCQ15" s="458"/>
      <c r="JCR15" s="458"/>
      <c r="JCS15" s="458"/>
      <c r="JCT15" s="458"/>
      <c r="JCU15" s="458"/>
      <c r="JCV15" s="458"/>
      <c r="JCW15" s="458"/>
      <c r="JCX15" s="458"/>
      <c r="JCY15" s="458"/>
      <c r="JCZ15" s="458"/>
      <c r="JDA15" s="458"/>
      <c r="JDB15" s="458"/>
      <c r="JDC15" s="458"/>
      <c r="JDD15" s="458"/>
      <c r="JDE15" s="458"/>
      <c r="JDF15" s="458"/>
      <c r="JDG15" s="458"/>
      <c r="JDH15" s="458"/>
      <c r="JDI15" s="458"/>
      <c r="JDJ15" s="458"/>
      <c r="JDK15" s="458"/>
      <c r="JDL15" s="458"/>
      <c r="JDM15" s="458"/>
      <c r="JDN15" s="458"/>
      <c r="JDO15" s="458"/>
      <c r="JDP15" s="458"/>
      <c r="JDQ15" s="458"/>
      <c r="JDR15" s="458"/>
      <c r="JDS15" s="458"/>
      <c r="JDT15" s="458"/>
      <c r="JDU15" s="458"/>
      <c r="JDV15" s="458"/>
      <c r="JDW15" s="458"/>
      <c r="JDX15" s="458"/>
      <c r="JDY15" s="458"/>
      <c r="JDZ15" s="458"/>
      <c r="JEA15" s="458"/>
      <c r="JEB15" s="458"/>
      <c r="JEC15" s="458"/>
      <c r="JED15" s="458"/>
      <c r="JEE15" s="458"/>
      <c r="JEF15" s="458"/>
      <c r="JEG15" s="458"/>
      <c r="JEH15" s="458"/>
      <c r="JEI15" s="458"/>
      <c r="JEJ15" s="458"/>
      <c r="JEK15" s="458"/>
      <c r="JEL15" s="458"/>
      <c r="JEM15" s="458"/>
      <c r="JEN15" s="458"/>
      <c r="JEO15" s="458"/>
      <c r="JEP15" s="458"/>
      <c r="JEQ15" s="458"/>
      <c r="JER15" s="458"/>
      <c r="JES15" s="458"/>
      <c r="JET15" s="458"/>
      <c r="JEU15" s="458"/>
      <c r="JEV15" s="458"/>
      <c r="JEW15" s="458"/>
      <c r="JEX15" s="458"/>
      <c r="JEY15" s="458"/>
      <c r="JEZ15" s="458"/>
      <c r="JFA15" s="458"/>
      <c r="JFB15" s="458"/>
      <c r="JFC15" s="458"/>
      <c r="JFD15" s="458"/>
      <c r="JFE15" s="458"/>
      <c r="JFF15" s="458"/>
      <c r="JFG15" s="458"/>
      <c r="JFH15" s="458"/>
      <c r="JFI15" s="458"/>
      <c r="JFJ15" s="458"/>
      <c r="JFK15" s="458"/>
      <c r="JFL15" s="458"/>
      <c r="JFM15" s="458"/>
      <c r="JFN15" s="458"/>
      <c r="JFO15" s="458"/>
      <c r="JFP15" s="458"/>
      <c r="JFQ15" s="458"/>
      <c r="JFR15" s="458"/>
      <c r="JFS15" s="458"/>
      <c r="JFT15" s="458"/>
      <c r="JFU15" s="458"/>
      <c r="JFV15" s="458"/>
      <c r="JFW15" s="458"/>
      <c r="JFX15" s="458"/>
      <c r="JFY15" s="458"/>
      <c r="JFZ15" s="458"/>
      <c r="JGA15" s="458"/>
      <c r="JGB15" s="458"/>
      <c r="JGC15" s="458"/>
      <c r="JGD15" s="458"/>
      <c r="JGE15" s="458"/>
      <c r="JGF15" s="458"/>
      <c r="JGG15" s="458"/>
      <c r="JGH15" s="458"/>
      <c r="JGI15" s="458"/>
      <c r="JGJ15" s="458"/>
      <c r="JGK15" s="458"/>
      <c r="JGL15" s="458"/>
      <c r="JGM15" s="458"/>
      <c r="JGN15" s="458"/>
      <c r="JGO15" s="458"/>
      <c r="JGP15" s="458"/>
      <c r="JGQ15" s="458"/>
      <c r="JGR15" s="458"/>
      <c r="JGS15" s="458"/>
      <c r="JGT15" s="458"/>
      <c r="JGU15" s="458"/>
      <c r="JGV15" s="458"/>
      <c r="JGW15" s="458"/>
      <c r="JGX15" s="458"/>
      <c r="JGY15" s="458"/>
      <c r="JGZ15" s="458"/>
      <c r="JHA15" s="458"/>
      <c r="JHB15" s="458"/>
      <c r="JHC15" s="458"/>
      <c r="JHD15" s="458"/>
      <c r="JHE15" s="458"/>
      <c r="JHF15" s="458"/>
      <c r="JHG15" s="458"/>
      <c r="JHH15" s="458"/>
      <c r="JHI15" s="458"/>
      <c r="JHJ15" s="458"/>
      <c r="JHK15" s="458"/>
      <c r="JHL15" s="458"/>
      <c r="JHM15" s="458"/>
      <c r="JHN15" s="458"/>
      <c r="JHO15" s="458"/>
      <c r="JHP15" s="458"/>
      <c r="JHQ15" s="458"/>
      <c r="JHR15" s="458"/>
      <c r="JHS15" s="458"/>
      <c r="JHT15" s="458"/>
      <c r="JHU15" s="458"/>
      <c r="JHV15" s="458"/>
      <c r="JHW15" s="458"/>
      <c r="JHX15" s="458"/>
      <c r="JHY15" s="458"/>
      <c r="JHZ15" s="458"/>
      <c r="JIA15" s="458"/>
      <c r="JIB15" s="458"/>
      <c r="JIC15" s="458"/>
      <c r="JID15" s="458"/>
      <c r="JIE15" s="458"/>
      <c r="JIF15" s="458"/>
      <c r="JIG15" s="458"/>
      <c r="JIH15" s="458"/>
      <c r="JII15" s="458"/>
      <c r="JIJ15" s="458"/>
      <c r="JIK15" s="458"/>
      <c r="JIL15" s="458"/>
      <c r="JIM15" s="458"/>
      <c r="JIN15" s="458"/>
      <c r="JIO15" s="458"/>
      <c r="JIP15" s="458"/>
      <c r="JIQ15" s="458"/>
      <c r="JIR15" s="458"/>
      <c r="JIS15" s="458"/>
      <c r="JIT15" s="458"/>
      <c r="JIU15" s="458"/>
      <c r="JIV15" s="458"/>
      <c r="JIW15" s="458"/>
      <c r="JIX15" s="458"/>
      <c r="JIY15" s="458"/>
      <c r="JIZ15" s="458"/>
      <c r="JJA15" s="458"/>
      <c r="JJB15" s="458"/>
      <c r="JJC15" s="458"/>
      <c r="JJD15" s="458"/>
      <c r="JJE15" s="458"/>
      <c r="JJF15" s="458"/>
      <c r="JJG15" s="458"/>
      <c r="JJH15" s="458"/>
      <c r="JJI15" s="458"/>
      <c r="JJJ15" s="458"/>
      <c r="JJK15" s="458"/>
      <c r="JJL15" s="458"/>
      <c r="JJM15" s="458"/>
      <c r="JJN15" s="458"/>
      <c r="JJO15" s="458"/>
      <c r="JJP15" s="458"/>
      <c r="JJQ15" s="458"/>
      <c r="JJR15" s="458"/>
      <c r="JJS15" s="458"/>
      <c r="JJT15" s="458"/>
      <c r="JJU15" s="458"/>
      <c r="JJV15" s="458"/>
      <c r="JJW15" s="458"/>
      <c r="JJX15" s="458"/>
      <c r="JJY15" s="458"/>
      <c r="JJZ15" s="458"/>
      <c r="JKA15" s="458"/>
      <c r="JKB15" s="458"/>
      <c r="JKC15" s="458"/>
      <c r="JKD15" s="458"/>
      <c r="JKE15" s="458"/>
      <c r="JKF15" s="458"/>
      <c r="JKG15" s="458"/>
      <c r="JKH15" s="458"/>
      <c r="JKI15" s="458"/>
      <c r="JKJ15" s="458"/>
      <c r="JKK15" s="458"/>
      <c r="JKL15" s="458"/>
      <c r="JKM15" s="458"/>
      <c r="JKN15" s="458"/>
      <c r="JKO15" s="458"/>
      <c r="JKP15" s="458"/>
      <c r="JKQ15" s="458"/>
      <c r="JKR15" s="458"/>
      <c r="JKS15" s="458"/>
      <c r="JKT15" s="458"/>
      <c r="JKU15" s="458"/>
      <c r="JKV15" s="458"/>
      <c r="JKW15" s="458"/>
      <c r="JKX15" s="458"/>
      <c r="JKY15" s="458"/>
      <c r="JKZ15" s="458"/>
      <c r="JLA15" s="458"/>
      <c r="JLB15" s="458"/>
      <c r="JLC15" s="458"/>
      <c r="JLD15" s="458"/>
      <c r="JLE15" s="458"/>
      <c r="JLF15" s="458"/>
      <c r="JLG15" s="458"/>
      <c r="JLH15" s="458"/>
      <c r="JLI15" s="458"/>
      <c r="JLJ15" s="458"/>
      <c r="JLK15" s="458"/>
      <c r="JLL15" s="458"/>
      <c r="JLM15" s="458"/>
      <c r="JLN15" s="458"/>
      <c r="JLO15" s="458"/>
      <c r="JLP15" s="458"/>
      <c r="JLQ15" s="458"/>
      <c r="JLR15" s="458"/>
      <c r="JLS15" s="458"/>
      <c r="JLT15" s="458"/>
      <c r="JLU15" s="458"/>
      <c r="JLV15" s="458"/>
      <c r="JLW15" s="458"/>
      <c r="JLX15" s="458"/>
      <c r="JLY15" s="458"/>
      <c r="JLZ15" s="458"/>
      <c r="JMA15" s="458"/>
      <c r="JMB15" s="458"/>
      <c r="JMC15" s="458"/>
      <c r="JMD15" s="458"/>
      <c r="JME15" s="458"/>
      <c r="JMF15" s="458"/>
      <c r="JMG15" s="458"/>
      <c r="JMH15" s="458"/>
      <c r="JMI15" s="458"/>
      <c r="JMJ15" s="458"/>
      <c r="JMK15" s="458"/>
      <c r="JML15" s="458"/>
      <c r="JMM15" s="458"/>
      <c r="JMN15" s="458"/>
      <c r="JMO15" s="458"/>
      <c r="JMP15" s="458"/>
      <c r="JMQ15" s="458"/>
      <c r="JMR15" s="458"/>
      <c r="JMS15" s="458"/>
      <c r="JMT15" s="458"/>
      <c r="JMU15" s="458"/>
      <c r="JMV15" s="458"/>
      <c r="JMW15" s="458"/>
      <c r="JMX15" s="458"/>
      <c r="JMY15" s="458"/>
      <c r="JMZ15" s="458"/>
      <c r="JNA15" s="458"/>
      <c r="JNB15" s="458"/>
      <c r="JNC15" s="458"/>
      <c r="JND15" s="458"/>
      <c r="JNE15" s="458"/>
      <c r="JNF15" s="458"/>
      <c r="JNG15" s="458"/>
      <c r="JNH15" s="458"/>
      <c r="JNI15" s="458"/>
      <c r="JNJ15" s="458"/>
      <c r="JNK15" s="458"/>
      <c r="JNL15" s="458"/>
      <c r="JNM15" s="458"/>
      <c r="JNN15" s="458"/>
      <c r="JNO15" s="458"/>
      <c r="JNP15" s="458"/>
      <c r="JNQ15" s="458"/>
      <c r="JNR15" s="458"/>
      <c r="JNS15" s="458"/>
      <c r="JNT15" s="458"/>
      <c r="JNU15" s="458"/>
      <c r="JNV15" s="458"/>
      <c r="JNW15" s="458"/>
      <c r="JNX15" s="458"/>
      <c r="JNY15" s="458"/>
      <c r="JNZ15" s="458"/>
      <c r="JOA15" s="458"/>
      <c r="JOB15" s="458"/>
      <c r="JOC15" s="458"/>
      <c r="JOD15" s="458"/>
      <c r="JOE15" s="458"/>
      <c r="JOF15" s="458"/>
      <c r="JOG15" s="458"/>
      <c r="JOH15" s="458"/>
      <c r="JOI15" s="458"/>
      <c r="JOJ15" s="458"/>
      <c r="JOK15" s="458"/>
      <c r="JOL15" s="458"/>
      <c r="JOM15" s="458"/>
      <c r="JON15" s="458"/>
      <c r="JOO15" s="458"/>
      <c r="JOP15" s="458"/>
      <c r="JOQ15" s="458"/>
      <c r="JOR15" s="458"/>
      <c r="JOS15" s="458"/>
      <c r="JOT15" s="458"/>
      <c r="JOU15" s="458"/>
      <c r="JOV15" s="458"/>
      <c r="JOW15" s="458"/>
      <c r="JOX15" s="458"/>
      <c r="JOY15" s="458"/>
      <c r="JOZ15" s="458"/>
      <c r="JPA15" s="458"/>
      <c r="JPB15" s="458"/>
      <c r="JPC15" s="458"/>
      <c r="JPD15" s="458"/>
      <c r="JPE15" s="458"/>
      <c r="JPF15" s="458"/>
      <c r="JPG15" s="458"/>
      <c r="JPH15" s="458"/>
      <c r="JPI15" s="458"/>
      <c r="JPJ15" s="458"/>
      <c r="JPK15" s="458"/>
      <c r="JPL15" s="458"/>
      <c r="JPM15" s="458"/>
      <c r="JPN15" s="458"/>
      <c r="JPO15" s="458"/>
      <c r="JPP15" s="458"/>
      <c r="JPQ15" s="458"/>
      <c r="JPR15" s="458"/>
      <c r="JPS15" s="458"/>
      <c r="JPT15" s="458"/>
      <c r="JPU15" s="458"/>
      <c r="JPV15" s="458"/>
      <c r="JPW15" s="458"/>
      <c r="JPX15" s="458"/>
      <c r="JPY15" s="458"/>
      <c r="JPZ15" s="458"/>
      <c r="JQA15" s="458"/>
      <c r="JQB15" s="458"/>
      <c r="JQC15" s="458"/>
      <c r="JQD15" s="458"/>
      <c r="JQE15" s="458"/>
      <c r="JQF15" s="458"/>
      <c r="JQG15" s="458"/>
      <c r="JQH15" s="458"/>
      <c r="JQI15" s="458"/>
      <c r="JQJ15" s="458"/>
      <c r="JQK15" s="458"/>
      <c r="JQL15" s="458"/>
      <c r="JQM15" s="458"/>
      <c r="JQN15" s="458"/>
      <c r="JQO15" s="458"/>
      <c r="JQP15" s="458"/>
      <c r="JQQ15" s="458"/>
      <c r="JQR15" s="458"/>
      <c r="JQS15" s="458"/>
      <c r="JQT15" s="458"/>
      <c r="JQU15" s="458"/>
      <c r="JQV15" s="458"/>
      <c r="JQW15" s="458"/>
      <c r="JQX15" s="458"/>
      <c r="JQY15" s="458"/>
      <c r="JQZ15" s="458"/>
      <c r="JRA15" s="458"/>
      <c r="JRB15" s="458"/>
      <c r="JRC15" s="458"/>
      <c r="JRD15" s="458"/>
      <c r="JRE15" s="458"/>
      <c r="JRF15" s="458"/>
      <c r="JRG15" s="458"/>
      <c r="JRH15" s="458"/>
      <c r="JRI15" s="458"/>
      <c r="JRJ15" s="458"/>
      <c r="JRK15" s="458"/>
      <c r="JRL15" s="458"/>
      <c r="JRM15" s="458"/>
      <c r="JRN15" s="458"/>
      <c r="JRO15" s="458"/>
      <c r="JRP15" s="458"/>
      <c r="JRQ15" s="458"/>
      <c r="JRR15" s="458"/>
      <c r="JRS15" s="458"/>
      <c r="JRT15" s="458"/>
      <c r="JRU15" s="458"/>
      <c r="JRV15" s="458"/>
      <c r="JRW15" s="458"/>
      <c r="JRX15" s="458"/>
      <c r="JRY15" s="458"/>
      <c r="JRZ15" s="458"/>
      <c r="JSA15" s="458"/>
      <c r="JSB15" s="458"/>
      <c r="JSC15" s="458"/>
      <c r="JSD15" s="458"/>
      <c r="JSE15" s="458"/>
      <c r="JSF15" s="458"/>
      <c r="JSG15" s="458"/>
      <c r="JSH15" s="458"/>
      <c r="JSI15" s="458"/>
      <c r="JSJ15" s="458"/>
      <c r="JSK15" s="458"/>
      <c r="JSL15" s="458"/>
      <c r="JSM15" s="458"/>
      <c r="JSN15" s="458"/>
      <c r="JSO15" s="458"/>
      <c r="JSP15" s="458"/>
      <c r="JSQ15" s="458"/>
      <c r="JSR15" s="458"/>
      <c r="JSS15" s="458"/>
      <c r="JST15" s="458"/>
      <c r="JSU15" s="458"/>
      <c r="JSV15" s="458"/>
      <c r="JSW15" s="458"/>
      <c r="JSX15" s="458"/>
      <c r="JSY15" s="458"/>
      <c r="JSZ15" s="458"/>
      <c r="JTA15" s="458"/>
      <c r="JTB15" s="458"/>
      <c r="JTC15" s="458"/>
      <c r="JTD15" s="458"/>
      <c r="JTE15" s="458"/>
      <c r="JTF15" s="458"/>
      <c r="JTG15" s="458"/>
      <c r="JTH15" s="458"/>
      <c r="JTI15" s="458"/>
      <c r="JTJ15" s="458"/>
      <c r="JTK15" s="458"/>
      <c r="JTL15" s="458"/>
      <c r="JTM15" s="458"/>
      <c r="JTN15" s="458"/>
      <c r="JTO15" s="458"/>
      <c r="JTP15" s="458"/>
      <c r="JTQ15" s="458"/>
      <c r="JTR15" s="458"/>
      <c r="JTS15" s="458"/>
      <c r="JTT15" s="458"/>
      <c r="JTU15" s="458"/>
      <c r="JTV15" s="458"/>
      <c r="JTW15" s="458"/>
      <c r="JTX15" s="458"/>
      <c r="JTY15" s="458"/>
      <c r="JTZ15" s="458"/>
      <c r="JUA15" s="458"/>
      <c r="JUB15" s="458"/>
      <c r="JUC15" s="458"/>
      <c r="JUD15" s="458"/>
      <c r="JUE15" s="458"/>
      <c r="JUF15" s="458"/>
      <c r="JUG15" s="458"/>
      <c r="JUH15" s="458"/>
      <c r="JUI15" s="458"/>
      <c r="JUJ15" s="458"/>
      <c r="JUK15" s="458"/>
      <c r="JUL15" s="458"/>
      <c r="JUM15" s="458"/>
      <c r="JUN15" s="458"/>
      <c r="JUO15" s="458"/>
      <c r="JUP15" s="458"/>
      <c r="JUQ15" s="458"/>
      <c r="JUR15" s="458"/>
      <c r="JUS15" s="458"/>
      <c r="JUT15" s="458"/>
      <c r="JUU15" s="458"/>
      <c r="JUV15" s="458"/>
      <c r="JUW15" s="458"/>
      <c r="JUX15" s="458"/>
      <c r="JUY15" s="458"/>
      <c r="JUZ15" s="458"/>
      <c r="JVA15" s="458"/>
      <c r="JVB15" s="458"/>
      <c r="JVC15" s="458"/>
      <c r="JVD15" s="458"/>
      <c r="JVE15" s="458"/>
      <c r="JVF15" s="458"/>
      <c r="JVG15" s="458"/>
      <c r="JVH15" s="458"/>
      <c r="JVI15" s="458"/>
      <c r="JVJ15" s="458"/>
      <c r="JVK15" s="458"/>
      <c r="JVL15" s="458"/>
      <c r="JVM15" s="458"/>
      <c r="JVN15" s="458"/>
      <c r="JVO15" s="458"/>
      <c r="JVP15" s="458"/>
      <c r="JVQ15" s="458"/>
      <c r="JVR15" s="458"/>
      <c r="JVS15" s="458"/>
      <c r="JVT15" s="458"/>
      <c r="JVU15" s="458"/>
      <c r="JVV15" s="458"/>
      <c r="JVW15" s="458"/>
      <c r="JVX15" s="458"/>
      <c r="JVY15" s="458"/>
      <c r="JVZ15" s="458"/>
      <c r="JWA15" s="458"/>
      <c r="JWB15" s="458"/>
      <c r="JWC15" s="458"/>
      <c r="JWD15" s="458"/>
      <c r="JWE15" s="458"/>
      <c r="JWF15" s="458"/>
      <c r="JWG15" s="458"/>
      <c r="JWH15" s="458"/>
      <c r="JWI15" s="458"/>
      <c r="JWJ15" s="458"/>
      <c r="JWK15" s="458"/>
      <c r="JWL15" s="458"/>
      <c r="JWM15" s="458"/>
      <c r="JWN15" s="458"/>
      <c r="JWO15" s="458"/>
      <c r="JWP15" s="458"/>
      <c r="JWQ15" s="458"/>
      <c r="JWR15" s="458"/>
      <c r="JWS15" s="458"/>
      <c r="JWT15" s="458"/>
      <c r="JWU15" s="458"/>
      <c r="JWV15" s="458"/>
      <c r="JWW15" s="458"/>
      <c r="JWX15" s="458"/>
      <c r="JWY15" s="458"/>
      <c r="JWZ15" s="458"/>
      <c r="JXA15" s="458"/>
      <c r="JXB15" s="458"/>
      <c r="JXC15" s="458"/>
      <c r="JXD15" s="458"/>
      <c r="JXE15" s="458"/>
      <c r="JXF15" s="458"/>
      <c r="JXG15" s="458"/>
      <c r="JXH15" s="458"/>
      <c r="JXI15" s="458"/>
      <c r="JXJ15" s="458"/>
      <c r="JXK15" s="458"/>
      <c r="JXL15" s="458"/>
      <c r="JXM15" s="458"/>
      <c r="JXN15" s="458"/>
      <c r="JXO15" s="458"/>
      <c r="JXP15" s="458"/>
      <c r="JXQ15" s="458"/>
      <c r="JXR15" s="458"/>
      <c r="JXS15" s="458"/>
      <c r="JXT15" s="458"/>
      <c r="JXU15" s="458"/>
      <c r="JXV15" s="458"/>
      <c r="JXW15" s="458"/>
      <c r="JXX15" s="458"/>
      <c r="JXY15" s="458"/>
      <c r="JXZ15" s="458"/>
      <c r="JYA15" s="458"/>
      <c r="JYB15" s="458"/>
      <c r="JYC15" s="458"/>
      <c r="JYD15" s="458"/>
      <c r="JYE15" s="458"/>
      <c r="JYF15" s="458"/>
      <c r="JYG15" s="458"/>
      <c r="JYH15" s="458"/>
      <c r="JYI15" s="458"/>
      <c r="JYJ15" s="458"/>
      <c r="JYK15" s="458"/>
      <c r="JYL15" s="458"/>
      <c r="JYM15" s="458"/>
      <c r="JYN15" s="458"/>
      <c r="JYO15" s="458"/>
      <c r="JYP15" s="458"/>
      <c r="JYQ15" s="458"/>
      <c r="JYR15" s="458"/>
      <c r="JYS15" s="458"/>
      <c r="JYT15" s="458"/>
      <c r="JYU15" s="458"/>
      <c r="JYV15" s="458"/>
      <c r="JYW15" s="458"/>
      <c r="JYX15" s="458"/>
      <c r="JYY15" s="458"/>
      <c r="JYZ15" s="458"/>
      <c r="JZA15" s="458"/>
      <c r="JZB15" s="458"/>
      <c r="JZC15" s="458"/>
      <c r="JZD15" s="458"/>
      <c r="JZE15" s="458"/>
      <c r="JZF15" s="458"/>
      <c r="JZG15" s="458"/>
      <c r="JZH15" s="458"/>
      <c r="JZI15" s="458"/>
      <c r="JZJ15" s="458"/>
      <c r="JZK15" s="458"/>
      <c r="JZL15" s="458"/>
      <c r="JZM15" s="458"/>
      <c r="JZN15" s="458"/>
      <c r="JZO15" s="458"/>
      <c r="JZP15" s="458"/>
      <c r="JZQ15" s="458"/>
      <c r="JZR15" s="458"/>
      <c r="JZS15" s="458"/>
      <c r="JZT15" s="458"/>
      <c r="JZU15" s="458"/>
      <c r="JZV15" s="458"/>
      <c r="JZW15" s="458"/>
      <c r="JZX15" s="458"/>
      <c r="JZY15" s="458"/>
      <c r="JZZ15" s="458"/>
      <c r="KAA15" s="458"/>
      <c r="KAB15" s="458"/>
      <c r="KAC15" s="458"/>
      <c r="KAD15" s="458"/>
      <c r="KAE15" s="458"/>
      <c r="KAF15" s="458"/>
      <c r="KAG15" s="458"/>
      <c r="KAH15" s="458"/>
      <c r="KAI15" s="458"/>
      <c r="KAJ15" s="458"/>
      <c r="KAK15" s="458"/>
      <c r="KAL15" s="458"/>
      <c r="KAM15" s="458"/>
      <c r="KAN15" s="458"/>
      <c r="KAO15" s="458"/>
      <c r="KAP15" s="458"/>
      <c r="KAQ15" s="458"/>
      <c r="KAR15" s="458"/>
      <c r="KAS15" s="458"/>
      <c r="KAT15" s="458"/>
      <c r="KAU15" s="458"/>
      <c r="KAV15" s="458"/>
      <c r="KAW15" s="458"/>
      <c r="KAX15" s="458"/>
      <c r="KAY15" s="458"/>
      <c r="KAZ15" s="458"/>
      <c r="KBA15" s="458"/>
      <c r="KBB15" s="458"/>
      <c r="KBC15" s="458"/>
      <c r="KBD15" s="458"/>
      <c r="KBE15" s="458"/>
      <c r="KBF15" s="458"/>
      <c r="KBG15" s="458"/>
      <c r="KBH15" s="458"/>
      <c r="KBI15" s="458"/>
      <c r="KBJ15" s="458"/>
      <c r="KBK15" s="458"/>
      <c r="KBL15" s="458"/>
      <c r="KBM15" s="458"/>
      <c r="KBN15" s="458"/>
      <c r="KBO15" s="458"/>
      <c r="KBP15" s="458"/>
      <c r="KBQ15" s="458"/>
      <c r="KBR15" s="458"/>
      <c r="KBS15" s="458"/>
      <c r="KBT15" s="458"/>
      <c r="KBU15" s="458"/>
      <c r="KBV15" s="458"/>
      <c r="KBW15" s="458"/>
      <c r="KBX15" s="458"/>
      <c r="KBY15" s="458"/>
      <c r="KBZ15" s="458"/>
      <c r="KCA15" s="458"/>
      <c r="KCB15" s="458"/>
      <c r="KCC15" s="458"/>
      <c r="KCD15" s="458"/>
      <c r="KCE15" s="458"/>
      <c r="KCF15" s="458"/>
      <c r="KCG15" s="458"/>
      <c r="KCH15" s="458"/>
      <c r="KCI15" s="458"/>
      <c r="KCJ15" s="458"/>
      <c r="KCK15" s="458"/>
      <c r="KCL15" s="458"/>
      <c r="KCM15" s="458"/>
      <c r="KCN15" s="458"/>
      <c r="KCO15" s="458"/>
      <c r="KCP15" s="458"/>
      <c r="KCQ15" s="458"/>
      <c r="KCR15" s="458"/>
      <c r="KCS15" s="458"/>
      <c r="KCT15" s="458"/>
      <c r="KCU15" s="458"/>
      <c r="KCV15" s="458"/>
      <c r="KCW15" s="458"/>
      <c r="KCX15" s="458"/>
      <c r="KCY15" s="458"/>
      <c r="KCZ15" s="458"/>
      <c r="KDA15" s="458"/>
      <c r="KDB15" s="458"/>
      <c r="KDC15" s="458"/>
      <c r="KDD15" s="458"/>
      <c r="KDE15" s="458"/>
      <c r="KDF15" s="458"/>
      <c r="KDG15" s="458"/>
      <c r="KDH15" s="458"/>
      <c r="KDI15" s="458"/>
      <c r="KDJ15" s="458"/>
      <c r="KDK15" s="458"/>
      <c r="KDL15" s="458"/>
      <c r="KDM15" s="458"/>
      <c r="KDN15" s="458"/>
      <c r="KDO15" s="458"/>
      <c r="KDP15" s="458"/>
      <c r="KDQ15" s="458"/>
      <c r="KDR15" s="458"/>
      <c r="KDS15" s="458"/>
      <c r="KDT15" s="458"/>
      <c r="KDU15" s="458"/>
      <c r="KDV15" s="458"/>
      <c r="KDW15" s="458"/>
      <c r="KDX15" s="458"/>
      <c r="KDY15" s="458"/>
      <c r="KDZ15" s="458"/>
      <c r="KEA15" s="458"/>
      <c r="KEB15" s="458"/>
      <c r="KEC15" s="458"/>
      <c r="KED15" s="458"/>
      <c r="KEE15" s="458"/>
      <c r="KEF15" s="458"/>
      <c r="KEG15" s="458"/>
      <c r="KEH15" s="458"/>
      <c r="KEI15" s="458"/>
      <c r="KEJ15" s="458"/>
      <c r="KEK15" s="458"/>
      <c r="KEL15" s="458"/>
      <c r="KEM15" s="458"/>
      <c r="KEN15" s="458"/>
      <c r="KEO15" s="458"/>
      <c r="KEP15" s="458"/>
      <c r="KEQ15" s="458"/>
      <c r="KER15" s="458"/>
      <c r="KES15" s="458"/>
      <c r="KET15" s="458"/>
      <c r="KEU15" s="458"/>
      <c r="KEV15" s="458"/>
      <c r="KEW15" s="458"/>
      <c r="KEX15" s="458"/>
      <c r="KEY15" s="458"/>
      <c r="KEZ15" s="458"/>
      <c r="KFA15" s="458"/>
      <c r="KFB15" s="458"/>
      <c r="KFC15" s="458"/>
      <c r="KFD15" s="458"/>
      <c r="KFE15" s="458"/>
      <c r="KFF15" s="458"/>
      <c r="KFG15" s="458"/>
      <c r="KFH15" s="458"/>
      <c r="KFI15" s="458"/>
      <c r="KFJ15" s="458"/>
      <c r="KFK15" s="458"/>
      <c r="KFL15" s="458"/>
      <c r="KFM15" s="458"/>
      <c r="KFN15" s="458"/>
      <c r="KFO15" s="458"/>
      <c r="KFP15" s="458"/>
      <c r="KFQ15" s="458"/>
      <c r="KFR15" s="458"/>
      <c r="KFS15" s="458"/>
      <c r="KFT15" s="458"/>
      <c r="KFU15" s="458"/>
      <c r="KFV15" s="458"/>
      <c r="KFW15" s="458"/>
      <c r="KFX15" s="458"/>
      <c r="KFY15" s="458"/>
      <c r="KFZ15" s="458"/>
      <c r="KGA15" s="458"/>
      <c r="KGB15" s="458"/>
      <c r="KGC15" s="458"/>
      <c r="KGD15" s="458"/>
      <c r="KGE15" s="458"/>
      <c r="KGF15" s="458"/>
      <c r="KGG15" s="458"/>
      <c r="KGH15" s="458"/>
      <c r="KGI15" s="458"/>
      <c r="KGJ15" s="458"/>
      <c r="KGK15" s="458"/>
      <c r="KGL15" s="458"/>
      <c r="KGM15" s="458"/>
      <c r="KGN15" s="458"/>
      <c r="KGO15" s="458"/>
      <c r="KGP15" s="458"/>
      <c r="KGQ15" s="458"/>
      <c r="KGR15" s="458"/>
      <c r="KGS15" s="458"/>
      <c r="KGT15" s="458"/>
      <c r="KGU15" s="458"/>
      <c r="KGV15" s="458"/>
      <c r="KGW15" s="458"/>
      <c r="KGX15" s="458"/>
      <c r="KGY15" s="458"/>
      <c r="KGZ15" s="458"/>
      <c r="KHA15" s="458"/>
      <c r="KHB15" s="458"/>
      <c r="KHC15" s="458"/>
      <c r="KHD15" s="458"/>
      <c r="KHE15" s="458"/>
      <c r="KHF15" s="458"/>
      <c r="KHG15" s="458"/>
      <c r="KHH15" s="458"/>
      <c r="KHI15" s="458"/>
      <c r="KHJ15" s="458"/>
      <c r="KHK15" s="458"/>
      <c r="KHL15" s="458"/>
      <c r="KHM15" s="458"/>
      <c r="KHN15" s="458"/>
      <c r="KHO15" s="458"/>
      <c r="KHP15" s="458"/>
      <c r="KHQ15" s="458"/>
      <c r="KHR15" s="458"/>
      <c r="KHS15" s="458"/>
      <c r="KHT15" s="458"/>
      <c r="KHU15" s="458"/>
      <c r="KHV15" s="458"/>
      <c r="KHW15" s="458"/>
      <c r="KHX15" s="458"/>
      <c r="KHY15" s="458"/>
      <c r="KHZ15" s="458"/>
      <c r="KIA15" s="458"/>
      <c r="KIB15" s="458"/>
      <c r="KIC15" s="458"/>
      <c r="KID15" s="458"/>
      <c r="KIE15" s="458"/>
      <c r="KIF15" s="458"/>
      <c r="KIG15" s="458"/>
      <c r="KIH15" s="458"/>
      <c r="KII15" s="458"/>
      <c r="KIJ15" s="458"/>
      <c r="KIK15" s="458"/>
      <c r="KIL15" s="458"/>
      <c r="KIM15" s="458"/>
      <c r="KIN15" s="458"/>
      <c r="KIO15" s="458"/>
      <c r="KIP15" s="458"/>
      <c r="KIQ15" s="458"/>
      <c r="KIR15" s="458"/>
      <c r="KIS15" s="458"/>
      <c r="KIT15" s="458"/>
      <c r="KIU15" s="458"/>
      <c r="KIV15" s="458"/>
      <c r="KIW15" s="458"/>
      <c r="KIX15" s="458"/>
      <c r="KIY15" s="458"/>
      <c r="KIZ15" s="458"/>
      <c r="KJA15" s="458"/>
      <c r="KJB15" s="458"/>
      <c r="KJC15" s="458"/>
      <c r="KJD15" s="458"/>
      <c r="KJE15" s="458"/>
      <c r="KJF15" s="458"/>
      <c r="KJG15" s="458"/>
      <c r="KJH15" s="458"/>
      <c r="KJI15" s="458"/>
      <c r="KJJ15" s="458"/>
      <c r="KJK15" s="458"/>
      <c r="KJL15" s="458"/>
      <c r="KJM15" s="458"/>
      <c r="KJN15" s="458"/>
      <c r="KJO15" s="458"/>
      <c r="KJP15" s="458"/>
      <c r="KJQ15" s="458"/>
      <c r="KJR15" s="458"/>
      <c r="KJS15" s="458"/>
      <c r="KJT15" s="458"/>
      <c r="KJU15" s="458"/>
      <c r="KJV15" s="458"/>
      <c r="KJW15" s="458"/>
      <c r="KJX15" s="458"/>
      <c r="KJY15" s="458"/>
      <c r="KJZ15" s="458"/>
      <c r="KKA15" s="458"/>
      <c r="KKB15" s="458"/>
      <c r="KKC15" s="458"/>
      <c r="KKD15" s="458"/>
      <c r="KKE15" s="458"/>
      <c r="KKF15" s="458"/>
      <c r="KKG15" s="458"/>
      <c r="KKH15" s="458"/>
      <c r="KKI15" s="458"/>
      <c r="KKJ15" s="458"/>
      <c r="KKK15" s="458"/>
      <c r="KKL15" s="458"/>
      <c r="KKM15" s="458"/>
      <c r="KKN15" s="458"/>
      <c r="KKO15" s="458"/>
      <c r="KKP15" s="458"/>
      <c r="KKQ15" s="458"/>
      <c r="KKR15" s="458"/>
      <c r="KKS15" s="458"/>
      <c r="KKT15" s="458"/>
      <c r="KKU15" s="458"/>
      <c r="KKV15" s="458"/>
      <c r="KKW15" s="458"/>
      <c r="KKX15" s="458"/>
      <c r="KKY15" s="458"/>
      <c r="KKZ15" s="458"/>
      <c r="KLA15" s="458"/>
      <c r="KLB15" s="458"/>
      <c r="KLC15" s="458"/>
      <c r="KLD15" s="458"/>
      <c r="KLE15" s="458"/>
      <c r="KLF15" s="458"/>
      <c r="KLG15" s="458"/>
      <c r="KLH15" s="458"/>
      <c r="KLI15" s="458"/>
      <c r="KLJ15" s="458"/>
      <c r="KLK15" s="458"/>
      <c r="KLL15" s="458"/>
      <c r="KLM15" s="458"/>
      <c r="KLN15" s="458"/>
      <c r="KLO15" s="458"/>
      <c r="KLP15" s="458"/>
      <c r="KLQ15" s="458"/>
      <c r="KLR15" s="458"/>
      <c r="KLS15" s="458"/>
      <c r="KLT15" s="458"/>
      <c r="KLU15" s="458"/>
      <c r="KLV15" s="458"/>
      <c r="KLW15" s="458"/>
      <c r="KLX15" s="458"/>
      <c r="KLY15" s="458"/>
      <c r="KLZ15" s="458"/>
      <c r="KMA15" s="458"/>
      <c r="KMB15" s="458"/>
      <c r="KMC15" s="458"/>
      <c r="KMD15" s="458"/>
      <c r="KME15" s="458"/>
      <c r="KMF15" s="458"/>
      <c r="KMG15" s="458"/>
      <c r="KMH15" s="458"/>
      <c r="KMI15" s="458"/>
      <c r="KMJ15" s="458"/>
      <c r="KMK15" s="458"/>
      <c r="KML15" s="458"/>
      <c r="KMM15" s="458"/>
      <c r="KMN15" s="458"/>
      <c r="KMO15" s="458"/>
      <c r="KMP15" s="458"/>
      <c r="KMQ15" s="458"/>
      <c r="KMR15" s="458"/>
      <c r="KMS15" s="458"/>
      <c r="KMT15" s="458"/>
      <c r="KMU15" s="458"/>
      <c r="KMV15" s="458"/>
      <c r="KMW15" s="458"/>
      <c r="KMX15" s="458"/>
      <c r="KMY15" s="458"/>
      <c r="KMZ15" s="458"/>
      <c r="KNA15" s="458"/>
      <c r="KNB15" s="458"/>
      <c r="KNC15" s="458"/>
      <c r="KND15" s="458"/>
      <c r="KNE15" s="458"/>
      <c r="KNF15" s="458"/>
      <c r="KNG15" s="458"/>
      <c r="KNH15" s="458"/>
      <c r="KNI15" s="458"/>
      <c r="KNJ15" s="458"/>
      <c r="KNK15" s="458"/>
      <c r="KNL15" s="458"/>
      <c r="KNM15" s="458"/>
      <c r="KNN15" s="458"/>
      <c r="KNO15" s="458"/>
      <c r="KNP15" s="458"/>
      <c r="KNQ15" s="458"/>
      <c r="KNR15" s="458"/>
      <c r="KNS15" s="458"/>
      <c r="KNT15" s="458"/>
      <c r="KNU15" s="458"/>
      <c r="KNV15" s="458"/>
      <c r="KNW15" s="458"/>
      <c r="KNX15" s="458"/>
      <c r="KNY15" s="458"/>
      <c r="KNZ15" s="458"/>
      <c r="KOA15" s="458"/>
      <c r="KOB15" s="458"/>
      <c r="KOC15" s="458"/>
      <c r="KOD15" s="458"/>
      <c r="KOE15" s="458"/>
      <c r="KOF15" s="458"/>
      <c r="KOG15" s="458"/>
      <c r="KOH15" s="458"/>
      <c r="KOI15" s="458"/>
      <c r="KOJ15" s="458"/>
      <c r="KOK15" s="458"/>
      <c r="KOL15" s="458"/>
      <c r="KOM15" s="458"/>
      <c r="KON15" s="458"/>
      <c r="KOO15" s="458"/>
      <c r="KOP15" s="458"/>
      <c r="KOQ15" s="458"/>
      <c r="KOR15" s="458"/>
      <c r="KOS15" s="458"/>
      <c r="KOT15" s="458"/>
      <c r="KOU15" s="458"/>
      <c r="KOV15" s="458"/>
      <c r="KOW15" s="458"/>
      <c r="KOX15" s="458"/>
      <c r="KOY15" s="458"/>
      <c r="KOZ15" s="458"/>
      <c r="KPA15" s="458"/>
      <c r="KPB15" s="458"/>
      <c r="KPC15" s="458"/>
      <c r="KPD15" s="458"/>
      <c r="KPE15" s="458"/>
      <c r="KPF15" s="458"/>
      <c r="KPG15" s="458"/>
      <c r="KPH15" s="458"/>
      <c r="KPI15" s="458"/>
      <c r="KPJ15" s="458"/>
      <c r="KPK15" s="458"/>
      <c r="KPL15" s="458"/>
      <c r="KPM15" s="458"/>
      <c r="KPN15" s="458"/>
      <c r="KPO15" s="458"/>
      <c r="KPP15" s="458"/>
      <c r="KPQ15" s="458"/>
      <c r="KPR15" s="458"/>
      <c r="KPS15" s="458"/>
      <c r="KPT15" s="458"/>
      <c r="KPU15" s="458"/>
      <c r="KPV15" s="458"/>
      <c r="KPW15" s="458"/>
      <c r="KPX15" s="458"/>
      <c r="KPY15" s="458"/>
      <c r="KPZ15" s="458"/>
      <c r="KQA15" s="458"/>
      <c r="KQB15" s="458"/>
      <c r="KQC15" s="458"/>
      <c r="KQD15" s="458"/>
      <c r="KQE15" s="458"/>
      <c r="KQF15" s="458"/>
      <c r="KQG15" s="458"/>
      <c r="KQH15" s="458"/>
      <c r="KQI15" s="458"/>
      <c r="KQJ15" s="458"/>
      <c r="KQK15" s="458"/>
      <c r="KQL15" s="458"/>
      <c r="KQM15" s="458"/>
      <c r="KQN15" s="458"/>
      <c r="KQO15" s="458"/>
      <c r="KQP15" s="458"/>
      <c r="KQQ15" s="458"/>
      <c r="KQR15" s="458"/>
      <c r="KQS15" s="458"/>
      <c r="KQT15" s="458"/>
      <c r="KQU15" s="458"/>
      <c r="KQV15" s="458"/>
      <c r="KQW15" s="458"/>
      <c r="KQX15" s="458"/>
      <c r="KQY15" s="458"/>
      <c r="KQZ15" s="458"/>
      <c r="KRA15" s="458"/>
      <c r="KRB15" s="458"/>
      <c r="KRC15" s="458"/>
      <c r="KRD15" s="458"/>
      <c r="KRE15" s="458"/>
      <c r="KRF15" s="458"/>
      <c r="KRG15" s="458"/>
      <c r="KRH15" s="458"/>
      <c r="KRI15" s="458"/>
      <c r="KRJ15" s="458"/>
      <c r="KRK15" s="458"/>
      <c r="KRL15" s="458"/>
      <c r="KRM15" s="458"/>
      <c r="KRN15" s="458"/>
      <c r="KRO15" s="458"/>
      <c r="KRP15" s="458"/>
      <c r="KRQ15" s="458"/>
      <c r="KRR15" s="458"/>
      <c r="KRS15" s="458"/>
      <c r="KRT15" s="458"/>
      <c r="KRU15" s="458"/>
      <c r="KRV15" s="458"/>
      <c r="KRW15" s="458"/>
      <c r="KRX15" s="458"/>
      <c r="KRY15" s="458"/>
      <c r="KRZ15" s="458"/>
      <c r="KSA15" s="458"/>
      <c r="KSB15" s="458"/>
      <c r="KSC15" s="458"/>
      <c r="KSD15" s="458"/>
      <c r="KSE15" s="458"/>
      <c r="KSF15" s="458"/>
      <c r="KSG15" s="458"/>
      <c r="KSH15" s="458"/>
      <c r="KSI15" s="458"/>
      <c r="KSJ15" s="458"/>
      <c r="KSK15" s="458"/>
      <c r="KSL15" s="458"/>
      <c r="KSM15" s="458"/>
      <c r="KSN15" s="458"/>
      <c r="KSO15" s="458"/>
      <c r="KSP15" s="458"/>
      <c r="KSQ15" s="458"/>
      <c r="KSR15" s="458"/>
      <c r="KSS15" s="458"/>
      <c r="KST15" s="458"/>
      <c r="KSU15" s="458"/>
      <c r="KSV15" s="458"/>
      <c r="KSW15" s="458"/>
      <c r="KSX15" s="458"/>
      <c r="KSY15" s="458"/>
      <c r="KSZ15" s="458"/>
      <c r="KTA15" s="458"/>
      <c r="KTB15" s="458"/>
      <c r="KTC15" s="458"/>
      <c r="KTD15" s="458"/>
      <c r="KTE15" s="458"/>
      <c r="KTF15" s="458"/>
      <c r="KTG15" s="458"/>
      <c r="KTH15" s="458"/>
      <c r="KTI15" s="458"/>
      <c r="KTJ15" s="458"/>
      <c r="KTK15" s="458"/>
      <c r="KTL15" s="458"/>
      <c r="KTM15" s="458"/>
      <c r="KTN15" s="458"/>
      <c r="KTO15" s="458"/>
      <c r="KTP15" s="458"/>
      <c r="KTQ15" s="458"/>
      <c r="KTR15" s="458"/>
      <c r="KTS15" s="458"/>
      <c r="KTT15" s="458"/>
      <c r="KTU15" s="458"/>
      <c r="KTV15" s="458"/>
      <c r="KTW15" s="458"/>
      <c r="KTX15" s="458"/>
      <c r="KTY15" s="458"/>
      <c r="KTZ15" s="458"/>
      <c r="KUA15" s="458"/>
      <c r="KUB15" s="458"/>
      <c r="KUC15" s="458"/>
      <c r="KUD15" s="458"/>
      <c r="KUE15" s="458"/>
      <c r="KUF15" s="458"/>
      <c r="KUG15" s="458"/>
      <c r="KUH15" s="458"/>
      <c r="KUI15" s="458"/>
      <c r="KUJ15" s="458"/>
      <c r="KUK15" s="458"/>
      <c r="KUL15" s="458"/>
      <c r="KUM15" s="458"/>
      <c r="KUN15" s="458"/>
      <c r="KUO15" s="458"/>
      <c r="KUP15" s="458"/>
      <c r="KUQ15" s="458"/>
      <c r="KUR15" s="458"/>
      <c r="KUS15" s="458"/>
      <c r="KUT15" s="458"/>
      <c r="KUU15" s="458"/>
      <c r="KUV15" s="458"/>
      <c r="KUW15" s="458"/>
      <c r="KUX15" s="458"/>
      <c r="KUY15" s="458"/>
      <c r="KUZ15" s="458"/>
      <c r="KVA15" s="458"/>
      <c r="KVB15" s="458"/>
      <c r="KVC15" s="458"/>
      <c r="KVD15" s="458"/>
      <c r="KVE15" s="458"/>
      <c r="KVF15" s="458"/>
      <c r="KVG15" s="458"/>
      <c r="KVH15" s="458"/>
      <c r="KVI15" s="458"/>
      <c r="KVJ15" s="458"/>
      <c r="KVK15" s="458"/>
      <c r="KVL15" s="458"/>
      <c r="KVM15" s="458"/>
      <c r="KVN15" s="458"/>
      <c r="KVO15" s="458"/>
      <c r="KVP15" s="458"/>
      <c r="KVQ15" s="458"/>
      <c r="KVR15" s="458"/>
      <c r="KVS15" s="458"/>
      <c r="KVT15" s="458"/>
      <c r="KVU15" s="458"/>
      <c r="KVV15" s="458"/>
      <c r="KVW15" s="458"/>
      <c r="KVX15" s="458"/>
      <c r="KVY15" s="458"/>
      <c r="KVZ15" s="458"/>
      <c r="KWA15" s="458"/>
      <c r="KWB15" s="458"/>
      <c r="KWC15" s="458"/>
      <c r="KWD15" s="458"/>
      <c r="KWE15" s="458"/>
      <c r="KWF15" s="458"/>
      <c r="KWG15" s="458"/>
      <c r="KWH15" s="458"/>
      <c r="KWI15" s="458"/>
      <c r="KWJ15" s="458"/>
      <c r="KWK15" s="458"/>
      <c r="KWL15" s="458"/>
      <c r="KWM15" s="458"/>
      <c r="KWN15" s="458"/>
      <c r="KWO15" s="458"/>
      <c r="KWP15" s="458"/>
      <c r="KWQ15" s="458"/>
      <c r="KWR15" s="458"/>
      <c r="KWS15" s="458"/>
      <c r="KWT15" s="458"/>
      <c r="KWU15" s="458"/>
      <c r="KWV15" s="458"/>
      <c r="KWW15" s="458"/>
      <c r="KWX15" s="458"/>
      <c r="KWY15" s="458"/>
      <c r="KWZ15" s="458"/>
      <c r="KXA15" s="458"/>
      <c r="KXB15" s="458"/>
      <c r="KXC15" s="458"/>
      <c r="KXD15" s="458"/>
      <c r="KXE15" s="458"/>
      <c r="KXF15" s="458"/>
      <c r="KXG15" s="458"/>
      <c r="KXH15" s="458"/>
      <c r="KXI15" s="458"/>
      <c r="KXJ15" s="458"/>
      <c r="KXK15" s="458"/>
      <c r="KXL15" s="458"/>
      <c r="KXM15" s="458"/>
      <c r="KXN15" s="458"/>
      <c r="KXO15" s="458"/>
      <c r="KXP15" s="458"/>
      <c r="KXQ15" s="458"/>
      <c r="KXR15" s="458"/>
      <c r="KXS15" s="458"/>
      <c r="KXT15" s="458"/>
      <c r="KXU15" s="458"/>
      <c r="KXV15" s="458"/>
      <c r="KXW15" s="458"/>
      <c r="KXX15" s="458"/>
      <c r="KXY15" s="458"/>
      <c r="KXZ15" s="458"/>
      <c r="KYA15" s="458"/>
      <c r="KYB15" s="458"/>
      <c r="KYC15" s="458"/>
      <c r="KYD15" s="458"/>
      <c r="KYE15" s="458"/>
      <c r="KYF15" s="458"/>
      <c r="KYG15" s="458"/>
      <c r="KYH15" s="458"/>
      <c r="KYI15" s="458"/>
      <c r="KYJ15" s="458"/>
      <c r="KYK15" s="458"/>
      <c r="KYL15" s="458"/>
      <c r="KYM15" s="458"/>
      <c r="KYN15" s="458"/>
      <c r="KYO15" s="458"/>
      <c r="KYP15" s="458"/>
      <c r="KYQ15" s="458"/>
      <c r="KYR15" s="458"/>
      <c r="KYS15" s="458"/>
      <c r="KYT15" s="458"/>
      <c r="KYU15" s="458"/>
      <c r="KYV15" s="458"/>
      <c r="KYW15" s="458"/>
      <c r="KYX15" s="458"/>
      <c r="KYY15" s="458"/>
      <c r="KYZ15" s="458"/>
      <c r="KZA15" s="458"/>
      <c r="KZB15" s="458"/>
      <c r="KZC15" s="458"/>
      <c r="KZD15" s="458"/>
      <c r="KZE15" s="458"/>
      <c r="KZF15" s="458"/>
      <c r="KZG15" s="458"/>
      <c r="KZH15" s="458"/>
      <c r="KZI15" s="458"/>
      <c r="KZJ15" s="458"/>
      <c r="KZK15" s="458"/>
      <c r="KZL15" s="458"/>
      <c r="KZM15" s="458"/>
      <c r="KZN15" s="458"/>
      <c r="KZO15" s="458"/>
      <c r="KZP15" s="458"/>
      <c r="KZQ15" s="458"/>
      <c r="KZR15" s="458"/>
      <c r="KZS15" s="458"/>
      <c r="KZT15" s="458"/>
      <c r="KZU15" s="458"/>
      <c r="KZV15" s="458"/>
      <c r="KZW15" s="458"/>
      <c r="KZX15" s="458"/>
      <c r="KZY15" s="458"/>
      <c r="KZZ15" s="458"/>
      <c r="LAA15" s="458"/>
      <c r="LAB15" s="458"/>
      <c r="LAC15" s="458"/>
      <c r="LAD15" s="458"/>
      <c r="LAE15" s="458"/>
      <c r="LAF15" s="458"/>
      <c r="LAG15" s="458"/>
      <c r="LAH15" s="458"/>
      <c r="LAI15" s="458"/>
      <c r="LAJ15" s="458"/>
      <c r="LAK15" s="458"/>
      <c r="LAL15" s="458"/>
      <c r="LAM15" s="458"/>
      <c r="LAN15" s="458"/>
      <c r="LAO15" s="458"/>
      <c r="LAP15" s="458"/>
      <c r="LAQ15" s="458"/>
      <c r="LAR15" s="458"/>
      <c r="LAS15" s="458"/>
      <c r="LAT15" s="458"/>
      <c r="LAU15" s="458"/>
      <c r="LAV15" s="458"/>
      <c r="LAW15" s="458"/>
      <c r="LAX15" s="458"/>
      <c r="LAY15" s="458"/>
      <c r="LAZ15" s="458"/>
      <c r="LBA15" s="458"/>
      <c r="LBB15" s="458"/>
      <c r="LBC15" s="458"/>
      <c r="LBD15" s="458"/>
      <c r="LBE15" s="458"/>
      <c r="LBF15" s="458"/>
      <c r="LBG15" s="458"/>
      <c r="LBH15" s="458"/>
      <c r="LBI15" s="458"/>
      <c r="LBJ15" s="458"/>
      <c r="LBK15" s="458"/>
      <c r="LBL15" s="458"/>
      <c r="LBM15" s="458"/>
      <c r="LBN15" s="458"/>
      <c r="LBO15" s="458"/>
      <c r="LBP15" s="458"/>
      <c r="LBQ15" s="458"/>
      <c r="LBR15" s="458"/>
      <c r="LBS15" s="458"/>
      <c r="LBT15" s="458"/>
      <c r="LBU15" s="458"/>
      <c r="LBV15" s="458"/>
      <c r="LBW15" s="458"/>
      <c r="LBX15" s="458"/>
      <c r="LBY15" s="458"/>
      <c r="LBZ15" s="458"/>
      <c r="LCA15" s="458"/>
      <c r="LCB15" s="458"/>
      <c r="LCC15" s="458"/>
      <c r="LCD15" s="458"/>
      <c r="LCE15" s="458"/>
      <c r="LCF15" s="458"/>
      <c r="LCG15" s="458"/>
      <c r="LCH15" s="458"/>
      <c r="LCI15" s="458"/>
      <c r="LCJ15" s="458"/>
      <c r="LCK15" s="458"/>
      <c r="LCL15" s="458"/>
      <c r="LCM15" s="458"/>
      <c r="LCN15" s="458"/>
      <c r="LCO15" s="458"/>
      <c r="LCP15" s="458"/>
      <c r="LCQ15" s="458"/>
      <c r="LCR15" s="458"/>
      <c r="LCS15" s="458"/>
      <c r="LCT15" s="458"/>
      <c r="LCU15" s="458"/>
      <c r="LCV15" s="458"/>
      <c r="LCW15" s="458"/>
      <c r="LCX15" s="458"/>
      <c r="LCY15" s="458"/>
      <c r="LCZ15" s="458"/>
      <c r="LDA15" s="458"/>
      <c r="LDB15" s="458"/>
      <c r="LDC15" s="458"/>
      <c r="LDD15" s="458"/>
      <c r="LDE15" s="458"/>
      <c r="LDF15" s="458"/>
      <c r="LDG15" s="458"/>
      <c r="LDH15" s="458"/>
      <c r="LDI15" s="458"/>
      <c r="LDJ15" s="458"/>
      <c r="LDK15" s="458"/>
      <c r="LDL15" s="458"/>
      <c r="LDM15" s="458"/>
      <c r="LDN15" s="458"/>
      <c r="LDO15" s="458"/>
      <c r="LDP15" s="458"/>
      <c r="LDQ15" s="458"/>
      <c r="LDR15" s="458"/>
      <c r="LDS15" s="458"/>
      <c r="LDT15" s="458"/>
      <c r="LDU15" s="458"/>
      <c r="LDV15" s="458"/>
      <c r="LDW15" s="458"/>
      <c r="LDX15" s="458"/>
      <c r="LDY15" s="458"/>
      <c r="LDZ15" s="458"/>
      <c r="LEA15" s="458"/>
      <c r="LEB15" s="458"/>
      <c r="LEC15" s="458"/>
      <c r="LED15" s="458"/>
      <c r="LEE15" s="458"/>
      <c r="LEF15" s="458"/>
      <c r="LEG15" s="458"/>
      <c r="LEH15" s="458"/>
      <c r="LEI15" s="458"/>
      <c r="LEJ15" s="458"/>
      <c r="LEK15" s="458"/>
      <c r="LEL15" s="458"/>
      <c r="LEM15" s="458"/>
      <c r="LEN15" s="458"/>
      <c r="LEO15" s="458"/>
      <c r="LEP15" s="458"/>
      <c r="LEQ15" s="458"/>
      <c r="LER15" s="458"/>
      <c r="LES15" s="458"/>
      <c r="LET15" s="458"/>
      <c r="LEU15" s="458"/>
      <c r="LEV15" s="458"/>
      <c r="LEW15" s="458"/>
      <c r="LEX15" s="458"/>
      <c r="LEY15" s="458"/>
      <c r="LEZ15" s="458"/>
      <c r="LFA15" s="458"/>
      <c r="LFB15" s="458"/>
      <c r="LFC15" s="458"/>
      <c r="LFD15" s="458"/>
      <c r="LFE15" s="458"/>
      <c r="LFF15" s="458"/>
      <c r="LFG15" s="458"/>
      <c r="LFH15" s="458"/>
      <c r="LFI15" s="458"/>
      <c r="LFJ15" s="458"/>
      <c r="LFK15" s="458"/>
      <c r="LFL15" s="458"/>
      <c r="LFM15" s="458"/>
      <c r="LFN15" s="458"/>
      <c r="LFO15" s="458"/>
      <c r="LFP15" s="458"/>
      <c r="LFQ15" s="458"/>
      <c r="LFR15" s="458"/>
      <c r="LFS15" s="458"/>
      <c r="LFT15" s="458"/>
      <c r="LFU15" s="458"/>
      <c r="LFV15" s="458"/>
      <c r="LFW15" s="458"/>
      <c r="LFX15" s="458"/>
      <c r="LFY15" s="458"/>
      <c r="LFZ15" s="458"/>
      <c r="LGA15" s="458"/>
      <c r="LGB15" s="458"/>
      <c r="LGC15" s="458"/>
      <c r="LGD15" s="458"/>
      <c r="LGE15" s="458"/>
      <c r="LGF15" s="458"/>
      <c r="LGG15" s="458"/>
      <c r="LGH15" s="458"/>
      <c r="LGI15" s="458"/>
      <c r="LGJ15" s="458"/>
      <c r="LGK15" s="458"/>
      <c r="LGL15" s="458"/>
      <c r="LGM15" s="458"/>
      <c r="LGN15" s="458"/>
      <c r="LGO15" s="458"/>
      <c r="LGP15" s="458"/>
      <c r="LGQ15" s="458"/>
      <c r="LGR15" s="458"/>
      <c r="LGS15" s="458"/>
      <c r="LGT15" s="458"/>
      <c r="LGU15" s="458"/>
      <c r="LGV15" s="458"/>
      <c r="LGW15" s="458"/>
      <c r="LGX15" s="458"/>
      <c r="LGY15" s="458"/>
      <c r="LGZ15" s="458"/>
      <c r="LHA15" s="458"/>
      <c r="LHB15" s="458"/>
      <c r="LHC15" s="458"/>
      <c r="LHD15" s="458"/>
      <c r="LHE15" s="458"/>
      <c r="LHF15" s="458"/>
      <c r="LHG15" s="458"/>
      <c r="LHH15" s="458"/>
      <c r="LHI15" s="458"/>
      <c r="LHJ15" s="458"/>
      <c r="LHK15" s="458"/>
      <c r="LHL15" s="458"/>
      <c r="LHM15" s="458"/>
      <c r="LHN15" s="458"/>
      <c r="LHO15" s="458"/>
      <c r="LHP15" s="458"/>
      <c r="LHQ15" s="458"/>
      <c r="LHR15" s="458"/>
      <c r="LHS15" s="458"/>
      <c r="LHT15" s="458"/>
      <c r="LHU15" s="458"/>
      <c r="LHV15" s="458"/>
      <c r="LHW15" s="458"/>
      <c r="LHX15" s="458"/>
      <c r="LHY15" s="458"/>
      <c r="LHZ15" s="458"/>
      <c r="LIA15" s="458"/>
      <c r="LIB15" s="458"/>
      <c r="LIC15" s="458"/>
      <c r="LID15" s="458"/>
      <c r="LIE15" s="458"/>
      <c r="LIF15" s="458"/>
      <c r="LIG15" s="458"/>
      <c r="LIH15" s="458"/>
      <c r="LII15" s="458"/>
      <c r="LIJ15" s="458"/>
      <c r="LIK15" s="458"/>
      <c r="LIL15" s="458"/>
      <c r="LIM15" s="458"/>
      <c r="LIN15" s="458"/>
      <c r="LIO15" s="458"/>
      <c r="LIP15" s="458"/>
      <c r="LIQ15" s="458"/>
      <c r="LIR15" s="458"/>
      <c r="LIS15" s="458"/>
      <c r="LIT15" s="458"/>
      <c r="LIU15" s="458"/>
      <c r="LIV15" s="458"/>
      <c r="LIW15" s="458"/>
      <c r="LIX15" s="458"/>
      <c r="LIY15" s="458"/>
      <c r="LIZ15" s="458"/>
      <c r="LJA15" s="458"/>
      <c r="LJB15" s="458"/>
      <c r="LJC15" s="458"/>
      <c r="LJD15" s="458"/>
      <c r="LJE15" s="458"/>
      <c r="LJF15" s="458"/>
      <c r="LJG15" s="458"/>
      <c r="LJH15" s="458"/>
      <c r="LJI15" s="458"/>
      <c r="LJJ15" s="458"/>
      <c r="LJK15" s="458"/>
      <c r="LJL15" s="458"/>
      <c r="LJM15" s="458"/>
      <c r="LJN15" s="458"/>
      <c r="LJO15" s="458"/>
      <c r="LJP15" s="458"/>
      <c r="LJQ15" s="458"/>
      <c r="LJR15" s="458"/>
      <c r="LJS15" s="458"/>
      <c r="LJT15" s="458"/>
      <c r="LJU15" s="458"/>
      <c r="LJV15" s="458"/>
      <c r="LJW15" s="458"/>
      <c r="LJX15" s="458"/>
      <c r="LJY15" s="458"/>
      <c r="LJZ15" s="458"/>
      <c r="LKA15" s="458"/>
      <c r="LKB15" s="458"/>
      <c r="LKC15" s="458"/>
      <c r="LKD15" s="458"/>
      <c r="LKE15" s="458"/>
      <c r="LKF15" s="458"/>
      <c r="LKG15" s="458"/>
      <c r="LKH15" s="458"/>
      <c r="LKI15" s="458"/>
      <c r="LKJ15" s="458"/>
      <c r="LKK15" s="458"/>
      <c r="LKL15" s="458"/>
      <c r="LKM15" s="458"/>
      <c r="LKN15" s="458"/>
      <c r="LKO15" s="458"/>
      <c r="LKP15" s="458"/>
      <c r="LKQ15" s="458"/>
      <c r="LKR15" s="458"/>
      <c r="LKS15" s="458"/>
      <c r="LKT15" s="458"/>
      <c r="LKU15" s="458"/>
      <c r="LKV15" s="458"/>
      <c r="LKW15" s="458"/>
      <c r="LKX15" s="458"/>
      <c r="LKY15" s="458"/>
      <c r="LKZ15" s="458"/>
      <c r="LLA15" s="458"/>
      <c r="LLB15" s="458"/>
      <c r="LLC15" s="458"/>
      <c r="LLD15" s="458"/>
      <c r="LLE15" s="458"/>
      <c r="LLF15" s="458"/>
      <c r="LLG15" s="458"/>
      <c r="LLH15" s="458"/>
      <c r="LLI15" s="458"/>
      <c r="LLJ15" s="458"/>
      <c r="LLK15" s="458"/>
      <c r="LLL15" s="458"/>
      <c r="LLM15" s="458"/>
      <c r="LLN15" s="458"/>
      <c r="LLO15" s="458"/>
      <c r="LLP15" s="458"/>
      <c r="LLQ15" s="458"/>
      <c r="LLR15" s="458"/>
      <c r="LLS15" s="458"/>
      <c r="LLT15" s="458"/>
      <c r="LLU15" s="458"/>
      <c r="LLV15" s="458"/>
      <c r="LLW15" s="458"/>
      <c r="LLX15" s="458"/>
      <c r="LLY15" s="458"/>
      <c r="LLZ15" s="458"/>
      <c r="LMA15" s="458"/>
      <c r="LMB15" s="458"/>
      <c r="LMC15" s="458"/>
      <c r="LMD15" s="458"/>
      <c r="LME15" s="458"/>
      <c r="LMF15" s="458"/>
      <c r="LMG15" s="458"/>
      <c r="LMH15" s="458"/>
      <c r="LMI15" s="458"/>
      <c r="LMJ15" s="458"/>
      <c r="LMK15" s="458"/>
      <c r="LML15" s="458"/>
      <c r="LMM15" s="458"/>
      <c r="LMN15" s="458"/>
      <c r="LMO15" s="458"/>
      <c r="LMP15" s="458"/>
      <c r="LMQ15" s="458"/>
      <c r="LMR15" s="458"/>
      <c r="LMS15" s="458"/>
      <c r="LMT15" s="458"/>
      <c r="LMU15" s="458"/>
      <c r="LMV15" s="458"/>
      <c r="LMW15" s="458"/>
      <c r="LMX15" s="458"/>
      <c r="LMY15" s="458"/>
      <c r="LMZ15" s="458"/>
      <c r="LNA15" s="458"/>
      <c r="LNB15" s="458"/>
      <c r="LNC15" s="458"/>
      <c r="LND15" s="458"/>
      <c r="LNE15" s="458"/>
      <c r="LNF15" s="458"/>
      <c r="LNG15" s="458"/>
      <c r="LNH15" s="458"/>
      <c r="LNI15" s="458"/>
      <c r="LNJ15" s="458"/>
      <c r="LNK15" s="458"/>
      <c r="LNL15" s="458"/>
      <c r="LNM15" s="458"/>
      <c r="LNN15" s="458"/>
      <c r="LNO15" s="458"/>
      <c r="LNP15" s="458"/>
      <c r="LNQ15" s="458"/>
      <c r="LNR15" s="458"/>
      <c r="LNS15" s="458"/>
      <c r="LNT15" s="458"/>
      <c r="LNU15" s="458"/>
      <c r="LNV15" s="458"/>
      <c r="LNW15" s="458"/>
      <c r="LNX15" s="458"/>
      <c r="LNY15" s="458"/>
      <c r="LNZ15" s="458"/>
      <c r="LOA15" s="458"/>
      <c r="LOB15" s="458"/>
      <c r="LOC15" s="458"/>
      <c r="LOD15" s="458"/>
      <c r="LOE15" s="458"/>
      <c r="LOF15" s="458"/>
      <c r="LOG15" s="458"/>
      <c r="LOH15" s="458"/>
      <c r="LOI15" s="458"/>
      <c r="LOJ15" s="458"/>
      <c r="LOK15" s="458"/>
      <c r="LOL15" s="458"/>
      <c r="LOM15" s="458"/>
      <c r="LON15" s="458"/>
      <c r="LOO15" s="458"/>
      <c r="LOP15" s="458"/>
      <c r="LOQ15" s="458"/>
      <c r="LOR15" s="458"/>
      <c r="LOS15" s="458"/>
      <c r="LOT15" s="458"/>
      <c r="LOU15" s="458"/>
      <c r="LOV15" s="458"/>
      <c r="LOW15" s="458"/>
      <c r="LOX15" s="458"/>
      <c r="LOY15" s="458"/>
      <c r="LOZ15" s="458"/>
      <c r="LPA15" s="458"/>
      <c r="LPB15" s="458"/>
      <c r="LPC15" s="458"/>
      <c r="LPD15" s="458"/>
      <c r="LPE15" s="458"/>
      <c r="LPF15" s="458"/>
      <c r="LPG15" s="458"/>
      <c r="LPH15" s="458"/>
      <c r="LPI15" s="458"/>
      <c r="LPJ15" s="458"/>
      <c r="LPK15" s="458"/>
      <c r="LPL15" s="458"/>
      <c r="LPM15" s="458"/>
      <c r="LPN15" s="458"/>
      <c r="LPO15" s="458"/>
      <c r="LPP15" s="458"/>
      <c r="LPQ15" s="458"/>
      <c r="LPR15" s="458"/>
      <c r="LPS15" s="458"/>
      <c r="LPT15" s="458"/>
      <c r="LPU15" s="458"/>
      <c r="LPV15" s="458"/>
      <c r="LPW15" s="458"/>
      <c r="LPX15" s="458"/>
      <c r="LPY15" s="458"/>
      <c r="LPZ15" s="458"/>
      <c r="LQA15" s="458"/>
      <c r="LQB15" s="458"/>
      <c r="LQC15" s="458"/>
      <c r="LQD15" s="458"/>
      <c r="LQE15" s="458"/>
      <c r="LQF15" s="458"/>
      <c r="LQG15" s="458"/>
      <c r="LQH15" s="458"/>
      <c r="LQI15" s="458"/>
      <c r="LQJ15" s="458"/>
      <c r="LQK15" s="458"/>
      <c r="LQL15" s="458"/>
      <c r="LQM15" s="458"/>
      <c r="LQN15" s="458"/>
      <c r="LQO15" s="458"/>
      <c r="LQP15" s="458"/>
      <c r="LQQ15" s="458"/>
      <c r="LQR15" s="458"/>
      <c r="LQS15" s="458"/>
      <c r="LQT15" s="458"/>
      <c r="LQU15" s="458"/>
      <c r="LQV15" s="458"/>
      <c r="LQW15" s="458"/>
      <c r="LQX15" s="458"/>
      <c r="LQY15" s="458"/>
      <c r="LQZ15" s="458"/>
      <c r="LRA15" s="458"/>
      <c r="LRB15" s="458"/>
      <c r="LRC15" s="458"/>
      <c r="LRD15" s="458"/>
      <c r="LRE15" s="458"/>
      <c r="LRF15" s="458"/>
      <c r="LRG15" s="458"/>
      <c r="LRH15" s="458"/>
      <c r="LRI15" s="458"/>
      <c r="LRJ15" s="458"/>
      <c r="LRK15" s="458"/>
      <c r="LRL15" s="458"/>
      <c r="LRM15" s="458"/>
      <c r="LRN15" s="458"/>
      <c r="LRO15" s="458"/>
      <c r="LRP15" s="458"/>
      <c r="LRQ15" s="458"/>
      <c r="LRR15" s="458"/>
      <c r="LRS15" s="458"/>
      <c r="LRT15" s="458"/>
      <c r="LRU15" s="458"/>
      <c r="LRV15" s="458"/>
      <c r="LRW15" s="458"/>
      <c r="LRX15" s="458"/>
      <c r="LRY15" s="458"/>
      <c r="LRZ15" s="458"/>
      <c r="LSA15" s="458"/>
      <c r="LSB15" s="458"/>
      <c r="LSC15" s="458"/>
      <c r="LSD15" s="458"/>
      <c r="LSE15" s="458"/>
      <c r="LSF15" s="458"/>
      <c r="LSG15" s="458"/>
      <c r="LSH15" s="458"/>
      <c r="LSI15" s="458"/>
      <c r="LSJ15" s="458"/>
      <c r="LSK15" s="458"/>
      <c r="LSL15" s="458"/>
      <c r="LSM15" s="458"/>
      <c r="LSN15" s="458"/>
      <c r="LSO15" s="458"/>
      <c r="LSP15" s="458"/>
      <c r="LSQ15" s="458"/>
      <c r="LSR15" s="458"/>
      <c r="LSS15" s="458"/>
      <c r="LST15" s="458"/>
      <c r="LSU15" s="458"/>
      <c r="LSV15" s="458"/>
      <c r="LSW15" s="458"/>
      <c r="LSX15" s="458"/>
      <c r="LSY15" s="458"/>
      <c r="LSZ15" s="458"/>
      <c r="LTA15" s="458"/>
      <c r="LTB15" s="458"/>
      <c r="LTC15" s="458"/>
      <c r="LTD15" s="458"/>
      <c r="LTE15" s="458"/>
      <c r="LTF15" s="458"/>
      <c r="LTG15" s="458"/>
      <c r="LTH15" s="458"/>
      <c r="LTI15" s="458"/>
      <c r="LTJ15" s="458"/>
      <c r="LTK15" s="458"/>
      <c r="LTL15" s="458"/>
      <c r="LTM15" s="458"/>
      <c r="LTN15" s="458"/>
      <c r="LTO15" s="458"/>
      <c r="LTP15" s="458"/>
      <c r="LTQ15" s="458"/>
      <c r="LTR15" s="458"/>
      <c r="LTS15" s="458"/>
      <c r="LTT15" s="458"/>
      <c r="LTU15" s="458"/>
      <c r="LTV15" s="458"/>
      <c r="LTW15" s="458"/>
      <c r="LTX15" s="458"/>
      <c r="LTY15" s="458"/>
      <c r="LTZ15" s="458"/>
      <c r="LUA15" s="458"/>
      <c r="LUB15" s="458"/>
      <c r="LUC15" s="458"/>
      <c r="LUD15" s="458"/>
      <c r="LUE15" s="458"/>
      <c r="LUF15" s="458"/>
      <c r="LUG15" s="458"/>
      <c r="LUH15" s="458"/>
      <c r="LUI15" s="458"/>
      <c r="LUJ15" s="458"/>
      <c r="LUK15" s="458"/>
      <c r="LUL15" s="458"/>
      <c r="LUM15" s="458"/>
      <c r="LUN15" s="458"/>
      <c r="LUO15" s="458"/>
      <c r="LUP15" s="458"/>
      <c r="LUQ15" s="458"/>
      <c r="LUR15" s="458"/>
      <c r="LUS15" s="458"/>
      <c r="LUT15" s="458"/>
      <c r="LUU15" s="458"/>
      <c r="LUV15" s="458"/>
      <c r="LUW15" s="458"/>
      <c r="LUX15" s="458"/>
      <c r="LUY15" s="458"/>
      <c r="LUZ15" s="458"/>
      <c r="LVA15" s="458"/>
      <c r="LVB15" s="458"/>
      <c r="LVC15" s="458"/>
      <c r="LVD15" s="458"/>
      <c r="LVE15" s="458"/>
      <c r="LVF15" s="458"/>
      <c r="LVG15" s="458"/>
      <c r="LVH15" s="458"/>
      <c r="LVI15" s="458"/>
      <c r="LVJ15" s="458"/>
      <c r="LVK15" s="458"/>
      <c r="LVL15" s="458"/>
      <c r="LVM15" s="458"/>
      <c r="LVN15" s="458"/>
      <c r="LVO15" s="458"/>
      <c r="LVP15" s="458"/>
      <c r="LVQ15" s="458"/>
      <c r="LVR15" s="458"/>
      <c r="LVS15" s="458"/>
      <c r="LVT15" s="458"/>
      <c r="LVU15" s="458"/>
      <c r="LVV15" s="458"/>
      <c r="LVW15" s="458"/>
      <c r="LVX15" s="458"/>
      <c r="LVY15" s="458"/>
      <c r="LVZ15" s="458"/>
      <c r="LWA15" s="458"/>
      <c r="LWB15" s="458"/>
      <c r="LWC15" s="458"/>
      <c r="LWD15" s="458"/>
      <c r="LWE15" s="458"/>
      <c r="LWF15" s="458"/>
      <c r="LWG15" s="458"/>
      <c r="LWH15" s="458"/>
      <c r="LWI15" s="458"/>
      <c r="LWJ15" s="458"/>
      <c r="LWK15" s="458"/>
      <c r="LWL15" s="458"/>
      <c r="LWM15" s="458"/>
      <c r="LWN15" s="458"/>
      <c r="LWO15" s="458"/>
      <c r="LWP15" s="458"/>
      <c r="LWQ15" s="458"/>
      <c r="LWR15" s="458"/>
      <c r="LWS15" s="458"/>
      <c r="LWT15" s="458"/>
      <c r="LWU15" s="458"/>
      <c r="LWV15" s="458"/>
      <c r="LWW15" s="458"/>
      <c r="LWX15" s="458"/>
      <c r="LWY15" s="458"/>
      <c r="LWZ15" s="458"/>
      <c r="LXA15" s="458"/>
      <c r="LXB15" s="458"/>
      <c r="LXC15" s="458"/>
      <c r="LXD15" s="458"/>
      <c r="LXE15" s="458"/>
      <c r="LXF15" s="458"/>
      <c r="LXG15" s="458"/>
      <c r="LXH15" s="458"/>
      <c r="LXI15" s="458"/>
      <c r="LXJ15" s="458"/>
      <c r="LXK15" s="458"/>
      <c r="LXL15" s="458"/>
      <c r="LXM15" s="458"/>
      <c r="LXN15" s="458"/>
      <c r="LXO15" s="458"/>
      <c r="LXP15" s="458"/>
      <c r="LXQ15" s="458"/>
      <c r="LXR15" s="458"/>
      <c r="LXS15" s="458"/>
      <c r="LXT15" s="458"/>
      <c r="LXU15" s="458"/>
      <c r="LXV15" s="458"/>
      <c r="LXW15" s="458"/>
      <c r="LXX15" s="458"/>
      <c r="LXY15" s="458"/>
      <c r="LXZ15" s="458"/>
      <c r="LYA15" s="458"/>
      <c r="LYB15" s="458"/>
      <c r="LYC15" s="458"/>
      <c r="LYD15" s="458"/>
      <c r="LYE15" s="458"/>
      <c r="LYF15" s="458"/>
      <c r="LYG15" s="458"/>
      <c r="LYH15" s="458"/>
      <c r="LYI15" s="458"/>
      <c r="LYJ15" s="458"/>
      <c r="LYK15" s="458"/>
      <c r="LYL15" s="458"/>
      <c r="LYM15" s="458"/>
      <c r="LYN15" s="458"/>
      <c r="LYO15" s="458"/>
      <c r="LYP15" s="458"/>
      <c r="LYQ15" s="458"/>
      <c r="LYR15" s="458"/>
      <c r="LYS15" s="458"/>
      <c r="LYT15" s="458"/>
      <c r="LYU15" s="458"/>
      <c r="LYV15" s="458"/>
      <c r="LYW15" s="458"/>
      <c r="LYX15" s="458"/>
      <c r="LYY15" s="458"/>
      <c r="LYZ15" s="458"/>
      <c r="LZA15" s="458"/>
      <c r="LZB15" s="458"/>
      <c r="LZC15" s="458"/>
      <c r="LZD15" s="458"/>
      <c r="LZE15" s="458"/>
      <c r="LZF15" s="458"/>
      <c r="LZG15" s="458"/>
      <c r="LZH15" s="458"/>
      <c r="LZI15" s="458"/>
      <c r="LZJ15" s="458"/>
      <c r="LZK15" s="458"/>
      <c r="LZL15" s="458"/>
      <c r="LZM15" s="458"/>
      <c r="LZN15" s="458"/>
      <c r="LZO15" s="458"/>
      <c r="LZP15" s="458"/>
      <c r="LZQ15" s="458"/>
      <c r="LZR15" s="458"/>
      <c r="LZS15" s="458"/>
      <c r="LZT15" s="458"/>
      <c r="LZU15" s="458"/>
      <c r="LZV15" s="458"/>
      <c r="LZW15" s="458"/>
      <c r="LZX15" s="458"/>
      <c r="LZY15" s="458"/>
      <c r="LZZ15" s="458"/>
      <c r="MAA15" s="458"/>
      <c r="MAB15" s="458"/>
      <c r="MAC15" s="458"/>
      <c r="MAD15" s="458"/>
      <c r="MAE15" s="458"/>
      <c r="MAF15" s="458"/>
      <c r="MAG15" s="458"/>
      <c r="MAH15" s="458"/>
      <c r="MAI15" s="458"/>
      <c r="MAJ15" s="458"/>
      <c r="MAK15" s="458"/>
      <c r="MAL15" s="458"/>
      <c r="MAM15" s="458"/>
      <c r="MAN15" s="458"/>
      <c r="MAO15" s="458"/>
      <c r="MAP15" s="458"/>
      <c r="MAQ15" s="458"/>
      <c r="MAR15" s="458"/>
      <c r="MAS15" s="458"/>
      <c r="MAT15" s="458"/>
      <c r="MAU15" s="458"/>
      <c r="MAV15" s="458"/>
      <c r="MAW15" s="458"/>
      <c r="MAX15" s="458"/>
      <c r="MAY15" s="458"/>
      <c r="MAZ15" s="458"/>
      <c r="MBA15" s="458"/>
      <c r="MBB15" s="458"/>
      <c r="MBC15" s="458"/>
      <c r="MBD15" s="458"/>
      <c r="MBE15" s="458"/>
      <c r="MBF15" s="458"/>
      <c r="MBG15" s="458"/>
      <c r="MBH15" s="458"/>
      <c r="MBI15" s="458"/>
      <c r="MBJ15" s="458"/>
      <c r="MBK15" s="458"/>
      <c r="MBL15" s="458"/>
      <c r="MBM15" s="458"/>
      <c r="MBN15" s="458"/>
      <c r="MBO15" s="458"/>
      <c r="MBP15" s="458"/>
      <c r="MBQ15" s="458"/>
      <c r="MBR15" s="458"/>
      <c r="MBS15" s="458"/>
      <c r="MBT15" s="458"/>
      <c r="MBU15" s="458"/>
      <c r="MBV15" s="458"/>
      <c r="MBW15" s="458"/>
      <c r="MBX15" s="458"/>
      <c r="MBY15" s="458"/>
      <c r="MBZ15" s="458"/>
      <c r="MCA15" s="458"/>
      <c r="MCB15" s="458"/>
      <c r="MCC15" s="458"/>
      <c r="MCD15" s="458"/>
      <c r="MCE15" s="458"/>
      <c r="MCF15" s="458"/>
      <c r="MCG15" s="458"/>
      <c r="MCH15" s="458"/>
      <c r="MCI15" s="458"/>
      <c r="MCJ15" s="458"/>
      <c r="MCK15" s="458"/>
      <c r="MCL15" s="458"/>
      <c r="MCM15" s="458"/>
      <c r="MCN15" s="458"/>
      <c r="MCO15" s="458"/>
      <c r="MCP15" s="458"/>
      <c r="MCQ15" s="458"/>
      <c r="MCR15" s="458"/>
      <c r="MCS15" s="458"/>
      <c r="MCT15" s="458"/>
      <c r="MCU15" s="458"/>
      <c r="MCV15" s="458"/>
      <c r="MCW15" s="458"/>
      <c r="MCX15" s="458"/>
      <c r="MCY15" s="458"/>
      <c r="MCZ15" s="458"/>
      <c r="MDA15" s="458"/>
      <c r="MDB15" s="458"/>
      <c r="MDC15" s="458"/>
      <c r="MDD15" s="458"/>
      <c r="MDE15" s="458"/>
      <c r="MDF15" s="458"/>
      <c r="MDG15" s="458"/>
      <c r="MDH15" s="458"/>
      <c r="MDI15" s="458"/>
      <c r="MDJ15" s="458"/>
      <c r="MDK15" s="458"/>
      <c r="MDL15" s="458"/>
      <c r="MDM15" s="458"/>
      <c r="MDN15" s="458"/>
      <c r="MDO15" s="458"/>
      <c r="MDP15" s="458"/>
      <c r="MDQ15" s="458"/>
      <c r="MDR15" s="458"/>
      <c r="MDS15" s="458"/>
      <c r="MDT15" s="458"/>
      <c r="MDU15" s="458"/>
      <c r="MDV15" s="458"/>
      <c r="MDW15" s="458"/>
      <c r="MDX15" s="458"/>
      <c r="MDY15" s="458"/>
      <c r="MDZ15" s="458"/>
      <c r="MEA15" s="458"/>
      <c r="MEB15" s="458"/>
      <c r="MEC15" s="458"/>
      <c r="MED15" s="458"/>
      <c r="MEE15" s="458"/>
      <c r="MEF15" s="458"/>
      <c r="MEG15" s="458"/>
      <c r="MEH15" s="458"/>
      <c r="MEI15" s="458"/>
      <c r="MEJ15" s="458"/>
      <c r="MEK15" s="458"/>
      <c r="MEL15" s="458"/>
      <c r="MEM15" s="458"/>
      <c r="MEN15" s="458"/>
      <c r="MEO15" s="458"/>
      <c r="MEP15" s="458"/>
      <c r="MEQ15" s="458"/>
      <c r="MER15" s="458"/>
      <c r="MES15" s="458"/>
      <c r="MET15" s="458"/>
      <c r="MEU15" s="458"/>
      <c r="MEV15" s="458"/>
      <c r="MEW15" s="458"/>
      <c r="MEX15" s="458"/>
      <c r="MEY15" s="458"/>
      <c r="MEZ15" s="458"/>
      <c r="MFA15" s="458"/>
      <c r="MFB15" s="458"/>
      <c r="MFC15" s="458"/>
      <c r="MFD15" s="458"/>
      <c r="MFE15" s="458"/>
      <c r="MFF15" s="458"/>
      <c r="MFG15" s="458"/>
      <c r="MFH15" s="458"/>
      <c r="MFI15" s="458"/>
      <c r="MFJ15" s="458"/>
      <c r="MFK15" s="458"/>
      <c r="MFL15" s="458"/>
      <c r="MFM15" s="458"/>
      <c r="MFN15" s="458"/>
      <c r="MFO15" s="458"/>
      <c r="MFP15" s="458"/>
      <c r="MFQ15" s="458"/>
      <c r="MFR15" s="458"/>
      <c r="MFS15" s="458"/>
      <c r="MFT15" s="458"/>
      <c r="MFU15" s="458"/>
      <c r="MFV15" s="458"/>
      <c r="MFW15" s="458"/>
      <c r="MFX15" s="458"/>
      <c r="MFY15" s="458"/>
      <c r="MFZ15" s="458"/>
      <c r="MGA15" s="458"/>
      <c r="MGB15" s="458"/>
      <c r="MGC15" s="458"/>
      <c r="MGD15" s="458"/>
      <c r="MGE15" s="458"/>
      <c r="MGF15" s="458"/>
      <c r="MGG15" s="458"/>
      <c r="MGH15" s="458"/>
      <c r="MGI15" s="458"/>
      <c r="MGJ15" s="458"/>
      <c r="MGK15" s="458"/>
      <c r="MGL15" s="458"/>
      <c r="MGM15" s="458"/>
      <c r="MGN15" s="458"/>
      <c r="MGO15" s="458"/>
      <c r="MGP15" s="458"/>
      <c r="MGQ15" s="458"/>
      <c r="MGR15" s="458"/>
      <c r="MGS15" s="458"/>
      <c r="MGT15" s="458"/>
      <c r="MGU15" s="458"/>
      <c r="MGV15" s="458"/>
      <c r="MGW15" s="458"/>
      <c r="MGX15" s="458"/>
      <c r="MGY15" s="458"/>
      <c r="MGZ15" s="458"/>
      <c r="MHA15" s="458"/>
      <c r="MHB15" s="458"/>
      <c r="MHC15" s="458"/>
      <c r="MHD15" s="458"/>
      <c r="MHE15" s="458"/>
      <c r="MHF15" s="458"/>
      <c r="MHG15" s="458"/>
      <c r="MHH15" s="458"/>
      <c r="MHI15" s="458"/>
      <c r="MHJ15" s="458"/>
      <c r="MHK15" s="458"/>
      <c r="MHL15" s="458"/>
      <c r="MHM15" s="458"/>
      <c r="MHN15" s="458"/>
      <c r="MHO15" s="458"/>
      <c r="MHP15" s="458"/>
      <c r="MHQ15" s="458"/>
      <c r="MHR15" s="458"/>
      <c r="MHS15" s="458"/>
      <c r="MHT15" s="458"/>
      <c r="MHU15" s="458"/>
      <c r="MHV15" s="458"/>
      <c r="MHW15" s="458"/>
      <c r="MHX15" s="458"/>
      <c r="MHY15" s="458"/>
      <c r="MHZ15" s="458"/>
      <c r="MIA15" s="458"/>
      <c r="MIB15" s="458"/>
      <c r="MIC15" s="458"/>
      <c r="MID15" s="458"/>
      <c r="MIE15" s="458"/>
      <c r="MIF15" s="458"/>
      <c r="MIG15" s="458"/>
      <c r="MIH15" s="458"/>
      <c r="MII15" s="458"/>
      <c r="MIJ15" s="458"/>
      <c r="MIK15" s="458"/>
      <c r="MIL15" s="458"/>
      <c r="MIM15" s="458"/>
      <c r="MIN15" s="458"/>
      <c r="MIO15" s="458"/>
      <c r="MIP15" s="458"/>
      <c r="MIQ15" s="458"/>
      <c r="MIR15" s="458"/>
      <c r="MIS15" s="458"/>
      <c r="MIT15" s="458"/>
      <c r="MIU15" s="458"/>
      <c r="MIV15" s="458"/>
      <c r="MIW15" s="458"/>
      <c r="MIX15" s="458"/>
      <c r="MIY15" s="458"/>
      <c r="MIZ15" s="458"/>
      <c r="MJA15" s="458"/>
      <c r="MJB15" s="458"/>
      <c r="MJC15" s="458"/>
      <c r="MJD15" s="458"/>
      <c r="MJE15" s="458"/>
      <c r="MJF15" s="458"/>
      <c r="MJG15" s="458"/>
      <c r="MJH15" s="458"/>
      <c r="MJI15" s="458"/>
      <c r="MJJ15" s="458"/>
      <c r="MJK15" s="458"/>
      <c r="MJL15" s="458"/>
      <c r="MJM15" s="458"/>
      <c r="MJN15" s="458"/>
      <c r="MJO15" s="458"/>
      <c r="MJP15" s="458"/>
      <c r="MJQ15" s="458"/>
      <c r="MJR15" s="458"/>
      <c r="MJS15" s="458"/>
      <c r="MJT15" s="458"/>
      <c r="MJU15" s="458"/>
      <c r="MJV15" s="458"/>
      <c r="MJW15" s="458"/>
      <c r="MJX15" s="458"/>
      <c r="MJY15" s="458"/>
      <c r="MJZ15" s="458"/>
      <c r="MKA15" s="458"/>
      <c r="MKB15" s="458"/>
      <c r="MKC15" s="458"/>
      <c r="MKD15" s="458"/>
      <c r="MKE15" s="458"/>
      <c r="MKF15" s="458"/>
      <c r="MKG15" s="458"/>
      <c r="MKH15" s="458"/>
      <c r="MKI15" s="458"/>
      <c r="MKJ15" s="458"/>
      <c r="MKK15" s="458"/>
      <c r="MKL15" s="458"/>
      <c r="MKM15" s="458"/>
      <c r="MKN15" s="458"/>
      <c r="MKO15" s="458"/>
      <c r="MKP15" s="458"/>
      <c r="MKQ15" s="458"/>
      <c r="MKR15" s="458"/>
      <c r="MKS15" s="458"/>
      <c r="MKT15" s="458"/>
      <c r="MKU15" s="458"/>
      <c r="MKV15" s="458"/>
      <c r="MKW15" s="458"/>
      <c r="MKX15" s="458"/>
      <c r="MKY15" s="458"/>
      <c r="MKZ15" s="458"/>
      <c r="MLA15" s="458"/>
      <c r="MLB15" s="458"/>
      <c r="MLC15" s="458"/>
      <c r="MLD15" s="458"/>
      <c r="MLE15" s="458"/>
      <c r="MLF15" s="458"/>
      <c r="MLG15" s="458"/>
      <c r="MLH15" s="458"/>
      <c r="MLI15" s="458"/>
      <c r="MLJ15" s="458"/>
      <c r="MLK15" s="458"/>
      <c r="MLL15" s="458"/>
      <c r="MLM15" s="458"/>
      <c r="MLN15" s="458"/>
      <c r="MLO15" s="458"/>
      <c r="MLP15" s="458"/>
      <c r="MLQ15" s="458"/>
      <c r="MLR15" s="458"/>
      <c r="MLS15" s="458"/>
      <c r="MLT15" s="458"/>
      <c r="MLU15" s="458"/>
      <c r="MLV15" s="458"/>
      <c r="MLW15" s="458"/>
      <c r="MLX15" s="458"/>
      <c r="MLY15" s="458"/>
      <c r="MLZ15" s="458"/>
      <c r="MMA15" s="458"/>
      <c r="MMB15" s="458"/>
      <c r="MMC15" s="458"/>
      <c r="MMD15" s="458"/>
      <c r="MME15" s="458"/>
      <c r="MMF15" s="458"/>
      <c r="MMG15" s="458"/>
      <c r="MMH15" s="458"/>
      <c r="MMI15" s="458"/>
      <c r="MMJ15" s="458"/>
      <c r="MMK15" s="458"/>
      <c r="MML15" s="458"/>
      <c r="MMM15" s="458"/>
      <c r="MMN15" s="458"/>
      <c r="MMO15" s="458"/>
      <c r="MMP15" s="458"/>
      <c r="MMQ15" s="458"/>
      <c r="MMR15" s="458"/>
      <c r="MMS15" s="458"/>
      <c r="MMT15" s="458"/>
      <c r="MMU15" s="458"/>
      <c r="MMV15" s="458"/>
      <c r="MMW15" s="458"/>
      <c r="MMX15" s="458"/>
      <c r="MMY15" s="458"/>
      <c r="MMZ15" s="458"/>
      <c r="MNA15" s="458"/>
      <c r="MNB15" s="458"/>
      <c r="MNC15" s="458"/>
      <c r="MND15" s="458"/>
      <c r="MNE15" s="458"/>
      <c r="MNF15" s="458"/>
      <c r="MNG15" s="458"/>
      <c r="MNH15" s="458"/>
      <c r="MNI15" s="458"/>
      <c r="MNJ15" s="458"/>
      <c r="MNK15" s="458"/>
      <c r="MNL15" s="458"/>
      <c r="MNM15" s="458"/>
      <c r="MNN15" s="458"/>
      <c r="MNO15" s="458"/>
      <c r="MNP15" s="458"/>
      <c r="MNQ15" s="458"/>
      <c r="MNR15" s="458"/>
      <c r="MNS15" s="458"/>
      <c r="MNT15" s="458"/>
      <c r="MNU15" s="458"/>
      <c r="MNV15" s="458"/>
      <c r="MNW15" s="458"/>
      <c r="MNX15" s="458"/>
      <c r="MNY15" s="458"/>
      <c r="MNZ15" s="458"/>
      <c r="MOA15" s="458"/>
      <c r="MOB15" s="458"/>
      <c r="MOC15" s="458"/>
      <c r="MOD15" s="458"/>
      <c r="MOE15" s="458"/>
      <c r="MOF15" s="458"/>
      <c r="MOG15" s="458"/>
      <c r="MOH15" s="458"/>
      <c r="MOI15" s="458"/>
      <c r="MOJ15" s="458"/>
      <c r="MOK15" s="458"/>
      <c r="MOL15" s="458"/>
      <c r="MOM15" s="458"/>
      <c r="MON15" s="458"/>
      <c r="MOO15" s="458"/>
      <c r="MOP15" s="458"/>
      <c r="MOQ15" s="458"/>
      <c r="MOR15" s="458"/>
      <c r="MOS15" s="458"/>
      <c r="MOT15" s="458"/>
      <c r="MOU15" s="458"/>
      <c r="MOV15" s="458"/>
      <c r="MOW15" s="458"/>
      <c r="MOX15" s="458"/>
      <c r="MOY15" s="458"/>
      <c r="MOZ15" s="458"/>
      <c r="MPA15" s="458"/>
      <c r="MPB15" s="458"/>
      <c r="MPC15" s="458"/>
      <c r="MPD15" s="458"/>
      <c r="MPE15" s="458"/>
      <c r="MPF15" s="458"/>
      <c r="MPG15" s="458"/>
      <c r="MPH15" s="458"/>
      <c r="MPI15" s="458"/>
      <c r="MPJ15" s="458"/>
      <c r="MPK15" s="458"/>
      <c r="MPL15" s="458"/>
      <c r="MPM15" s="458"/>
      <c r="MPN15" s="458"/>
      <c r="MPO15" s="458"/>
      <c r="MPP15" s="458"/>
      <c r="MPQ15" s="458"/>
      <c r="MPR15" s="458"/>
      <c r="MPS15" s="458"/>
      <c r="MPT15" s="458"/>
      <c r="MPU15" s="458"/>
      <c r="MPV15" s="458"/>
      <c r="MPW15" s="458"/>
      <c r="MPX15" s="458"/>
      <c r="MPY15" s="458"/>
      <c r="MPZ15" s="458"/>
      <c r="MQA15" s="458"/>
      <c r="MQB15" s="458"/>
      <c r="MQC15" s="458"/>
      <c r="MQD15" s="458"/>
      <c r="MQE15" s="458"/>
      <c r="MQF15" s="458"/>
      <c r="MQG15" s="458"/>
      <c r="MQH15" s="458"/>
      <c r="MQI15" s="458"/>
      <c r="MQJ15" s="458"/>
      <c r="MQK15" s="458"/>
      <c r="MQL15" s="458"/>
      <c r="MQM15" s="458"/>
      <c r="MQN15" s="458"/>
      <c r="MQO15" s="458"/>
      <c r="MQP15" s="458"/>
      <c r="MQQ15" s="458"/>
      <c r="MQR15" s="458"/>
      <c r="MQS15" s="458"/>
      <c r="MQT15" s="458"/>
      <c r="MQU15" s="458"/>
      <c r="MQV15" s="458"/>
      <c r="MQW15" s="458"/>
      <c r="MQX15" s="458"/>
      <c r="MQY15" s="458"/>
      <c r="MQZ15" s="458"/>
      <c r="MRA15" s="458"/>
      <c r="MRB15" s="458"/>
      <c r="MRC15" s="458"/>
      <c r="MRD15" s="458"/>
      <c r="MRE15" s="458"/>
      <c r="MRF15" s="458"/>
      <c r="MRG15" s="458"/>
      <c r="MRH15" s="458"/>
      <c r="MRI15" s="458"/>
      <c r="MRJ15" s="458"/>
      <c r="MRK15" s="458"/>
      <c r="MRL15" s="458"/>
      <c r="MRM15" s="458"/>
      <c r="MRN15" s="458"/>
      <c r="MRO15" s="458"/>
      <c r="MRP15" s="458"/>
      <c r="MRQ15" s="458"/>
      <c r="MRR15" s="458"/>
      <c r="MRS15" s="458"/>
      <c r="MRT15" s="458"/>
      <c r="MRU15" s="458"/>
      <c r="MRV15" s="458"/>
      <c r="MRW15" s="458"/>
      <c r="MRX15" s="458"/>
      <c r="MRY15" s="458"/>
      <c r="MRZ15" s="458"/>
      <c r="MSA15" s="458"/>
      <c r="MSB15" s="458"/>
      <c r="MSC15" s="458"/>
      <c r="MSD15" s="458"/>
      <c r="MSE15" s="458"/>
      <c r="MSF15" s="458"/>
      <c r="MSG15" s="458"/>
      <c r="MSH15" s="458"/>
      <c r="MSI15" s="458"/>
      <c r="MSJ15" s="458"/>
      <c r="MSK15" s="458"/>
      <c r="MSL15" s="458"/>
      <c r="MSM15" s="458"/>
      <c r="MSN15" s="458"/>
      <c r="MSO15" s="458"/>
      <c r="MSP15" s="458"/>
      <c r="MSQ15" s="458"/>
      <c r="MSR15" s="458"/>
      <c r="MSS15" s="458"/>
      <c r="MST15" s="458"/>
      <c r="MSU15" s="458"/>
      <c r="MSV15" s="458"/>
      <c r="MSW15" s="458"/>
      <c r="MSX15" s="458"/>
      <c r="MSY15" s="458"/>
      <c r="MSZ15" s="458"/>
      <c r="MTA15" s="458"/>
      <c r="MTB15" s="458"/>
      <c r="MTC15" s="458"/>
      <c r="MTD15" s="458"/>
      <c r="MTE15" s="458"/>
      <c r="MTF15" s="458"/>
      <c r="MTG15" s="458"/>
      <c r="MTH15" s="458"/>
      <c r="MTI15" s="458"/>
      <c r="MTJ15" s="458"/>
      <c r="MTK15" s="458"/>
      <c r="MTL15" s="458"/>
      <c r="MTM15" s="458"/>
      <c r="MTN15" s="458"/>
      <c r="MTO15" s="458"/>
      <c r="MTP15" s="458"/>
      <c r="MTQ15" s="458"/>
      <c r="MTR15" s="458"/>
      <c r="MTS15" s="458"/>
      <c r="MTT15" s="458"/>
      <c r="MTU15" s="458"/>
      <c r="MTV15" s="458"/>
      <c r="MTW15" s="458"/>
      <c r="MTX15" s="458"/>
      <c r="MTY15" s="458"/>
      <c r="MTZ15" s="458"/>
      <c r="MUA15" s="458"/>
      <c r="MUB15" s="458"/>
      <c r="MUC15" s="458"/>
      <c r="MUD15" s="458"/>
      <c r="MUE15" s="458"/>
      <c r="MUF15" s="458"/>
      <c r="MUG15" s="458"/>
      <c r="MUH15" s="458"/>
      <c r="MUI15" s="458"/>
      <c r="MUJ15" s="458"/>
      <c r="MUK15" s="458"/>
      <c r="MUL15" s="458"/>
      <c r="MUM15" s="458"/>
      <c r="MUN15" s="458"/>
      <c r="MUO15" s="458"/>
      <c r="MUP15" s="458"/>
      <c r="MUQ15" s="458"/>
      <c r="MUR15" s="458"/>
      <c r="MUS15" s="458"/>
      <c r="MUT15" s="458"/>
      <c r="MUU15" s="458"/>
      <c r="MUV15" s="458"/>
      <c r="MUW15" s="458"/>
      <c r="MUX15" s="458"/>
      <c r="MUY15" s="458"/>
      <c r="MUZ15" s="458"/>
      <c r="MVA15" s="458"/>
      <c r="MVB15" s="458"/>
      <c r="MVC15" s="458"/>
      <c r="MVD15" s="458"/>
      <c r="MVE15" s="458"/>
      <c r="MVF15" s="458"/>
      <c r="MVG15" s="458"/>
      <c r="MVH15" s="458"/>
      <c r="MVI15" s="458"/>
      <c r="MVJ15" s="458"/>
      <c r="MVK15" s="458"/>
      <c r="MVL15" s="458"/>
      <c r="MVM15" s="458"/>
      <c r="MVN15" s="458"/>
      <c r="MVO15" s="458"/>
      <c r="MVP15" s="458"/>
      <c r="MVQ15" s="458"/>
      <c r="MVR15" s="458"/>
      <c r="MVS15" s="458"/>
      <c r="MVT15" s="458"/>
      <c r="MVU15" s="458"/>
      <c r="MVV15" s="458"/>
      <c r="MVW15" s="458"/>
      <c r="MVX15" s="458"/>
      <c r="MVY15" s="458"/>
      <c r="MVZ15" s="458"/>
      <c r="MWA15" s="458"/>
      <c r="MWB15" s="458"/>
      <c r="MWC15" s="458"/>
      <c r="MWD15" s="458"/>
      <c r="MWE15" s="458"/>
      <c r="MWF15" s="458"/>
      <c r="MWG15" s="458"/>
      <c r="MWH15" s="458"/>
      <c r="MWI15" s="458"/>
      <c r="MWJ15" s="458"/>
      <c r="MWK15" s="458"/>
      <c r="MWL15" s="458"/>
      <c r="MWM15" s="458"/>
      <c r="MWN15" s="458"/>
      <c r="MWO15" s="458"/>
      <c r="MWP15" s="458"/>
      <c r="MWQ15" s="458"/>
      <c r="MWR15" s="458"/>
      <c r="MWS15" s="458"/>
      <c r="MWT15" s="458"/>
      <c r="MWU15" s="458"/>
      <c r="MWV15" s="458"/>
      <c r="MWW15" s="458"/>
      <c r="MWX15" s="458"/>
      <c r="MWY15" s="458"/>
      <c r="MWZ15" s="458"/>
      <c r="MXA15" s="458"/>
      <c r="MXB15" s="458"/>
      <c r="MXC15" s="458"/>
      <c r="MXD15" s="458"/>
      <c r="MXE15" s="458"/>
      <c r="MXF15" s="458"/>
      <c r="MXG15" s="458"/>
      <c r="MXH15" s="458"/>
      <c r="MXI15" s="458"/>
      <c r="MXJ15" s="458"/>
      <c r="MXK15" s="458"/>
      <c r="MXL15" s="458"/>
      <c r="MXM15" s="458"/>
      <c r="MXN15" s="458"/>
      <c r="MXO15" s="458"/>
      <c r="MXP15" s="458"/>
      <c r="MXQ15" s="458"/>
      <c r="MXR15" s="458"/>
      <c r="MXS15" s="458"/>
      <c r="MXT15" s="458"/>
      <c r="MXU15" s="458"/>
      <c r="MXV15" s="458"/>
      <c r="MXW15" s="458"/>
      <c r="MXX15" s="458"/>
      <c r="MXY15" s="458"/>
      <c r="MXZ15" s="458"/>
      <c r="MYA15" s="458"/>
      <c r="MYB15" s="458"/>
      <c r="MYC15" s="458"/>
      <c r="MYD15" s="458"/>
      <c r="MYE15" s="458"/>
      <c r="MYF15" s="458"/>
      <c r="MYG15" s="458"/>
      <c r="MYH15" s="458"/>
      <c r="MYI15" s="458"/>
      <c r="MYJ15" s="458"/>
      <c r="MYK15" s="458"/>
      <c r="MYL15" s="458"/>
      <c r="MYM15" s="458"/>
      <c r="MYN15" s="458"/>
      <c r="MYO15" s="458"/>
      <c r="MYP15" s="458"/>
      <c r="MYQ15" s="458"/>
      <c r="MYR15" s="458"/>
      <c r="MYS15" s="458"/>
      <c r="MYT15" s="458"/>
      <c r="MYU15" s="458"/>
      <c r="MYV15" s="458"/>
      <c r="MYW15" s="458"/>
      <c r="MYX15" s="458"/>
      <c r="MYY15" s="458"/>
      <c r="MYZ15" s="458"/>
      <c r="MZA15" s="458"/>
      <c r="MZB15" s="458"/>
      <c r="MZC15" s="458"/>
      <c r="MZD15" s="458"/>
      <c r="MZE15" s="458"/>
      <c r="MZF15" s="458"/>
      <c r="MZG15" s="458"/>
      <c r="MZH15" s="458"/>
      <c r="MZI15" s="458"/>
      <c r="MZJ15" s="458"/>
      <c r="MZK15" s="458"/>
      <c r="MZL15" s="458"/>
      <c r="MZM15" s="458"/>
      <c r="MZN15" s="458"/>
      <c r="MZO15" s="458"/>
      <c r="MZP15" s="458"/>
      <c r="MZQ15" s="458"/>
      <c r="MZR15" s="458"/>
      <c r="MZS15" s="458"/>
      <c r="MZT15" s="458"/>
      <c r="MZU15" s="458"/>
      <c r="MZV15" s="458"/>
      <c r="MZW15" s="458"/>
      <c r="MZX15" s="458"/>
      <c r="MZY15" s="458"/>
      <c r="MZZ15" s="458"/>
      <c r="NAA15" s="458"/>
      <c r="NAB15" s="458"/>
      <c r="NAC15" s="458"/>
      <c r="NAD15" s="458"/>
      <c r="NAE15" s="458"/>
      <c r="NAF15" s="458"/>
      <c r="NAG15" s="458"/>
      <c r="NAH15" s="458"/>
      <c r="NAI15" s="458"/>
      <c r="NAJ15" s="458"/>
      <c r="NAK15" s="458"/>
      <c r="NAL15" s="458"/>
      <c r="NAM15" s="458"/>
      <c r="NAN15" s="458"/>
      <c r="NAO15" s="458"/>
      <c r="NAP15" s="458"/>
      <c r="NAQ15" s="458"/>
      <c r="NAR15" s="458"/>
      <c r="NAS15" s="458"/>
      <c r="NAT15" s="458"/>
      <c r="NAU15" s="458"/>
      <c r="NAV15" s="458"/>
      <c r="NAW15" s="458"/>
      <c r="NAX15" s="458"/>
      <c r="NAY15" s="458"/>
      <c r="NAZ15" s="458"/>
      <c r="NBA15" s="458"/>
      <c r="NBB15" s="458"/>
      <c r="NBC15" s="458"/>
      <c r="NBD15" s="458"/>
      <c r="NBE15" s="458"/>
      <c r="NBF15" s="458"/>
      <c r="NBG15" s="458"/>
      <c r="NBH15" s="458"/>
      <c r="NBI15" s="458"/>
      <c r="NBJ15" s="458"/>
      <c r="NBK15" s="458"/>
      <c r="NBL15" s="458"/>
      <c r="NBM15" s="458"/>
      <c r="NBN15" s="458"/>
      <c r="NBO15" s="458"/>
      <c r="NBP15" s="458"/>
      <c r="NBQ15" s="458"/>
      <c r="NBR15" s="458"/>
      <c r="NBS15" s="458"/>
      <c r="NBT15" s="458"/>
      <c r="NBU15" s="458"/>
      <c r="NBV15" s="458"/>
      <c r="NBW15" s="458"/>
      <c r="NBX15" s="458"/>
      <c r="NBY15" s="458"/>
      <c r="NBZ15" s="458"/>
      <c r="NCA15" s="458"/>
      <c r="NCB15" s="458"/>
      <c r="NCC15" s="458"/>
      <c r="NCD15" s="458"/>
      <c r="NCE15" s="458"/>
      <c r="NCF15" s="458"/>
      <c r="NCG15" s="458"/>
      <c r="NCH15" s="458"/>
      <c r="NCI15" s="458"/>
      <c r="NCJ15" s="458"/>
      <c r="NCK15" s="458"/>
      <c r="NCL15" s="458"/>
      <c r="NCM15" s="458"/>
      <c r="NCN15" s="458"/>
      <c r="NCO15" s="458"/>
      <c r="NCP15" s="458"/>
      <c r="NCQ15" s="458"/>
      <c r="NCR15" s="458"/>
      <c r="NCS15" s="458"/>
      <c r="NCT15" s="458"/>
      <c r="NCU15" s="458"/>
      <c r="NCV15" s="458"/>
      <c r="NCW15" s="458"/>
      <c r="NCX15" s="458"/>
      <c r="NCY15" s="458"/>
      <c r="NCZ15" s="458"/>
      <c r="NDA15" s="458"/>
      <c r="NDB15" s="458"/>
      <c r="NDC15" s="458"/>
      <c r="NDD15" s="458"/>
      <c r="NDE15" s="458"/>
      <c r="NDF15" s="458"/>
      <c r="NDG15" s="458"/>
      <c r="NDH15" s="458"/>
      <c r="NDI15" s="458"/>
      <c r="NDJ15" s="458"/>
      <c r="NDK15" s="458"/>
      <c r="NDL15" s="458"/>
      <c r="NDM15" s="458"/>
      <c r="NDN15" s="458"/>
      <c r="NDO15" s="458"/>
      <c r="NDP15" s="458"/>
      <c r="NDQ15" s="458"/>
      <c r="NDR15" s="458"/>
      <c r="NDS15" s="458"/>
      <c r="NDT15" s="458"/>
      <c r="NDU15" s="458"/>
      <c r="NDV15" s="458"/>
      <c r="NDW15" s="458"/>
      <c r="NDX15" s="458"/>
      <c r="NDY15" s="458"/>
      <c r="NDZ15" s="458"/>
      <c r="NEA15" s="458"/>
      <c r="NEB15" s="458"/>
      <c r="NEC15" s="458"/>
      <c r="NED15" s="458"/>
      <c r="NEE15" s="458"/>
      <c r="NEF15" s="458"/>
      <c r="NEG15" s="458"/>
      <c r="NEH15" s="458"/>
      <c r="NEI15" s="458"/>
      <c r="NEJ15" s="458"/>
      <c r="NEK15" s="458"/>
      <c r="NEL15" s="458"/>
      <c r="NEM15" s="458"/>
      <c r="NEN15" s="458"/>
      <c r="NEO15" s="458"/>
      <c r="NEP15" s="458"/>
      <c r="NEQ15" s="458"/>
      <c r="NER15" s="458"/>
      <c r="NES15" s="458"/>
      <c r="NET15" s="458"/>
      <c r="NEU15" s="458"/>
      <c r="NEV15" s="458"/>
      <c r="NEW15" s="458"/>
      <c r="NEX15" s="458"/>
      <c r="NEY15" s="458"/>
      <c r="NEZ15" s="458"/>
      <c r="NFA15" s="458"/>
      <c r="NFB15" s="458"/>
      <c r="NFC15" s="458"/>
      <c r="NFD15" s="458"/>
      <c r="NFE15" s="458"/>
      <c r="NFF15" s="458"/>
      <c r="NFG15" s="458"/>
      <c r="NFH15" s="458"/>
      <c r="NFI15" s="458"/>
      <c r="NFJ15" s="458"/>
      <c r="NFK15" s="458"/>
      <c r="NFL15" s="458"/>
      <c r="NFM15" s="458"/>
      <c r="NFN15" s="458"/>
      <c r="NFO15" s="458"/>
      <c r="NFP15" s="458"/>
      <c r="NFQ15" s="458"/>
      <c r="NFR15" s="458"/>
      <c r="NFS15" s="458"/>
      <c r="NFT15" s="458"/>
      <c r="NFU15" s="458"/>
      <c r="NFV15" s="458"/>
      <c r="NFW15" s="458"/>
      <c r="NFX15" s="458"/>
      <c r="NFY15" s="458"/>
      <c r="NFZ15" s="458"/>
      <c r="NGA15" s="458"/>
      <c r="NGB15" s="458"/>
      <c r="NGC15" s="458"/>
      <c r="NGD15" s="458"/>
      <c r="NGE15" s="458"/>
      <c r="NGF15" s="458"/>
      <c r="NGG15" s="458"/>
      <c r="NGH15" s="458"/>
      <c r="NGI15" s="458"/>
      <c r="NGJ15" s="458"/>
      <c r="NGK15" s="458"/>
      <c r="NGL15" s="458"/>
      <c r="NGM15" s="458"/>
      <c r="NGN15" s="458"/>
      <c r="NGO15" s="458"/>
      <c r="NGP15" s="458"/>
      <c r="NGQ15" s="458"/>
      <c r="NGR15" s="458"/>
      <c r="NGS15" s="458"/>
      <c r="NGT15" s="458"/>
      <c r="NGU15" s="458"/>
      <c r="NGV15" s="458"/>
      <c r="NGW15" s="458"/>
      <c r="NGX15" s="458"/>
      <c r="NGY15" s="458"/>
      <c r="NGZ15" s="458"/>
      <c r="NHA15" s="458"/>
      <c r="NHB15" s="458"/>
      <c r="NHC15" s="458"/>
      <c r="NHD15" s="458"/>
      <c r="NHE15" s="458"/>
      <c r="NHF15" s="458"/>
      <c r="NHG15" s="458"/>
      <c r="NHH15" s="458"/>
      <c r="NHI15" s="458"/>
      <c r="NHJ15" s="458"/>
      <c r="NHK15" s="458"/>
      <c r="NHL15" s="458"/>
      <c r="NHM15" s="458"/>
      <c r="NHN15" s="458"/>
      <c r="NHO15" s="458"/>
      <c r="NHP15" s="458"/>
      <c r="NHQ15" s="458"/>
      <c r="NHR15" s="458"/>
      <c r="NHS15" s="458"/>
      <c r="NHT15" s="458"/>
      <c r="NHU15" s="458"/>
      <c r="NHV15" s="458"/>
      <c r="NHW15" s="458"/>
      <c r="NHX15" s="458"/>
      <c r="NHY15" s="458"/>
      <c r="NHZ15" s="458"/>
      <c r="NIA15" s="458"/>
      <c r="NIB15" s="458"/>
      <c r="NIC15" s="458"/>
      <c r="NID15" s="458"/>
      <c r="NIE15" s="458"/>
      <c r="NIF15" s="458"/>
      <c r="NIG15" s="458"/>
      <c r="NIH15" s="458"/>
      <c r="NII15" s="458"/>
      <c r="NIJ15" s="458"/>
      <c r="NIK15" s="458"/>
      <c r="NIL15" s="458"/>
      <c r="NIM15" s="458"/>
      <c r="NIN15" s="458"/>
      <c r="NIO15" s="458"/>
      <c r="NIP15" s="458"/>
      <c r="NIQ15" s="458"/>
      <c r="NIR15" s="458"/>
      <c r="NIS15" s="458"/>
      <c r="NIT15" s="458"/>
      <c r="NIU15" s="458"/>
      <c r="NIV15" s="458"/>
      <c r="NIW15" s="458"/>
      <c r="NIX15" s="458"/>
      <c r="NIY15" s="458"/>
      <c r="NIZ15" s="458"/>
      <c r="NJA15" s="458"/>
      <c r="NJB15" s="458"/>
      <c r="NJC15" s="458"/>
      <c r="NJD15" s="458"/>
      <c r="NJE15" s="458"/>
      <c r="NJF15" s="458"/>
      <c r="NJG15" s="458"/>
      <c r="NJH15" s="458"/>
      <c r="NJI15" s="458"/>
      <c r="NJJ15" s="458"/>
      <c r="NJK15" s="458"/>
      <c r="NJL15" s="458"/>
      <c r="NJM15" s="458"/>
      <c r="NJN15" s="458"/>
      <c r="NJO15" s="458"/>
      <c r="NJP15" s="458"/>
      <c r="NJQ15" s="458"/>
      <c r="NJR15" s="458"/>
      <c r="NJS15" s="458"/>
      <c r="NJT15" s="458"/>
      <c r="NJU15" s="458"/>
      <c r="NJV15" s="458"/>
      <c r="NJW15" s="458"/>
      <c r="NJX15" s="458"/>
      <c r="NJY15" s="458"/>
      <c r="NJZ15" s="458"/>
      <c r="NKA15" s="458"/>
      <c r="NKB15" s="458"/>
      <c r="NKC15" s="458"/>
      <c r="NKD15" s="458"/>
      <c r="NKE15" s="458"/>
      <c r="NKF15" s="458"/>
      <c r="NKG15" s="458"/>
      <c r="NKH15" s="458"/>
      <c r="NKI15" s="458"/>
      <c r="NKJ15" s="458"/>
      <c r="NKK15" s="458"/>
      <c r="NKL15" s="458"/>
      <c r="NKM15" s="458"/>
      <c r="NKN15" s="458"/>
      <c r="NKO15" s="458"/>
      <c r="NKP15" s="458"/>
      <c r="NKQ15" s="458"/>
      <c r="NKR15" s="458"/>
      <c r="NKS15" s="458"/>
      <c r="NKT15" s="458"/>
      <c r="NKU15" s="458"/>
      <c r="NKV15" s="458"/>
      <c r="NKW15" s="458"/>
      <c r="NKX15" s="458"/>
      <c r="NKY15" s="458"/>
      <c r="NKZ15" s="458"/>
      <c r="NLA15" s="458"/>
      <c r="NLB15" s="458"/>
      <c r="NLC15" s="458"/>
      <c r="NLD15" s="458"/>
      <c r="NLE15" s="458"/>
      <c r="NLF15" s="458"/>
      <c r="NLG15" s="458"/>
      <c r="NLH15" s="458"/>
      <c r="NLI15" s="458"/>
      <c r="NLJ15" s="458"/>
      <c r="NLK15" s="458"/>
      <c r="NLL15" s="458"/>
      <c r="NLM15" s="458"/>
      <c r="NLN15" s="458"/>
      <c r="NLO15" s="458"/>
      <c r="NLP15" s="458"/>
      <c r="NLQ15" s="458"/>
      <c r="NLR15" s="458"/>
      <c r="NLS15" s="458"/>
      <c r="NLT15" s="458"/>
      <c r="NLU15" s="458"/>
      <c r="NLV15" s="458"/>
      <c r="NLW15" s="458"/>
      <c r="NLX15" s="458"/>
      <c r="NLY15" s="458"/>
      <c r="NLZ15" s="458"/>
      <c r="NMA15" s="458"/>
      <c r="NMB15" s="458"/>
      <c r="NMC15" s="458"/>
      <c r="NMD15" s="458"/>
      <c r="NME15" s="458"/>
      <c r="NMF15" s="458"/>
      <c r="NMG15" s="458"/>
      <c r="NMH15" s="458"/>
      <c r="NMI15" s="458"/>
      <c r="NMJ15" s="458"/>
      <c r="NMK15" s="458"/>
      <c r="NML15" s="458"/>
      <c r="NMM15" s="458"/>
      <c r="NMN15" s="458"/>
      <c r="NMO15" s="458"/>
      <c r="NMP15" s="458"/>
      <c r="NMQ15" s="458"/>
      <c r="NMR15" s="458"/>
      <c r="NMS15" s="458"/>
      <c r="NMT15" s="458"/>
      <c r="NMU15" s="458"/>
      <c r="NMV15" s="458"/>
      <c r="NMW15" s="458"/>
      <c r="NMX15" s="458"/>
      <c r="NMY15" s="458"/>
      <c r="NMZ15" s="458"/>
      <c r="NNA15" s="458"/>
      <c r="NNB15" s="458"/>
      <c r="NNC15" s="458"/>
      <c r="NND15" s="458"/>
      <c r="NNE15" s="458"/>
      <c r="NNF15" s="458"/>
      <c r="NNG15" s="458"/>
      <c r="NNH15" s="458"/>
      <c r="NNI15" s="458"/>
      <c r="NNJ15" s="458"/>
      <c r="NNK15" s="458"/>
      <c r="NNL15" s="458"/>
      <c r="NNM15" s="458"/>
      <c r="NNN15" s="458"/>
      <c r="NNO15" s="458"/>
      <c r="NNP15" s="458"/>
      <c r="NNQ15" s="458"/>
      <c r="NNR15" s="458"/>
      <c r="NNS15" s="458"/>
      <c r="NNT15" s="458"/>
      <c r="NNU15" s="458"/>
      <c r="NNV15" s="458"/>
      <c r="NNW15" s="458"/>
      <c r="NNX15" s="458"/>
      <c r="NNY15" s="458"/>
      <c r="NNZ15" s="458"/>
      <c r="NOA15" s="458"/>
      <c r="NOB15" s="458"/>
      <c r="NOC15" s="458"/>
      <c r="NOD15" s="458"/>
      <c r="NOE15" s="458"/>
      <c r="NOF15" s="458"/>
      <c r="NOG15" s="458"/>
      <c r="NOH15" s="458"/>
      <c r="NOI15" s="458"/>
      <c r="NOJ15" s="458"/>
      <c r="NOK15" s="458"/>
      <c r="NOL15" s="458"/>
      <c r="NOM15" s="458"/>
      <c r="NON15" s="458"/>
      <c r="NOO15" s="458"/>
      <c r="NOP15" s="458"/>
      <c r="NOQ15" s="458"/>
      <c r="NOR15" s="458"/>
      <c r="NOS15" s="458"/>
      <c r="NOT15" s="458"/>
      <c r="NOU15" s="458"/>
      <c r="NOV15" s="458"/>
      <c r="NOW15" s="458"/>
      <c r="NOX15" s="458"/>
      <c r="NOY15" s="458"/>
      <c r="NOZ15" s="458"/>
      <c r="NPA15" s="458"/>
      <c r="NPB15" s="458"/>
      <c r="NPC15" s="458"/>
      <c r="NPD15" s="458"/>
      <c r="NPE15" s="458"/>
      <c r="NPF15" s="458"/>
      <c r="NPG15" s="458"/>
      <c r="NPH15" s="458"/>
      <c r="NPI15" s="458"/>
      <c r="NPJ15" s="458"/>
      <c r="NPK15" s="458"/>
      <c r="NPL15" s="458"/>
      <c r="NPM15" s="458"/>
      <c r="NPN15" s="458"/>
      <c r="NPO15" s="458"/>
      <c r="NPP15" s="458"/>
      <c r="NPQ15" s="458"/>
      <c r="NPR15" s="458"/>
      <c r="NPS15" s="458"/>
      <c r="NPT15" s="458"/>
      <c r="NPU15" s="458"/>
      <c r="NPV15" s="458"/>
      <c r="NPW15" s="458"/>
      <c r="NPX15" s="458"/>
      <c r="NPY15" s="458"/>
      <c r="NPZ15" s="458"/>
      <c r="NQA15" s="458"/>
      <c r="NQB15" s="458"/>
      <c r="NQC15" s="458"/>
      <c r="NQD15" s="458"/>
      <c r="NQE15" s="458"/>
      <c r="NQF15" s="458"/>
      <c r="NQG15" s="458"/>
      <c r="NQH15" s="458"/>
      <c r="NQI15" s="458"/>
      <c r="NQJ15" s="458"/>
      <c r="NQK15" s="458"/>
      <c r="NQL15" s="458"/>
      <c r="NQM15" s="458"/>
      <c r="NQN15" s="458"/>
      <c r="NQO15" s="458"/>
      <c r="NQP15" s="458"/>
      <c r="NQQ15" s="458"/>
      <c r="NQR15" s="458"/>
      <c r="NQS15" s="458"/>
      <c r="NQT15" s="458"/>
      <c r="NQU15" s="458"/>
      <c r="NQV15" s="458"/>
      <c r="NQW15" s="458"/>
      <c r="NQX15" s="458"/>
      <c r="NQY15" s="458"/>
      <c r="NQZ15" s="458"/>
      <c r="NRA15" s="458"/>
      <c r="NRB15" s="458"/>
      <c r="NRC15" s="458"/>
      <c r="NRD15" s="458"/>
      <c r="NRE15" s="458"/>
      <c r="NRF15" s="458"/>
      <c r="NRG15" s="458"/>
      <c r="NRH15" s="458"/>
      <c r="NRI15" s="458"/>
      <c r="NRJ15" s="458"/>
      <c r="NRK15" s="458"/>
      <c r="NRL15" s="458"/>
      <c r="NRM15" s="458"/>
      <c r="NRN15" s="458"/>
      <c r="NRO15" s="458"/>
      <c r="NRP15" s="458"/>
      <c r="NRQ15" s="458"/>
      <c r="NRR15" s="458"/>
      <c r="NRS15" s="458"/>
      <c r="NRT15" s="458"/>
      <c r="NRU15" s="458"/>
      <c r="NRV15" s="458"/>
      <c r="NRW15" s="458"/>
      <c r="NRX15" s="458"/>
      <c r="NRY15" s="458"/>
      <c r="NRZ15" s="458"/>
      <c r="NSA15" s="458"/>
      <c r="NSB15" s="458"/>
      <c r="NSC15" s="458"/>
      <c r="NSD15" s="458"/>
      <c r="NSE15" s="458"/>
      <c r="NSF15" s="458"/>
      <c r="NSG15" s="458"/>
      <c r="NSH15" s="458"/>
      <c r="NSI15" s="458"/>
      <c r="NSJ15" s="458"/>
      <c r="NSK15" s="458"/>
      <c r="NSL15" s="458"/>
      <c r="NSM15" s="458"/>
      <c r="NSN15" s="458"/>
      <c r="NSO15" s="458"/>
      <c r="NSP15" s="458"/>
      <c r="NSQ15" s="458"/>
      <c r="NSR15" s="458"/>
      <c r="NSS15" s="458"/>
      <c r="NST15" s="458"/>
      <c r="NSU15" s="458"/>
      <c r="NSV15" s="458"/>
      <c r="NSW15" s="458"/>
      <c r="NSX15" s="458"/>
      <c r="NSY15" s="458"/>
      <c r="NSZ15" s="458"/>
      <c r="NTA15" s="458"/>
      <c r="NTB15" s="458"/>
      <c r="NTC15" s="458"/>
      <c r="NTD15" s="458"/>
      <c r="NTE15" s="458"/>
      <c r="NTF15" s="458"/>
      <c r="NTG15" s="458"/>
      <c r="NTH15" s="458"/>
      <c r="NTI15" s="458"/>
      <c r="NTJ15" s="458"/>
      <c r="NTK15" s="458"/>
      <c r="NTL15" s="458"/>
      <c r="NTM15" s="458"/>
      <c r="NTN15" s="458"/>
      <c r="NTO15" s="458"/>
      <c r="NTP15" s="458"/>
      <c r="NTQ15" s="458"/>
      <c r="NTR15" s="458"/>
      <c r="NTS15" s="458"/>
      <c r="NTT15" s="458"/>
      <c r="NTU15" s="458"/>
      <c r="NTV15" s="458"/>
      <c r="NTW15" s="458"/>
      <c r="NTX15" s="458"/>
      <c r="NTY15" s="458"/>
      <c r="NTZ15" s="458"/>
      <c r="NUA15" s="458"/>
      <c r="NUB15" s="458"/>
      <c r="NUC15" s="458"/>
      <c r="NUD15" s="458"/>
      <c r="NUE15" s="458"/>
      <c r="NUF15" s="458"/>
      <c r="NUG15" s="458"/>
      <c r="NUH15" s="458"/>
      <c r="NUI15" s="458"/>
      <c r="NUJ15" s="458"/>
      <c r="NUK15" s="458"/>
      <c r="NUL15" s="458"/>
      <c r="NUM15" s="458"/>
      <c r="NUN15" s="458"/>
      <c r="NUO15" s="458"/>
      <c r="NUP15" s="458"/>
      <c r="NUQ15" s="458"/>
      <c r="NUR15" s="458"/>
      <c r="NUS15" s="458"/>
      <c r="NUT15" s="458"/>
      <c r="NUU15" s="458"/>
      <c r="NUV15" s="458"/>
      <c r="NUW15" s="458"/>
      <c r="NUX15" s="458"/>
      <c r="NUY15" s="458"/>
      <c r="NUZ15" s="458"/>
      <c r="NVA15" s="458"/>
      <c r="NVB15" s="458"/>
      <c r="NVC15" s="458"/>
      <c r="NVD15" s="458"/>
      <c r="NVE15" s="458"/>
      <c r="NVF15" s="458"/>
      <c r="NVG15" s="458"/>
      <c r="NVH15" s="458"/>
      <c r="NVI15" s="458"/>
      <c r="NVJ15" s="458"/>
      <c r="NVK15" s="458"/>
      <c r="NVL15" s="458"/>
      <c r="NVM15" s="458"/>
      <c r="NVN15" s="458"/>
      <c r="NVO15" s="458"/>
      <c r="NVP15" s="458"/>
      <c r="NVQ15" s="458"/>
      <c r="NVR15" s="458"/>
      <c r="NVS15" s="458"/>
      <c r="NVT15" s="458"/>
      <c r="NVU15" s="458"/>
      <c r="NVV15" s="458"/>
      <c r="NVW15" s="458"/>
      <c r="NVX15" s="458"/>
      <c r="NVY15" s="458"/>
      <c r="NVZ15" s="458"/>
      <c r="NWA15" s="458"/>
      <c r="NWB15" s="458"/>
      <c r="NWC15" s="458"/>
      <c r="NWD15" s="458"/>
      <c r="NWE15" s="458"/>
      <c r="NWF15" s="458"/>
      <c r="NWG15" s="458"/>
      <c r="NWH15" s="458"/>
      <c r="NWI15" s="458"/>
      <c r="NWJ15" s="458"/>
      <c r="NWK15" s="458"/>
      <c r="NWL15" s="458"/>
      <c r="NWM15" s="458"/>
      <c r="NWN15" s="458"/>
      <c r="NWO15" s="458"/>
      <c r="NWP15" s="458"/>
      <c r="NWQ15" s="458"/>
      <c r="NWR15" s="458"/>
      <c r="NWS15" s="458"/>
      <c r="NWT15" s="458"/>
      <c r="NWU15" s="458"/>
      <c r="NWV15" s="458"/>
      <c r="NWW15" s="458"/>
      <c r="NWX15" s="458"/>
      <c r="NWY15" s="458"/>
      <c r="NWZ15" s="458"/>
      <c r="NXA15" s="458"/>
      <c r="NXB15" s="458"/>
      <c r="NXC15" s="458"/>
      <c r="NXD15" s="458"/>
      <c r="NXE15" s="458"/>
      <c r="NXF15" s="458"/>
      <c r="NXG15" s="458"/>
      <c r="NXH15" s="458"/>
      <c r="NXI15" s="458"/>
      <c r="NXJ15" s="458"/>
      <c r="NXK15" s="458"/>
      <c r="NXL15" s="458"/>
      <c r="NXM15" s="458"/>
      <c r="NXN15" s="458"/>
      <c r="NXO15" s="458"/>
      <c r="NXP15" s="458"/>
      <c r="NXQ15" s="458"/>
      <c r="NXR15" s="458"/>
      <c r="NXS15" s="458"/>
      <c r="NXT15" s="458"/>
      <c r="NXU15" s="458"/>
      <c r="NXV15" s="458"/>
      <c r="NXW15" s="458"/>
      <c r="NXX15" s="458"/>
      <c r="NXY15" s="458"/>
      <c r="NXZ15" s="458"/>
      <c r="NYA15" s="458"/>
      <c r="NYB15" s="458"/>
      <c r="NYC15" s="458"/>
      <c r="NYD15" s="458"/>
      <c r="NYE15" s="458"/>
      <c r="NYF15" s="458"/>
      <c r="NYG15" s="458"/>
      <c r="NYH15" s="458"/>
      <c r="NYI15" s="458"/>
      <c r="NYJ15" s="458"/>
      <c r="NYK15" s="458"/>
      <c r="NYL15" s="458"/>
      <c r="NYM15" s="458"/>
      <c r="NYN15" s="458"/>
      <c r="NYO15" s="458"/>
      <c r="NYP15" s="458"/>
      <c r="NYQ15" s="458"/>
      <c r="NYR15" s="458"/>
      <c r="NYS15" s="458"/>
      <c r="NYT15" s="458"/>
      <c r="NYU15" s="458"/>
      <c r="NYV15" s="458"/>
      <c r="NYW15" s="458"/>
      <c r="NYX15" s="458"/>
      <c r="NYY15" s="458"/>
      <c r="NYZ15" s="458"/>
      <c r="NZA15" s="458"/>
      <c r="NZB15" s="458"/>
      <c r="NZC15" s="458"/>
      <c r="NZD15" s="458"/>
      <c r="NZE15" s="458"/>
      <c r="NZF15" s="458"/>
      <c r="NZG15" s="458"/>
      <c r="NZH15" s="458"/>
      <c r="NZI15" s="458"/>
      <c r="NZJ15" s="458"/>
      <c r="NZK15" s="458"/>
      <c r="NZL15" s="458"/>
      <c r="NZM15" s="458"/>
      <c r="NZN15" s="458"/>
      <c r="NZO15" s="458"/>
      <c r="NZP15" s="458"/>
      <c r="NZQ15" s="458"/>
      <c r="NZR15" s="458"/>
      <c r="NZS15" s="458"/>
      <c r="NZT15" s="458"/>
      <c r="NZU15" s="458"/>
      <c r="NZV15" s="458"/>
      <c r="NZW15" s="458"/>
      <c r="NZX15" s="458"/>
      <c r="NZY15" s="458"/>
      <c r="NZZ15" s="458"/>
      <c r="OAA15" s="458"/>
      <c r="OAB15" s="458"/>
      <c r="OAC15" s="458"/>
      <c r="OAD15" s="458"/>
      <c r="OAE15" s="458"/>
      <c r="OAF15" s="458"/>
      <c r="OAG15" s="458"/>
      <c r="OAH15" s="458"/>
      <c r="OAI15" s="458"/>
      <c r="OAJ15" s="458"/>
      <c r="OAK15" s="458"/>
      <c r="OAL15" s="458"/>
      <c r="OAM15" s="458"/>
      <c r="OAN15" s="458"/>
      <c r="OAO15" s="458"/>
      <c r="OAP15" s="458"/>
      <c r="OAQ15" s="458"/>
      <c r="OAR15" s="458"/>
      <c r="OAS15" s="458"/>
      <c r="OAT15" s="458"/>
      <c r="OAU15" s="458"/>
      <c r="OAV15" s="458"/>
      <c r="OAW15" s="458"/>
      <c r="OAX15" s="458"/>
      <c r="OAY15" s="458"/>
      <c r="OAZ15" s="458"/>
      <c r="OBA15" s="458"/>
      <c r="OBB15" s="458"/>
      <c r="OBC15" s="458"/>
      <c r="OBD15" s="458"/>
      <c r="OBE15" s="458"/>
      <c r="OBF15" s="458"/>
      <c r="OBG15" s="458"/>
      <c r="OBH15" s="458"/>
      <c r="OBI15" s="458"/>
      <c r="OBJ15" s="458"/>
      <c r="OBK15" s="458"/>
      <c r="OBL15" s="458"/>
      <c r="OBM15" s="458"/>
      <c r="OBN15" s="458"/>
      <c r="OBO15" s="458"/>
      <c r="OBP15" s="458"/>
      <c r="OBQ15" s="458"/>
      <c r="OBR15" s="458"/>
      <c r="OBS15" s="458"/>
      <c r="OBT15" s="458"/>
      <c r="OBU15" s="458"/>
      <c r="OBV15" s="458"/>
      <c r="OBW15" s="458"/>
      <c r="OBX15" s="458"/>
      <c r="OBY15" s="458"/>
      <c r="OBZ15" s="458"/>
      <c r="OCA15" s="458"/>
      <c r="OCB15" s="458"/>
      <c r="OCC15" s="458"/>
      <c r="OCD15" s="458"/>
      <c r="OCE15" s="458"/>
      <c r="OCF15" s="458"/>
      <c r="OCG15" s="458"/>
      <c r="OCH15" s="458"/>
      <c r="OCI15" s="458"/>
      <c r="OCJ15" s="458"/>
      <c r="OCK15" s="458"/>
      <c r="OCL15" s="458"/>
      <c r="OCM15" s="458"/>
      <c r="OCN15" s="458"/>
      <c r="OCO15" s="458"/>
      <c r="OCP15" s="458"/>
      <c r="OCQ15" s="458"/>
      <c r="OCR15" s="458"/>
      <c r="OCS15" s="458"/>
      <c r="OCT15" s="458"/>
      <c r="OCU15" s="458"/>
      <c r="OCV15" s="458"/>
      <c r="OCW15" s="458"/>
      <c r="OCX15" s="458"/>
      <c r="OCY15" s="458"/>
      <c r="OCZ15" s="458"/>
      <c r="ODA15" s="458"/>
      <c r="ODB15" s="458"/>
      <c r="ODC15" s="458"/>
      <c r="ODD15" s="458"/>
      <c r="ODE15" s="458"/>
      <c r="ODF15" s="458"/>
      <c r="ODG15" s="458"/>
      <c r="ODH15" s="458"/>
      <c r="ODI15" s="458"/>
      <c r="ODJ15" s="458"/>
      <c r="ODK15" s="458"/>
      <c r="ODL15" s="458"/>
      <c r="ODM15" s="458"/>
      <c r="ODN15" s="458"/>
      <c r="ODO15" s="458"/>
      <c r="ODP15" s="458"/>
      <c r="ODQ15" s="458"/>
      <c r="ODR15" s="458"/>
      <c r="ODS15" s="458"/>
      <c r="ODT15" s="458"/>
      <c r="ODU15" s="458"/>
      <c r="ODV15" s="458"/>
      <c r="ODW15" s="458"/>
      <c r="ODX15" s="458"/>
      <c r="ODY15" s="458"/>
      <c r="ODZ15" s="458"/>
      <c r="OEA15" s="458"/>
      <c r="OEB15" s="458"/>
      <c r="OEC15" s="458"/>
      <c r="OED15" s="458"/>
      <c r="OEE15" s="458"/>
      <c r="OEF15" s="458"/>
      <c r="OEG15" s="458"/>
      <c r="OEH15" s="458"/>
      <c r="OEI15" s="458"/>
      <c r="OEJ15" s="458"/>
      <c r="OEK15" s="458"/>
      <c r="OEL15" s="458"/>
      <c r="OEM15" s="458"/>
      <c r="OEN15" s="458"/>
      <c r="OEO15" s="458"/>
      <c r="OEP15" s="458"/>
      <c r="OEQ15" s="458"/>
      <c r="OER15" s="458"/>
      <c r="OES15" s="458"/>
      <c r="OET15" s="458"/>
      <c r="OEU15" s="458"/>
      <c r="OEV15" s="458"/>
      <c r="OEW15" s="458"/>
      <c r="OEX15" s="458"/>
      <c r="OEY15" s="458"/>
      <c r="OEZ15" s="458"/>
      <c r="OFA15" s="458"/>
      <c r="OFB15" s="458"/>
      <c r="OFC15" s="458"/>
      <c r="OFD15" s="458"/>
      <c r="OFE15" s="458"/>
      <c r="OFF15" s="458"/>
      <c r="OFG15" s="458"/>
      <c r="OFH15" s="458"/>
      <c r="OFI15" s="458"/>
      <c r="OFJ15" s="458"/>
      <c r="OFK15" s="458"/>
      <c r="OFL15" s="458"/>
      <c r="OFM15" s="458"/>
      <c r="OFN15" s="458"/>
      <c r="OFO15" s="458"/>
      <c r="OFP15" s="458"/>
      <c r="OFQ15" s="458"/>
      <c r="OFR15" s="458"/>
      <c r="OFS15" s="458"/>
      <c r="OFT15" s="458"/>
      <c r="OFU15" s="458"/>
      <c r="OFV15" s="458"/>
      <c r="OFW15" s="458"/>
      <c r="OFX15" s="458"/>
      <c r="OFY15" s="458"/>
      <c r="OFZ15" s="458"/>
      <c r="OGA15" s="458"/>
      <c r="OGB15" s="458"/>
      <c r="OGC15" s="458"/>
      <c r="OGD15" s="458"/>
      <c r="OGE15" s="458"/>
      <c r="OGF15" s="458"/>
      <c r="OGG15" s="458"/>
      <c r="OGH15" s="458"/>
      <c r="OGI15" s="458"/>
      <c r="OGJ15" s="458"/>
      <c r="OGK15" s="458"/>
      <c r="OGL15" s="458"/>
      <c r="OGM15" s="458"/>
      <c r="OGN15" s="458"/>
      <c r="OGO15" s="458"/>
      <c r="OGP15" s="458"/>
      <c r="OGQ15" s="458"/>
      <c r="OGR15" s="458"/>
      <c r="OGS15" s="458"/>
      <c r="OGT15" s="458"/>
      <c r="OGU15" s="458"/>
      <c r="OGV15" s="458"/>
      <c r="OGW15" s="458"/>
      <c r="OGX15" s="458"/>
      <c r="OGY15" s="458"/>
      <c r="OGZ15" s="458"/>
      <c r="OHA15" s="458"/>
      <c r="OHB15" s="458"/>
      <c r="OHC15" s="458"/>
      <c r="OHD15" s="458"/>
      <c r="OHE15" s="458"/>
      <c r="OHF15" s="458"/>
      <c r="OHG15" s="458"/>
      <c r="OHH15" s="458"/>
      <c r="OHI15" s="458"/>
      <c r="OHJ15" s="458"/>
      <c r="OHK15" s="458"/>
      <c r="OHL15" s="458"/>
      <c r="OHM15" s="458"/>
      <c r="OHN15" s="458"/>
      <c r="OHO15" s="458"/>
      <c r="OHP15" s="458"/>
      <c r="OHQ15" s="458"/>
      <c r="OHR15" s="458"/>
      <c r="OHS15" s="458"/>
      <c r="OHT15" s="458"/>
      <c r="OHU15" s="458"/>
      <c r="OHV15" s="458"/>
      <c r="OHW15" s="458"/>
      <c r="OHX15" s="458"/>
      <c r="OHY15" s="458"/>
      <c r="OHZ15" s="458"/>
      <c r="OIA15" s="458"/>
      <c r="OIB15" s="458"/>
      <c r="OIC15" s="458"/>
      <c r="OID15" s="458"/>
      <c r="OIE15" s="458"/>
      <c r="OIF15" s="458"/>
      <c r="OIG15" s="458"/>
      <c r="OIH15" s="458"/>
      <c r="OII15" s="458"/>
      <c r="OIJ15" s="458"/>
      <c r="OIK15" s="458"/>
      <c r="OIL15" s="458"/>
      <c r="OIM15" s="458"/>
      <c r="OIN15" s="458"/>
      <c r="OIO15" s="458"/>
      <c r="OIP15" s="458"/>
      <c r="OIQ15" s="458"/>
      <c r="OIR15" s="458"/>
      <c r="OIS15" s="458"/>
      <c r="OIT15" s="458"/>
      <c r="OIU15" s="458"/>
      <c r="OIV15" s="458"/>
      <c r="OIW15" s="458"/>
      <c r="OIX15" s="458"/>
      <c r="OIY15" s="458"/>
      <c r="OIZ15" s="458"/>
      <c r="OJA15" s="458"/>
      <c r="OJB15" s="458"/>
      <c r="OJC15" s="458"/>
      <c r="OJD15" s="458"/>
      <c r="OJE15" s="458"/>
      <c r="OJF15" s="458"/>
      <c r="OJG15" s="458"/>
      <c r="OJH15" s="458"/>
      <c r="OJI15" s="458"/>
      <c r="OJJ15" s="458"/>
      <c r="OJK15" s="458"/>
      <c r="OJL15" s="458"/>
      <c r="OJM15" s="458"/>
      <c r="OJN15" s="458"/>
      <c r="OJO15" s="458"/>
      <c r="OJP15" s="458"/>
      <c r="OJQ15" s="458"/>
      <c r="OJR15" s="458"/>
      <c r="OJS15" s="458"/>
      <c r="OJT15" s="458"/>
      <c r="OJU15" s="458"/>
      <c r="OJV15" s="458"/>
      <c r="OJW15" s="458"/>
      <c r="OJX15" s="458"/>
      <c r="OJY15" s="458"/>
      <c r="OJZ15" s="458"/>
      <c r="OKA15" s="458"/>
      <c r="OKB15" s="458"/>
      <c r="OKC15" s="458"/>
      <c r="OKD15" s="458"/>
      <c r="OKE15" s="458"/>
      <c r="OKF15" s="458"/>
      <c r="OKG15" s="458"/>
      <c r="OKH15" s="458"/>
      <c r="OKI15" s="458"/>
      <c r="OKJ15" s="458"/>
      <c r="OKK15" s="458"/>
      <c r="OKL15" s="458"/>
      <c r="OKM15" s="458"/>
      <c r="OKN15" s="458"/>
      <c r="OKO15" s="458"/>
      <c r="OKP15" s="458"/>
      <c r="OKQ15" s="458"/>
      <c r="OKR15" s="458"/>
      <c r="OKS15" s="458"/>
      <c r="OKT15" s="458"/>
      <c r="OKU15" s="458"/>
      <c r="OKV15" s="458"/>
      <c r="OKW15" s="458"/>
      <c r="OKX15" s="458"/>
      <c r="OKY15" s="458"/>
      <c r="OKZ15" s="458"/>
      <c r="OLA15" s="458"/>
      <c r="OLB15" s="458"/>
      <c r="OLC15" s="458"/>
      <c r="OLD15" s="458"/>
      <c r="OLE15" s="458"/>
      <c r="OLF15" s="458"/>
      <c r="OLG15" s="458"/>
      <c r="OLH15" s="458"/>
      <c r="OLI15" s="458"/>
      <c r="OLJ15" s="458"/>
      <c r="OLK15" s="458"/>
      <c r="OLL15" s="458"/>
      <c r="OLM15" s="458"/>
      <c r="OLN15" s="458"/>
      <c r="OLO15" s="458"/>
      <c r="OLP15" s="458"/>
      <c r="OLQ15" s="458"/>
      <c r="OLR15" s="458"/>
      <c r="OLS15" s="458"/>
      <c r="OLT15" s="458"/>
      <c r="OLU15" s="458"/>
      <c r="OLV15" s="458"/>
      <c r="OLW15" s="458"/>
      <c r="OLX15" s="458"/>
      <c r="OLY15" s="458"/>
      <c r="OLZ15" s="458"/>
      <c r="OMA15" s="458"/>
      <c r="OMB15" s="458"/>
      <c r="OMC15" s="458"/>
      <c r="OMD15" s="458"/>
      <c r="OME15" s="458"/>
      <c r="OMF15" s="458"/>
      <c r="OMG15" s="458"/>
      <c r="OMH15" s="458"/>
      <c r="OMI15" s="458"/>
      <c r="OMJ15" s="458"/>
      <c r="OMK15" s="458"/>
      <c r="OML15" s="458"/>
      <c r="OMM15" s="458"/>
      <c r="OMN15" s="458"/>
      <c r="OMO15" s="458"/>
      <c r="OMP15" s="458"/>
      <c r="OMQ15" s="458"/>
      <c r="OMR15" s="458"/>
      <c r="OMS15" s="458"/>
      <c r="OMT15" s="458"/>
      <c r="OMU15" s="458"/>
      <c r="OMV15" s="458"/>
      <c r="OMW15" s="458"/>
      <c r="OMX15" s="458"/>
      <c r="OMY15" s="458"/>
      <c r="OMZ15" s="458"/>
      <c r="ONA15" s="458"/>
      <c r="ONB15" s="458"/>
      <c r="ONC15" s="458"/>
      <c r="OND15" s="458"/>
      <c r="ONE15" s="458"/>
      <c r="ONF15" s="458"/>
      <c r="ONG15" s="458"/>
      <c r="ONH15" s="458"/>
      <c r="ONI15" s="458"/>
      <c r="ONJ15" s="458"/>
      <c r="ONK15" s="458"/>
      <c r="ONL15" s="458"/>
      <c r="ONM15" s="458"/>
      <c r="ONN15" s="458"/>
      <c r="ONO15" s="458"/>
      <c r="ONP15" s="458"/>
      <c r="ONQ15" s="458"/>
      <c r="ONR15" s="458"/>
      <c r="ONS15" s="458"/>
      <c r="ONT15" s="458"/>
      <c r="ONU15" s="458"/>
      <c r="ONV15" s="458"/>
      <c r="ONW15" s="458"/>
      <c r="ONX15" s="458"/>
      <c r="ONY15" s="458"/>
      <c r="ONZ15" s="458"/>
      <c r="OOA15" s="458"/>
      <c r="OOB15" s="458"/>
      <c r="OOC15" s="458"/>
      <c r="OOD15" s="458"/>
      <c r="OOE15" s="458"/>
      <c r="OOF15" s="458"/>
      <c r="OOG15" s="458"/>
      <c r="OOH15" s="458"/>
      <c r="OOI15" s="458"/>
      <c r="OOJ15" s="458"/>
      <c r="OOK15" s="458"/>
      <c r="OOL15" s="458"/>
      <c r="OOM15" s="458"/>
      <c r="OON15" s="458"/>
      <c r="OOO15" s="458"/>
      <c r="OOP15" s="458"/>
      <c r="OOQ15" s="458"/>
      <c r="OOR15" s="458"/>
      <c r="OOS15" s="458"/>
      <c r="OOT15" s="458"/>
      <c r="OOU15" s="458"/>
      <c r="OOV15" s="458"/>
      <c r="OOW15" s="458"/>
      <c r="OOX15" s="458"/>
      <c r="OOY15" s="458"/>
      <c r="OOZ15" s="458"/>
      <c r="OPA15" s="458"/>
      <c r="OPB15" s="458"/>
      <c r="OPC15" s="458"/>
      <c r="OPD15" s="458"/>
      <c r="OPE15" s="458"/>
      <c r="OPF15" s="458"/>
      <c r="OPG15" s="458"/>
      <c r="OPH15" s="458"/>
      <c r="OPI15" s="458"/>
      <c r="OPJ15" s="458"/>
      <c r="OPK15" s="458"/>
      <c r="OPL15" s="458"/>
      <c r="OPM15" s="458"/>
      <c r="OPN15" s="458"/>
      <c r="OPO15" s="458"/>
      <c r="OPP15" s="458"/>
      <c r="OPQ15" s="458"/>
      <c r="OPR15" s="458"/>
      <c r="OPS15" s="458"/>
      <c r="OPT15" s="458"/>
      <c r="OPU15" s="458"/>
      <c r="OPV15" s="458"/>
      <c r="OPW15" s="458"/>
      <c r="OPX15" s="458"/>
      <c r="OPY15" s="458"/>
      <c r="OPZ15" s="458"/>
      <c r="OQA15" s="458"/>
      <c r="OQB15" s="458"/>
      <c r="OQC15" s="458"/>
      <c r="OQD15" s="458"/>
      <c r="OQE15" s="458"/>
      <c r="OQF15" s="458"/>
      <c r="OQG15" s="458"/>
      <c r="OQH15" s="458"/>
      <c r="OQI15" s="458"/>
      <c r="OQJ15" s="458"/>
      <c r="OQK15" s="458"/>
      <c r="OQL15" s="458"/>
      <c r="OQM15" s="458"/>
      <c r="OQN15" s="458"/>
      <c r="OQO15" s="458"/>
      <c r="OQP15" s="458"/>
      <c r="OQQ15" s="458"/>
      <c r="OQR15" s="458"/>
      <c r="OQS15" s="458"/>
      <c r="OQT15" s="458"/>
      <c r="OQU15" s="458"/>
      <c r="OQV15" s="458"/>
      <c r="OQW15" s="458"/>
      <c r="OQX15" s="458"/>
      <c r="OQY15" s="458"/>
      <c r="OQZ15" s="458"/>
      <c r="ORA15" s="458"/>
      <c r="ORB15" s="458"/>
      <c r="ORC15" s="458"/>
      <c r="ORD15" s="458"/>
      <c r="ORE15" s="458"/>
      <c r="ORF15" s="458"/>
      <c r="ORG15" s="458"/>
      <c r="ORH15" s="458"/>
      <c r="ORI15" s="458"/>
      <c r="ORJ15" s="458"/>
      <c r="ORK15" s="458"/>
      <c r="ORL15" s="458"/>
      <c r="ORM15" s="458"/>
      <c r="ORN15" s="458"/>
      <c r="ORO15" s="458"/>
      <c r="ORP15" s="458"/>
      <c r="ORQ15" s="458"/>
      <c r="ORR15" s="458"/>
      <c r="ORS15" s="458"/>
      <c r="ORT15" s="458"/>
      <c r="ORU15" s="458"/>
      <c r="ORV15" s="458"/>
      <c r="ORW15" s="458"/>
      <c r="ORX15" s="458"/>
      <c r="ORY15" s="458"/>
      <c r="ORZ15" s="458"/>
      <c r="OSA15" s="458"/>
      <c r="OSB15" s="458"/>
      <c r="OSC15" s="458"/>
      <c r="OSD15" s="458"/>
      <c r="OSE15" s="458"/>
      <c r="OSF15" s="458"/>
      <c r="OSG15" s="458"/>
      <c r="OSH15" s="458"/>
      <c r="OSI15" s="458"/>
      <c r="OSJ15" s="458"/>
      <c r="OSK15" s="458"/>
      <c r="OSL15" s="458"/>
      <c r="OSM15" s="458"/>
      <c r="OSN15" s="458"/>
      <c r="OSO15" s="458"/>
      <c r="OSP15" s="458"/>
      <c r="OSQ15" s="458"/>
      <c r="OSR15" s="458"/>
      <c r="OSS15" s="458"/>
      <c r="OST15" s="458"/>
      <c r="OSU15" s="458"/>
      <c r="OSV15" s="458"/>
      <c r="OSW15" s="458"/>
      <c r="OSX15" s="458"/>
      <c r="OSY15" s="458"/>
      <c r="OSZ15" s="458"/>
      <c r="OTA15" s="458"/>
      <c r="OTB15" s="458"/>
      <c r="OTC15" s="458"/>
      <c r="OTD15" s="458"/>
      <c r="OTE15" s="458"/>
      <c r="OTF15" s="458"/>
      <c r="OTG15" s="458"/>
      <c r="OTH15" s="458"/>
      <c r="OTI15" s="458"/>
      <c r="OTJ15" s="458"/>
      <c r="OTK15" s="458"/>
      <c r="OTL15" s="458"/>
      <c r="OTM15" s="458"/>
      <c r="OTN15" s="458"/>
      <c r="OTO15" s="458"/>
      <c r="OTP15" s="458"/>
      <c r="OTQ15" s="458"/>
      <c r="OTR15" s="458"/>
      <c r="OTS15" s="458"/>
      <c r="OTT15" s="458"/>
      <c r="OTU15" s="458"/>
      <c r="OTV15" s="458"/>
      <c r="OTW15" s="458"/>
      <c r="OTX15" s="458"/>
      <c r="OTY15" s="458"/>
      <c r="OTZ15" s="458"/>
      <c r="OUA15" s="458"/>
      <c r="OUB15" s="458"/>
      <c r="OUC15" s="458"/>
      <c r="OUD15" s="458"/>
      <c r="OUE15" s="458"/>
      <c r="OUF15" s="458"/>
      <c r="OUG15" s="458"/>
      <c r="OUH15" s="458"/>
      <c r="OUI15" s="458"/>
      <c r="OUJ15" s="458"/>
      <c r="OUK15" s="458"/>
      <c r="OUL15" s="458"/>
      <c r="OUM15" s="458"/>
      <c r="OUN15" s="458"/>
      <c r="OUO15" s="458"/>
      <c r="OUP15" s="458"/>
      <c r="OUQ15" s="458"/>
      <c r="OUR15" s="458"/>
      <c r="OUS15" s="458"/>
      <c r="OUT15" s="458"/>
      <c r="OUU15" s="458"/>
      <c r="OUV15" s="458"/>
      <c r="OUW15" s="458"/>
      <c r="OUX15" s="458"/>
      <c r="OUY15" s="458"/>
      <c r="OUZ15" s="458"/>
      <c r="OVA15" s="458"/>
      <c r="OVB15" s="458"/>
      <c r="OVC15" s="458"/>
      <c r="OVD15" s="458"/>
      <c r="OVE15" s="458"/>
      <c r="OVF15" s="458"/>
      <c r="OVG15" s="458"/>
      <c r="OVH15" s="458"/>
      <c r="OVI15" s="458"/>
      <c r="OVJ15" s="458"/>
      <c r="OVK15" s="458"/>
      <c r="OVL15" s="458"/>
      <c r="OVM15" s="458"/>
      <c r="OVN15" s="458"/>
      <c r="OVO15" s="458"/>
      <c r="OVP15" s="458"/>
      <c r="OVQ15" s="458"/>
      <c r="OVR15" s="458"/>
      <c r="OVS15" s="458"/>
      <c r="OVT15" s="458"/>
      <c r="OVU15" s="458"/>
      <c r="OVV15" s="458"/>
      <c r="OVW15" s="458"/>
      <c r="OVX15" s="458"/>
      <c r="OVY15" s="458"/>
      <c r="OVZ15" s="458"/>
      <c r="OWA15" s="458"/>
      <c r="OWB15" s="458"/>
      <c r="OWC15" s="458"/>
      <c r="OWD15" s="458"/>
      <c r="OWE15" s="458"/>
      <c r="OWF15" s="458"/>
      <c r="OWG15" s="458"/>
      <c r="OWH15" s="458"/>
      <c r="OWI15" s="458"/>
      <c r="OWJ15" s="458"/>
      <c r="OWK15" s="458"/>
      <c r="OWL15" s="458"/>
      <c r="OWM15" s="458"/>
      <c r="OWN15" s="458"/>
      <c r="OWO15" s="458"/>
      <c r="OWP15" s="458"/>
      <c r="OWQ15" s="458"/>
      <c r="OWR15" s="458"/>
      <c r="OWS15" s="458"/>
      <c r="OWT15" s="458"/>
      <c r="OWU15" s="458"/>
      <c r="OWV15" s="458"/>
      <c r="OWW15" s="458"/>
      <c r="OWX15" s="458"/>
      <c r="OWY15" s="458"/>
      <c r="OWZ15" s="458"/>
      <c r="OXA15" s="458"/>
      <c r="OXB15" s="458"/>
      <c r="OXC15" s="458"/>
      <c r="OXD15" s="458"/>
      <c r="OXE15" s="458"/>
      <c r="OXF15" s="458"/>
      <c r="OXG15" s="458"/>
      <c r="OXH15" s="458"/>
      <c r="OXI15" s="458"/>
      <c r="OXJ15" s="458"/>
      <c r="OXK15" s="458"/>
      <c r="OXL15" s="458"/>
      <c r="OXM15" s="458"/>
      <c r="OXN15" s="458"/>
      <c r="OXO15" s="458"/>
      <c r="OXP15" s="458"/>
      <c r="OXQ15" s="458"/>
      <c r="OXR15" s="458"/>
      <c r="OXS15" s="458"/>
      <c r="OXT15" s="458"/>
      <c r="OXU15" s="458"/>
      <c r="OXV15" s="458"/>
      <c r="OXW15" s="458"/>
      <c r="OXX15" s="458"/>
      <c r="OXY15" s="458"/>
      <c r="OXZ15" s="458"/>
      <c r="OYA15" s="458"/>
      <c r="OYB15" s="458"/>
      <c r="OYC15" s="458"/>
      <c r="OYD15" s="458"/>
      <c r="OYE15" s="458"/>
      <c r="OYF15" s="458"/>
      <c r="OYG15" s="458"/>
      <c r="OYH15" s="458"/>
      <c r="OYI15" s="458"/>
      <c r="OYJ15" s="458"/>
      <c r="OYK15" s="458"/>
      <c r="OYL15" s="458"/>
      <c r="OYM15" s="458"/>
      <c r="OYN15" s="458"/>
      <c r="OYO15" s="458"/>
      <c r="OYP15" s="458"/>
      <c r="OYQ15" s="458"/>
      <c r="OYR15" s="458"/>
      <c r="OYS15" s="458"/>
      <c r="OYT15" s="458"/>
      <c r="OYU15" s="458"/>
      <c r="OYV15" s="458"/>
      <c r="OYW15" s="458"/>
      <c r="OYX15" s="458"/>
      <c r="OYY15" s="458"/>
      <c r="OYZ15" s="458"/>
      <c r="OZA15" s="458"/>
      <c r="OZB15" s="458"/>
      <c r="OZC15" s="458"/>
      <c r="OZD15" s="458"/>
      <c r="OZE15" s="458"/>
      <c r="OZF15" s="458"/>
      <c r="OZG15" s="458"/>
      <c r="OZH15" s="458"/>
      <c r="OZI15" s="458"/>
      <c r="OZJ15" s="458"/>
      <c r="OZK15" s="458"/>
      <c r="OZL15" s="458"/>
      <c r="OZM15" s="458"/>
      <c r="OZN15" s="458"/>
      <c r="OZO15" s="458"/>
      <c r="OZP15" s="458"/>
      <c r="OZQ15" s="458"/>
      <c r="OZR15" s="458"/>
      <c r="OZS15" s="458"/>
      <c r="OZT15" s="458"/>
      <c r="OZU15" s="458"/>
      <c r="OZV15" s="458"/>
      <c r="OZW15" s="458"/>
      <c r="OZX15" s="458"/>
      <c r="OZY15" s="458"/>
      <c r="OZZ15" s="458"/>
      <c r="PAA15" s="458"/>
      <c r="PAB15" s="458"/>
      <c r="PAC15" s="458"/>
      <c r="PAD15" s="458"/>
      <c r="PAE15" s="458"/>
      <c r="PAF15" s="458"/>
      <c r="PAG15" s="458"/>
      <c r="PAH15" s="458"/>
      <c r="PAI15" s="458"/>
      <c r="PAJ15" s="458"/>
      <c r="PAK15" s="458"/>
      <c r="PAL15" s="458"/>
      <c r="PAM15" s="458"/>
      <c r="PAN15" s="458"/>
      <c r="PAO15" s="458"/>
      <c r="PAP15" s="458"/>
      <c r="PAQ15" s="458"/>
      <c r="PAR15" s="458"/>
      <c r="PAS15" s="458"/>
      <c r="PAT15" s="458"/>
      <c r="PAU15" s="458"/>
      <c r="PAV15" s="458"/>
      <c r="PAW15" s="458"/>
      <c r="PAX15" s="458"/>
      <c r="PAY15" s="458"/>
      <c r="PAZ15" s="458"/>
      <c r="PBA15" s="458"/>
      <c r="PBB15" s="458"/>
      <c r="PBC15" s="458"/>
      <c r="PBD15" s="458"/>
      <c r="PBE15" s="458"/>
      <c r="PBF15" s="458"/>
      <c r="PBG15" s="458"/>
      <c r="PBH15" s="458"/>
      <c r="PBI15" s="458"/>
      <c r="PBJ15" s="458"/>
      <c r="PBK15" s="458"/>
      <c r="PBL15" s="458"/>
      <c r="PBM15" s="458"/>
      <c r="PBN15" s="458"/>
      <c r="PBO15" s="458"/>
      <c r="PBP15" s="458"/>
      <c r="PBQ15" s="458"/>
      <c r="PBR15" s="458"/>
      <c r="PBS15" s="458"/>
      <c r="PBT15" s="458"/>
      <c r="PBU15" s="458"/>
      <c r="PBV15" s="458"/>
      <c r="PBW15" s="458"/>
      <c r="PBX15" s="458"/>
      <c r="PBY15" s="458"/>
      <c r="PBZ15" s="458"/>
      <c r="PCA15" s="458"/>
      <c r="PCB15" s="458"/>
      <c r="PCC15" s="458"/>
      <c r="PCD15" s="458"/>
      <c r="PCE15" s="458"/>
      <c r="PCF15" s="458"/>
      <c r="PCG15" s="458"/>
      <c r="PCH15" s="458"/>
      <c r="PCI15" s="458"/>
      <c r="PCJ15" s="458"/>
      <c r="PCK15" s="458"/>
      <c r="PCL15" s="458"/>
      <c r="PCM15" s="458"/>
      <c r="PCN15" s="458"/>
      <c r="PCO15" s="458"/>
      <c r="PCP15" s="458"/>
      <c r="PCQ15" s="458"/>
      <c r="PCR15" s="458"/>
      <c r="PCS15" s="458"/>
      <c r="PCT15" s="458"/>
      <c r="PCU15" s="458"/>
      <c r="PCV15" s="458"/>
      <c r="PCW15" s="458"/>
      <c r="PCX15" s="458"/>
      <c r="PCY15" s="458"/>
      <c r="PCZ15" s="458"/>
      <c r="PDA15" s="458"/>
      <c r="PDB15" s="458"/>
      <c r="PDC15" s="458"/>
      <c r="PDD15" s="458"/>
      <c r="PDE15" s="458"/>
      <c r="PDF15" s="458"/>
      <c r="PDG15" s="458"/>
      <c r="PDH15" s="458"/>
      <c r="PDI15" s="458"/>
      <c r="PDJ15" s="458"/>
      <c r="PDK15" s="458"/>
      <c r="PDL15" s="458"/>
      <c r="PDM15" s="458"/>
      <c r="PDN15" s="458"/>
      <c r="PDO15" s="458"/>
      <c r="PDP15" s="458"/>
      <c r="PDQ15" s="458"/>
      <c r="PDR15" s="458"/>
      <c r="PDS15" s="458"/>
      <c r="PDT15" s="458"/>
      <c r="PDU15" s="458"/>
      <c r="PDV15" s="458"/>
      <c r="PDW15" s="458"/>
      <c r="PDX15" s="458"/>
      <c r="PDY15" s="458"/>
      <c r="PDZ15" s="458"/>
      <c r="PEA15" s="458"/>
      <c r="PEB15" s="458"/>
      <c r="PEC15" s="458"/>
      <c r="PED15" s="458"/>
      <c r="PEE15" s="458"/>
      <c r="PEF15" s="458"/>
      <c r="PEG15" s="458"/>
      <c r="PEH15" s="458"/>
      <c r="PEI15" s="458"/>
      <c r="PEJ15" s="458"/>
      <c r="PEK15" s="458"/>
      <c r="PEL15" s="458"/>
      <c r="PEM15" s="458"/>
      <c r="PEN15" s="458"/>
      <c r="PEO15" s="458"/>
      <c r="PEP15" s="458"/>
      <c r="PEQ15" s="458"/>
      <c r="PER15" s="458"/>
      <c r="PES15" s="458"/>
      <c r="PET15" s="458"/>
      <c r="PEU15" s="458"/>
      <c r="PEV15" s="458"/>
      <c r="PEW15" s="458"/>
      <c r="PEX15" s="458"/>
      <c r="PEY15" s="458"/>
      <c r="PEZ15" s="458"/>
      <c r="PFA15" s="458"/>
      <c r="PFB15" s="458"/>
      <c r="PFC15" s="458"/>
      <c r="PFD15" s="458"/>
      <c r="PFE15" s="458"/>
      <c r="PFF15" s="458"/>
      <c r="PFG15" s="458"/>
      <c r="PFH15" s="458"/>
      <c r="PFI15" s="458"/>
      <c r="PFJ15" s="458"/>
      <c r="PFK15" s="458"/>
      <c r="PFL15" s="458"/>
      <c r="PFM15" s="458"/>
      <c r="PFN15" s="458"/>
      <c r="PFO15" s="458"/>
      <c r="PFP15" s="458"/>
      <c r="PFQ15" s="458"/>
      <c r="PFR15" s="458"/>
      <c r="PFS15" s="458"/>
      <c r="PFT15" s="458"/>
      <c r="PFU15" s="458"/>
      <c r="PFV15" s="458"/>
      <c r="PFW15" s="458"/>
      <c r="PFX15" s="458"/>
      <c r="PFY15" s="458"/>
      <c r="PFZ15" s="458"/>
      <c r="PGA15" s="458"/>
      <c r="PGB15" s="458"/>
      <c r="PGC15" s="458"/>
      <c r="PGD15" s="458"/>
      <c r="PGE15" s="458"/>
      <c r="PGF15" s="458"/>
      <c r="PGG15" s="458"/>
      <c r="PGH15" s="458"/>
      <c r="PGI15" s="458"/>
      <c r="PGJ15" s="458"/>
      <c r="PGK15" s="458"/>
      <c r="PGL15" s="458"/>
      <c r="PGM15" s="458"/>
      <c r="PGN15" s="458"/>
      <c r="PGO15" s="458"/>
      <c r="PGP15" s="458"/>
      <c r="PGQ15" s="458"/>
      <c r="PGR15" s="458"/>
      <c r="PGS15" s="458"/>
      <c r="PGT15" s="458"/>
      <c r="PGU15" s="458"/>
      <c r="PGV15" s="458"/>
      <c r="PGW15" s="458"/>
      <c r="PGX15" s="458"/>
      <c r="PGY15" s="458"/>
      <c r="PGZ15" s="458"/>
      <c r="PHA15" s="458"/>
      <c r="PHB15" s="458"/>
      <c r="PHC15" s="458"/>
      <c r="PHD15" s="458"/>
      <c r="PHE15" s="458"/>
      <c r="PHF15" s="458"/>
      <c r="PHG15" s="458"/>
      <c r="PHH15" s="458"/>
      <c r="PHI15" s="458"/>
      <c r="PHJ15" s="458"/>
      <c r="PHK15" s="458"/>
      <c r="PHL15" s="458"/>
      <c r="PHM15" s="458"/>
      <c r="PHN15" s="458"/>
      <c r="PHO15" s="458"/>
      <c r="PHP15" s="458"/>
      <c r="PHQ15" s="458"/>
      <c r="PHR15" s="458"/>
      <c r="PHS15" s="458"/>
      <c r="PHT15" s="458"/>
      <c r="PHU15" s="458"/>
      <c r="PHV15" s="458"/>
      <c r="PHW15" s="458"/>
      <c r="PHX15" s="458"/>
      <c r="PHY15" s="458"/>
      <c r="PHZ15" s="458"/>
      <c r="PIA15" s="458"/>
      <c r="PIB15" s="458"/>
      <c r="PIC15" s="458"/>
      <c r="PID15" s="458"/>
      <c r="PIE15" s="458"/>
      <c r="PIF15" s="458"/>
      <c r="PIG15" s="458"/>
      <c r="PIH15" s="458"/>
      <c r="PII15" s="458"/>
      <c r="PIJ15" s="458"/>
      <c r="PIK15" s="458"/>
      <c r="PIL15" s="458"/>
      <c r="PIM15" s="458"/>
      <c r="PIN15" s="458"/>
      <c r="PIO15" s="458"/>
      <c r="PIP15" s="458"/>
      <c r="PIQ15" s="458"/>
      <c r="PIR15" s="458"/>
      <c r="PIS15" s="458"/>
      <c r="PIT15" s="458"/>
      <c r="PIU15" s="458"/>
      <c r="PIV15" s="458"/>
      <c r="PIW15" s="458"/>
      <c r="PIX15" s="458"/>
      <c r="PIY15" s="458"/>
      <c r="PIZ15" s="458"/>
      <c r="PJA15" s="458"/>
      <c r="PJB15" s="458"/>
      <c r="PJC15" s="458"/>
      <c r="PJD15" s="458"/>
      <c r="PJE15" s="458"/>
      <c r="PJF15" s="458"/>
      <c r="PJG15" s="458"/>
      <c r="PJH15" s="458"/>
      <c r="PJI15" s="458"/>
      <c r="PJJ15" s="458"/>
      <c r="PJK15" s="458"/>
      <c r="PJL15" s="458"/>
      <c r="PJM15" s="458"/>
      <c r="PJN15" s="458"/>
      <c r="PJO15" s="458"/>
      <c r="PJP15" s="458"/>
      <c r="PJQ15" s="458"/>
      <c r="PJR15" s="458"/>
      <c r="PJS15" s="458"/>
      <c r="PJT15" s="458"/>
      <c r="PJU15" s="458"/>
      <c r="PJV15" s="458"/>
      <c r="PJW15" s="458"/>
      <c r="PJX15" s="458"/>
      <c r="PJY15" s="458"/>
      <c r="PJZ15" s="458"/>
      <c r="PKA15" s="458"/>
      <c r="PKB15" s="458"/>
      <c r="PKC15" s="458"/>
      <c r="PKD15" s="458"/>
      <c r="PKE15" s="458"/>
      <c r="PKF15" s="458"/>
      <c r="PKG15" s="458"/>
      <c r="PKH15" s="458"/>
      <c r="PKI15" s="458"/>
      <c r="PKJ15" s="458"/>
      <c r="PKK15" s="458"/>
      <c r="PKL15" s="458"/>
      <c r="PKM15" s="458"/>
      <c r="PKN15" s="458"/>
      <c r="PKO15" s="458"/>
      <c r="PKP15" s="458"/>
      <c r="PKQ15" s="458"/>
      <c r="PKR15" s="458"/>
      <c r="PKS15" s="458"/>
      <c r="PKT15" s="458"/>
      <c r="PKU15" s="458"/>
      <c r="PKV15" s="458"/>
      <c r="PKW15" s="458"/>
      <c r="PKX15" s="458"/>
      <c r="PKY15" s="458"/>
      <c r="PKZ15" s="458"/>
      <c r="PLA15" s="458"/>
      <c r="PLB15" s="458"/>
      <c r="PLC15" s="458"/>
      <c r="PLD15" s="458"/>
      <c r="PLE15" s="458"/>
      <c r="PLF15" s="458"/>
      <c r="PLG15" s="458"/>
      <c r="PLH15" s="458"/>
      <c r="PLI15" s="458"/>
      <c r="PLJ15" s="458"/>
      <c r="PLK15" s="458"/>
      <c r="PLL15" s="458"/>
      <c r="PLM15" s="458"/>
      <c r="PLN15" s="458"/>
      <c r="PLO15" s="458"/>
      <c r="PLP15" s="458"/>
      <c r="PLQ15" s="458"/>
      <c r="PLR15" s="458"/>
      <c r="PLS15" s="458"/>
      <c r="PLT15" s="458"/>
      <c r="PLU15" s="458"/>
      <c r="PLV15" s="458"/>
      <c r="PLW15" s="458"/>
      <c r="PLX15" s="458"/>
      <c r="PLY15" s="458"/>
      <c r="PLZ15" s="458"/>
      <c r="PMA15" s="458"/>
      <c r="PMB15" s="458"/>
      <c r="PMC15" s="458"/>
      <c r="PMD15" s="458"/>
      <c r="PME15" s="458"/>
      <c r="PMF15" s="458"/>
      <c r="PMG15" s="458"/>
      <c r="PMH15" s="458"/>
      <c r="PMI15" s="458"/>
      <c r="PMJ15" s="458"/>
      <c r="PMK15" s="458"/>
      <c r="PML15" s="458"/>
      <c r="PMM15" s="458"/>
      <c r="PMN15" s="458"/>
      <c r="PMO15" s="458"/>
      <c r="PMP15" s="458"/>
      <c r="PMQ15" s="458"/>
      <c r="PMR15" s="458"/>
      <c r="PMS15" s="458"/>
      <c r="PMT15" s="458"/>
      <c r="PMU15" s="458"/>
      <c r="PMV15" s="458"/>
      <c r="PMW15" s="458"/>
      <c r="PMX15" s="458"/>
      <c r="PMY15" s="458"/>
      <c r="PMZ15" s="458"/>
      <c r="PNA15" s="458"/>
      <c r="PNB15" s="458"/>
      <c r="PNC15" s="458"/>
      <c r="PND15" s="458"/>
      <c r="PNE15" s="458"/>
      <c r="PNF15" s="458"/>
      <c r="PNG15" s="458"/>
      <c r="PNH15" s="458"/>
      <c r="PNI15" s="458"/>
      <c r="PNJ15" s="458"/>
      <c r="PNK15" s="458"/>
      <c r="PNL15" s="458"/>
      <c r="PNM15" s="458"/>
      <c r="PNN15" s="458"/>
      <c r="PNO15" s="458"/>
      <c r="PNP15" s="458"/>
      <c r="PNQ15" s="458"/>
      <c r="PNR15" s="458"/>
      <c r="PNS15" s="458"/>
      <c r="PNT15" s="458"/>
      <c r="PNU15" s="458"/>
      <c r="PNV15" s="458"/>
      <c r="PNW15" s="458"/>
      <c r="PNX15" s="458"/>
      <c r="PNY15" s="458"/>
      <c r="PNZ15" s="458"/>
      <c r="POA15" s="458"/>
      <c r="POB15" s="458"/>
      <c r="POC15" s="458"/>
      <c r="POD15" s="458"/>
      <c r="POE15" s="458"/>
      <c r="POF15" s="458"/>
      <c r="POG15" s="458"/>
      <c r="POH15" s="458"/>
      <c r="POI15" s="458"/>
      <c r="POJ15" s="458"/>
      <c r="POK15" s="458"/>
      <c r="POL15" s="458"/>
      <c r="POM15" s="458"/>
      <c r="PON15" s="458"/>
      <c r="POO15" s="458"/>
      <c r="POP15" s="458"/>
      <c r="POQ15" s="458"/>
      <c r="POR15" s="458"/>
      <c r="POS15" s="458"/>
      <c r="POT15" s="458"/>
      <c r="POU15" s="458"/>
      <c r="POV15" s="458"/>
      <c r="POW15" s="458"/>
      <c r="POX15" s="458"/>
      <c r="POY15" s="458"/>
      <c r="POZ15" s="458"/>
      <c r="PPA15" s="458"/>
      <c r="PPB15" s="458"/>
      <c r="PPC15" s="458"/>
      <c r="PPD15" s="458"/>
      <c r="PPE15" s="458"/>
      <c r="PPF15" s="458"/>
      <c r="PPG15" s="458"/>
      <c r="PPH15" s="458"/>
      <c r="PPI15" s="458"/>
      <c r="PPJ15" s="458"/>
      <c r="PPK15" s="458"/>
      <c r="PPL15" s="458"/>
      <c r="PPM15" s="458"/>
      <c r="PPN15" s="458"/>
      <c r="PPO15" s="458"/>
      <c r="PPP15" s="458"/>
      <c r="PPQ15" s="458"/>
      <c r="PPR15" s="458"/>
      <c r="PPS15" s="458"/>
      <c r="PPT15" s="458"/>
      <c r="PPU15" s="458"/>
      <c r="PPV15" s="458"/>
      <c r="PPW15" s="458"/>
      <c r="PPX15" s="458"/>
      <c r="PPY15" s="458"/>
      <c r="PPZ15" s="458"/>
      <c r="PQA15" s="458"/>
      <c r="PQB15" s="458"/>
      <c r="PQC15" s="458"/>
      <c r="PQD15" s="458"/>
      <c r="PQE15" s="458"/>
      <c r="PQF15" s="458"/>
      <c r="PQG15" s="458"/>
      <c r="PQH15" s="458"/>
      <c r="PQI15" s="458"/>
      <c r="PQJ15" s="458"/>
      <c r="PQK15" s="458"/>
      <c r="PQL15" s="458"/>
      <c r="PQM15" s="458"/>
      <c r="PQN15" s="458"/>
      <c r="PQO15" s="458"/>
      <c r="PQP15" s="458"/>
      <c r="PQQ15" s="458"/>
      <c r="PQR15" s="458"/>
      <c r="PQS15" s="458"/>
      <c r="PQT15" s="458"/>
      <c r="PQU15" s="458"/>
      <c r="PQV15" s="458"/>
      <c r="PQW15" s="458"/>
      <c r="PQX15" s="458"/>
      <c r="PQY15" s="458"/>
      <c r="PQZ15" s="458"/>
      <c r="PRA15" s="458"/>
      <c r="PRB15" s="458"/>
      <c r="PRC15" s="458"/>
      <c r="PRD15" s="458"/>
      <c r="PRE15" s="458"/>
      <c r="PRF15" s="458"/>
      <c r="PRG15" s="458"/>
      <c r="PRH15" s="458"/>
      <c r="PRI15" s="458"/>
      <c r="PRJ15" s="458"/>
      <c r="PRK15" s="458"/>
      <c r="PRL15" s="458"/>
      <c r="PRM15" s="458"/>
      <c r="PRN15" s="458"/>
      <c r="PRO15" s="458"/>
      <c r="PRP15" s="458"/>
      <c r="PRQ15" s="458"/>
      <c r="PRR15" s="458"/>
      <c r="PRS15" s="458"/>
      <c r="PRT15" s="458"/>
      <c r="PRU15" s="458"/>
      <c r="PRV15" s="458"/>
      <c r="PRW15" s="458"/>
      <c r="PRX15" s="458"/>
      <c r="PRY15" s="458"/>
      <c r="PRZ15" s="458"/>
      <c r="PSA15" s="458"/>
      <c r="PSB15" s="458"/>
      <c r="PSC15" s="458"/>
      <c r="PSD15" s="458"/>
      <c r="PSE15" s="458"/>
      <c r="PSF15" s="458"/>
      <c r="PSG15" s="458"/>
      <c r="PSH15" s="458"/>
      <c r="PSI15" s="458"/>
      <c r="PSJ15" s="458"/>
      <c r="PSK15" s="458"/>
      <c r="PSL15" s="458"/>
      <c r="PSM15" s="458"/>
      <c r="PSN15" s="458"/>
      <c r="PSO15" s="458"/>
      <c r="PSP15" s="458"/>
      <c r="PSQ15" s="458"/>
      <c r="PSR15" s="458"/>
      <c r="PSS15" s="458"/>
      <c r="PST15" s="458"/>
      <c r="PSU15" s="458"/>
      <c r="PSV15" s="458"/>
      <c r="PSW15" s="458"/>
      <c r="PSX15" s="458"/>
      <c r="PSY15" s="458"/>
      <c r="PSZ15" s="458"/>
      <c r="PTA15" s="458"/>
      <c r="PTB15" s="458"/>
      <c r="PTC15" s="458"/>
      <c r="PTD15" s="458"/>
      <c r="PTE15" s="458"/>
      <c r="PTF15" s="458"/>
      <c r="PTG15" s="458"/>
      <c r="PTH15" s="458"/>
      <c r="PTI15" s="458"/>
      <c r="PTJ15" s="458"/>
      <c r="PTK15" s="458"/>
      <c r="PTL15" s="458"/>
      <c r="PTM15" s="458"/>
      <c r="PTN15" s="458"/>
      <c r="PTO15" s="458"/>
      <c r="PTP15" s="458"/>
      <c r="PTQ15" s="458"/>
      <c r="PTR15" s="458"/>
      <c r="PTS15" s="458"/>
      <c r="PTT15" s="458"/>
      <c r="PTU15" s="458"/>
      <c r="PTV15" s="458"/>
      <c r="PTW15" s="458"/>
      <c r="PTX15" s="458"/>
      <c r="PTY15" s="458"/>
      <c r="PTZ15" s="458"/>
      <c r="PUA15" s="458"/>
      <c r="PUB15" s="458"/>
      <c r="PUC15" s="458"/>
      <c r="PUD15" s="458"/>
      <c r="PUE15" s="458"/>
      <c r="PUF15" s="458"/>
      <c r="PUG15" s="458"/>
      <c r="PUH15" s="458"/>
      <c r="PUI15" s="458"/>
      <c r="PUJ15" s="458"/>
      <c r="PUK15" s="458"/>
      <c r="PUL15" s="458"/>
      <c r="PUM15" s="458"/>
      <c r="PUN15" s="458"/>
      <c r="PUO15" s="458"/>
      <c r="PUP15" s="458"/>
      <c r="PUQ15" s="458"/>
      <c r="PUR15" s="458"/>
      <c r="PUS15" s="458"/>
      <c r="PUT15" s="458"/>
      <c r="PUU15" s="458"/>
      <c r="PUV15" s="458"/>
      <c r="PUW15" s="458"/>
      <c r="PUX15" s="458"/>
      <c r="PUY15" s="458"/>
      <c r="PUZ15" s="458"/>
      <c r="PVA15" s="458"/>
      <c r="PVB15" s="458"/>
      <c r="PVC15" s="458"/>
      <c r="PVD15" s="458"/>
      <c r="PVE15" s="458"/>
      <c r="PVF15" s="458"/>
      <c r="PVG15" s="458"/>
      <c r="PVH15" s="458"/>
      <c r="PVI15" s="458"/>
      <c r="PVJ15" s="458"/>
      <c r="PVK15" s="458"/>
      <c r="PVL15" s="458"/>
      <c r="PVM15" s="458"/>
      <c r="PVN15" s="458"/>
      <c r="PVO15" s="458"/>
      <c r="PVP15" s="458"/>
      <c r="PVQ15" s="458"/>
      <c r="PVR15" s="458"/>
      <c r="PVS15" s="458"/>
      <c r="PVT15" s="458"/>
      <c r="PVU15" s="458"/>
      <c r="PVV15" s="458"/>
      <c r="PVW15" s="458"/>
      <c r="PVX15" s="458"/>
      <c r="PVY15" s="458"/>
      <c r="PVZ15" s="458"/>
      <c r="PWA15" s="458"/>
      <c r="PWB15" s="458"/>
      <c r="PWC15" s="458"/>
      <c r="PWD15" s="458"/>
      <c r="PWE15" s="458"/>
      <c r="PWF15" s="458"/>
      <c r="PWG15" s="458"/>
      <c r="PWH15" s="458"/>
      <c r="PWI15" s="458"/>
      <c r="PWJ15" s="458"/>
      <c r="PWK15" s="458"/>
      <c r="PWL15" s="458"/>
      <c r="PWM15" s="458"/>
      <c r="PWN15" s="458"/>
      <c r="PWO15" s="458"/>
      <c r="PWP15" s="458"/>
      <c r="PWQ15" s="458"/>
      <c r="PWR15" s="458"/>
      <c r="PWS15" s="458"/>
      <c r="PWT15" s="458"/>
      <c r="PWU15" s="458"/>
      <c r="PWV15" s="458"/>
      <c r="PWW15" s="458"/>
      <c r="PWX15" s="458"/>
      <c r="PWY15" s="458"/>
      <c r="PWZ15" s="458"/>
      <c r="PXA15" s="458"/>
      <c r="PXB15" s="458"/>
      <c r="PXC15" s="458"/>
      <c r="PXD15" s="458"/>
      <c r="PXE15" s="458"/>
      <c r="PXF15" s="458"/>
      <c r="PXG15" s="458"/>
      <c r="PXH15" s="458"/>
      <c r="PXI15" s="458"/>
      <c r="PXJ15" s="458"/>
      <c r="PXK15" s="458"/>
      <c r="PXL15" s="458"/>
      <c r="PXM15" s="458"/>
      <c r="PXN15" s="458"/>
      <c r="PXO15" s="458"/>
      <c r="PXP15" s="458"/>
      <c r="PXQ15" s="458"/>
      <c r="PXR15" s="458"/>
      <c r="PXS15" s="458"/>
      <c r="PXT15" s="458"/>
      <c r="PXU15" s="458"/>
      <c r="PXV15" s="458"/>
      <c r="PXW15" s="458"/>
      <c r="PXX15" s="458"/>
      <c r="PXY15" s="458"/>
      <c r="PXZ15" s="458"/>
      <c r="PYA15" s="458"/>
      <c r="PYB15" s="458"/>
      <c r="PYC15" s="458"/>
      <c r="PYD15" s="458"/>
      <c r="PYE15" s="458"/>
      <c r="PYF15" s="458"/>
      <c r="PYG15" s="458"/>
      <c r="PYH15" s="458"/>
      <c r="PYI15" s="458"/>
      <c r="PYJ15" s="458"/>
      <c r="PYK15" s="458"/>
      <c r="PYL15" s="458"/>
      <c r="PYM15" s="458"/>
      <c r="PYN15" s="458"/>
      <c r="PYO15" s="458"/>
      <c r="PYP15" s="458"/>
      <c r="PYQ15" s="458"/>
      <c r="PYR15" s="458"/>
      <c r="PYS15" s="458"/>
      <c r="PYT15" s="458"/>
      <c r="PYU15" s="458"/>
      <c r="PYV15" s="458"/>
      <c r="PYW15" s="458"/>
      <c r="PYX15" s="458"/>
      <c r="PYY15" s="458"/>
      <c r="PYZ15" s="458"/>
      <c r="PZA15" s="458"/>
      <c r="PZB15" s="458"/>
      <c r="PZC15" s="458"/>
      <c r="PZD15" s="458"/>
      <c r="PZE15" s="458"/>
      <c r="PZF15" s="458"/>
      <c r="PZG15" s="458"/>
      <c r="PZH15" s="458"/>
      <c r="PZI15" s="458"/>
      <c r="PZJ15" s="458"/>
      <c r="PZK15" s="458"/>
      <c r="PZL15" s="458"/>
      <c r="PZM15" s="458"/>
      <c r="PZN15" s="458"/>
      <c r="PZO15" s="458"/>
      <c r="PZP15" s="458"/>
      <c r="PZQ15" s="458"/>
      <c r="PZR15" s="458"/>
      <c r="PZS15" s="458"/>
      <c r="PZT15" s="458"/>
      <c r="PZU15" s="458"/>
      <c r="PZV15" s="458"/>
      <c r="PZW15" s="458"/>
      <c r="PZX15" s="458"/>
      <c r="PZY15" s="458"/>
      <c r="PZZ15" s="458"/>
      <c r="QAA15" s="458"/>
      <c r="QAB15" s="458"/>
      <c r="QAC15" s="458"/>
      <c r="QAD15" s="458"/>
      <c r="QAE15" s="458"/>
      <c r="QAF15" s="458"/>
      <c r="QAG15" s="458"/>
      <c r="QAH15" s="458"/>
      <c r="QAI15" s="458"/>
      <c r="QAJ15" s="458"/>
      <c r="QAK15" s="458"/>
      <c r="QAL15" s="458"/>
      <c r="QAM15" s="458"/>
      <c r="QAN15" s="458"/>
      <c r="QAO15" s="458"/>
      <c r="QAP15" s="458"/>
      <c r="QAQ15" s="458"/>
      <c r="QAR15" s="458"/>
      <c r="QAS15" s="458"/>
      <c r="QAT15" s="458"/>
      <c r="QAU15" s="458"/>
      <c r="QAV15" s="458"/>
      <c r="QAW15" s="458"/>
      <c r="QAX15" s="458"/>
      <c r="QAY15" s="458"/>
      <c r="QAZ15" s="458"/>
      <c r="QBA15" s="458"/>
      <c r="QBB15" s="458"/>
      <c r="QBC15" s="458"/>
      <c r="QBD15" s="458"/>
      <c r="QBE15" s="458"/>
      <c r="QBF15" s="458"/>
      <c r="QBG15" s="458"/>
      <c r="QBH15" s="458"/>
      <c r="QBI15" s="458"/>
      <c r="QBJ15" s="458"/>
      <c r="QBK15" s="458"/>
      <c r="QBL15" s="458"/>
      <c r="QBM15" s="458"/>
      <c r="QBN15" s="458"/>
      <c r="QBO15" s="458"/>
      <c r="QBP15" s="458"/>
      <c r="QBQ15" s="458"/>
      <c r="QBR15" s="458"/>
      <c r="QBS15" s="458"/>
      <c r="QBT15" s="458"/>
      <c r="QBU15" s="458"/>
      <c r="QBV15" s="458"/>
      <c r="QBW15" s="458"/>
      <c r="QBX15" s="458"/>
      <c r="QBY15" s="458"/>
      <c r="QBZ15" s="458"/>
      <c r="QCA15" s="458"/>
      <c r="QCB15" s="458"/>
      <c r="QCC15" s="458"/>
      <c r="QCD15" s="458"/>
      <c r="QCE15" s="458"/>
      <c r="QCF15" s="458"/>
      <c r="QCG15" s="458"/>
      <c r="QCH15" s="458"/>
      <c r="QCI15" s="458"/>
      <c r="QCJ15" s="458"/>
      <c r="QCK15" s="458"/>
      <c r="QCL15" s="458"/>
      <c r="QCM15" s="458"/>
      <c r="QCN15" s="458"/>
      <c r="QCO15" s="458"/>
      <c r="QCP15" s="458"/>
      <c r="QCQ15" s="458"/>
      <c r="QCR15" s="458"/>
      <c r="QCS15" s="458"/>
      <c r="QCT15" s="458"/>
      <c r="QCU15" s="458"/>
      <c r="QCV15" s="458"/>
      <c r="QCW15" s="458"/>
      <c r="QCX15" s="458"/>
      <c r="QCY15" s="458"/>
      <c r="QCZ15" s="458"/>
      <c r="QDA15" s="458"/>
      <c r="QDB15" s="458"/>
      <c r="QDC15" s="458"/>
      <c r="QDD15" s="458"/>
      <c r="QDE15" s="458"/>
      <c r="QDF15" s="458"/>
      <c r="QDG15" s="458"/>
      <c r="QDH15" s="458"/>
      <c r="QDI15" s="458"/>
      <c r="QDJ15" s="458"/>
      <c r="QDK15" s="458"/>
      <c r="QDL15" s="458"/>
      <c r="QDM15" s="458"/>
      <c r="QDN15" s="458"/>
      <c r="QDO15" s="458"/>
      <c r="QDP15" s="458"/>
      <c r="QDQ15" s="458"/>
      <c r="QDR15" s="458"/>
      <c r="QDS15" s="458"/>
      <c r="QDT15" s="458"/>
      <c r="QDU15" s="458"/>
      <c r="QDV15" s="458"/>
      <c r="QDW15" s="458"/>
      <c r="QDX15" s="458"/>
      <c r="QDY15" s="458"/>
      <c r="QDZ15" s="458"/>
      <c r="QEA15" s="458"/>
      <c r="QEB15" s="458"/>
      <c r="QEC15" s="458"/>
      <c r="QED15" s="458"/>
      <c r="QEE15" s="458"/>
      <c r="QEF15" s="458"/>
      <c r="QEG15" s="458"/>
      <c r="QEH15" s="458"/>
      <c r="QEI15" s="458"/>
      <c r="QEJ15" s="458"/>
      <c r="QEK15" s="458"/>
      <c r="QEL15" s="458"/>
      <c r="QEM15" s="458"/>
      <c r="QEN15" s="458"/>
      <c r="QEO15" s="458"/>
      <c r="QEP15" s="458"/>
      <c r="QEQ15" s="458"/>
      <c r="QER15" s="458"/>
      <c r="QES15" s="458"/>
      <c r="QET15" s="458"/>
      <c r="QEU15" s="458"/>
      <c r="QEV15" s="458"/>
      <c r="QEW15" s="458"/>
      <c r="QEX15" s="458"/>
      <c r="QEY15" s="458"/>
      <c r="QEZ15" s="458"/>
      <c r="QFA15" s="458"/>
      <c r="QFB15" s="458"/>
      <c r="QFC15" s="458"/>
      <c r="QFD15" s="458"/>
      <c r="QFE15" s="458"/>
      <c r="QFF15" s="458"/>
      <c r="QFG15" s="458"/>
      <c r="QFH15" s="458"/>
      <c r="QFI15" s="458"/>
      <c r="QFJ15" s="458"/>
      <c r="QFK15" s="458"/>
      <c r="QFL15" s="458"/>
      <c r="QFM15" s="458"/>
      <c r="QFN15" s="458"/>
      <c r="QFO15" s="458"/>
      <c r="QFP15" s="458"/>
      <c r="QFQ15" s="458"/>
      <c r="QFR15" s="458"/>
      <c r="QFS15" s="458"/>
      <c r="QFT15" s="458"/>
      <c r="QFU15" s="458"/>
      <c r="QFV15" s="458"/>
      <c r="QFW15" s="458"/>
      <c r="QFX15" s="458"/>
      <c r="QFY15" s="458"/>
      <c r="QFZ15" s="458"/>
      <c r="QGA15" s="458"/>
      <c r="QGB15" s="458"/>
      <c r="QGC15" s="458"/>
      <c r="QGD15" s="458"/>
      <c r="QGE15" s="458"/>
      <c r="QGF15" s="458"/>
      <c r="QGG15" s="458"/>
      <c r="QGH15" s="458"/>
      <c r="QGI15" s="458"/>
      <c r="QGJ15" s="458"/>
      <c r="QGK15" s="458"/>
      <c r="QGL15" s="458"/>
      <c r="QGM15" s="458"/>
      <c r="QGN15" s="458"/>
      <c r="QGO15" s="458"/>
      <c r="QGP15" s="458"/>
      <c r="QGQ15" s="458"/>
      <c r="QGR15" s="458"/>
      <c r="QGS15" s="458"/>
      <c r="QGT15" s="458"/>
      <c r="QGU15" s="458"/>
      <c r="QGV15" s="458"/>
      <c r="QGW15" s="458"/>
      <c r="QGX15" s="458"/>
      <c r="QGY15" s="458"/>
      <c r="QGZ15" s="458"/>
      <c r="QHA15" s="458"/>
      <c r="QHB15" s="458"/>
      <c r="QHC15" s="458"/>
      <c r="QHD15" s="458"/>
      <c r="QHE15" s="458"/>
      <c r="QHF15" s="458"/>
      <c r="QHG15" s="458"/>
      <c r="QHH15" s="458"/>
      <c r="QHI15" s="458"/>
      <c r="QHJ15" s="458"/>
      <c r="QHK15" s="458"/>
      <c r="QHL15" s="458"/>
      <c r="QHM15" s="458"/>
      <c r="QHN15" s="458"/>
      <c r="QHO15" s="458"/>
      <c r="QHP15" s="458"/>
      <c r="QHQ15" s="458"/>
      <c r="QHR15" s="458"/>
      <c r="QHS15" s="458"/>
      <c r="QHT15" s="458"/>
      <c r="QHU15" s="458"/>
      <c r="QHV15" s="458"/>
      <c r="QHW15" s="458"/>
      <c r="QHX15" s="458"/>
      <c r="QHY15" s="458"/>
      <c r="QHZ15" s="458"/>
      <c r="QIA15" s="458"/>
      <c r="QIB15" s="458"/>
      <c r="QIC15" s="458"/>
      <c r="QID15" s="458"/>
      <c r="QIE15" s="458"/>
      <c r="QIF15" s="458"/>
      <c r="QIG15" s="458"/>
      <c r="QIH15" s="458"/>
      <c r="QII15" s="458"/>
      <c r="QIJ15" s="458"/>
      <c r="QIK15" s="458"/>
      <c r="QIL15" s="458"/>
      <c r="QIM15" s="458"/>
      <c r="QIN15" s="458"/>
      <c r="QIO15" s="458"/>
      <c r="QIP15" s="458"/>
      <c r="QIQ15" s="458"/>
      <c r="QIR15" s="458"/>
      <c r="QIS15" s="458"/>
      <c r="QIT15" s="458"/>
      <c r="QIU15" s="458"/>
      <c r="QIV15" s="458"/>
      <c r="QIW15" s="458"/>
      <c r="QIX15" s="458"/>
      <c r="QIY15" s="458"/>
      <c r="QIZ15" s="458"/>
      <c r="QJA15" s="458"/>
      <c r="QJB15" s="458"/>
      <c r="QJC15" s="458"/>
      <c r="QJD15" s="458"/>
      <c r="QJE15" s="458"/>
      <c r="QJF15" s="458"/>
      <c r="QJG15" s="458"/>
      <c r="QJH15" s="458"/>
      <c r="QJI15" s="458"/>
      <c r="QJJ15" s="458"/>
      <c r="QJK15" s="458"/>
      <c r="QJL15" s="458"/>
      <c r="QJM15" s="458"/>
      <c r="QJN15" s="458"/>
      <c r="QJO15" s="458"/>
      <c r="QJP15" s="458"/>
      <c r="QJQ15" s="458"/>
      <c r="QJR15" s="458"/>
      <c r="QJS15" s="458"/>
      <c r="QJT15" s="458"/>
      <c r="QJU15" s="458"/>
      <c r="QJV15" s="458"/>
      <c r="QJW15" s="458"/>
      <c r="QJX15" s="458"/>
      <c r="QJY15" s="458"/>
      <c r="QJZ15" s="458"/>
      <c r="QKA15" s="458"/>
      <c r="QKB15" s="458"/>
      <c r="QKC15" s="458"/>
      <c r="QKD15" s="458"/>
      <c r="QKE15" s="458"/>
      <c r="QKF15" s="458"/>
      <c r="QKG15" s="458"/>
      <c r="QKH15" s="458"/>
      <c r="QKI15" s="458"/>
      <c r="QKJ15" s="458"/>
      <c r="QKK15" s="458"/>
      <c r="QKL15" s="458"/>
      <c r="QKM15" s="458"/>
      <c r="QKN15" s="458"/>
      <c r="QKO15" s="458"/>
      <c r="QKP15" s="458"/>
      <c r="QKQ15" s="458"/>
      <c r="QKR15" s="458"/>
      <c r="QKS15" s="458"/>
      <c r="QKT15" s="458"/>
      <c r="QKU15" s="458"/>
      <c r="QKV15" s="458"/>
      <c r="QKW15" s="458"/>
      <c r="QKX15" s="458"/>
      <c r="QKY15" s="458"/>
      <c r="QKZ15" s="458"/>
      <c r="QLA15" s="458"/>
      <c r="QLB15" s="458"/>
      <c r="QLC15" s="458"/>
      <c r="QLD15" s="458"/>
      <c r="QLE15" s="458"/>
      <c r="QLF15" s="458"/>
      <c r="QLG15" s="458"/>
      <c r="QLH15" s="458"/>
      <c r="QLI15" s="458"/>
      <c r="QLJ15" s="458"/>
      <c r="QLK15" s="458"/>
      <c r="QLL15" s="458"/>
      <c r="QLM15" s="458"/>
      <c r="QLN15" s="458"/>
      <c r="QLO15" s="458"/>
      <c r="QLP15" s="458"/>
      <c r="QLQ15" s="458"/>
      <c r="QLR15" s="458"/>
      <c r="QLS15" s="458"/>
      <c r="QLT15" s="458"/>
      <c r="QLU15" s="458"/>
      <c r="QLV15" s="458"/>
      <c r="QLW15" s="458"/>
      <c r="QLX15" s="458"/>
      <c r="QLY15" s="458"/>
      <c r="QLZ15" s="458"/>
      <c r="QMA15" s="458"/>
      <c r="QMB15" s="458"/>
      <c r="QMC15" s="458"/>
      <c r="QMD15" s="458"/>
      <c r="QME15" s="458"/>
      <c r="QMF15" s="458"/>
      <c r="QMG15" s="458"/>
      <c r="QMH15" s="458"/>
      <c r="QMI15" s="458"/>
      <c r="QMJ15" s="458"/>
      <c r="QMK15" s="458"/>
      <c r="QML15" s="458"/>
      <c r="QMM15" s="458"/>
      <c r="QMN15" s="458"/>
      <c r="QMO15" s="458"/>
      <c r="QMP15" s="458"/>
      <c r="QMQ15" s="458"/>
      <c r="QMR15" s="458"/>
      <c r="QMS15" s="458"/>
      <c r="QMT15" s="458"/>
      <c r="QMU15" s="458"/>
      <c r="QMV15" s="458"/>
      <c r="QMW15" s="458"/>
      <c r="QMX15" s="458"/>
      <c r="QMY15" s="458"/>
      <c r="QMZ15" s="458"/>
      <c r="QNA15" s="458"/>
      <c r="QNB15" s="458"/>
      <c r="QNC15" s="458"/>
      <c r="QND15" s="458"/>
      <c r="QNE15" s="458"/>
      <c r="QNF15" s="458"/>
      <c r="QNG15" s="458"/>
      <c r="QNH15" s="458"/>
      <c r="QNI15" s="458"/>
      <c r="QNJ15" s="458"/>
      <c r="QNK15" s="458"/>
      <c r="QNL15" s="458"/>
      <c r="QNM15" s="458"/>
      <c r="QNN15" s="458"/>
      <c r="QNO15" s="458"/>
      <c r="QNP15" s="458"/>
      <c r="QNQ15" s="458"/>
      <c r="QNR15" s="458"/>
      <c r="QNS15" s="458"/>
      <c r="QNT15" s="458"/>
      <c r="QNU15" s="458"/>
      <c r="QNV15" s="458"/>
      <c r="QNW15" s="458"/>
      <c r="QNX15" s="458"/>
      <c r="QNY15" s="458"/>
      <c r="QNZ15" s="458"/>
      <c r="QOA15" s="458"/>
      <c r="QOB15" s="458"/>
      <c r="QOC15" s="458"/>
      <c r="QOD15" s="458"/>
      <c r="QOE15" s="458"/>
      <c r="QOF15" s="458"/>
      <c r="QOG15" s="458"/>
      <c r="QOH15" s="458"/>
      <c r="QOI15" s="458"/>
      <c r="QOJ15" s="458"/>
      <c r="QOK15" s="458"/>
      <c r="QOL15" s="458"/>
      <c r="QOM15" s="458"/>
      <c r="QON15" s="458"/>
      <c r="QOO15" s="458"/>
      <c r="QOP15" s="458"/>
      <c r="QOQ15" s="458"/>
      <c r="QOR15" s="458"/>
      <c r="QOS15" s="458"/>
      <c r="QOT15" s="458"/>
      <c r="QOU15" s="458"/>
      <c r="QOV15" s="458"/>
      <c r="QOW15" s="458"/>
      <c r="QOX15" s="458"/>
      <c r="QOY15" s="458"/>
      <c r="QOZ15" s="458"/>
      <c r="QPA15" s="458"/>
      <c r="QPB15" s="458"/>
      <c r="QPC15" s="458"/>
      <c r="QPD15" s="458"/>
      <c r="QPE15" s="458"/>
      <c r="QPF15" s="458"/>
      <c r="QPG15" s="458"/>
      <c r="QPH15" s="458"/>
      <c r="QPI15" s="458"/>
      <c r="QPJ15" s="458"/>
      <c r="QPK15" s="458"/>
      <c r="QPL15" s="458"/>
      <c r="QPM15" s="458"/>
      <c r="QPN15" s="458"/>
      <c r="QPO15" s="458"/>
      <c r="QPP15" s="458"/>
      <c r="QPQ15" s="458"/>
      <c r="QPR15" s="458"/>
      <c r="QPS15" s="458"/>
      <c r="QPT15" s="458"/>
      <c r="QPU15" s="458"/>
      <c r="QPV15" s="458"/>
      <c r="QPW15" s="458"/>
      <c r="QPX15" s="458"/>
      <c r="QPY15" s="458"/>
      <c r="QPZ15" s="458"/>
      <c r="QQA15" s="458"/>
      <c r="QQB15" s="458"/>
      <c r="QQC15" s="458"/>
      <c r="QQD15" s="458"/>
      <c r="QQE15" s="458"/>
      <c r="QQF15" s="458"/>
      <c r="QQG15" s="458"/>
      <c r="QQH15" s="458"/>
      <c r="QQI15" s="458"/>
      <c r="QQJ15" s="458"/>
      <c r="QQK15" s="458"/>
      <c r="QQL15" s="458"/>
      <c r="QQM15" s="458"/>
      <c r="QQN15" s="458"/>
      <c r="QQO15" s="458"/>
      <c r="QQP15" s="458"/>
      <c r="QQQ15" s="458"/>
      <c r="QQR15" s="458"/>
      <c r="QQS15" s="458"/>
      <c r="QQT15" s="458"/>
      <c r="QQU15" s="458"/>
      <c r="QQV15" s="458"/>
      <c r="QQW15" s="458"/>
      <c r="QQX15" s="458"/>
      <c r="QQY15" s="458"/>
      <c r="QQZ15" s="458"/>
      <c r="QRA15" s="458"/>
      <c r="QRB15" s="458"/>
      <c r="QRC15" s="458"/>
      <c r="QRD15" s="458"/>
      <c r="QRE15" s="458"/>
      <c r="QRF15" s="458"/>
      <c r="QRG15" s="458"/>
      <c r="QRH15" s="458"/>
      <c r="QRI15" s="458"/>
      <c r="QRJ15" s="458"/>
      <c r="QRK15" s="458"/>
      <c r="QRL15" s="458"/>
      <c r="QRM15" s="458"/>
      <c r="QRN15" s="458"/>
      <c r="QRO15" s="458"/>
      <c r="QRP15" s="458"/>
      <c r="QRQ15" s="458"/>
      <c r="QRR15" s="458"/>
      <c r="QRS15" s="458"/>
      <c r="QRT15" s="458"/>
      <c r="QRU15" s="458"/>
      <c r="QRV15" s="458"/>
      <c r="QRW15" s="458"/>
      <c r="QRX15" s="458"/>
      <c r="QRY15" s="458"/>
      <c r="QRZ15" s="458"/>
      <c r="QSA15" s="458"/>
      <c r="QSB15" s="458"/>
      <c r="QSC15" s="458"/>
      <c r="QSD15" s="458"/>
      <c r="QSE15" s="458"/>
      <c r="QSF15" s="458"/>
      <c r="QSG15" s="458"/>
      <c r="QSH15" s="458"/>
      <c r="QSI15" s="458"/>
      <c r="QSJ15" s="458"/>
      <c r="QSK15" s="458"/>
      <c r="QSL15" s="458"/>
      <c r="QSM15" s="458"/>
      <c r="QSN15" s="458"/>
      <c r="QSO15" s="458"/>
      <c r="QSP15" s="458"/>
      <c r="QSQ15" s="458"/>
      <c r="QSR15" s="458"/>
      <c r="QSS15" s="458"/>
      <c r="QST15" s="458"/>
      <c r="QSU15" s="458"/>
      <c r="QSV15" s="458"/>
      <c r="QSW15" s="458"/>
      <c r="QSX15" s="458"/>
      <c r="QSY15" s="458"/>
      <c r="QSZ15" s="458"/>
      <c r="QTA15" s="458"/>
      <c r="QTB15" s="458"/>
      <c r="QTC15" s="458"/>
      <c r="QTD15" s="458"/>
      <c r="QTE15" s="458"/>
      <c r="QTF15" s="458"/>
      <c r="QTG15" s="458"/>
      <c r="QTH15" s="458"/>
      <c r="QTI15" s="458"/>
      <c r="QTJ15" s="458"/>
      <c r="QTK15" s="458"/>
      <c r="QTL15" s="458"/>
      <c r="QTM15" s="458"/>
      <c r="QTN15" s="458"/>
      <c r="QTO15" s="458"/>
      <c r="QTP15" s="458"/>
      <c r="QTQ15" s="458"/>
      <c r="QTR15" s="458"/>
      <c r="QTS15" s="458"/>
      <c r="QTT15" s="458"/>
      <c r="QTU15" s="458"/>
      <c r="QTV15" s="458"/>
      <c r="QTW15" s="458"/>
      <c r="QTX15" s="458"/>
      <c r="QTY15" s="458"/>
      <c r="QTZ15" s="458"/>
      <c r="QUA15" s="458"/>
      <c r="QUB15" s="458"/>
      <c r="QUC15" s="458"/>
      <c r="QUD15" s="458"/>
      <c r="QUE15" s="458"/>
      <c r="QUF15" s="458"/>
      <c r="QUG15" s="458"/>
      <c r="QUH15" s="458"/>
      <c r="QUI15" s="458"/>
      <c r="QUJ15" s="458"/>
      <c r="QUK15" s="458"/>
      <c r="QUL15" s="458"/>
      <c r="QUM15" s="458"/>
      <c r="QUN15" s="458"/>
      <c r="QUO15" s="458"/>
      <c r="QUP15" s="458"/>
      <c r="QUQ15" s="458"/>
      <c r="QUR15" s="458"/>
      <c r="QUS15" s="458"/>
      <c r="QUT15" s="458"/>
      <c r="QUU15" s="458"/>
      <c r="QUV15" s="458"/>
      <c r="QUW15" s="458"/>
      <c r="QUX15" s="458"/>
      <c r="QUY15" s="458"/>
      <c r="QUZ15" s="458"/>
      <c r="QVA15" s="458"/>
      <c r="QVB15" s="458"/>
      <c r="QVC15" s="458"/>
      <c r="QVD15" s="458"/>
      <c r="QVE15" s="458"/>
      <c r="QVF15" s="458"/>
      <c r="QVG15" s="458"/>
      <c r="QVH15" s="458"/>
      <c r="QVI15" s="458"/>
      <c r="QVJ15" s="458"/>
      <c r="QVK15" s="458"/>
      <c r="QVL15" s="458"/>
      <c r="QVM15" s="458"/>
      <c r="QVN15" s="458"/>
      <c r="QVO15" s="458"/>
      <c r="QVP15" s="458"/>
      <c r="QVQ15" s="458"/>
      <c r="QVR15" s="458"/>
      <c r="QVS15" s="458"/>
      <c r="QVT15" s="458"/>
      <c r="QVU15" s="458"/>
      <c r="QVV15" s="458"/>
      <c r="QVW15" s="458"/>
      <c r="QVX15" s="458"/>
      <c r="QVY15" s="458"/>
      <c r="QVZ15" s="458"/>
      <c r="QWA15" s="458"/>
      <c r="QWB15" s="458"/>
      <c r="QWC15" s="458"/>
      <c r="QWD15" s="458"/>
      <c r="QWE15" s="458"/>
      <c r="QWF15" s="458"/>
      <c r="QWG15" s="458"/>
      <c r="QWH15" s="458"/>
      <c r="QWI15" s="458"/>
      <c r="QWJ15" s="458"/>
      <c r="QWK15" s="458"/>
      <c r="QWL15" s="458"/>
      <c r="QWM15" s="458"/>
      <c r="QWN15" s="458"/>
      <c r="QWO15" s="458"/>
      <c r="QWP15" s="458"/>
      <c r="QWQ15" s="458"/>
      <c r="QWR15" s="458"/>
      <c r="QWS15" s="458"/>
      <c r="QWT15" s="458"/>
      <c r="QWU15" s="458"/>
      <c r="QWV15" s="458"/>
      <c r="QWW15" s="458"/>
      <c r="QWX15" s="458"/>
      <c r="QWY15" s="458"/>
      <c r="QWZ15" s="458"/>
      <c r="QXA15" s="458"/>
      <c r="QXB15" s="458"/>
      <c r="QXC15" s="458"/>
      <c r="QXD15" s="458"/>
      <c r="QXE15" s="458"/>
      <c r="QXF15" s="458"/>
      <c r="QXG15" s="458"/>
      <c r="QXH15" s="458"/>
      <c r="QXI15" s="458"/>
      <c r="QXJ15" s="458"/>
      <c r="QXK15" s="458"/>
      <c r="QXL15" s="458"/>
      <c r="QXM15" s="458"/>
      <c r="QXN15" s="458"/>
      <c r="QXO15" s="458"/>
      <c r="QXP15" s="458"/>
      <c r="QXQ15" s="458"/>
      <c r="QXR15" s="458"/>
      <c r="QXS15" s="458"/>
      <c r="QXT15" s="458"/>
      <c r="QXU15" s="458"/>
      <c r="QXV15" s="458"/>
      <c r="QXW15" s="458"/>
      <c r="QXX15" s="458"/>
      <c r="QXY15" s="458"/>
      <c r="QXZ15" s="458"/>
      <c r="QYA15" s="458"/>
      <c r="QYB15" s="458"/>
      <c r="QYC15" s="458"/>
      <c r="QYD15" s="458"/>
      <c r="QYE15" s="458"/>
      <c r="QYF15" s="458"/>
      <c r="QYG15" s="458"/>
      <c r="QYH15" s="458"/>
      <c r="QYI15" s="458"/>
      <c r="QYJ15" s="458"/>
      <c r="QYK15" s="458"/>
      <c r="QYL15" s="458"/>
      <c r="QYM15" s="458"/>
      <c r="QYN15" s="458"/>
      <c r="QYO15" s="458"/>
      <c r="QYP15" s="458"/>
      <c r="QYQ15" s="458"/>
      <c r="QYR15" s="458"/>
      <c r="QYS15" s="458"/>
      <c r="QYT15" s="458"/>
      <c r="QYU15" s="458"/>
      <c r="QYV15" s="458"/>
      <c r="QYW15" s="458"/>
      <c r="QYX15" s="458"/>
      <c r="QYY15" s="458"/>
      <c r="QYZ15" s="458"/>
      <c r="QZA15" s="458"/>
      <c r="QZB15" s="458"/>
      <c r="QZC15" s="458"/>
      <c r="QZD15" s="458"/>
      <c r="QZE15" s="458"/>
      <c r="QZF15" s="458"/>
      <c r="QZG15" s="458"/>
      <c r="QZH15" s="458"/>
      <c r="QZI15" s="458"/>
      <c r="QZJ15" s="458"/>
      <c r="QZK15" s="458"/>
      <c r="QZL15" s="458"/>
      <c r="QZM15" s="458"/>
      <c r="QZN15" s="458"/>
      <c r="QZO15" s="458"/>
      <c r="QZP15" s="458"/>
      <c r="QZQ15" s="458"/>
      <c r="QZR15" s="458"/>
      <c r="QZS15" s="458"/>
      <c r="QZT15" s="458"/>
      <c r="QZU15" s="458"/>
      <c r="QZV15" s="458"/>
      <c r="QZW15" s="458"/>
      <c r="QZX15" s="458"/>
      <c r="QZY15" s="458"/>
      <c r="QZZ15" s="458"/>
      <c r="RAA15" s="458"/>
      <c r="RAB15" s="458"/>
      <c r="RAC15" s="458"/>
      <c r="RAD15" s="458"/>
      <c r="RAE15" s="458"/>
      <c r="RAF15" s="458"/>
      <c r="RAG15" s="458"/>
      <c r="RAH15" s="458"/>
      <c r="RAI15" s="458"/>
      <c r="RAJ15" s="458"/>
      <c r="RAK15" s="458"/>
      <c r="RAL15" s="458"/>
      <c r="RAM15" s="458"/>
      <c r="RAN15" s="458"/>
      <c r="RAO15" s="458"/>
      <c r="RAP15" s="458"/>
      <c r="RAQ15" s="458"/>
      <c r="RAR15" s="458"/>
      <c r="RAS15" s="458"/>
      <c r="RAT15" s="458"/>
      <c r="RAU15" s="458"/>
      <c r="RAV15" s="458"/>
      <c r="RAW15" s="458"/>
      <c r="RAX15" s="458"/>
      <c r="RAY15" s="458"/>
      <c r="RAZ15" s="458"/>
      <c r="RBA15" s="458"/>
      <c r="RBB15" s="458"/>
      <c r="RBC15" s="458"/>
      <c r="RBD15" s="458"/>
      <c r="RBE15" s="458"/>
      <c r="RBF15" s="458"/>
      <c r="RBG15" s="458"/>
      <c r="RBH15" s="458"/>
      <c r="RBI15" s="458"/>
      <c r="RBJ15" s="458"/>
      <c r="RBK15" s="458"/>
      <c r="RBL15" s="458"/>
      <c r="RBM15" s="458"/>
      <c r="RBN15" s="458"/>
      <c r="RBO15" s="458"/>
      <c r="RBP15" s="458"/>
      <c r="RBQ15" s="458"/>
      <c r="RBR15" s="458"/>
      <c r="RBS15" s="458"/>
      <c r="RBT15" s="458"/>
      <c r="RBU15" s="458"/>
      <c r="RBV15" s="458"/>
      <c r="RBW15" s="458"/>
      <c r="RBX15" s="458"/>
      <c r="RBY15" s="458"/>
      <c r="RBZ15" s="458"/>
      <c r="RCA15" s="458"/>
      <c r="RCB15" s="458"/>
      <c r="RCC15" s="458"/>
      <c r="RCD15" s="458"/>
      <c r="RCE15" s="458"/>
      <c r="RCF15" s="458"/>
      <c r="RCG15" s="458"/>
      <c r="RCH15" s="458"/>
      <c r="RCI15" s="458"/>
      <c r="RCJ15" s="458"/>
      <c r="RCK15" s="458"/>
      <c r="RCL15" s="458"/>
      <c r="RCM15" s="458"/>
      <c r="RCN15" s="458"/>
      <c r="RCO15" s="458"/>
      <c r="RCP15" s="458"/>
      <c r="RCQ15" s="458"/>
      <c r="RCR15" s="458"/>
      <c r="RCS15" s="458"/>
      <c r="RCT15" s="458"/>
      <c r="RCU15" s="458"/>
      <c r="RCV15" s="458"/>
      <c r="RCW15" s="458"/>
      <c r="RCX15" s="458"/>
      <c r="RCY15" s="458"/>
      <c r="RCZ15" s="458"/>
      <c r="RDA15" s="458"/>
      <c r="RDB15" s="458"/>
      <c r="RDC15" s="458"/>
      <c r="RDD15" s="458"/>
      <c r="RDE15" s="458"/>
      <c r="RDF15" s="458"/>
      <c r="RDG15" s="458"/>
      <c r="RDH15" s="458"/>
      <c r="RDI15" s="458"/>
      <c r="RDJ15" s="458"/>
      <c r="RDK15" s="458"/>
      <c r="RDL15" s="458"/>
      <c r="RDM15" s="458"/>
      <c r="RDN15" s="458"/>
      <c r="RDO15" s="458"/>
      <c r="RDP15" s="458"/>
      <c r="RDQ15" s="458"/>
      <c r="RDR15" s="458"/>
      <c r="RDS15" s="458"/>
      <c r="RDT15" s="458"/>
      <c r="RDU15" s="458"/>
      <c r="RDV15" s="458"/>
      <c r="RDW15" s="458"/>
      <c r="RDX15" s="458"/>
      <c r="RDY15" s="458"/>
      <c r="RDZ15" s="458"/>
      <c r="REA15" s="458"/>
      <c r="REB15" s="458"/>
      <c r="REC15" s="458"/>
      <c r="RED15" s="458"/>
      <c r="REE15" s="458"/>
      <c r="REF15" s="458"/>
      <c r="REG15" s="458"/>
      <c r="REH15" s="458"/>
      <c r="REI15" s="458"/>
      <c r="REJ15" s="458"/>
      <c r="REK15" s="458"/>
      <c r="REL15" s="458"/>
      <c r="REM15" s="458"/>
      <c r="REN15" s="458"/>
      <c r="REO15" s="458"/>
      <c r="REP15" s="458"/>
      <c r="REQ15" s="458"/>
      <c r="RER15" s="458"/>
      <c r="RES15" s="458"/>
      <c r="RET15" s="458"/>
      <c r="REU15" s="458"/>
      <c r="REV15" s="458"/>
      <c r="REW15" s="458"/>
      <c r="REX15" s="458"/>
      <c r="REY15" s="458"/>
      <c r="REZ15" s="458"/>
      <c r="RFA15" s="458"/>
      <c r="RFB15" s="458"/>
      <c r="RFC15" s="458"/>
      <c r="RFD15" s="458"/>
      <c r="RFE15" s="458"/>
      <c r="RFF15" s="458"/>
      <c r="RFG15" s="458"/>
      <c r="RFH15" s="458"/>
      <c r="RFI15" s="458"/>
      <c r="RFJ15" s="458"/>
      <c r="RFK15" s="458"/>
      <c r="RFL15" s="458"/>
      <c r="RFM15" s="458"/>
      <c r="RFN15" s="458"/>
      <c r="RFO15" s="458"/>
      <c r="RFP15" s="458"/>
      <c r="RFQ15" s="458"/>
      <c r="RFR15" s="458"/>
      <c r="RFS15" s="458"/>
      <c r="RFT15" s="458"/>
      <c r="RFU15" s="458"/>
      <c r="RFV15" s="458"/>
      <c r="RFW15" s="458"/>
      <c r="RFX15" s="458"/>
      <c r="RFY15" s="458"/>
      <c r="RFZ15" s="458"/>
      <c r="RGA15" s="458"/>
      <c r="RGB15" s="458"/>
      <c r="RGC15" s="458"/>
      <c r="RGD15" s="458"/>
      <c r="RGE15" s="458"/>
      <c r="RGF15" s="458"/>
      <c r="RGG15" s="458"/>
      <c r="RGH15" s="458"/>
      <c r="RGI15" s="458"/>
      <c r="RGJ15" s="458"/>
      <c r="RGK15" s="458"/>
      <c r="RGL15" s="458"/>
      <c r="RGM15" s="458"/>
      <c r="RGN15" s="458"/>
      <c r="RGO15" s="458"/>
      <c r="RGP15" s="458"/>
      <c r="RGQ15" s="458"/>
      <c r="RGR15" s="458"/>
      <c r="RGS15" s="458"/>
      <c r="RGT15" s="458"/>
      <c r="RGU15" s="458"/>
      <c r="RGV15" s="458"/>
      <c r="RGW15" s="458"/>
      <c r="RGX15" s="458"/>
      <c r="RGY15" s="458"/>
      <c r="RGZ15" s="458"/>
      <c r="RHA15" s="458"/>
      <c r="RHB15" s="458"/>
      <c r="RHC15" s="458"/>
      <c r="RHD15" s="458"/>
      <c r="RHE15" s="458"/>
      <c r="RHF15" s="458"/>
      <c r="RHG15" s="458"/>
      <c r="RHH15" s="458"/>
      <c r="RHI15" s="458"/>
      <c r="RHJ15" s="458"/>
      <c r="RHK15" s="458"/>
      <c r="RHL15" s="458"/>
      <c r="RHM15" s="458"/>
      <c r="RHN15" s="458"/>
      <c r="RHO15" s="458"/>
      <c r="RHP15" s="458"/>
      <c r="RHQ15" s="458"/>
      <c r="RHR15" s="458"/>
      <c r="RHS15" s="458"/>
      <c r="RHT15" s="458"/>
      <c r="RHU15" s="458"/>
      <c r="RHV15" s="458"/>
      <c r="RHW15" s="458"/>
      <c r="RHX15" s="458"/>
      <c r="RHY15" s="458"/>
      <c r="RHZ15" s="458"/>
      <c r="RIA15" s="458"/>
      <c r="RIB15" s="458"/>
      <c r="RIC15" s="458"/>
      <c r="RID15" s="458"/>
      <c r="RIE15" s="458"/>
      <c r="RIF15" s="458"/>
      <c r="RIG15" s="458"/>
      <c r="RIH15" s="458"/>
      <c r="RII15" s="458"/>
      <c r="RIJ15" s="458"/>
      <c r="RIK15" s="458"/>
      <c r="RIL15" s="458"/>
      <c r="RIM15" s="458"/>
      <c r="RIN15" s="458"/>
      <c r="RIO15" s="458"/>
      <c r="RIP15" s="458"/>
      <c r="RIQ15" s="458"/>
      <c r="RIR15" s="458"/>
      <c r="RIS15" s="458"/>
      <c r="RIT15" s="458"/>
      <c r="RIU15" s="458"/>
      <c r="RIV15" s="458"/>
      <c r="RIW15" s="458"/>
      <c r="RIX15" s="458"/>
      <c r="RIY15" s="458"/>
      <c r="RIZ15" s="458"/>
      <c r="RJA15" s="458"/>
      <c r="RJB15" s="458"/>
      <c r="RJC15" s="458"/>
      <c r="RJD15" s="458"/>
      <c r="RJE15" s="458"/>
      <c r="RJF15" s="458"/>
      <c r="RJG15" s="458"/>
      <c r="RJH15" s="458"/>
      <c r="RJI15" s="458"/>
      <c r="RJJ15" s="458"/>
      <c r="RJK15" s="458"/>
      <c r="RJL15" s="458"/>
      <c r="RJM15" s="458"/>
      <c r="RJN15" s="458"/>
      <c r="RJO15" s="458"/>
      <c r="RJP15" s="458"/>
      <c r="RJQ15" s="458"/>
      <c r="RJR15" s="458"/>
      <c r="RJS15" s="458"/>
      <c r="RJT15" s="458"/>
      <c r="RJU15" s="458"/>
      <c r="RJV15" s="458"/>
      <c r="RJW15" s="458"/>
      <c r="RJX15" s="458"/>
      <c r="RJY15" s="458"/>
      <c r="RJZ15" s="458"/>
      <c r="RKA15" s="458"/>
      <c r="RKB15" s="458"/>
      <c r="RKC15" s="458"/>
      <c r="RKD15" s="458"/>
      <c r="RKE15" s="458"/>
      <c r="RKF15" s="458"/>
      <c r="RKG15" s="458"/>
      <c r="RKH15" s="458"/>
      <c r="RKI15" s="458"/>
      <c r="RKJ15" s="458"/>
      <c r="RKK15" s="458"/>
      <c r="RKL15" s="458"/>
      <c r="RKM15" s="458"/>
      <c r="RKN15" s="458"/>
      <c r="RKO15" s="458"/>
      <c r="RKP15" s="458"/>
      <c r="RKQ15" s="458"/>
      <c r="RKR15" s="458"/>
      <c r="RKS15" s="458"/>
      <c r="RKT15" s="458"/>
      <c r="RKU15" s="458"/>
      <c r="RKV15" s="458"/>
      <c r="RKW15" s="458"/>
      <c r="RKX15" s="458"/>
      <c r="RKY15" s="458"/>
      <c r="RKZ15" s="458"/>
      <c r="RLA15" s="458"/>
      <c r="RLB15" s="458"/>
      <c r="RLC15" s="458"/>
      <c r="RLD15" s="458"/>
      <c r="RLE15" s="458"/>
      <c r="RLF15" s="458"/>
      <c r="RLG15" s="458"/>
      <c r="RLH15" s="458"/>
      <c r="RLI15" s="458"/>
      <c r="RLJ15" s="458"/>
      <c r="RLK15" s="458"/>
      <c r="RLL15" s="458"/>
      <c r="RLM15" s="458"/>
      <c r="RLN15" s="458"/>
      <c r="RLO15" s="458"/>
      <c r="RLP15" s="458"/>
      <c r="RLQ15" s="458"/>
      <c r="RLR15" s="458"/>
      <c r="RLS15" s="458"/>
      <c r="RLT15" s="458"/>
      <c r="RLU15" s="458"/>
      <c r="RLV15" s="458"/>
      <c r="RLW15" s="458"/>
      <c r="RLX15" s="458"/>
      <c r="RLY15" s="458"/>
      <c r="RLZ15" s="458"/>
      <c r="RMA15" s="458"/>
      <c r="RMB15" s="458"/>
      <c r="RMC15" s="458"/>
      <c r="RMD15" s="458"/>
      <c r="RME15" s="458"/>
      <c r="RMF15" s="458"/>
      <c r="RMG15" s="458"/>
      <c r="RMH15" s="458"/>
      <c r="RMI15" s="458"/>
      <c r="RMJ15" s="458"/>
      <c r="RMK15" s="458"/>
      <c r="RML15" s="458"/>
      <c r="RMM15" s="458"/>
      <c r="RMN15" s="458"/>
      <c r="RMO15" s="458"/>
      <c r="RMP15" s="458"/>
      <c r="RMQ15" s="458"/>
      <c r="RMR15" s="458"/>
      <c r="RMS15" s="458"/>
      <c r="RMT15" s="458"/>
      <c r="RMU15" s="458"/>
      <c r="RMV15" s="458"/>
      <c r="RMW15" s="458"/>
      <c r="RMX15" s="458"/>
      <c r="RMY15" s="458"/>
      <c r="RMZ15" s="458"/>
      <c r="RNA15" s="458"/>
      <c r="RNB15" s="458"/>
      <c r="RNC15" s="458"/>
      <c r="RND15" s="458"/>
      <c r="RNE15" s="458"/>
      <c r="RNF15" s="458"/>
      <c r="RNG15" s="458"/>
      <c r="RNH15" s="458"/>
      <c r="RNI15" s="458"/>
      <c r="RNJ15" s="458"/>
      <c r="RNK15" s="458"/>
      <c r="RNL15" s="458"/>
      <c r="RNM15" s="458"/>
      <c r="RNN15" s="458"/>
      <c r="RNO15" s="458"/>
      <c r="RNP15" s="458"/>
      <c r="RNQ15" s="458"/>
      <c r="RNR15" s="458"/>
      <c r="RNS15" s="458"/>
      <c r="RNT15" s="458"/>
      <c r="RNU15" s="458"/>
      <c r="RNV15" s="458"/>
      <c r="RNW15" s="458"/>
      <c r="RNX15" s="458"/>
      <c r="RNY15" s="458"/>
      <c r="RNZ15" s="458"/>
      <c r="ROA15" s="458"/>
      <c r="ROB15" s="458"/>
      <c r="ROC15" s="458"/>
      <c r="ROD15" s="458"/>
      <c r="ROE15" s="458"/>
      <c r="ROF15" s="458"/>
      <c r="ROG15" s="458"/>
      <c r="ROH15" s="458"/>
      <c r="ROI15" s="458"/>
      <c r="ROJ15" s="458"/>
      <c r="ROK15" s="458"/>
      <c r="ROL15" s="458"/>
      <c r="ROM15" s="458"/>
      <c r="RON15" s="458"/>
      <c r="ROO15" s="458"/>
      <c r="ROP15" s="458"/>
      <c r="ROQ15" s="458"/>
      <c r="ROR15" s="458"/>
      <c r="ROS15" s="458"/>
      <c r="ROT15" s="458"/>
      <c r="ROU15" s="458"/>
      <c r="ROV15" s="458"/>
      <c r="ROW15" s="458"/>
      <c r="ROX15" s="458"/>
      <c r="ROY15" s="458"/>
      <c r="ROZ15" s="458"/>
      <c r="RPA15" s="458"/>
      <c r="RPB15" s="458"/>
      <c r="RPC15" s="458"/>
      <c r="RPD15" s="458"/>
      <c r="RPE15" s="458"/>
      <c r="RPF15" s="458"/>
      <c r="RPG15" s="458"/>
      <c r="RPH15" s="458"/>
      <c r="RPI15" s="458"/>
      <c r="RPJ15" s="458"/>
      <c r="RPK15" s="458"/>
      <c r="RPL15" s="458"/>
      <c r="RPM15" s="458"/>
      <c r="RPN15" s="458"/>
      <c r="RPO15" s="458"/>
      <c r="RPP15" s="458"/>
      <c r="RPQ15" s="458"/>
      <c r="RPR15" s="458"/>
      <c r="RPS15" s="458"/>
      <c r="RPT15" s="458"/>
      <c r="RPU15" s="458"/>
      <c r="RPV15" s="458"/>
      <c r="RPW15" s="458"/>
      <c r="RPX15" s="458"/>
      <c r="RPY15" s="458"/>
      <c r="RPZ15" s="458"/>
      <c r="RQA15" s="458"/>
      <c r="RQB15" s="458"/>
      <c r="RQC15" s="458"/>
      <c r="RQD15" s="458"/>
      <c r="RQE15" s="458"/>
      <c r="RQF15" s="458"/>
      <c r="RQG15" s="458"/>
      <c r="RQH15" s="458"/>
      <c r="RQI15" s="458"/>
      <c r="RQJ15" s="458"/>
      <c r="RQK15" s="458"/>
      <c r="RQL15" s="458"/>
      <c r="RQM15" s="458"/>
      <c r="RQN15" s="458"/>
      <c r="RQO15" s="458"/>
      <c r="RQP15" s="458"/>
      <c r="RQQ15" s="458"/>
      <c r="RQR15" s="458"/>
      <c r="RQS15" s="458"/>
      <c r="RQT15" s="458"/>
      <c r="RQU15" s="458"/>
      <c r="RQV15" s="458"/>
      <c r="RQW15" s="458"/>
      <c r="RQX15" s="458"/>
      <c r="RQY15" s="458"/>
      <c r="RQZ15" s="458"/>
      <c r="RRA15" s="458"/>
      <c r="RRB15" s="458"/>
      <c r="RRC15" s="458"/>
      <c r="RRD15" s="458"/>
      <c r="RRE15" s="458"/>
      <c r="RRF15" s="458"/>
      <c r="RRG15" s="458"/>
      <c r="RRH15" s="458"/>
      <c r="RRI15" s="458"/>
      <c r="RRJ15" s="458"/>
      <c r="RRK15" s="458"/>
      <c r="RRL15" s="458"/>
      <c r="RRM15" s="458"/>
      <c r="RRN15" s="458"/>
      <c r="RRO15" s="458"/>
      <c r="RRP15" s="458"/>
      <c r="RRQ15" s="458"/>
      <c r="RRR15" s="458"/>
      <c r="RRS15" s="458"/>
      <c r="RRT15" s="458"/>
      <c r="RRU15" s="458"/>
      <c r="RRV15" s="458"/>
      <c r="RRW15" s="458"/>
      <c r="RRX15" s="458"/>
      <c r="RRY15" s="458"/>
      <c r="RRZ15" s="458"/>
      <c r="RSA15" s="458"/>
      <c r="RSB15" s="458"/>
      <c r="RSC15" s="458"/>
      <c r="RSD15" s="458"/>
      <c r="RSE15" s="458"/>
      <c r="RSF15" s="458"/>
      <c r="RSG15" s="458"/>
      <c r="RSH15" s="458"/>
      <c r="RSI15" s="458"/>
      <c r="RSJ15" s="458"/>
      <c r="RSK15" s="458"/>
      <c r="RSL15" s="458"/>
      <c r="RSM15" s="458"/>
      <c r="RSN15" s="458"/>
      <c r="RSO15" s="458"/>
      <c r="RSP15" s="458"/>
      <c r="RSQ15" s="458"/>
      <c r="RSR15" s="458"/>
      <c r="RSS15" s="458"/>
      <c r="RST15" s="458"/>
      <c r="RSU15" s="458"/>
      <c r="RSV15" s="458"/>
      <c r="RSW15" s="458"/>
      <c r="RSX15" s="458"/>
      <c r="RSY15" s="458"/>
      <c r="RSZ15" s="458"/>
      <c r="RTA15" s="458"/>
      <c r="RTB15" s="458"/>
      <c r="RTC15" s="458"/>
      <c r="RTD15" s="458"/>
      <c r="RTE15" s="458"/>
      <c r="RTF15" s="458"/>
      <c r="RTG15" s="458"/>
      <c r="RTH15" s="458"/>
      <c r="RTI15" s="458"/>
      <c r="RTJ15" s="458"/>
      <c r="RTK15" s="458"/>
      <c r="RTL15" s="458"/>
      <c r="RTM15" s="458"/>
      <c r="RTN15" s="458"/>
      <c r="RTO15" s="458"/>
      <c r="RTP15" s="458"/>
      <c r="RTQ15" s="458"/>
      <c r="RTR15" s="458"/>
      <c r="RTS15" s="458"/>
      <c r="RTT15" s="458"/>
      <c r="RTU15" s="458"/>
      <c r="RTV15" s="458"/>
      <c r="RTW15" s="458"/>
      <c r="RTX15" s="458"/>
      <c r="RTY15" s="458"/>
      <c r="RTZ15" s="458"/>
      <c r="RUA15" s="458"/>
      <c r="RUB15" s="458"/>
      <c r="RUC15" s="458"/>
      <c r="RUD15" s="458"/>
      <c r="RUE15" s="458"/>
      <c r="RUF15" s="458"/>
      <c r="RUG15" s="458"/>
      <c r="RUH15" s="458"/>
      <c r="RUI15" s="458"/>
      <c r="RUJ15" s="458"/>
      <c r="RUK15" s="458"/>
      <c r="RUL15" s="458"/>
      <c r="RUM15" s="458"/>
      <c r="RUN15" s="458"/>
      <c r="RUO15" s="458"/>
      <c r="RUP15" s="458"/>
      <c r="RUQ15" s="458"/>
      <c r="RUR15" s="458"/>
      <c r="RUS15" s="458"/>
      <c r="RUT15" s="458"/>
      <c r="RUU15" s="458"/>
      <c r="RUV15" s="458"/>
      <c r="RUW15" s="458"/>
      <c r="RUX15" s="458"/>
      <c r="RUY15" s="458"/>
      <c r="RUZ15" s="458"/>
      <c r="RVA15" s="458"/>
      <c r="RVB15" s="458"/>
      <c r="RVC15" s="458"/>
      <c r="RVD15" s="458"/>
      <c r="RVE15" s="458"/>
      <c r="RVF15" s="458"/>
      <c r="RVG15" s="458"/>
      <c r="RVH15" s="458"/>
      <c r="RVI15" s="458"/>
      <c r="RVJ15" s="458"/>
      <c r="RVK15" s="458"/>
      <c r="RVL15" s="458"/>
      <c r="RVM15" s="458"/>
      <c r="RVN15" s="458"/>
      <c r="RVO15" s="458"/>
      <c r="RVP15" s="458"/>
      <c r="RVQ15" s="458"/>
      <c r="RVR15" s="458"/>
      <c r="RVS15" s="458"/>
      <c r="RVT15" s="458"/>
      <c r="RVU15" s="458"/>
      <c r="RVV15" s="458"/>
      <c r="RVW15" s="458"/>
      <c r="RVX15" s="458"/>
      <c r="RVY15" s="458"/>
      <c r="RVZ15" s="458"/>
      <c r="RWA15" s="458"/>
      <c r="RWB15" s="458"/>
      <c r="RWC15" s="458"/>
      <c r="RWD15" s="458"/>
      <c r="RWE15" s="458"/>
      <c r="RWF15" s="458"/>
      <c r="RWG15" s="458"/>
      <c r="RWH15" s="458"/>
      <c r="RWI15" s="458"/>
      <c r="RWJ15" s="458"/>
      <c r="RWK15" s="458"/>
      <c r="RWL15" s="458"/>
      <c r="RWM15" s="458"/>
      <c r="RWN15" s="458"/>
      <c r="RWO15" s="458"/>
      <c r="RWP15" s="458"/>
      <c r="RWQ15" s="458"/>
      <c r="RWR15" s="458"/>
      <c r="RWS15" s="458"/>
      <c r="RWT15" s="458"/>
      <c r="RWU15" s="458"/>
      <c r="RWV15" s="458"/>
      <c r="RWW15" s="458"/>
      <c r="RWX15" s="458"/>
      <c r="RWY15" s="458"/>
      <c r="RWZ15" s="458"/>
      <c r="RXA15" s="458"/>
      <c r="RXB15" s="458"/>
      <c r="RXC15" s="458"/>
      <c r="RXD15" s="458"/>
      <c r="RXE15" s="458"/>
      <c r="RXF15" s="458"/>
      <c r="RXG15" s="458"/>
      <c r="RXH15" s="458"/>
      <c r="RXI15" s="458"/>
      <c r="RXJ15" s="458"/>
      <c r="RXK15" s="458"/>
      <c r="RXL15" s="458"/>
      <c r="RXM15" s="458"/>
      <c r="RXN15" s="458"/>
      <c r="RXO15" s="458"/>
      <c r="RXP15" s="458"/>
      <c r="RXQ15" s="458"/>
      <c r="RXR15" s="458"/>
      <c r="RXS15" s="458"/>
      <c r="RXT15" s="458"/>
      <c r="RXU15" s="458"/>
      <c r="RXV15" s="458"/>
      <c r="RXW15" s="458"/>
      <c r="RXX15" s="458"/>
      <c r="RXY15" s="458"/>
      <c r="RXZ15" s="458"/>
      <c r="RYA15" s="458"/>
      <c r="RYB15" s="458"/>
      <c r="RYC15" s="458"/>
      <c r="RYD15" s="458"/>
      <c r="RYE15" s="458"/>
      <c r="RYF15" s="458"/>
      <c r="RYG15" s="458"/>
      <c r="RYH15" s="458"/>
      <c r="RYI15" s="458"/>
      <c r="RYJ15" s="458"/>
      <c r="RYK15" s="458"/>
      <c r="RYL15" s="458"/>
      <c r="RYM15" s="458"/>
      <c r="RYN15" s="458"/>
      <c r="RYO15" s="458"/>
      <c r="RYP15" s="458"/>
      <c r="RYQ15" s="458"/>
      <c r="RYR15" s="458"/>
      <c r="RYS15" s="458"/>
      <c r="RYT15" s="458"/>
      <c r="RYU15" s="458"/>
      <c r="RYV15" s="458"/>
      <c r="RYW15" s="458"/>
      <c r="RYX15" s="458"/>
      <c r="RYY15" s="458"/>
      <c r="RYZ15" s="458"/>
      <c r="RZA15" s="458"/>
      <c r="RZB15" s="458"/>
      <c r="RZC15" s="458"/>
      <c r="RZD15" s="458"/>
      <c r="RZE15" s="458"/>
      <c r="RZF15" s="458"/>
      <c r="RZG15" s="458"/>
      <c r="RZH15" s="458"/>
      <c r="RZI15" s="458"/>
      <c r="RZJ15" s="458"/>
      <c r="RZK15" s="458"/>
      <c r="RZL15" s="458"/>
      <c r="RZM15" s="458"/>
      <c r="RZN15" s="458"/>
      <c r="RZO15" s="458"/>
      <c r="RZP15" s="458"/>
      <c r="RZQ15" s="458"/>
      <c r="RZR15" s="458"/>
      <c r="RZS15" s="458"/>
      <c r="RZT15" s="458"/>
      <c r="RZU15" s="458"/>
      <c r="RZV15" s="458"/>
      <c r="RZW15" s="458"/>
      <c r="RZX15" s="458"/>
      <c r="RZY15" s="458"/>
      <c r="RZZ15" s="458"/>
      <c r="SAA15" s="458"/>
      <c r="SAB15" s="458"/>
      <c r="SAC15" s="458"/>
      <c r="SAD15" s="458"/>
      <c r="SAE15" s="458"/>
      <c r="SAF15" s="458"/>
      <c r="SAG15" s="458"/>
      <c r="SAH15" s="458"/>
      <c r="SAI15" s="458"/>
      <c r="SAJ15" s="458"/>
      <c r="SAK15" s="458"/>
      <c r="SAL15" s="458"/>
      <c r="SAM15" s="458"/>
      <c r="SAN15" s="458"/>
      <c r="SAO15" s="458"/>
      <c r="SAP15" s="458"/>
      <c r="SAQ15" s="458"/>
      <c r="SAR15" s="458"/>
      <c r="SAS15" s="458"/>
      <c r="SAT15" s="458"/>
      <c r="SAU15" s="458"/>
      <c r="SAV15" s="458"/>
      <c r="SAW15" s="458"/>
      <c r="SAX15" s="458"/>
      <c r="SAY15" s="458"/>
      <c r="SAZ15" s="458"/>
      <c r="SBA15" s="458"/>
      <c r="SBB15" s="458"/>
      <c r="SBC15" s="458"/>
      <c r="SBD15" s="458"/>
      <c r="SBE15" s="458"/>
      <c r="SBF15" s="458"/>
      <c r="SBG15" s="458"/>
      <c r="SBH15" s="458"/>
      <c r="SBI15" s="458"/>
      <c r="SBJ15" s="458"/>
      <c r="SBK15" s="458"/>
      <c r="SBL15" s="458"/>
      <c r="SBM15" s="458"/>
      <c r="SBN15" s="458"/>
      <c r="SBO15" s="458"/>
      <c r="SBP15" s="458"/>
      <c r="SBQ15" s="458"/>
      <c r="SBR15" s="458"/>
      <c r="SBS15" s="458"/>
      <c r="SBT15" s="458"/>
      <c r="SBU15" s="458"/>
      <c r="SBV15" s="458"/>
      <c r="SBW15" s="458"/>
      <c r="SBX15" s="458"/>
      <c r="SBY15" s="458"/>
      <c r="SBZ15" s="458"/>
      <c r="SCA15" s="458"/>
      <c r="SCB15" s="458"/>
      <c r="SCC15" s="458"/>
      <c r="SCD15" s="458"/>
      <c r="SCE15" s="458"/>
      <c r="SCF15" s="458"/>
      <c r="SCG15" s="458"/>
      <c r="SCH15" s="458"/>
      <c r="SCI15" s="458"/>
      <c r="SCJ15" s="458"/>
      <c r="SCK15" s="458"/>
      <c r="SCL15" s="458"/>
      <c r="SCM15" s="458"/>
      <c r="SCN15" s="458"/>
      <c r="SCO15" s="458"/>
      <c r="SCP15" s="458"/>
      <c r="SCQ15" s="458"/>
      <c r="SCR15" s="458"/>
      <c r="SCS15" s="458"/>
      <c r="SCT15" s="458"/>
      <c r="SCU15" s="458"/>
      <c r="SCV15" s="458"/>
      <c r="SCW15" s="458"/>
      <c r="SCX15" s="458"/>
      <c r="SCY15" s="458"/>
      <c r="SCZ15" s="458"/>
      <c r="SDA15" s="458"/>
      <c r="SDB15" s="458"/>
      <c r="SDC15" s="458"/>
      <c r="SDD15" s="458"/>
      <c r="SDE15" s="458"/>
      <c r="SDF15" s="458"/>
      <c r="SDG15" s="458"/>
      <c r="SDH15" s="458"/>
      <c r="SDI15" s="458"/>
      <c r="SDJ15" s="458"/>
      <c r="SDK15" s="458"/>
      <c r="SDL15" s="458"/>
      <c r="SDM15" s="458"/>
      <c r="SDN15" s="458"/>
      <c r="SDO15" s="458"/>
      <c r="SDP15" s="458"/>
      <c r="SDQ15" s="458"/>
      <c r="SDR15" s="458"/>
      <c r="SDS15" s="458"/>
      <c r="SDT15" s="458"/>
      <c r="SDU15" s="458"/>
      <c r="SDV15" s="458"/>
      <c r="SDW15" s="458"/>
      <c r="SDX15" s="458"/>
      <c r="SDY15" s="458"/>
      <c r="SDZ15" s="458"/>
      <c r="SEA15" s="458"/>
      <c r="SEB15" s="458"/>
      <c r="SEC15" s="458"/>
      <c r="SED15" s="458"/>
      <c r="SEE15" s="458"/>
      <c r="SEF15" s="458"/>
      <c r="SEG15" s="458"/>
      <c r="SEH15" s="458"/>
      <c r="SEI15" s="458"/>
      <c r="SEJ15" s="458"/>
      <c r="SEK15" s="458"/>
      <c r="SEL15" s="458"/>
      <c r="SEM15" s="458"/>
      <c r="SEN15" s="458"/>
      <c r="SEO15" s="458"/>
      <c r="SEP15" s="458"/>
      <c r="SEQ15" s="458"/>
      <c r="SER15" s="458"/>
      <c r="SES15" s="458"/>
      <c r="SET15" s="458"/>
      <c r="SEU15" s="458"/>
      <c r="SEV15" s="458"/>
      <c r="SEW15" s="458"/>
      <c r="SEX15" s="458"/>
      <c r="SEY15" s="458"/>
      <c r="SEZ15" s="458"/>
      <c r="SFA15" s="458"/>
      <c r="SFB15" s="458"/>
      <c r="SFC15" s="458"/>
      <c r="SFD15" s="458"/>
      <c r="SFE15" s="458"/>
      <c r="SFF15" s="458"/>
      <c r="SFG15" s="458"/>
      <c r="SFH15" s="458"/>
      <c r="SFI15" s="458"/>
      <c r="SFJ15" s="458"/>
      <c r="SFK15" s="458"/>
      <c r="SFL15" s="458"/>
      <c r="SFM15" s="458"/>
      <c r="SFN15" s="458"/>
      <c r="SFO15" s="458"/>
      <c r="SFP15" s="458"/>
      <c r="SFQ15" s="458"/>
      <c r="SFR15" s="458"/>
      <c r="SFS15" s="458"/>
      <c r="SFT15" s="458"/>
      <c r="SFU15" s="458"/>
      <c r="SFV15" s="458"/>
      <c r="SFW15" s="458"/>
      <c r="SFX15" s="458"/>
      <c r="SFY15" s="458"/>
      <c r="SFZ15" s="458"/>
      <c r="SGA15" s="458"/>
      <c r="SGB15" s="458"/>
      <c r="SGC15" s="458"/>
      <c r="SGD15" s="458"/>
      <c r="SGE15" s="458"/>
      <c r="SGF15" s="458"/>
      <c r="SGG15" s="458"/>
      <c r="SGH15" s="458"/>
      <c r="SGI15" s="458"/>
      <c r="SGJ15" s="458"/>
      <c r="SGK15" s="458"/>
      <c r="SGL15" s="458"/>
      <c r="SGM15" s="458"/>
      <c r="SGN15" s="458"/>
      <c r="SGO15" s="458"/>
      <c r="SGP15" s="458"/>
      <c r="SGQ15" s="458"/>
      <c r="SGR15" s="458"/>
      <c r="SGS15" s="458"/>
      <c r="SGT15" s="458"/>
      <c r="SGU15" s="458"/>
      <c r="SGV15" s="458"/>
      <c r="SGW15" s="458"/>
      <c r="SGX15" s="458"/>
      <c r="SGY15" s="458"/>
      <c r="SGZ15" s="458"/>
      <c r="SHA15" s="458"/>
      <c r="SHB15" s="458"/>
      <c r="SHC15" s="458"/>
      <c r="SHD15" s="458"/>
      <c r="SHE15" s="458"/>
      <c r="SHF15" s="458"/>
      <c r="SHG15" s="458"/>
      <c r="SHH15" s="458"/>
      <c r="SHI15" s="458"/>
      <c r="SHJ15" s="458"/>
      <c r="SHK15" s="458"/>
      <c r="SHL15" s="458"/>
      <c r="SHM15" s="458"/>
      <c r="SHN15" s="458"/>
      <c r="SHO15" s="458"/>
      <c r="SHP15" s="458"/>
      <c r="SHQ15" s="458"/>
      <c r="SHR15" s="458"/>
      <c r="SHS15" s="458"/>
      <c r="SHT15" s="458"/>
      <c r="SHU15" s="458"/>
      <c r="SHV15" s="458"/>
      <c r="SHW15" s="458"/>
      <c r="SHX15" s="458"/>
      <c r="SHY15" s="458"/>
      <c r="SHZ15" s="458"/>
      <c r="SIA15" s="458"/>
      <c r="SIB15" s="458"/>
      <c r="SIC15" s="458"/>
      <c r="SID15" s="458"/>
      <c r="SIE15" s="458"/>
      <c r="SIF15" s="458"/>
      <c r="SIG15" s="458"/>
      <c r="SIH15" s="458"/>
      <c r="SII15" s="458"/>
      <c r="SIJ15" s="458"/>
      <c r="SIK15" s="458"/>
      <c r="SIL15" s="458"/>
      <c r="SIM15" s="458"/>
      <c r="SIN15" s="458"/>
      <c r="SIO15" s="458"/>
      <c r="SIP15" s="458"/>
      <c r="SIQ15" s="458"/>
      <c r="SIR15" s="458"/>
      <c r="SIS15" s="458"/>
      <c r="SIT15" s="458"/>
      <c r="SIU15" s="458"/>
      <c r="SIV15" s="458"/>
      <c r="SIW15" s="458"/>
      <c r="SIX15" s="458"/>
      <c r="SIY15" s="458"/>
      <c r="SIZ15" s="458"/>
      <c r="SJA15" s="458"/>
      <c r="SJB15" s="458"/>
      <c r="SJC15" s="458"/>
      <c r="SJD15" s="458"/>
      <c r="SJE15" s="458"/>
      <c r="SJF15" s="458"/>
      <c r="SJG15" s="458"/>
      <c r="SJH15" s="458"/>
      <c r="SJI15" s="458"/>
      <c r="SJJ15" s="458"/>
      <c r="SJK15" s="458"/>
      <c r="SJL15" s="458"/>
      <c r="SJM15" s="458"/>
      <c r="SJN15" s="458"/>
      <c r="SJO15" s="458"/>
      <c r="SJP15" s="458"/>
      <c r="SJQ15" s="458"/>
      <c r="SJR15" s="458"/>
      <c r="SJS15" s="458"/>
      <c r="SJT15" s="458"/>
      <c r="SJU15" s="458"/>
      <c r="SJV15" s="458"/>
      <c r="SJW15" s="458"/>
      <c r="SJX15" s="458"/>
      <c r="SJY15" s="458"/>
      <c r="SJZ15" s="458"/>
      <c r="SKA15" s="458"/>
      <c r="SKB15" s="458"/>
      <c r="SKC15" s="458"/>
      <c r="SKD15" s="458"/>
      <c r="SKE15" s="458"/>
      <c r="SKF15" s="458"/>
      <c r="SKG15" s="458"/>
      <c r="SKH15" s="458"/>
      <c r="SKI15" s="458"/>
      <c r="SKJ15" s="458"/>
      <c r="SKK15" s="458"/>
      <c r="SKL15" s="458"/>
      <c r="SKM15" s="458"/>
      <c r="SKN15" s="458"/>
      <c r="SKO15" s="458"/>
      <c r="SKP15" s="458"/>
      <c r="SKQ15" s="458"/>
      <c r="SKR15" s="458"/>
      <c r="SKS15" s="458"/>
      <c r="SKT15" s="458"/>
      <c r="SKU15" s="458"/>
      <c r="SKV15" s="458"/>
      <c r="SKW15" s="458"/>
      <c r="SKX15" s="458"/>
      <c r="SKY15" s="458"/>
      <c r="SKZ15" s="458"/>
      <c r="SLA15" s="458"/>
      <c r="SLB15" s="458"/>
      <c r="SLC15" s="458"/>
      <c r="SLD15" s="458"/>
      <c r="SLE15" s="458"/>
      <c r="SLF15" s="458"/>
      <c r="SLG15" s="458"/>
      <c r="SLH15" s="458"/>
      <c r="SLI15" s="458"/>
      <c r="SLJ15" s="458"/>
      <c r="SLK15" s="458"/>
      <c r="SLL15" s="458"/>
      <c r="SLM15" s="458"/>
      <c r="SLN15" s="458"/>
      <c r="SLO15" s="458"/>
      <c r="SLP15" s="458"/>
      <c r="SLQ15" s="458"/>
      <c r="SLR15" s="458"/>
      <c r="SLS15" s="458"/>
      <c r="SLT15" s="458"/>
      <c r="SLU15" s="458"/>
      <c r="SLV15" s="458"/>
      <c r="SLW15" s="458"/>
      <c r="SLX15" s="458"/>
      <c r="SLY15" s="458"/>
      <c r="SLZ15" s="458"/>
      <c r="SMA15" s="458"/>
      <c r="SMB15" s="458"/>
      <c r="SMC15" s="458"/>
      <c r="SMD15" s="458"/>
      <c r="SME15" s="458"/>
      <c r="SMF15" s="458"/>
      <c r="SMG15" s="458"/>
      <c r="SMH15" s="458"/>
      <c r="SMI15" s="458"/>
      <c r="SMJ15" s="458"/>
      <c r="SMK15" s="458"/>
      <c r="SML15" s="458"/>
      <c r="SMM15" s="458"/>
      <c r="SMN15" s="458"/>
      <c r="SMO15" s="458"/>
      <c r="SMP15" s="458"/>
      <c r="SMQ15" s="458"/>
      <c r="SMR15" s="458"/>
      <c r="SMS15" s="458"/>
      <c r="SMT15" s="458"/>
      <c r="SMU15" s="458"/>
      <c r="SMV15" s="458"/>
      <c r="SMW15" s="458"/>
      <c r="SMX15" s="458"/>
      <c r="SMY15" s="458"/>
      <c r="SMZ15" s="458"/>
      <c r="SNA15" s="458"/>
      <c r="SNB15" s="458"/>
      <c r="SNC15" s="458"/>
      <c r="SND15" s="458"/>
      <c r="SNE15" s="458"/>
      <c r="SNF15" s="458"/>
      <c r="SNG15" s="458"/>
      <c r="SNH15" s="458"/>
      <c r="SNI15" s="458"/>
      <c r="SNJ15" s="458"/>
      <c r="SNK15" s="458"/>
      <c r="SNL15" s="458"/>
      <c r="SNM15" s="458"/>
      <c r="SNN15" s="458"/>
      <c r="SNO15" s="458"/>
      <c r="SNP15" s="458"/>
      <c r="SNQ15" s="458"/>
      <c r="SNR15" s="458"/>
      <c r="SNS15" s="458"/>
      <c r="SNT15" s="458"/>
      <c r="SNU15" s="458"/>
      <c r="SNV15" s="458"/>
      <c r="SNW15" s="458"/>
      <c r="SNX15" s="458"/>
      <c r="SNY15" s="458"/>
      <c r="SNZ15" s="458"/>
      <c r="SOA15" s="458"/>
      <c r="SOB15" s="458"/>
      <c r="SOC15" s="458"/>
      <c r="SOD15" s="458"/>
      <c r="SOE15" s="458"/>
      <c r="SOF15" s="458"/>
      <c r="SOG15" s="458"/>
      <c r="SOH15" s="458"/>
      <c r="SOI15" s="458"/>
      <c r="SOJ15" s="458"/>
      <c r="SOK15" s="458"/>
      <c r="SOL15" s="458"/>
      <c r="SOM15" s="458"/>
      <c r="SON15" s="458"/>
      <c r="SOO15" s="458"/>
      <c r="SOP15" s="458"/>
      <c r="SOQ15" s="458"/>
      <c r="SOR15" s="458"/>
      <c r="SOS15" s="458"/>
      <c r="SOT15" s="458"/>
      <c r="SOU15" s="458"/>
      <c r="SOV15" s="458"/>
      <c r="SOW15" s="458"/>
      <c r="SOX15" s="458"/>
      <c r="SOY15" s="458"/>
      <c r="SOZ15" s="458"/>
      <c r="SPA15" s="458"/>
      <c r="SPB15" s="458"/>
      <c r="SPC15" s="458"/>
      <c r="SPD15" s="458"/>
      <c r="SPE15" s="458"/>
      <c r="SPF15" s="458"/>
      <c r="SPG15" s="458"/>
      <c r="SPH15" s="458"/>
      <c r="SPI15" s="458"/>
      <c r="SPJ15" s="458"/>
      <c r="SPK15" s="458"/>
      <c r="SPL15" s="458"/>
      <c r="SPM15" s="458"/>
      <c r="SPN15" s="458"/>
      <c r="SPO15" s="458"/>
      <c r="SPP15" s="458"/>
      <c r="SPQ15" s="458"/>
      <c r="SPR15" s="458"/>
      <c r="SPS15" s="458"/>
      <c r="SPT15" s="458"/>
      <c r="SPU15" s="458"/>
      <c r="SPV15" s="458"/>
      <c r="SPW15" s="458"/>
      <c r="SPX15" s="458"/>
      <c r="SPY15" s="458"/>
      <c r="SPZ15" s="458"/>
      <c r="SQA15" s="458"/>
      <c r="SQB15" s="458"/>
      <c r="SQC15" s="458"/>
      <c r="SQD15" s="458"/>
      <c r="SQE15" s="458"/>
      <c r="SQF15" s="458"/>
      <c r="SQG15" s="458"/>
      <c r="SQH15" s="458"/>
      <c r="SQI15" s="458"/>
      <c r="SQJ15" s="458"/>
      <c r="SQK15" s="458"/>
      <c r="SQL15" s="458"/>
      <c r="SQM15" s="458"/>
      <c r="SQN15" s="458"/>
      <c r="SQO15" s="458"/>
      <c r="SQP15" s="458"/>
      <c r="SQQ15" s="458"/>
      <c r="SQR15" s="458"/>
      <c r="SQS15" s="458"/>
      <c r="SQT15" s="458"/>
      <c r="SQU15" s="458"/>
      <c r="SQV15" s="458"/>
      <c r="SQW15" s="458"/>
      <c r="SQX15" s="458"/>
      <c r="SQY15" s="458"/>
      <c r="SQZ15" s="458"/>
      <c r="SRA15" s="458"/>
      <c r="SRB15" s="458"/>
      <c r="SRC15" s="458"/>
      <c r="SRD15" s="458"/>
      <c r="SRE15" s="458"/>
      <c r="SRF15" s="458"/>
      <c r="SRG15" s="458"/>
      <c r="SRH15" s="458"/>
      <c r="SRI15" s="458"/>
      <c r="SRJ15" s="458"/>
      <c r="SRK15" s="458"/>
      <c r="SRL15" s="458"/>
      <c r="SRM15" s="458"/>
      <c r="SRN15" s="458"/>
      <c r="SRO15" s="458"/>
      <c r="SRP15" s="458"/>
      <c r="SRQ15" s="458"/>
      <c r="SRR15" s="458"/>
      <c r="SRS15" s="458"/>
      <c r="SRT15" s="458"/>
      <c r="SRU15" s="458"/>
      <c r="SRV15" s="458"/>
      <c r="SRW15" s="458"/>
      <c r="SRX15" s="458"/>
      <c r="SRY15" s="458"/>
      <c r="SRZ15" s="458"/>
      <c r="SSA15" s="458"/>
      <c r="SSB15" s="458"/>
      <c r="SSC15" s="458"/>
      <c r="SSD15" s="458"/>
      <c r="SSE15" s="458"/>
      <c r="SSF15" s="458"/>
      <c r="SSG15" s="458"/>
      <c r="SSH15" s="458"/>
      <c r="SSI15" s="458"/>
      <c r="SSJ15" s="458"/>
      <c r="SSK15" s="458"/>
      <c r="SSL15" s="458"/>
      <c r="SSM15" s="458"/>
      <c r="SSN15" s="458"/>
      <c r="SSO15" s="458"/>
      <c r="SSP15" s="458"/>
      <c r="SSQ15" s="458"/>
      <c r="SSR15" s="458"/>
      <c r="SSS15" s="458"/>
      <c r="SST15" s="458"/>
      <c r="SSU15" s="458"/>
      <c r="SSV15" s="458"/>
      <c r="SSW15" s="458"/>
      <c r="SSX15" s="458"/>
      <c r="SSY15" s="458"/>
      <c r="SSZ15" s="458"/>
      <c r="STA15" s="458"/>
      <c r="STB15" s="458"/>
      <c r="STC15" s="458"/>
      <c r="STD15" s="458"/>
      <c r="STE15" s="458"/>
      <c r="STF15" s="458"/>
      <c r="STG15" s="458"/>
      <c r="STH15" s="458"/>
      <c r="STI15" s="458"/>
      <c r="STJ15" s="458"/>
      <c r="STK15" s="458"/>
      <c r="STL15" s="458"/>
      <c r="STM15" s="458"/>
      <c r="STN15" s="458"/>
      <c r="STO15" s="458"/>
      <c r="STP15" s="458"/>
      <c r="STQ15" s="458"/>
      <c r="STR15" s="458"/>
      <c r="STS15" s="458"/>
      <c r="STT15" s="458"/>
      <c r="STU15" s="458"/>
      <c r="STV15" s="458"/>
      <c r="STW15" s="458"/>
      <c r="STX15" s="458"/>
      <c r="STY15" s="458"/>
      <c r="STZ15" s="458"/>
      <c r="SUA15" s="458"/>
      <c r="SUB15" s="458"/>
      <c r="SUC15" s="458"/>
      <c r="SUD15" s="458"/>
      <c r="SUE15" s="458"/>
      <c r="SUF15" s="458"/>
      <c r="SUG15" s="458"/>
      <c r="SUH15" s="458"/>
      <c r="SUI15" s="458"/>
      <c r="SUJ15" s="458"/>
      <c r="SUK15" s="458"/>
      <c r="SUL15" s="458"/>
      <c r="SUM15" s="458"/>
      <c r="SUN15" s="458"/>
      <c r="SUO15" s="458"/>
      <c r="SUP15" s="458"/>
      <c r="SUQ15" s="458"/>
      <c r="SUR15" s="458"/>
      <c r="SUS15" s="458"/>
      <c r="SUT15" s="458"/>
      <c r="SUU15" s="458"/>
      <c r="SUV15" s="458"/>
      <c r="SUW15" s="458"/>
      <c r="SUX15" s="458"/>
      <c r="SUY15" s="458"/>
      <c r="SUZ15" s="458"/>
      <c r="SVA15" s="458"/>
      <c r="SVB15" s="458"/>
      <c r="SVC15" s="458"/>
      <c r="SVD15" s="458"/>
      <c r="SVE15" s="458"/>
      <c r="SVF15" s="458"/>
      <c r="SVG15" s="458"/>
      <c r="SVH15" s="458"/>
      <c r="SVI15" s="458"/>
      <c r="SVJ15" s="458"/>
      <c r="SVK15" s="458"/>
      <c r="SVL15" s="458"/>
      <c r="SVM15" s="458"/>
      <c r="SVN15" s="458"/>
      <c r="SVO15" s="458"/>
      <c r="SVP15" s="458"/>
      <c r="SVQ15" s="458"/>
      <c r="SVR15" s="458"/>
      <c r="SVS15" s="458"/>
      <c r="SVT15" s="458"/>
      <c r="SVU15" s="458"/>
      <c r="SVV15" s="458"/>
      <c r="SVW15" s="458"/>
      <c r="SVX15" s="458"/>
      <c r="SVY15" s="458"/>
      <c r="SVZ15" s="458"/>
      <c r="SWA15" s="458"/>
      <c r="SWB15" s="458"/>
      <c r="SWC15" s="458"/>
      <c r="SWD15" s="458"/>
      <c r="SWE15" s="458"/>
      <c r="SWF15" s="458"/>
      <c r="SWG15" s="458"/>
      <c r="SWH15" s="458"/>
      <c r="SWI15" s="458"/>
      <c r="SWJ15" s="458"/>
      <c r="SWK15" s="458"/>
      <c r="SWL15" s="458"/>
      <c r="SWM15" s="458"/>
      <c r="SWN15" s="458"/>
      <c r="SWO15" s="458"/>
      <c r="SWP15" s="458"/>
      <c r="SWQ15" s="458"/>
      <c r="SWR15" s="458"/>
      <c r="SWS15" s="458"/>
      <c r="SWT15" s="458"/>
      <c r="SWU15" s="458"/>
      <c r="SWV15" s="458"/>
      <c r="SWW15" s="458"/>
      <c r="SWX15" s="458"/>
      <c r="SWY15" s="458"/>
      <c r="SWZ15" s="458"/>
      <c r="SXA15" s="458"/>
      <c r="SXB15" s="458"/>
      <c r="SXC15" s="458"/>
      <c r="SXD15" s="458"/>
      <c r="SXE15" s="458"/>
      <c r="SXF15" s="458"/>
      <c r="SXG15" s="458"/>
      <c r="SXH15" s="458"/>
      <c r="SXI15" s="458"/>
      <c r="SXJ15" s="458"/>
      <c r="SXK15" s="458"/>
      <c r="SXL15" s="458"/>
      <c r="SXM15" s="458"/>
      <c r="SXN15" s="458"/>
      <c r="SXO15" s="458"/>
      <c r="SXP15" s="458"/>
      <c r="SXQ15" s="458"/>
      <c r="SXR15" s="458"/>
      <c r="SXS15" s="458"/>
      <c r="SXT15" s="458"/>
      <c r="SXU15" s="458"/>
      <c r="SXV15" s="458"/>
      <c r="SXW15" s="458"/>
      <c r="SXX15" s="458"/>
      <c r="SXY15" s="458"/>
      <c r="SXZ15" s="458"/>
      <c r="SYA15" s="458"/>
      <c r="SYB15" s="458"/>
      <c r="SYC15" s="458"/>
      <c r="SYD15" s="458"/>
      <c r="SYE15" s="458"/>
      <c r="SYF15" s="458"/>
      <c r="SYG15" s="458"/>
      <c r="SYH15" s="458"/>
      <c r="SYI15" s="458"/>
      <c r="SYJ15" s="458"/>
      <c r="SYK15" s="458"/>
      <c r="SYL15" s="458"/>
      <c r="SYM15" s="458"/>
      <c r="SYN15" s="458"/>
      <c r="SYO15" s="458"/>
      <c r="SYP15" s="458"/>
      <c r="SYQ15" s="458"/>
      <c r="SYR15" s="458"/>
      <c r="SYS15" s="458"/>
      <c r="SYT15" s="458"/>
      <c r="SYU15" s="458"/>
      <c r="SYV15" s="458"/>
      <c r="SYW15" s="458"/>
      <c r="SYX15" s="458"/>
      <c r="SYY15" s="458"/>
      <c r="SYZ15" s="458"/>
      <c r="SZA15" s="458"/>
      <c r="SZB15" s="458"/>
      <c r="SZC15" s="458"/>
      <c r="SZD15" s="458"/>
      <c r="SZE15" s="458"/>
      <c r="SZF15" s="458"/>
      <c r="SZG15" s="458"/>
      <c r="SZH15" s="458"/>
      <c r="SZI15" s="458"/>
      <c r="SZJ15" s="458"/>
      <c r="SZK15" s="458"/>
      <c r="SZL15" s="458"/>
      <c r="SZM15" s="458"/>
      <c r="SZN15" s="458"/>
      <c r="SZO15" s="458"/>
      <c r="SZP15" s="458"/>
      <c r="SZQ15" s="458"/>
      <c r="SZR15" s="458"/>
      <c r="SZS15" s="458"/>
      <c r="SZT15" s="458"/>
      <c r="SZU15" s="458"/>
      <c r="SZV15" s="458"/>
      <c r="SZW15" s="458"/>
      <c r="SZX15" s="458"/>
      <c r="SZY15" s="458"/>
      <c r="SZZ15" s="458"/>
      <c r="TAA15" s="458"/>
      <c r="TAB15" s="458"/>
      <c r="TAC15" s="458"/>
      <c r="TAD15" s="458"/>
      <c r="TAE15" s="458"/>
      <c r="TAF15" s="458"/>
      <c r="TAG15" s="458"/>
      <c r="TAH15" s="458"/>
      <c r="TAI15" s="458"/>
      <c r="TAJ15" s="458"/>
      <c r="TAK15" s="458"/>
      <c r="TAL15" s="458"/>
      <c r="TAM15" s="458"/>
      <c r="TAN15" s="458"/>
      <c r="TAO15" s="458"/>
      <c r="TAP15" s="458"/>
      <c r="TAQ15" s="458"/>
      <c r="TAR15" s="458"/>
      <c r="TAS15" s="458"/>
      <c r="TAT15" s="458"/>
      <c r="TAU15" s="458"/>
      <c r="TAV15" s="458"/>
      <c r="TAW15" s="458"/>
      <c r="TAX15" s="458"/>
      <c r="TAY15" s="458"/>
      <c r="TAZ15" s="458"/>
      <c r="TBA15" s="458"/>
      <c r="TBB15" s="458"/>
      <c r="TBC15" s="458"/>
      <c r="TBD15" s="458"/>
      <c r="TBE15" s="458"/>
      <c r="TBF15" s="458"/>
      <c r="TBG15" s="458"/>
      <c r="TBH15" s="458"/>
      <c r="TBI15" s="458"/>
      <c r="TBJ15" s="458"/>
      <c r="TBK15" s="458"/>
      <c r="TBL15" s="458"/>
      <c r="TBM15" s="458"/>
      <c r="TBN15" s="458"/>
      <c r="TBO15" s="458"/>
      <c r="TBP15" s="458"/>
      <c r="TBQ15" s="458"/>
      <c r="TBR15" s="458"/>
      <c r="TBS15" s="458"/>
      <c r="TBT15" s="458"/>
      <c r="TBU15" s="458"/>
      <c r="TBV15" s="458"/>
      <c r="TBW15" s="458"/>
      <c r="TBX15" s="458"/>
      <c r="TBY15" s="458"/>
      <c r="TBZ15" s="458"/>
      <c r="TCA15" s="458"/>
      <c r="TCB15" s="458"/>
      <c r="TCC15" s="458"/>
      <c r="TCD15" s="458"/>
      <c r="TCE15" s="458"/>
      <c r="TCF15" s="458"/>
      <c r="TCG15" s="458"/>
      <c r="TCH15" s="458"/>
      <c r="TCI15" s="458"/>
      <c r="TCJ15" s="458"/>
      <c r="TCK15" s="458"/>
      <c r="TCL15" s="458"/>
      <c r="TCM15" s="458"/>
      <c r="TCN15" s="458"/>
      <c r="TCO15" s="458"/>
      <c r="TCP15" s="458"/>
      <c r="TCQ15" s="458"/>
      <c r="TCR15" s="458"/>
      <c r="TCS15" s="458"/>
      <c r="TCT15" s="458"/>
      <c r="TCU15" s="458"/>
      <c r="TCV15" s="458"/>
      <c r="TCW15" s="458"/>
      <c r="TCX15" s="458"/>
      <c r="TCY15" s="458"/>
      <c r="TCZ15" s="458"/>
      <c r="TDA15" s="458"/>
      <c r="TDB15" s="458"/>
      <c r="TDC15" s="458"/>
      <c r="TDD15" s="458"/>
      <c r="TDE15" s="458"/>
      <c r="TDF15" s="458"/>
      <c r="TDG15" s="458"/>
      <c r="TDH15" s="458"/>
      <c r="TDI15" s="458"/>
      <c r="TDJ15" s="458"/>
      <c r="TDK15" s="458"/>
      <c r="TDL15" s="458"/>
      <c r="TDM15" s="458"/>
      <c r="TDN15" s="458"/>
      <c r="TDO15" s="458"/>
      <c r="TDP15" s="458"/>
      <c r="TDQ15" s="458"/>
      <c r="TDR15" s="458"/>
      <c r="TDS15" s="458"/>
      <c r="TDT15" s="458"/>
      <c r="TDU15" s="458"/>
      <c r="TDV15" s="458"/>
      <c r="TDW15" s="458"/>
      <c r="TDX15" s="458"/>
      <c r="TDY15" s="458"/>
      <c r="TDZ15" s="458"/>
      <c r="TEA15" s="458"/>
      <c r="TEB15" s="458"/>
      <c r="TEC15" s="458"/>
      <c r="TED15" s="458"/>
      <c r="TEE15" s="458"/>
      <c r="TEF15" s="458"/>
      <c r="TEG15" s="458"/>
      <c r="TEH15" s="458"/>
      <c r="TEI15" s="458"/>
      <c r="TEJ15" s="458"/>
      <c r="TEK15" s="458"/>
      <c r="TEL15" s="458"/>
      <c r="TEM15" s="458"/>
      <c r="TEN15" s="458"/>
      <c r="TEO15" s="458"/>
      <c r="TEP15" s="458"/>
      <c r="TEQ15" s="458"/>
      <c r="TER15" s="458"/>
      <c r="TES15" s="458"/>
      <c r="TET15" s="458"/>
      <c r="TEU15" s="458"/>
      <c r="TEV15" s="458"/>
      <c r="TEW15" s="458"/>
      <c r="TEX15" s="458"/>
      <c r="TEY15" s="458"/>
      <c r="TEZ15" s="458"/>
      <c r="TFA15" s="458"/>
      <c r="TFB15" s="458"/>
      <c r="TFC15" s="458"/>
      <c r="TFD15" s="458"/>
      <c r="TFE15" s="458"/>
      <c r="TFF15" s="458"/>
      <c r="TFG15" s="458"/>
      <c r="TFH15" s="458"/>
      <c r="TFI15" s="458"/>
      <c r="TFJ15" s="458"/>
      <c r="TFK15" s="458"/>
      <c r="TFL15" s="458"/>
      <c r="TFM15" s="458"/>
      <c r="TFN15" s="458"/>
      <c r="TFO15" s="458"/>
      <c r="TFP15" s="458"/>
      <c r="TFQ15" s="458"/>
      <c r="TFR15" s="458"/>
      <c r="TFS15" s="458"/>
      <c r="TFT15" s="458"/>
      <c r="TFU15" s="458"/>
      <c r="TFV15" s="458"/>
      <c r="TFW15" s="458"/>
      <c r="TFX15" s="458"/>
      <c r="TFY15" s="458"/>
      <c r="TFZ15" s="458"/>
      <c r="TGA15" s="458"/>
      <c r="TGB15" s="458"/>
      <c r="TGC15" s="458"/>
      <c r="TGD15" s="458"/>
      <c r="TGE15" s="458"/>
      <c r="TGF15" s="458"/>
      <c r="TGG15" s="458"/>
      <c r="TGH15" s="458"/>
      <c r="TGI15" s="458"/>
      <c r="TGJ15" s="458"/>
      <c r="TGK15" s="458"/>
      <c r="TGL15" s="458"/>
      <c r="TGM15" s="458"/>
      <c r="TGN15" s="458"/>
      <c r="TGO15" s="458"/>
      <c r="TGP15" s="458"/>
      <c r="TGQ15" s="458"/>
      <c r="TGR15" s="458"/>
      <c r="TGS15" s="458"/>
      <c r="TGT15" s="458"/>
      <c r="TGU15" s="458"/>
      <c r="TGV15" s="458"/>
      <c r="TGW15" s="458"/>
      <c r="TGX15" s="458"/>
      <c r="TGY15" s="458"/>
      <c r="TGZ15" s="458"/>
      <c r="THA15" s="458"/>
      <c r="THB15" s="458"/>
      <c r="THC15" s="458"/>
      <c r="THD15" s="458"/>
      <c r="THE15" s="458"/>
      <c r="THF15" s="458"/>
      <c r="THG15" s="458"/>
      <c r="THH15" s="458"/>
      <c r="THI15" s="458"/>
      <c r="THJ15" s="458"/>
      <c r="THK15" s="458"/>
      <c r="THL15" s="458"/>
      <c r="THM15" s="458"/>
      <c r="THN15" s="458"/>
      <c r="THO15" s="458"/>
      <c r="THP15" s="458"/>
      <c r="THQ15" s="458"/>
      <c r="THR15" s="458"/>
      <c r="THS15" s="458"/>
      <c r="THT15" s="458"/>
      <c r="THU15" s="458"/>
      <c r="THV15" s="458"/>
      <c r="THW15" s="458"/>
      <c r="THX15" s="458"/>
      <c r="THY15" s="458"/>
      <c r="THZ15" s="458"/>
      <c r="TIA15" s="458"/>
      <c r="TIB15" s="458"/>
      <c r="TIC15" s="458"/>
      <c r="TID15" s="458"/>
      <c r="TIE15" s="458"/>
      <c r="TIF15" s="458"/>
      <c r="TIG15" s="458"/>
      <c r="TIH15" s="458"/>
      <c r="TII15" s="458"/>
      <c r="TIJ15" s="458"/>
      <c r="TIK15" s="458"/>
      <c r="TIL15" s="458"/>
      <c r="TIM15" s="458"/>
      <c r="TIN15" s="458"/>
      <c r="TIO15" s="458"/>
      <c r="TIP15" s="458"/>
      <c r="TIQ15" s="458"/>
      <c r="TIR15" s="458"/>
      <c r="TIS15" s="458"/>
      <c r="TIT15" s="458"/>
      <c r="TIU15" s="458"/>
      <c r="TIV15" s="458"/>
      <c r="TIW15" s="458"/>
      <c r="TIX15" s="458"/>
      <c r="TIY15" s="458"/>
      <c r="TIZ15" s="458"/>
      <c r="TJA15" s="458"/>
      <c r="TJB15" s="458"/>
      <c r="TJC15" s="458"/>
      <c r="TJD15" s="458"/>
      <c r="TJE15" s="458"/>
      <c r="TJF15" s="458"/>
      <c r="TJG15" s="458"/>
      <c r="TJH15" s="458"/>
      <c r="TJI15" s="458"/>
      <c r="TJJ15" s="458"/>
      <c r="TJK15" s="458"/>
      <c r="TJL15" s="458"/>
      <c r="TJM15" s="458"/>
      <c r="TJN15" s="458"/>
      <c r="TJO15" s="458"/>
      <c r="TJP15" s="458"/>
      <c r="TJQ15" s="458"/>
      <c r="TJR15" s="458"/>
      <c r="TJS15" s="458"/>
      <c r="TJT15" s="458"/>
      <c r="TJU15" s="458"/>
      <c r="TJV15" s="458"/>
      <c r="TJW15" s="458"/>
      <c r="TJX15" s="458"/>
      <c r="TJY15" s="458"/>
      <c r="TJZ15" s="458"/>
      <c r="TKA15" s="458"/>
      <c r="TKB15" s="458"/>
      <c r="TKC15" s="458"/>
      <c r="TKD15" s="458"/>
      <c r="TKE15" s="458"/>
      <c r="TKF15" s="458"/>
      <c r="TKG15" s="458"/>
      <c r="TKH15" s="458"/>
      <c r="TKI15" s="458"/>
      <c r="TKJ15" s="458"/>
      <c r="TKK15" s="458"/>
      <c r="TKL15" s="458"/>
      <c r="TKM15" s="458"/>
      <c r="TKN15" s="458"/>
      <c r="TKO15" s="458"/>
      <c r="TKP15" s="458"/>
      <c r="TKQ15" s="458"/>
      <c r="TKR15" s="458"/>
      <c r="TKS15" s="458"/>
      <c r="TKT15" s="458"/>
      <c r="TKU15" s="458"/>
      <c r="TKV15" s="458"/>
      <c r="TKW15" s="458"/>
      <c r="TKX15" s="458"/>
      <c r="TKY15" s="458"/>
      <c r="TKZ15" s="458"/>
      <c r="TLA15" s="458"/>
      <c r="TLB15" s="458"/>
      <c r="TLC15" s="458"/>
      <c r="TLD15" s="458"/>
      <c r="TLE15" s="458"/>
      <c r="TLF15" s="458"/>
      <c r="TLG15" s="458"/>
      <c r="TLH15" s="458"/>
      <c r="TLI15" s="458"/>
      <c r="TLJ15" s="458"/>
      <c r="TLK15" s="458"/>
      <c r="TLL15" s="458"/>
      <c r="TLM15" s="458"/>
      <c r="TLN15" s="458"/>
      <c r="TLO15" s="458"/>
      <c r="TLP15" s="458"/>
      <c r="TLQ15" s="458"/>
      <c r="TLR15" s="458"/>
      <c r="TLS15" s="458"/>
      <c r="TLT15" s="458"/>
      <c r="TLU15" s="458"/>
      <c r="TLV15" s="458"/>
      <c r="TLW15" s="458"/>
      <c r="TLX15" s="458"/>
      <c r="TLY15" s="458"/>
      <c r="TLZ15" s="458"/>
      <c r="TMA15" s="458"/>
      <c r="TMB15" s="458"/>
      <c r="TMC15" s="458"/>
      <c r="TMD15" s="458"/>
      <c r="TME15" s="458"/>
      <c r="TMF15" s="458"/>
      <c r="TMG15" s="458"/>
      <c r="TMH15" s="458"/>
      <c r="TMI15" s="458"/>
      <c r="TMJ15" s="458"/>
      <c r="TMK15" s="458"/>
      <c r="TML15" s="458"/>
      <c r="TMM15" s="458"/>
      <c r="TMN15" s="458"/>
      <c r="TMO15" s="458"/>
      <c r="TMP15" s="458"/>
      <c r="TMQ15" s="458"/>
      <c r="TMR15" s="458"/>
      <c r="TMS15" s="458"/>
      <c r="TMT15" s="458"/>
      <c r="TMU15" s="458"/>
      <c r="TMV15" s="458"/>
      <c r="TMW15" s="458"/>
      <c r="TMX15" s="458"/>
      <c r="TMY15" s="458"/>
      <c r="TMZ15" s="458"/>
      <c r="TNA15" s="458"/>
      <c r="TNB15" s="458"/>
      <c r="TNC15" s="458"/>
      <c r="TND15" s="458"/>
      <c r="TNE15" s="458"/>
      <c r="TNF15" s="458"/>
      <c r="TNG15" s="458"/>
      <c r="TNH15" s="458"/>
      <c r="TNI15" s="458"/>
      <c r="TNJ15" s="458"/>
      <c r="TNK15" s="458"/>
      <c r="TNL15" s="458"/>
      <c r="TNM15" s="458"/>
      <c r="TNN15" s="458"/>
      <c r="TNO15" s="458"/>
      <c r="TNP15" s="458"/>
      <c r="TNQ15" s="458"/>
      <c r="TNR15" s="458"/>
      <c r="TNS15" s="458"/>
      <c r="TNT15" s="458"/>
      <c r="TNU15" s="458"/>
      <c r="TNV15" s="458"/>
      <c r="TNW15" s="458"/>
      <c r="TNX15" s="458"/>
      <c r="TNY15" s="458"/>
      <c r="TNZ15" s="458"/>
      <c r="TOA15" s="458"/>
      <c r="TOB15" s="458"/>
      <c r="TOC15" s="458"/>
      <c r="TOD15" s="458"/>
      <c r="TOE15" s="458"/>
      <c r="TOF15" s="458"/>
      <c r="TOG15" s="458"/>
      <c r="TOH15" s="458"/>
      <c r="TOI15" s="458"/>
      <c r="TOJ15" s="458"/>
      <c r="TOK15" s="458"/>
      <c r="TOL15" s="458"/>
      <c r="TOM15" s="458"/>
      <c r="TON15" s="458"/>
      <c r="TOO15" s="458"/>
      <c r="TOP15" s="458"/>
      <c r="TOQ15" s="458"/>
      <c r="TOR15" s="458"/>
      <c r="TOS15" s="458"/>
      <c r="TOT15" s="458"/>
      <c r="TOU15" s="458"/>
      <c r="TOV15" s="458"/>
      <c r="TOW15" s="458"/>
      <c r="TOX15" s="458"/>
      <c r="TOY15" s="458"/>
      <c r="TOZ15" s="458"/>
      <c r="TPA15" s="458"/>
      <c r="TPB15" s="458"/>
      <c r="TPC15" s="458"/>
      <c r="TPD15" s="458"/>
      <c r="TPE15" s="458"/>
      <c r="TPF15" s="458"/>
      <c r="TPG15" s="458"/>
      <c r="TPH15" s="458"/>
      <c r="TPI15" s="458"/>
      <c r="TPJ15" s="458"/>
      <c r="TPK15" s="458"/>
      <c r="TPL15" s="458"/>
      <c r="TPM15" s="458"/>
      <c r="TPN15" s="458"/>
      <c r="TPO15" s="458"/>
      <c r="TPP15" s="458"/>
      <c r="TPQ15" s="458"/>
      <c r="TPR15" s="458"/>
      <c r="TPS15" s="458"/>
      <c r="TPT15" s="458"/>
      <c r="TPU15" s="458"/>
      <c r="TPV15" s="458"/>
      <c r="TPW15" s="458"/>
      <c r="TPX15" s="458"/>
      <c r="TPY15" s="458"/>
      <c r="TPZ15" s="458"/>
      <c r="TQA15" s="458"/>
      <c r="TQB15" s="458"/>
      <c r="TQC15" s="458"/>
      <c r="TQD15" s="458"/>
      <c r="TQE15" s="458"/>
      <c r="TQF15" s="458"/>
      <c r="TQG15" s="458"/>
      <c r="TQH15" s="458"/>
      <c r="TQI15" s="458"/>
      <c r="TQJ15" s="458"/>
      <c r="TQK15" s="458"/>
      <c r="TQL15" s="458"/>
      <c r="TQM15" s="458"/>
      <c r="TQN15" s="458"/>
      <c r="TQO15" s="458"/>
      <c r="TQP15" s="458"/>
      <c r="TQQ15" s="458"/>
      <c r="TQR15" s="458"/>
      <c r="TQS15" s="458"/>
      <c r="TQT15" s="458"/>
      <c r="TQU15" s="458"/>
      <c r="TQV15" s="458"/>
      <c r="TQW15" s="458"/>
      <c r="TQX15" s="458"/>
      <c r="TQY15" s="458"/>
      <c r="TQZ15" s="458"/>
      <c r="TRA15" s="458"/>
      <c r="TRB15" s="458"/>
      <c r="TRC15" s="458"/>
      <c r="TRD15" s="458"/>
      <c r="TRE15" s="458"/>
      <c r="TRF15" s="458"/>
      <c r="TRG15" s="458"/>
      <c r="TRH15" s="458"/>
      <c r="TRI15" s="458"/>
      <c r="TRJ15" s="458"/>
      <c r="TRK15" s="458"/>
      <c r="TRL15" s="458"/>
      <c r="TRM15" s="458"/>
      <c r="TRN15" s="458"/>
      <c r="TRO15" s="458"/>
      <c r="TRP15" s="458"/>
      <c r="TRQ15" s="458"/>
      <c r="TRR15" s="458"/>
      <c r="TRS15" s="458"/>
      <c r="TRT15" s="458"/>
      <c r="TRU15" s="458"/>
      <c r="TRV15" s="458"/>
      <c r="TRW15" s="458"/>
      <c r="TRX15" s="458"/>
      <c r="TRY15" s="458"/>
      <c r="TRZ15" s="458"/>
      <c r="TSA15" s="458"/>
      <c r="TSB15" s="458"/>
      <c r="TSC15" s="458"/>
      <c r="TSD15" s="458"/>
      <c r="TSE15" s="458"/>
      <c r="TSF15" s="458"/>
      <c r="TSG15" s="458"/>
      <c r="TSH15" s="458"/>
      <c r="TSI15" s="458"/>
      <c r="TSJ15" s="458"/>
      <c r="TSK15" s="458"/>
      <c r="TSL15" s="458"/>
      <c r="TSM15" s="458"/>
      <c r="TSN15" s="458"/>
      <c r="TSO15" s="458"/>
      <c r="TSP15" s="458"/>
      <c r="TSQ15" s="458"/>
      <c r="TSR15" s="458"/>
      <c r="TSS15" s="458"/>
      <c r="TST15" s="458"/>
      <c r="TSU15" s="458"/>
      <c r="TSV15" s="458"/>
      <c r="TSW15" s="458"/>
      <c r="TSX15" s="458"/>
      <c r="TSY15" s="458"/>
      <c r="TSZ15" s="458"/>
      <c r="TTA15" s="458"/>
      <c r="TTB15" s="458"/>
      <c r="TTC15" s="458"/>
      <c r="TTD15" s="458"/>
      <c r="TTE15" s="458"/>
      <c r="TTF15" s="458"/>
      <c r="TTG15" s="458"/>
      <c r="TTH15" s="458"/>
      <c r="TTI15" s="458"/>
      <c r="TTJ15" s="458"/>
      <c r="TTK15" s="458"/>
      <c r="TTL15" s="458"/>
      <c r="TTM15" s="458"/>
      <c r="TTN15" s="458"/>
      <c r="TTO15" s="458"/>
      <c r="TTP15" s="458"/>
      <c r="TTQ15" s="458"/>
      <c r="TTR15" s="458"/>
      <c r="TTS15" s="458"/>
      <c r="TTT15" s="458"/>
      <c r="TTU15" s="458"/>
      <c r="TTV15" s="458"/>
      <c r="TTW15" s="458"/>
      <c r="TTX15" s="458"/>
      <c r="TTY15" s="458"/>
      <c r="TTZ15" s="458"/>
      <c r="TUA15" s="458"/>
      <c r="TUB15" s="458"/>
      <c r="TUC15" s="458"/>
      <c r="TUD15" s="458"/>
      <c r="TUE15" s="458"/>
      <c r="TUF15" s="458"/>
      <c r="TUG15" s="458"/>
      <c r="TUH15" s="458"/>
      <c r="TUI15" s="458"/>
      <c r="TUJ15" s="458"/>
      <c r="TUK15" s="458"/>
      <c r="TUL15" s="458"/>
      <c r="TUM15" s="458"/>
      <c r="TUN15" s="458"/>
      <c r="TUO15" s="458"/>
      <c r="TUP15" s="458"/>
      <c r="TUQ15" s="458"/>
      <c r="TUR15" s="458"/>
      <c r="TUS15" s="458"/>
      <c r="TUT15" s="458"/>
      <c r="TUU15" s="458"/>
      <c r="TUV15" s="458"/>
      <c r="TUW15" s="458"/>
      <c r="TUX15" s="458"/>
      <c r="TUY15" s="458"/>
      <c r="TUZ15" s="458"/>
      <c r="TVA15" s="458"/>
      <c r="TVB15" s="458"/>
      <c r="TVC15" s="458"/>
      <c r="TVD15" s="458"/>
      <c r="TVE15" s="458"/>
      <c r="TVF15" s="458"/>
      <c r="TVG15" s="458"/>
      <c r="TVH15" s="458"/>
      <c r="TVI15" s="458"/>
      <c r="TVJ15" s="458"/>
      <c r="TVK15" s="458"/>
      <c r="TVL15" s="458"/>
      <c r="TVM15" s="458"/>
      <c r="TVN15" s="458"/>
      <c r="TVO15" s="458"/>
      <c r="TVP15" s="458"/>
      <c r="TVQ15" s="458"/>
      <c r="TVR15" s="458"/>
      <c r="TVS15" s="458"/>
      <c r="TVT15" s="458"/>
      <c r="TVU15" s="458"/>
      <c r="TVV15" s="458"/>
      <c r="TVW15" s="458"/>
      <c r="TVX15" s="458"/>
      <c r="TVY15" s="458"/>
      <c r="TVZ15" s="458"/>
      <c r="TWA15" s="458"/>
      <c r="TWB15" s="458"/>
      <c r="TWC15" s="458"/>
      <c r="TWD15" s="458"/>
      <c r="TWE15" s="458"/>
      <c r="TWF15" s="458"/>
      <c r="TWG15" s="458"/>
      <c r="TWH15" s="458"/>
      <c r="TWI15" s="458"/>
      <c r="TWJ15" s="458"/>
      <c r="TWK15" s="458"/>
      <c r="TWL15" s="458"/>
      <c r="TWM15" s="458"/>
      <c r="TWN15" s="458"/>
      <c r="TWO15" s="458"/>
      <c r="TWP15" s="458"/>
      <c r="TWQ15" s="458"/>
      <c r="TWR15" s="458"/>
      <c r="TWS15" s="458"/>
      <c r="TWT15" s="458"/>
      <c r="TWU15" s="458"/>
      <c r="TWV15" s="458"/>
      <c r="TWW15" s="458"/>
      <c r="TWX15" s="458"/>
      <c r="TWY15" s="458"/>
      <c r="TWZ15" s="458"/>
      <c r="TXA15" s="458"/>
      <c r="TXB15" s="458"/>
      <c r="TXC15" s="458"/>
      <c r="TXD15" s="458"/>
      <c r="TXE15" s="458"/>
      <c r="TXF15" s="458"/>
      <c r="TXG15" s="458"/>
      <c r="TXH15" s="458"/>
      <c r="TXI15" s="458"/>
      <c r="TXJ15" s="458"/>
      <c r="TXK15" s="458"/>
      <c r="TXL15" s="458"/>
      <c r="TXM15" s="458"/>
      <c r="TXN15" s="458"/>
      <c r="TXO15" s="458"/>
      <c r="TXP15" s="458"/>
      <c r="TXQ15" s="458"/>
      <c r="TXR15" s="458"/>
      <c r="TXS15" s="458"/>
      <c r="TXT15" s="458"/>
      <c r="TXU15" s="458"/>
      <c r="TXV15" s="458"/>
      <c r="TXW15" s="458"/>
      <c r="TXX15" s="458"/>
      <c r="TXY15" s="458"/>
      <c r="TXZ15" s="458"/>
      <c r="TYA15" s="458"/>
      <c r="TYB15" s="458"/>
      <c r="TYC15" s="458"/>
      <c r="TYD15" s="458"/>
      <c r="TYE15" s="458"/>
      <c r="TYF15" s="458"/>
      <c r="TYG15" s="458"/>
      <c r="TYH15" s="458"/>
      <c r="TYI15" s="458"/>
      <c r="TYJ15" s="458"/>
      <c r="TYK15" s="458"/>
      <c r="TYL15" s="458"/>
      <c r="TYM15" s="458"/>
      <c r="TYN15" s="458"/>
      <c r="TYO15" s="458"/>
      <c r="TYP15" s="458"/>
      <c r="TYQ15" s="458"/>
      <c r="TYR15" s="458"/>
      <c r="TYS15" s="458"/>
      <c r="TYT15" s="458"/>
      <c r="TYU15" s="458"/>
      <c r="TYV15" s="458"/>
      <c r="TYW15" s="458"/>
      <c r="TYX15" s="458"/>
      <c r="TYY15" s="458"/>
      <c r="TYZ15" s="458"/>
      <c r="TZA15" s="458"/>
      <c r="TZB15" s="458"/>
      <c r="TZC15" s="458"/>
      <c r="TZD15" s="458"/>
      <c r="TZE15" s="458"/>
      <c r="TZF15" s="458"/>
      <c r="TZG15" s="458"/>
      <c r="TZH15" s="458"/>
      <c r="TZI15" s="458"/>
      <c r="TZJ15" s="458"/>
      <c r="TZK15" s="458"/>
      <c r="TZL15" s="458"/>
      <c r="TZM15" s="458"/>
      <c r="TZN15" s="458"/>
      <c r="TZO15" s="458"/>
      <c r="TZP15" s="458"/>
      <c r="TZQ15" s="458"/>
      <c r="TZR15" s="458"/>
      <c r="TZS15" s="458"/>
      <c r="TZT15" s="458"/>
      <c r="TZU15" s="458"/>
      <c r="TZV15" s="458"/>
      <c r="TZW15" s="458"/>
      <c r="TZX15" s="458"/>
      <c r="TZY15" s="458"/>
      <c r="TZZ15" s="458"/>
      <c r="UAA15" s="458"/>
      <c r="UAB15" s="458"/>
      <c r="UAC15" s="458"/>
      <c r="UAD15" s="458"/>
      <c r="UAE15" s="458"/>
      <c r="UAF15" s="458"/>
      <c r="UAG15" s="458"/>
      <c r="UAH15" s="458"/>
      <c r="UAI15" s="458"/>
      <c r="UAJ15" s="458"/>
      <c r="UAK15" s="458"/>
      <c r="UAL15" s="458"/>
      <c r="UAM15" s="458"/>
      <c r="UAN15" s="458"/>
      <c r="UAO15" s="458"/>
      <c r="UAP15" s="458"/>
      <c r="UAQ15" s="458"/>
      <c r="UAR15" s="458"/>
      <c r="UAS15" s="458"/>
      <c r="UAT15" s="458"/>
      <c r="UAU15" s="458"/>
      <c r="UAV15" s="458"/>
      <c r="UAW15" s="458"/>
      <c r="UAX15" s="458"/>
      <c r="UAY15" s="458"/>
      <c r="UAZ15" s="458"/>
      <c r="UBA15" s="458"/>
      <c r="UBB15" s="458"/>
      <c r="UBC15" s="458"/>
      <c r="UBD15" s="458"/>
      <c r="UBE15" s="458"/>
      <c r="UBF15" s="458"/>
      <c r="UBG15" s="458"/>
      <c r="UBH15" s="458"/>
      <c r="UBI15" s="458"/>
      <c r="UBJ15" s="458"/>
      <c r="UBK15" s="458"/>
      <c r="UBL15" s="458"/>
      <c r="UBM15" s="458"/>
      <c r="UBN15" s="458"/>
      <c r="UBO15" s="458"/>
      <c r="UBP15" s="458"/>
      <c r="UBQ15" s="458"/>
      <c r="UBR15" s="458"/>
      <c r="UBS15" s="458"/>
      <c r="UBT15" s="458"/>
      <c r="UBU15" s="458"/>
      <c r="UBV15" s="458"/>
      <c r="UBW15" s="458"/>
      <c r="UBX15" s="458"/>
      <c r="UBY15" s="458"/>
      <c r="UBZ15" s="458"/>
      <c r="UCA15" s="458"/>
      <c r="UCB15" s="458"/>
      <c r="UCC15" s="458"/>
      <c r="UCD15" s="458"/>
      <c r="UCE15" s="458"/>
      <c r="UCF15" s="458"/>
      <c r="UCG15" s="458"/>
      <c r="UCH15" s="458"/>
      <c r="UCI15" s="458"/>
      <c r="UCJ15" s="458"/>
      <c r="UCK15" s="458"/>
      <c r="UCL15" s="458"/>
      <c r="UCM15" s="458"/>
      <c r="UCN15" s="458"/>
      <c r="UCO15" s="458"/>
      <c r="UCP15" s="458"/>
      <c r="UCQ15" s="458"/>
      <c r="UCR15" s="458"/>
      <c r="UCS15" s="458"/>
      <c r="UCT15" s="458"/>
      <c r="UCU15" s="458"/>
      <c r="UCV15" s="458"/>
      <c r="UCW15" s="458"/>
      <c r="UCX15" s="458"/>
      <c r="UCY15" s="458"/>
      <c r="UCZ15" s="458"/>
      <c r="UDA15" s="458"/>
      <c r="UDB15" s="458"/>
      <c r="UDC15" s="458"/>
      <c r="UDD15" s="458"/>
      <c r="UDE15" s="458"/>
      <c r="UDF15" s="458"/>
      <c r="UDG15" s="458"/>
      <c r="UDH15" s="458"/>
      <c r="UDI15" s="458"/>
      <c r="UDJ15" s="458"/>
      <c r="UDK15" s="458"/>
      <c r="UDL15" s="458"/>
      <c r="UDM15" s="458"/>
      <c r="UDN15" s="458"/>
      <c r="UDO15" s="458"/>
      <c r="UDP15" s="458"/>
      <c r="UDQ15" s="458"/>
      <c r="UDR15" s="458"/>
      <c r="UDS15" s="458"/>
      <c r="UDT15" s="458"/>
      <c r="UDU15" s="458"/>
      <c r="UDV15" s="458"/>
      <c r="UDW15" s="458"/>
      <c r="UDX15" s="458"/>
      <c r="UDY15" s="458"/>
      <c r="UDZ15" s="458"/>
      <c r="UEA15" s="458"/>
      <c r="UEB15" s="458"/>
      <c r="UEC15" s="458"/>
      <c r="UED15" s="458"/>
      <c r="UEE15" s="458"/>
      <c r="UEF15" s="458"/>
      <c r="UEG15" s="458"/>
      <c r="UEH15" s="458"/>
      <c r="UEI15" s="458"/>
      <c r="UEJ15" s="458"/>
      <c r="UEK15" s="458"/>
      <c r="UEL15" s="458"/>
      <c r="UEM15" s="458"/>
      <c r="UEN15" s="458"/>
      <c r="UEO15" s="458"/>
      <c r="UEP15" s="458"/>
      <c r="UEQ15" s="458"/>
      <c r="UER15" s="458"/>
      <c r="UES15" s="458"/>
      <c r="UET15" s="458"/>
      <c r="UEU15" s="458"/>
      <c r="UEV15" s="458"/>
      <c r="UEW15" s="458"/>
      <c r="UEX15" s="458"/>
      <c r="UEY15" s="458"/>
      <c r="UEZ15" s="458"/>
      <c r="UFA15" s="458"/>
      <c r="UFB15" s="458"/>
      <c r="UFC15" s="458"/>
      <c r="UFD15" s="458"/>
      <c r="UFE15" s="458"/>
      <c r="UFF15" s="458"/>
      <c r="UFG15" s="458"/>
      <c r="UFH15" s="458"/>
      <c r="UFI15" s="458"/>
      <c r="UFJ15" s="458"/>
      <c r="UFK15" s="458"/>
      <c r="UFL15" s="458"/>
      <c r="UFM15" s="458"/>
      <c r="UFN15" s="458"/>
      <c r="UFO15" s="458"/>
      <c r="UFP15" s="458"/>
      <c r="UFQ15" s="458"/>
      <c r="UFR15" s="458"/>
      <c r="UFS15" s="458"/>
      <c r="UFT15" s="458"/>
      <c r="UFU15" s="458"/>
      <c r="UFV15" s="458"/>
      <c r="UFW15" s="458"/>
      <c r="UFX15" s="458"/>
      <c r="UFY15" s="458"/>
      <c r="UFZ15" s="458"/>
      <c r="UGA15" s="458"/>
      <c r="UGB15" s="458"/>
      <c r="UGC15" s="458"/>
      <c r="UGD15" s="458"/>
      <c r="UGE15" s="458"/>
      <c r="UGF15" s="458"/>
      <c r="UGG15" s="458"/>
      <c r="UGH15" s="458"/>
      <c r="UGI15" s="458"/>
      <c r="UGJ15" s="458"/>
      <c r="UGK15" s="458"/>
      <c r="UGL15" s="458"/>
      <c r="UGM15" s="458"/>
      <c r="UGN15" s="458"/>
      <c r="UGO15" s="458"/>
      <c r="UGP15" s="458"/>
      <c r="UGQ15" s="458"/>
      <c r="UGR15" s="458"/>
      <c r="UGS15" s="458"/>
      <c r="UGT15" s="458"/>
      <c r="UGU15" s="458"/>
      <c r="UGV15" s="458"/>
      <c r="UGW15" s="458"/>
      <c r="UGX15" s="458"/>
      <c r="UGY15" s="458"/>
      <c r="UGZ15" s="458"/>
      <c r="UHA15" s="458"/>
      <c r="UHB15" s="458"/>
      <c r="UHC15" s="458"/>
      <c r="UHD15" s="458"/>
      <c r="UHE15" s="458"/>
      <c r="UHF15" s="458"/>
      <c r="UHG15" s="458"/>
      <c r="UHH15" s="458"/>
      <c r="UHI15" s="458"/>
      <c r="UHJ15" s="458"/>
      <c r="UHK15" s="458"/>
      <c r="UHL15" s="458"/>
      <c r="UHM15" s="458"/>
      <c r="UHN15" s="458"/>
      <c r="UHO15" s="458"/>
      <c r="UHP15" s="458"/>
      <c r="UHQ15" s="458"/>
      <c r="UHR15" s="458"/>
      <c r="UHS15" s="458"/>
      <c r="UHT15" s="458"/>
      <c r="UHU15" s="458"/>
      <c r="UHV15" s="458"/>
      <c r="UHW15" s="458"/>
      <c r="UHX15" s="458"/>
      <c r="UHY15" s="458"/>
      <c r="UHZ15" s="458"/>
      <c r="UIA15" s="458"/>
      <c r="UIB15" s="458"/>
      <c r="UIC15" s="458"/>
      <c r="UID15" s="458"/>
      <c r="UIE15" s="458"/>
      <c r="UIF15" s="458"/>
      <c r="UIG15" s="458"/>
      <c r="UIH15" s="458"/>
      <c r="UII15" s="458"/>
      <c r="UIJ15" s="458"/>
      <c r="UIK15" s="458"/>
      <c r="UIL15" s="458"/>
      <c r="UIM15" s="458"/>
      <c r="UIN15" s="458"/>
      <c r="UIO15" s="458"/>
      <c r="UIP15" s="458"/>
      <c r="UIQ15" s="458"/>
      <c r="UIR15" s="458"/>
      <c r="UIS15" s="458"/>
      <c r="UIT15" s="458"/>
      <c r="UIU15" s="458"/>
      <c r="UIV15" s="458"/>
      <c r="UIW15" s="458"/>
      <c r="UIX15" s="458"/>
      <c r="UIY15" s="458"/>
      <c r="UIZ15" s="458"/>
      <c r="UJA15" s="458"/>
      <c r="UJB15" s="458"/>
      <c r="UJC15" s="458"/>
      <c r="UJD15" s="458"/>
      <c r="UJE15" s="458"/>
      <c r="UJF15" s="458"/>
      <c r="UJG15" s="458"/>
      <c r="UJH15" s="458"/>
      <c r="UJI15" s="458"/>
      <c r="UJJ15" s="458"/>
      <c r="UJK15" s="458"/>
      <c r="UJL15" s="458"/>
      <c r="UJM15" s="458"/>
      <c r="UJN15" s="458"/>
      <c r="UJO15" s="458"/>
      <c r="UJP15" s="458"/>
      <c r="UJQ15" s="458"/>
      <c r="UJR15" s="458"/>
      <c r="UJS15" s="458"/>
      <c r="UJT15" s="458"/>
      <c r="UJU15" s="458"/>
      <c r="UJV15" s="458"/>
      <c r="UJW15" s="458"/>
      <c r="UJX15" s="458"/>
      <c r="UJY15" s="458"/>
      <c r="UJZ15" s="458"/>
      <c r="UKA15" s="458"/>
      <c r="UKB15" s="458"/>
      <c r="UKC15" s="458"/>
      <c r="UKD15" s="458"/>
      <c r="UKE15" s="458"/>
      <c r="UKF15" s="458"/>
      <c r="UKG15" s="458"/>
      <c r="UKH15" s="458"/>
      <c r="UKI15" s="458"/>
      <c r="UKJ15" s="458"/>
      <c r="UKK15" s="458"/>
      <c r="UKL15" s="458"/>
      <c r="UKM15" s="458"/>
      <c r="UKN15" s="458"/>
      <c r="UKO15" s="458"/>
      <c r="UKP15" s="458"/>
      <c r="UKQ15" s="458"/>
      <c r="UKR15" s="458"/>
      <c r="UKS15" s="458"/>
      <c r="UKT15" s="458"/>
      <c r="UKU15" s="458"/>
      <c r="UKV15" s="458"/>
      <c r="UKW15" s="458"/>
      <c r="UKX15" s="458"/>
      <c r="UKY15" s="458"/>
      <c r="UKZ15" s="458"/>
      <c r="ULA15" s="458"/>
      <c r="ULB15" s="458"/>
      <c r="ULC15" s="458"/>
      <c r="ULD15" s="458"/>
      <c r="ULE15" s="458"/>
      <c r="ULF15" s="458"/>
      <c r="ULG15" s="458"/>
      <c r="ULH15" s="458"/>
      <c r="ULI15" s="458"/>
      <c r="ULJ15" s="458"/>
      <c r="ULK15" s="458"/>
      <c r="ULL15" s="458"/>
      <c r="ULM15" s="458"/>
      <c r="ULN15" s="458"/>
      <c r="ULO15" s="458"/>
      <c r="ULP15" s="458"/>
      <c r="ULQ15" s="458"/>
      <c r="ULR15" s="458"/>
      <c r="ULS15" s="458"/>
      <c r="ULT15" s="458"/>
      <c r="ULU15" s="458"/>
      <c r="ULV15" s="458"/>
      <c r="ULW15" s="458"/>
      <c r="ULX15" s="458"/>
      <c r="ULY15" s="458"/>
      <c r="ULZ15" s="458"/>
      <c r="UMA15" s="458"/>
      <c r="UMB15" s="458"/>
      <c r="UMC15" s="458"/>
      <c r="UMD15" s="458"/>
      <c r="UME15" s="458"/>
      <c r="UMF15" s="458"/>
      <c r="UMG15" s="458"/>
      <c r="UMH15" s="458"/>
      <c r="UMI15" s="458"/>
      <c r="UMJ15" s="458"/>
      <c r="UMK15" s="458"/>
      <c r="UML15" s="458"/>
      <c r="UMM15" s="458"/>
      <c r="UMN15" s="458"/>
      <c r="UMO15" s="458"/>
      <c r="UMP15" s="458"/>
      <c r="UMQ15" s="458"/>
      <c r="UMR15" s="458"/>
      <c r="UMS15" s="458"/>
      <c r="UMT15" s="458"/>
      <c r="UMU15" s="458"/>
      <c r="UMV15" s="458"/>
      <c r="UMW15" s="458"/>
      <c r="UMX15" s="458"/>
      <c r="UMY15" s="458"/>
      <c r="UMZ15" s="458"/>
      <c r="UNA15" s="458"/>
      <c r="UNB15" s="458"/>
      <c r="UNC15" s="458"/>
      <c r="UND15" s="458"/>
      <c r="UNE15" s="458"/>
      <c r="UNF15" s="458"/>
      <c r="UNG15" s="458"/>
      <c r="UNH15" s="458"/>
      <c r="UNI15" s="458"/>
      <c r="UNJ15" s="458"/>
      <c r="UNK15" s="458"/>
      <c r="UNL15" s="458"/>
      <c r="UNM15" s="458"/>
      <c r="UNN15" s="458"/>
      <c r="UNO15" s="458"/>
      <c r="UNP15" s="458"/>
      <c r="UNQ15" s="458"/>
      <c r="UNR15" s="458"/>
      <c r="UNS15" s="458"/>
      <c r="UNT15" s="458"/>
      <c r="UNU15" s="458"/>
      <c r="UNV15" s="458"/>
      <c r="UNW15" s="458"/>
      <c r="UNX15" s="458"/>
      <c r="UNY15" s="458"/>
      <c r="UNZ15" s="458"/>
      <c r="UOA15" s="458"/>
      <c r="UOB15" s="458"/>
      <c r="UOC15" s="458"/>
      <c r="UOD15" s="458"/>
      <c r="UOE15" s="458"/>
      <c r="UOF15" s="458"/>
      <c r="UOG15" s="458"/>
      <c r="UOH15" s="458"/>
      <c r="UOI15" s="458"/>
      <c r="UOJ15" s="458"/>
      <c r="UOK15" s="458"/>
      <c r="UOL15" s="458"/>
      <c r="UOM15" s="458"/>
      <c r="UON15" s="458"/>
      <c r="UOO15" s="458"/>
      <c r="UOP15" s="458"/>
      <c r="UOQ15" s="458"/>
      <c r="UOR15" s="458"/>
      <c r="UOS15" s="458"/>
      <c r="UOT15" s="458"/>
      <c r="UOU15" s="458"/>
      <c r="UOV15" s="458"/>
      <c r="UOW15" s="458"/>
      <c r="UOX15" s="458"/>
      <c r="UOY15" s="458"/>
      <c r="UOZ15" s="458"/>
      <c r="UPA15" s="458"/>
      <c r="UPB15" s="458"/>
      <c r="UPC15" s="458"/>
      <c r="UPD15" s="458"/>
      <c r="UPE15" s="458"/>
      <c r="UPF15" s="458"/>
      <c r="UPG15" s="458"/>
      <c r="UPH15" s="458"/>
      <c r="UPI15" s="458"/>
      <c r="UPJ15" s="458"/>
      <c r="UPK15" s="458"/>
      <c r="UPL15" s="458"/>
      <c r="UPM15" s="458"/>
      <c r="UPN15" s="458"/>
      <c r="UPO15" s="458"/>
      <c r="UPP15" s="458"/>
      <c r="UPQ15" s="458"/>
      <c r="UPR15" s="458"/>
      <c r="UPS15" s="458"/>
      <c r="UPT15" s="458"/>
      <c r="UPU15" s="458"/>
      <c r="UPV15" s="458"/>
      <c r="UPW15" s="458"/>
      <c r="UPX15" s="458"/>
      <c r="UPY15" s="458"/>
      <c r="UPZ15" s="458"/>
      <c r="UQA15" s="458"/>
      <c r="UQB15" s="458"/>
      <c r="UQC15" s="458"/>
      <c r="UQD15" s="458"/>
      <c r="UQE15" s="458"/>
      <c r="UQF15" s="458"/>
      <c r="UQG15" s="458"/>
      <c r="UQH15" s="458"/>
      <c r="UQI15" s="458"/>
      <c r="UQJ15" s="458"/>
      <c r="UQK15" s="458"/>
      <c r="UQL15" s="458"/>
      <c r="UQM15" s="458"/>
      <c r="UQN15" s="458"/>
      <c r="UQO15" s="458"/>
      <c r="UQP15" s="458"/>
      <c r="UQQ15" s="458"/>
      <c r="UQR15" s="458"/>
      <c r="UQS15" s="458"/>
      <c r="UQT15" s="458"/>
      <c r="UQU15" s="458"/>
      <c r="UQV15" s="458"/>
      <c r="UQW15" s="458"/>
      <c r="UQX15" s="458"/>
      <c r="UQY15" s="458"/>
      <c r="UQZ15" s="458"/>
      <c r="URA15" s="458"/>
      <c r="URB15" s="458"/>
      <c r="URC15" s="458"/>
      <c r="URD15" s="458"/>
      <c r="URE15" s="458"/>
      <c r="URF15" s="458"/>
      <c r="URG15" s="458"/>
      <c r="URH15" s="458"/>
      <c r="URI15" s="458"/>
      <c r="URJ15" s="458"/>
      <c r="URK15" s="458"/>
      <c r="URL15" s="458"/>
      <c r="URM15" s="458"/>
      <c r="URN15" s="458"/>
      <c r="URO15" s="458"/>
      <c r="URP15" s="458"/>
      <c r="URQ15" s="458"/>
      <c r="URR15" s="458"/>
      <c r="URS15" s="458"/>
      <c r="URT15" s="458"/>
      <c r="URU15" s="458"/>
      <c r="URV15" s="458"/>
      <c r="URW15" s="458"/>
      <c r="URX15" s="458"/>
      <c r="URY15" s="458"/>
      <c r="URZ15" s="458"/>
      <c r="USA15" s="458"/>
      <c r="USB15" s="458"/>
      <c r="USC15" s="458"/>
      <c r="USD15" s="458"/>
      <c r="USE15" s="458"/>
      <c r="USF15" s="458"/>
      <c r="USG15" s="458"/>
      <c r="USH15" s="458"/>
      <c r="USI15" s="458"/>
      <c r="USJ15" s="458"/>
      <c r="USK15" s="458"/>
      <c r="USL15" s="458"/>
      <c r="USM15" s="458"/>
      <c r="USN15" s="458"/>
      <c r="USO15" s="458"/>
      <c r="USP15" s="458"/>
      <c r="USQ15" s="458"/>
      <c r="USR15" s="458"/>
      <c r="USS15" s="458"/>
      <c r="UST15" s="458"/>
      <c r="USU15" s="458"/>
      <c r="USV15" s="458"/>
      <c r="USW15" s="458"/>
      <c r="USX15" s="458"/>
      <c r="USY15" s="458"/>
      <c r="USZ15" s="458"/>
      <c r="UTA15" s="458"/>
      <c r="UTB15" s="458"/>
      <c r="UTC15" s="458"/>
      <c r="UTD15" s="458"/>
      <c r="UTE15" s="458"/>
      <c r="UTF15" s="458"/>
      <c r="UTG15" s="458"/>
      <c r="UTH15" s="458"/>
      <c r="UTI15" s="458"/>
      <c r="UTJ15" s="458"/>
      <c r="UTK15" s="458"/>
      <c r="UTL15" s="458"/>
      <c r="UTM15" s="458"/>
      <c r="UTN15" s="458"/>
      <c r="UTO15" s="458"/>
      <c r="UTP15" s="458"/>
      <c r="UTQ15" s="458"/>
      <c r="UTR15" s="458"/>
      <c r="UTS15" s="458"/>
      <c r="UTT15" s="458"/>
      <c r="UTU15" s="458"/>
      <c r="UTV15" s="458"/>
      <c r="UTW15" s="458"/>
      <c r="UTX15" s="458"/>
      <c r="UTY15" s="458"/>
      <c r="UTZ15" s="458"/>
      <c r="UUA15" s="458"/>
      <c r="UUB15" s="458"/>
      <c r="UUC15" s="458"/>
      <c r="UUD15" s="458"/>
      <c r="UUE15" s="458"/>
      <c r="UUF15" s="458"/>
      <c r="UUG15" s="458"/>
      <c r="UUH15" s="458"/>
      <c r="UUI15" s="458"/>
      <c r="UUJ15" s="458"/>
      <c r="UUK15" s="458"/>
      <c r="UUL15" s="458"/>
      <c r="UUM15" s="458"/>
      <c r="UUN15" s="458"/>
      <c r="UUO15" s="458"/>
      <c r="UUP15" s="458"/>
      <c r="UUQ15" s="458"/>
      <c r="UUR15" s="458"/>
      <c r="UUS15" s="458"/>
      <c r="UUT15" s="458"/>
      <c r="UUU15" s="458"/>
      <c r="UUV15" s="458"/>
      <c r="UUW15" s="458"/>
      <c r="UUX15" s="458"/>
      <c r="UUY15" s="458"/>
      <c r="UUZ15" s="458"/>
      <c r="UVA15" s="458"/>
      <c r="UVB15" s="458"/>
      <c r="UVC15" s="458"/>
      <c r="UVD15" s="458"/>
      <c r="UVE15" s="458"/>
      <c r="UVF15" s="458"/>
      <c r="UVG15" s="458"/>
      <c r="UVH15" s="458"/>
      <c r="UVI15" s="458"/>
      <c r="UVJ15" s="458"/>
      <c r="UVK15" s="458"/>
      <c r="UVL15" s="458"/>
      <c r="UVM15" s="458"/>
      <c r="UVN15" s="458"/>
      <c r="UVO15" s="458"/>
      <c r="UVP15" s="458"/>
      <c r="UVQ15" s="458"/>
      <c r="UVR15" s="458"/>
      <c r="UVS15" s="458"/>
      <c r="UVT15" s="458"/>
      <c r="UVU15" s="458"/>
      <c r="UVV15" s="458"/>
      <c r="UVW15" s="458"/>
      <c r="UVX15" s="458"/>
      <c r="UVY15" s="458"/>
      <c r="UVZ15" s="458"/>
      <c r="UWA15" s="458"/>
      <c r="UWB15" s="458"/>
      <c r="UWC15" s="458"/>
      <c r="UWD15" s="458"/>
      <c r="UWE15" s="458"/>
      <c r="UWF15" s="458"/>
      <c r="UWG15" s="458"/>
      <c r="UWH15" s="458"/>
      <c r="UWI15" s="458"/>
      <c r="UWJ15" s="458"/>
      <c r="UWK15" s="458"/>
      <c r="UWL15" s="458"/>
      <c r="UWM15" s="458"/>
      <c r="UWN15" s="458"/>
      <c r="UWO15" s="458"/>
      <c r="UWP15" s="458"/>
      <c r="UWQ15" s="458"/>
      <c r="UWR15" s="458"/>
      <c r="UWS15" s="458"/>
      <c r="UWT15" s="458"/>
      <c r="UWU15" s="458"/>
      <c r="UWV15" s="458"/>
      <c r="UWW15" s="458"/>
      <c r="UWX15" s="458"/>
      <c r="UWY15" s="458"/>
      <c r="UWZ15" s="458"/>
      <c r="UXA15" s="458"/>
      <c r="UXB15" s="458"/>
      <c r="UXC15" s="458"/>
      <c r="UXD15" s="458"/>
      <c r="UXE15" s="458"/>
      <c r="UXF15" s="458"/>
      <c r="UXG15" s="458"/>
      <c r="UXH15" s="458"/>
      <c r="UXI15" s="458"/>
      <c r="UXJ15" s="458"/>
      <c r="UXK15" s="458"/>
      <c r="UXL15" s="458"/>
      <c r="UXM15" s="458"/>
      <c r="UXN15" s="458"/>
      <c r="UXO15" s="458"/>
      <c r="UXP15" s="458"/>
      <c r="UXQ15" s="458"/>
      <c r="UXR15" s="458"/>
      <c r="UXS15" s="458"/>
      <c r="UXT15" s="458"/>
      <c r="UXU15" s="458"/>
      <c r="UXV15" s="458"/>
      <c r="UXW15" s="458"/>
      <c r="UXX15" s="458"/>
      <c r="UXY15" s="458"/>
      <c r="UXZ15" s="458"/>
      <c r="UYA15" s="458"/>
      <c r="UYB15" s="458"/>
      <c r="UYC15" s="458"/>
      <c r="UYD15" s="458"/>
      <c r="UYE15" s="458"/>
      <c r="UYF15" s="458"/>
      <c r="UYG15" s="458"/>
      <c r="UYH15" s="458"/>
      <c r="UYI15" s="458"/>
      <c r="UYJ15" s="458"/>
      <c r="UYK15" s="458"/>
      <c r="UYL15" s="458"/>
      <c r="UYM15" s="458"/>
      <c r="UYN15" s="458"/>
      <c r="UYO15" s="458"/>
      <c r="UYP15" s="458"/>
      <c r="UYQ15" s="458"/>
      <c r="UYR15" s="458"/>
      <c r="UYS15" s="458"/>
      <c r="UYT15" s="458"/>
      <c r="UYU15" s="458"/>
      <c r="UYV15" s="458"/>
      <c r="UYW15" s="458"/>
      <c r="UYX15" s="458"/>
      <c r="UYY15" s="458"/>
      <c r="UYZ15" s="458"/>
      <c r="UZA15" s="458"/>
      <c r="UZB15" s="458"/>
      <c r="UZC15" s="458"/>
      <c r="UZD15" s="458"/>
      <c r="UZE15" s="458"/>
      <c r="UZF15" s="458"/>
      <c r="UZG15" s="458"/>
      <c r="UZH15" s="458"/>
      <c r="UZI15" s="458"/>
      <c r="UZJ15" s="458"/>
      <c r="UZK15" s="458"/>
      <c r="UZL15" s="458"/>
      <c r="UZM15" s="458"/>
      <c r="UZN15" s="458"/>
      <c r="UZO15" s="458"/>
      <c r="UZP15" s="458"/>
      <c r="UZQ15" s="458"/>
      <c r="UZR15" s="458"/>
      <c r="UZS15" s="458"/>
      <c r="UZT15" s="458"/>
      <c r="UZU15" s="458"/>
      <c r="UZV15" s="458"/>
      <c r="UZW15" s="458"/>
      <c r="UZX15" s="458"/>
      <c r="UZY15" s="458"/>
      <c r="UZZ15" s="458"/>
      <c r="VAA15" s="458"/>
      <c r="VAB15" s="458"/>
      <c r="VAC15" s="458"/>
      <c r="VAD15" s="458"/>
      <c r="VAE15" s="458"/>
      <c r="VAF15" s="458"/>
      <c r="VAG15" s="458"/>
      <c r="VAH15" s="458"/>
      <c r="VAI15" s="458"/>
      <c r="VAJ15" s="458"/>
      <c r="VAK15" s="458"/>
      <c r="VAL15" s="458"/>
      <c r="VAM15" s="458"/>
      <c r="VAN15" s="458"/>
      <c r="VAO15" s="458"/>
      <c r="VAP15" s="458"/>
      <c r="VAQ15" s="458"/>
      <c r="VAR15" s="458"/>
      <c r="VAS15" s="458"/>
      <c r="VAT15" s="458"/>
      <c r="VAU15" s="458"/>
      <c r="VAV15" s="458"/>
      <c r="VAW15" s="458"/>
      <c r="VAX15" s="458"/>
      <c r="VAY15" s="458"/>
      <c r="VAZ15" s="458"/>
      <c r="VBA15" s="458"/>
      <c r="VBB15" s="458"/>
      <c r="VBC15" s="458"/>
      <c r="VBD15" s="458"/>
      <c r="VBE15" s="458"/>
      <c r="VBF15" s="458"/>
      <c r="VBG15" s="458"/>
      <c r="VBH15" s="458"/>
      <c r="VBI15" s="458"/>
      <c r="VBJ15" s="458"/>
      <c r="VBK15" s="458"/>
      <c r="VBL15" s="458"/>
      <c r="VBM15" s="458"/>
      <c r="VBN15" s="458"/>
      <c r="VBO15" s="458"/>
      <c r="VBP15" s="458"/>
      <c r="VBQ15" s="458"/>
      <c r="VBR15" s="458"/>
      <c r="VBS15" s="458"/>
      <c r="VBT15" s="458"/>
      <c r="VBU15" s="458"/>
      <c r="VBV15" s="458"/>
      <c r="VBW15" s="458"/>
      <c r="VBX15" s="458"/>
      <c r="VBY15" s="458"/>
      <c r="VBZ15" s="458"/>
      <c r="VCA15" s="458"/>
      <c r="VCB15" s="458"/>
      <c r="VCC15" s="458"/>
      <c r="VCD15" s="458"/>
      <c r="VCE15" s="458"/>
      <c r="VCF15" s="458"/>
      <c r="VCG15" s="458"/>
      <c r="VCH15" s="458"/>
      <c r="VCI15" s="458"/>
      <c r="VCJ15" s="458"/>
      <c r="VCK15" s="458"/>
      <c r="VCL15" s="458"/>
      <c r="VCM15" s="458"/>
      <c r="VCN15" s="458"/>
      <c r="VCO15" s="458"/>
      <c r="VCP15" s="458"/>
      <c r="VCQ15" s="458"/>
      <c r="VCR15" s="458"/>
      <c r="VCS15" s="458"/>
      <c r="VCT15" s="458"/>
      <c r="VCU15" s="458"/>
      <c r="VCV15" s="458"/>
      <c r="VCW15" s="458"/>
      <c r="VCX15" s="458"/>
      <c r="VCY15" s="458"/>
      <c r="VCZ15" s="458"/>
      <c r="VDA15" s="458"/>
      <c r="VDB15" s="458"/>
      <c r="VDC15" s="458"/>
      <c r="VDD15" s="458"/>
      <c r="VDE15" s="458"/>
      <c r="VDF15" s="458"/>
      <c r="VDG15" s="458"/>
      <c r="VDH15" s="458"/>
      <c r="VDI15" s="458"/>
      <c r="VDJ15" s="458"/>
      <c r="VDK15" s="458"/>
      <c r="VDL15" s="458"/>
      <c r="VDM15" s="458"/>
      <c r="VDN15" s="458"/>
      <c r="VDO15" s="458"/>
      <c r="VDP15" s="458"/>
      <c r="VDQ15" s="458"/>
      <c r="VDR15" s="458"/>
      <c r="VDS15" s="458"/>
      <c r="VDT15" s="458"/>
      <c r="VDU15" s="458"/>
      <c r="VDV15" s="458"/>
      <c r="VDW15" s="458"/>
      <c r="VDX15" s="458"/>
      <c r="VDY15" s="458"/>
      <c r="VDZ15" s="458"/>
      <c r="VEA15" s="458"/>
      <c r="VEB15" s="458"/>
      <c r="VEC15" s="458"/>
      <c r="VED15" s="458"/>
      <c r="VEE15" s="458"/>
      <c r="VEF15" s="458"/>
      <c r="VEG15" s="458"/>
      <c r="VEH15" s="458"/>
      <c r="VEI15" s="458"/>
      <c r="VEJ15" s="458"/>
      <c r="VEK15" s="458"/>
      <c r="VEL15" s="458"/>
      <c r="VEM15" s="458"/>
      <c r="VEN15" s="458"/>
      <c r="VEO15" s="458"/>
      <c r="VEP15" s="458"/>
      <c r="VEQ15" s="458"/>
      <c r="VER15" s="458"/>
      <c r="VES15" s="458"/>
      <c r="VET15" s="458"/>
      <c r="VEU15" s="458"/>
      <c r="VEV15" s="458"/>
      <c r="VEW15" s="458"/>
      <c r="VEX15" s="458"/>
      <c r="VEY15" s="458"/>
      <c r="VEZ15" s="458"/>
      <c r="VFA15" s="458"/>
      <c r="VFB15" s="458"/>
      <c r="VFC15" s="458"/>
      <c r="VFD15" s="458"/>
      <c r="VFE15" s="458"/>
      <c r="VFF15" s="458"/>
      <c r="VFG15" s="458"/>
      <c r="VFH15" s="458"/>
      <c r="VFI15" s="458"/>
      <c r="VFJ15" s="458"/>
      <c r="VFK15" s="458"/>
      <c r="VFL15" s="458"/>
      <c r="VFM15" s="458"/>
      <c r="VFN15" s="458"/>
      <c r="VFO15" s="458"/>
      <c r="VFP15" s="458"/>
      <c r="VFQ15" s="458"/>
      <c r="VFR15" s="458"/>
      <c r="VFS15" s="458"/>
      <c r="VFT15" s="458"/>
      <c r="VFU15" s="458"/>
      <c r="VFV15" s="458"/>
      <c r="VFW15" s="458"/>
      <c r="VFX15" s="458"/>
      <c r="VFY15" s="458"/>
      <c r="VFZ15" s="458"/>
      <c r="VGA15" s="458"/>
      <c r="VGB15" s="458"/>
      <c r="VGC15" s="458"/>
      <c r="VGD15" s="458"/>
      <c r="VGE15" s="458"/>
      <c r="VGF15" s="458"/>
      <c r="VGG15" s="458"/>
      <c r="VGH15" s="458"/>
      <c r="VGI15" s="458"/>
      <c r="VGJ15" s="458"/>
      <c r="VGK15" s="458"/>
      <c r="VGL15" s="458"/>
      <c r="VGM15" s="458"/>
      <c r="VGN15" s="458"/>
      <c r="VGO15" s="458"/>
      <c r="VGP15" s="458"/>
      <c r="VGQ15" s="458"/>
      <c r="VGR15" s="458"/>
      <c r="VGS15" s="458"/>
      <c r="VGT15" s="458"/>
      <c r="VGU15" s="458"/>
      <c r="VGV15" s="458"/>
      <c r="VGW15" s="458"/>
      <c r="VGX15" s="458"/>
      <c r="VGY15" s="458"/>
      <c r="VGZ15" s="458"/>
      <c r="VHA15" s="458"/>
      <c r="VHB15" s="458"/>
      <c r="VHC15" s="458"/>
      <c r="VHD15" s="458"/>
      <c r="VHE15" s="458"/>
      <c r="VHF15" s="458"/>
      <c r="VHG15" s="458"/>
      <c r="VHH15" s="458"/>
      <c r="VHI15" s="458"/>
      <c r="VHJ15" s="458"/>
      <c r="VHK15" s="458"/>
      <c r="VHL15" s="458"/>
      <c r="VHM15" s="458"/>
      <c r="VHN15" s="458"/>
      <c r="VHO15" s="458"/>
      <c r="VHP15" s="458"/>
      <c r="VHQ15" s="458"/>
      <c r="VHR15" s="458"/>
      <c r="VHS15" s="458"/>
      <c r="VHT15" s="458"/>
      <c r="VHU15" s="458"/>
      <c r="VHV15" s="458"/>
      <c r="VHW15" s="458"/>
      <c r="VHX15" s="458"/>
      <c r="VHY15" s="458"/>
      <c r="VHZ15" s="458"/>
      <c r="VIA15" s="458"/>
      <c r="VIB15" s="458"/>
      <c r="VIC15" s="458"/>
      <c r="VID15" s="458"/>
      <c r="VIE15" s="458"/>
      <c r="VIF15" s="458"/>
      <c r="VIG15" s="458"/>
      <c r="VIH15" s="458"/>
      <c r="VII15" s="458"/>
      <c r="VIJ15" s="458"/>
      <c r="VIK15" s="458"/>
      <c r="VIL15" s="458"/>
      <c r="VIM15" s="458"/>
      <c r="VIN15" s="458"/>
      <c r="VIO15" s="458"/>
      <c r="VIP15" s="458"/>
      <c r="VIQ15" s="458"/>
      <c r="VIR15" s="458"/>
      <c r="VIS15" s="458"/>
      <c r="VIT15" s="458"/>
      <c r="VIU15" s="458"/>
      <c r="VIV15" s="458"/>
      <c r="VIW15" s="458"/>
      <c r="VIX15" s="458"/>
      <c r="VIY15" s="458"/>
      <c r="VIZ15" s="458"/>
      <c r="VJA15" s="458"/>
      <c r="VJB15" s="458"/>
      <c r="VJC15" s="458"/>
      <c r="VJD15" s="458"/>
      <c r="VJE15" s="458"/>
      <c r="VJF15" s="458"/>
      <c r="VJG15" s="458"/>
      <c r="VJH15" s="458"/>
      <c r="VJI15" s="458"/>
      <c r="VJJ15" s="458"/>
      <c r="VJK15" s="458"/>
      <c r="VJL15" s="458"/>
      <c r="VJM15" s="458"/>
      <c r="VJN15" s="458"/>
      <c r="VJO15" s="458"/>
      <c r="VJP15" s="458"/>
      <c r="VJQ15" s="458"/>
      <c r="VJR15" s="458"/>
      <c r="VJS15" s="458"/>
      <c r="VJT15" s="458"/>
      <c r="VJU15" s="458"/>
      <c r="VJV15" s="458"/>
      <c r="VJW15" s="458"/>
      <c r="VJX15" s="458"/>
      <c r="VJY15" s="458"/>
      <c r="VJZ15" s="458"/>
      <c r="VKA15" s="458"/>
      <c r="VKB15" s="458"/>
      <c r="VKC15" s="458"/>
      <c r="VKD15" s="458"/>
      <c r="VKE15" s="458"/>
      <c r="VKF15" s="458"/>
      <c r="VKG15" s="458"/>
      <c r="VKH15" s="458"/>
      <c r="VKI15" s="458"/>
      <c r="VKJ15" s="458"/>
      <c r="VKK15" s="458"/>
      <c r="VKL15" s="458"/>
      <c r="VKM15" s="458"/>
      <c r="VKN15" s="458"/>
      <c r="VKO15" s="458"/>
      <c r="VKP15" s="458"/>
      <c r="VKQ15" s="458"/>
      <c r="VKR15" s="458"/>
      <c r="VKS15" s="458"/>
      <c r="VKT15" s="458"/>
      <c r="VKU15" s="458"/>
      <c r="VKV15" s="458"/>
      <c r="VKW15" s="458"/>
      <c r="VKX15" s="458"/>
      <c r="VKY15" s="458"/>
      <c r="VKZ15" s="458"/>
      <c r="VLA15" s="458"/>
      <c r="VLB15" s="458"/>
      <c r="VLC15" s="458"/>
      <c r="VLD15" s="458"/>
      <c r="VLE15" s="458"/>
      <c r="VLF15" s="458"/>
      <c r="VLG15" s="458"/>
      <c r="VLH15" s="458"/>
      <c r="VLI15" s="458"/>
      <c r="VLJ15" s="458"/>
      <c r="VLK15" s="458"/>
      <c r="VLL15" s="458"/>
      <c r="VLM15" s="458"/>
      <c r="VLN15" s="458"/>
      <c r="VLO15" s="458"/>
      <c r="VLP15" s="458"/>
      <c r="VLQ15" s="458"/>
      <c r="VLR15" s="458"/>
      <c r="VLS15" s="458"/>
      <c r="VLT15" s="458"/>
      <c r="VLU15" s="458"/>
      <c r="VLV15" s="458"/>
      <c r="VLW15" s="458"/>
      <c r="VLX15" s="458"/>
      <c r="VLY15" s="458"/>
      <c r="VLZ15" s="458"/>
      <c r="VMA15" s="458"/>
      <c r="VMB15" s="458"/>
      <c r="VMC15" s="458"/>
      <c r="VMD15" s="458"/>
      <c r="VME15" s="458"/>
      <c r="VMF15" s="458"/>
      <c r="VMG15" s="458"/>
      <c r="VMH15" s="458"/>
      <c r="VMI15" s="458"/>
      <c r="VMJ15" s="458"/>
      <c r="VMK15" s="458"/>
      <c r="VML15" s="458"/>
      <c r="VMM15" s="458"/>
      <c r="VMN15" s="458"/>
      <c r="VMO15" s="458"/>
      <c r="VMP15" s="458"/>
      <c r="VMQ15" s="458"/>
      <c r="VMR15" s="458"/>
      <c r="VMS15" s="458"/>
      <c r="VMT15" s="458"/>
      <c r="VMU15" s="458"/>
      <c r="VMV15" s="458"/>
      <c r="VMW15" s="458"/>
      <c r="VMX15" s="458"/>
      <c r="VMY15" s="458"/>
      <c r="VMZ15" s="458"/>
      <c r="VNA15" s="458"/>
      <c r="VNB15" s="458"/>
      <c r="VNC15" s="458"/>
      <c r="VND15" s="458"/>
      <c r="VNE15" s="458"/>
      <c r="VNF15" s="458"/>
      <c r="VNG15" s="458"/>
      <c r="VNH15" s="458"/>
      <c r="VNI15" s="458"/>
      <c r="VNJ15" s="458"/>
      <c r="VNK15" s="458"/>
      <c r="VNL15" s="458"/>
      <c r="VNM15" s="458"/>
      <c r="VNN15" s="458"/>
      <c r="VNO15" s="458"/>
      <c r="VNP15" s="458"/>
      <c r="VNQ15" s="458"/>
      <c r="VNR15" s="458"/>
      <c r="VNS15" s="458"/>
      <c r="VNT15" s="458"/>
      <c r="VNU15" s="458"/>
      <c r="VNV15" s="458"/>
      <c r="VNW15" s="458"/>
      <c r="VNX15" s="458"/>
      <c r="VNY15" s="458"/>
      <c r="VNZ15" s="458"/>
      <c r="VOA15" s="458"/>
      <c r="VOB15" s="458"/>
      <c r="VOC15" s="458"/>
      <c r="VOD15" s="458"/>
      <c r="VOE15" s="458"/>
      <c r="VOF15" s="458"/>
      <c r="VOG15" s="458"/>
      <c r="VOH15" s="458"/>
      <c r="VOI15" s="458"/>
      <c r="VOJ15" s="458"/>
      <c r="VOK15" s="458"/>
      <c r="VOL15" s="458"/>
      <c r="VOM15" s="458"/>
      <c r="VON15" s="458"/>
      <c r="VOO15" s="458"/>
      <c r="VOP15" s="458"/>
      <c r="VOQ15" s="458"/>
      <c r="VOR15" s="458"/>
      <c r="VOS15" s="458"/>
      <c r="VOT15" s="458"/>
      <c r="VOU15" s="458"/>
      <c r="VOV15" s="458"/>
      <c r="VOW15" s="458"/>
      <c r="VOX15" s="458"/>
      <c r="VOY15" s="458"/>
      <c r="VOZ15" s="458"/>
      <c r="VPA15" s="458"/>
      <c r="VPB15" s="458"/>
      <c r="VPC15" s="458"/>
      <c r="VPD15" s="458"/>
      <c r="VPE15" s="458"/>
      <c r="VPF15" s="458"/>
      <c r="VPG15" s="458"/>
      <c r="VPH15" s="458"/>
      <c r="VPI15" s="458"/>
      <c r="VPJ15" s="458"/>
      <c r="VPK15" s="458"/>
      <c r="VPL15" s="458"/>
      <c r="VPM15" s="458"/>
      <c r="VPN15" s="458"/>
      <c r="VPO15" s="458"/>
      <c r="VPP15" s="458"/>
      <c r="VPQ15" s="458"/>
      <c r="VPR15" s="458"/>
      <c r="VPS15" s="458"/>
      <c r="VPT15" s="458"/>
      <c r="VPU15" s="458"/>
      <c r="VPV15" s="458"/>
      <c r="VPW15" s="458"/>
      <c r="VPX15" s="458"/>
      <c r="VPY15" s="458"/>
      <c r="VPZ15" s="458"/>
      <c r="VQA15" s="458"/>
      <c r="VQB15" s="458"/>
      <c r="VQC15" s="458"/>
      <c r="VQD15" s="458"/>
      <c r="VQE15" s="458"/>
      <c r="VQF15" s="458"/>
      <c r="VQG15" s="458"/>
      <c r="VQH15" s="458"/>
      <c r="VQI15" s="458"/>
      <c r="VQJ15" s="458"/>
      <c r="VQK15" s="458"/>
      <c r="VQL15" s="458"/>
      <c r="VQM15" s="458"/>
      <c r="VQN15" s="458"/>
      <c r="VQO15" s="458"/>
      <c r="VQP15" s="458"/>
      <c r="VQQ15" s="458"/>
      <c r="VQR15" s="458"/>
      <c r="VQS15" s="458"/>
      <c r="VQT15" s="458"/>
      <c r="VQU15" s="458"/>
      <c r="VQV15" s="458"/>
      <c r="VQW15" s="458"/>
      <c r="VQX15" s="458"/>
      <c r="VQY15" s="458"/>
      <c r="VQZ15" s="458"/>
      <c r="VRA15" s="458"/>
      <c r="VRB15" s="458"/>
      <c r="VRC15" s="458"/>
      <c r="VRD15" s="458"/>
      <c r="VRE15" s="458"/>
      <c r="VRF15" s="458"/>
      <c r="VRG15" s="458"/>
      <c r="VRH15" s="458"/>
      <c r="VRI15" s="458"/>
      <c r="VRJ15" s="458"/>
      <c r="VRK15" s="458"/>
      <c r="VRL15" s="458"/>
      <c r="VRM15" s="458"/>
      <c r="VRN15" s="458"/>
      <c r="VRO15" s="458"/>
      <c r="VRP15" s="458"/>
      <c r="VRQ15" s="458"/>
      <c r="VRR15" s="458"/>
      <c r="VRS15" s="458"/>
      <c r="VRT15" s="458"/>
      <c r="VRU15" s="458"/>
      <c r="VRV15" s="458"/>
      <c r="VRW15" s="458"/>
      <c r="VRX15" s="458"/>
      <c r="VRY15" s="458"/>
      <c r="VRZ15" s="458"/>
      <c r="VSA15" s="458"/>
      <c r="VSB15" s="458"/>
      <c r="VSC15" s="458"/>
      <c r="VSD15" s="458"/>
      <c r="VSE15" s="458"/>
      <c r="VSF15" s="458"/>
      <c r="VSG15" s="458"/>
      <c r="VSH15" s="458"/>
      <c r="VSI15" s="458"/>
      <c r="VSJ15" s="458"/>
      <c r="VSK15" s="458"/>
      <c r="VSL15" s="458"/>
      <c r="VSM15" s="458"/>
      <c r="VSN15" s="458"/>
      <c r="VSO15" s="458"/>
      <c r="VSP15" s="458"/>
      <c r="VSQ15" s="458"/>
      <c r="VSR15" s="458"/>
      <c r="VSS15" s="458"/>
      <c r="VST15" s="458"/>
      <c r="VSU15" s="458"/>
      <c r="VSV15" s="458"/>
      <c r="VSW15" s="458"/>
      <c r="VSX15" s="458"/>
      <c r="VSY15" s="458"/>
      <c r="VSZ15" s="458"/>
      <c r="VTA15" s="458"/>
      <c r="VTB15" s="458"/>
      <c r="VTC15" s="458"/>
      <c r="VTD15" s="458"/>
      <c r="VTE15" s="458"/>
      <c r="VTF15" s="458"/>
      <c r="VTG15" s="458"/>
      <c r="VTH15" s="458"/>
      <c r="VTI15" s="458"/>
      <c r="VTJ15" s="458"/>
      <c r="VTK15" s="458"/>
      <c r="VTL15" s="458"/>
      <c r="VTM15" s="458"/>
      <c r="VTN15" s="458"/>
      <c r="VTO15" s="458"/>
      <c r="VTP15" s="458"/>
      <c r="VTQ15" s="458"/>
      <c r="VTR15" s="458"/>
      <c r="VTS15" s="458"/>
      <c r="VTT15" s="458"/>
      <c r="VTU15" s="458"/>
      <c r="VTV15" s="458"/>
      <c r="VTW15" s="458"/>
      <c r="VTX15" s="458"/>
      <c r="VTY15" s="458"/>
      <c r="VTZ15" s="458"/>
      <c r="VUA15" s="458"/>
      <c r="VUB15" s="458"/>
      <c r="VUC15" s="458"/>
      <c r="VUD15" s="458"/>
      <c r="VUE15" s="458"/>
      <c r="VUF15" s="458"/>
      <c r="VUG15" s="458"/>
      <c r="VUH15" s="458"/>
      <c r="VUI15" s="458"/>
      <c r="VUJ15" s="458"/>
      <c r="VUK15" s="458"/>
      <c r="VUL15" s="458"/>
      <c r="VUM15" s="458"/>
      <c r="VUN15" s="458"/>
      <c r="VUO15" s="458"/>
      <c r="VUP15" s="458"/>
      <c r="VUQ15" s="458"/>
      <c r="VUR15" s="458"/>
      <c r="VUS15" s="458"/>
      <c r="VUT15" s="458"/>
      <c r="VUU15" s="458"/>
      <c r="VUV15" s="458"/>
      <c r="VUW15" s="458"/>
      <c r="VUX15" s="458"/>
      <c r="VUY15" s="458"/>
      <c r="VUZ15" s="458"/>
      <c r="VVA15" s="458"/>
      <c r="VVB15" s="458"/>
      <c r="VVC15" s="458"/>
      <c r="VVD15" s="458"/>
      <c r="VVE15" s="458"/>
      <c r="VVF15" s="458"/>
      <c r="VVG15" s="458"/>
      <c r="VVH15" s="458"/>
      <c r="VVI15" s="458"/>
      <c r="VVJ15" s="458"/>
      <c r="VVK15" s="458"/>
      <c r="VVL15" s="458"/>
      <c r="VVM15" s="458"/>
      <c r="VVN15" s="458"/>
      <c r="VVO15" s="458"/>
      <c r="VVP15" s="458"/>
      <c r="VVQ15" s="458"/>
      <c r="VVR15" s="458"/>
      <c r="VVS15" s="458"/>
      <c r="VVT15" s="458"/>
      <c r="VVU15" s="458"/>
      <c r="VVV15" s="458"/>
      <c r="VVW15" s="458"/>
      <c r="VVX15" s="458"/>
      <c r="VVY15" s="458"/>
      <c r="VVZ15" s="458"/>
      <c r="VWA15" s="458"/>
      <c r="VWB15" s="458"/>
      <c r="VWC15" s="458"/>
      <c r="VWD15" s="458"/>
      <c r="VWE15" s="458"/>
      <c r="VWF15" s="458"/>
      <c r="VWG15" s="458"/>
      <c r="VWH15" s="458"/>
      <c r="VWI15" s="458"/>
      <c r="VWJ15" s="458"/>
      <c r="VWK15" s="458"/>
      <c r="VWL15" s="458"/>
      <c r="VWM15" s="458"/>
      <c r="VWN15" s="458"/>
      <c r="VWO15" s="458"/>
      <c r="VWP15" s="458"/>
      <c r="VWQ15" s="458"/>
      <c r="VWR15" s="458"/>
      <c r="VWS15" s="458"/>
      <c r="VWT15" s="458"/>
      <c r="VWU15" s="458"/>
      <c r="VWV15" s="458"/>
      <c r="VWW15" s="458"/>
      <c r="VWX15" s="458"/>
      <c r="VWY15" s="458"/>
      <c r="VWZ15" s="458"/>
      <c r="VXA15" s="458"/>
      <c r="VXB15" s="458"/>
      <c r="VXC15" s="458"/>
      <c r="VXD15" s="458"/>
      <c r="VXE15" s="458"/>
      <c r="VXF15" s="458"/>
      <c r="VXG15" s="458"/>
      <c r="VXH15" s="458"/>
      <c r="VXI15" s="458"/>
      <c r="VXJ15" s="458"/>
      <c r="VXK15" s="458"/>
      <c r="VXL15" s="458"/>
      <c r="VXM15" s="458"/>
      <c r="VXN15" s="458"/>
      <c r="VXO15" s="458"/>
      <c r="VXP15" s="458"/>
      <c r="VXQ15" s="458"/>
      <c r="VXR15" s="458"/>
      <c r="VXS15" s="458"/>
      <c r="VXT15" s="458"/>
      <c r="VXU15" s="458"/>
      <c r="VXV15" s="458"/>
      <c r="VXW15" s="458"/>
      <c r="VXX15" s="458"/>
      <c r="VXY15" s="458"/>
      <c r="VXZ15" s="458"/>
      <c r="VYA15" s="458"/>
      <c r="VYB15" s="458"/>
      <c r="VYC15" s="458"/>
      <c r="VYD15" s="458"/>
      <c r="VYE15" s="458"/>
      <c r="VYF15" s="458"/>
      <c r="VYG15" s="458"/>
      <c r="VYH15" s="458"/>
      <c r="VYI15" s="458"/>
      <c r="VYJ15" s="458"/>
      <c r="VYK15" s="458"/>
      <c r="VYL15" s="458"/>
      <c r="VYM15" s="458"/>
      <c r="VYN15" s="458"/>
      <c r="VYO15" s="458"/>
      <c r="VYP15" s="458"/>
      <c r="VYQ15" s="458"/>
      <c r="VYR15" s="458"/>
      <c r="VYS15" s="458"/>
      <c r="VYT15" s="458"/>
      <c r="VYU15" s="458"/>
      <c r="VYV15" s="458"/>
      <c r="VYW15" s="458"/>
      <c r="VYX15" s="458"/>
      <c r="VYY15" s="458"/>
      <c r="VYZ15" s="458"/>
      <c r="VZA15" s="458"/>
      <c r="VZB15" s="458"/>
      <c r="VZC15" s="458"/>
      <c r="VZD15" s="458"/>
      <c r="VZE15" s="458"/>
      <c r="VZF15" s="458"/>
      <c r="VZG15" s="458"/>
      <c r="VZH15" s="458"/>
      <c r="VZI15" s="458"/>
      <c r="VZJ15" s="458"/>
      <c r="VZK15" s="458"/>
      <c r="VZL15" s="458"/>
      <c r="VZM15" s="458"/>
      <c r="VZN15" s="458"/>
      <c r="VZO15" s="458"/>
      <c r="VZP15" s="458"/>
      <c r="VZQ15" s="458"/>
      <c r="VZR15" s="458"/>
      <c r="VZS15" s="458"/>
      <c r="VZT15" s="458"/>
      <c r="VZU15" s="458"/>
      <c r="VZV15" s="458"/>
      <c r="VZW15" s="458"/>
      <c r="VZX15" s="458"/>
      <c r="VZY15" s="458"/>
      <c r="VZZ15" s="458"/>
      <c r="WAA15" s="458"/>
      <c r="WAB15" s="458"/>
      <c r="WAC15" s="458"/>
      <c r="WAD15" s="458"/>
      <c r="WAE15" s="458"/>
      <c r="WAF15" s="458"/>
      <c r="WAG15" s="458"/>
      <c r="WAH15" s="458"/>
      <c r="WAI15" s="458"/>
      <c r="WAJ15" s="458"/>
      <c r="WAK15" s="458"/>
      <c r="WAL15" s="458"/>
      <c r="WAM15" s="458"/>
      <c r="WAN15" s="458"/>
      <c r="WAO15" s="458"/>
      <c r="WAP15" s="458"/>
      <c r="WAQ15" s="458"/>
      <c r="WAR15" s="458"/>
      <c r="WAS15" s="458"/>
      <c r="WAT15" s="458"/>
      <c r="WAU15" s="458"/>
      <c r="WAV15" s="458"/>
      <c r="WAW15" s="458"/>
      <c r="WAX15" s="458"/>
      <c r="WAY15" s="458"/>
      <c r="WAZ15" s="458"/>
      <c r="WBA15" s="458"/>
      <c r="WBB15" s="458"/>
      <c r="WBC15" s="458"/>
      <c r="WBD15" s="458"/>
      <c r="WBE15" s="458"/>
      <c r="WBF15" s="458"/>
      <c r="WBG15" s="458"/>
      <c r="WBH15" s="458"/>
      <c r="WBI15" s="458"/>
      <c r="WBJ15" s="458"/>
      <c r="WBK15" s="458"/>
      <c r="WBL15" s="458"/>
      <c r="WBM15" s="458"/>
      <c r="WBN15" s="458"/>
      <c r="WBO15" s="458"/>
      <c r="WBP15" s="458"/>
      <c r="WBQ15" s="458"/>
      <c r="WBR15" s="458"/>
      <c r="WBS15" s="458"/>
      <c r="WBT15" s="458"/>
      <c r="WBU15" s="458"/>
      <c r="WBV15" s="458"/>
      <c r="WBW15" s="458"/>
      <c r="WBX15" s="458"/>
      <c r="WBY15" s="458"/>
      <c r="WBZ15" s="458"/>
      <c r="WCA15" s="458"/>
      <c r="WCB15" s="458"/>
      <c r="WCC15" s="458"/>
      <c r="WCD15" s="458"/>
      <c r="WCE15" s="458"/>
      <c r="WCF15" s="458"/>
      <c r="WCG15" s="458"/>
      <c r="WCH15" s="458"/>
      <c r="WCI15" s="458"/>
      <c r="WCJ15" s="458"/>
      <c r="WCK15" s="458"/>
      <c r="WCL15" s="458"/>
      <c r="WCM15" s="458"/>
      <c r="WCN15" s="458"/>
      <c r="WCO15" s="458"/>
      <c r="WCP15" s="458"/>
      <c r="WCQ15" s="458"/>
      <c r="WCR15" s="458"/>
      <c r="WCS15" s="458"/>
      <c r="WCT15" s="458"/>
      <c r="WCU15" s="458"/>
      <c r="WCV15" s="458"/>
      <c r="WCW15" s="458"/>
      <c r="WCX15" s="458"/>
      <c r="WCY15" s="458"/>
      <c r="WCZ15" s="458"/>
      <c r="WDA15" s="458"/>
      <c r="WDB15" s="458"/>
      <c r="WDC15" s="458"/>
      <c r="WDD15" s="458"/>
      <c r="WDE15" s="458"/>
      <c r="WDF15" s="458"/>
      <c r="WDG15" s="458"/>
      <c r="WDH15" s="458"/>
      <c r="WDI15" s="458"/>
      <c r="WDJ15" s="458"/>
      <c r="WDK15" s="458"/>
      <c r="WDL15" s="458"/>
      <c r="WDM15" s="458"/>
      <c r="WDN15" s="458"/>
      <c r="WDO15" s="458"/>
      <c r="WDP15" s="458"/>
      <c r="WDQ15" s="458"/>
      <c r="WDR15" s="458"/>
      <c r="WDS15" s="458"/>
      <c r="WDT15" s="458"/>
      <c r="WDU15" s="458"/>
      <c r="WDV15" s="458"/>
      <c r="WDW15" s="458"/>
      <c r="WDX15" s="458"/>
      <c r="WDY15" s="458"/>
      <c r="WDZ15" s="458"/>
      <c r="WEA15" s="458"/>
      <c r="WEB15" s="458"/>
      <c r="WEC15" s="458"/>
      <c r="WED15" s="458"/>
      <c r="WEE15" s="458"/>
      <c r="WEF15" s="458"/>
      <c r="WEG15" s="458"/>
      <c r="WEH15" s="458"/>
      <c r="WEI15" s="458"/>
      <c r="WEJ15" s="458"/>
      <c r="WEK15" s="458"/>
      <c r="WEL15" s="458"/>
      <c r="WEM15" s="458"/>
      <c r="WEN15" s="458"/>
      <c r="WEO15" s="458"/>
      <c r="WEP15" s="458"/>
      <c r="WEQ15" s="458"/>
      <c r="WER15" s="458"/>
      <c r="WES15" s="458"/>
      <c r="WET15" s="458"/>
      <c r="WEU15" s="458"/>
      <c r="WEV15" s="458"/>
      <c r="WEW15" s="458"/>
      <c r="WEX15" s="458"/>
      <c r="WEY15" s="458"/>
      <c r="WEZ15" s="458"/>
      <c r="WFA15" s="458"/>
      <c r="WFB15" s="458"/>
      <c r="WFC15" s="458"/>
      <c r="WFD15" s="458"/>
      <c r="WFE15" s="458"/>
      <c r="WFF15" s="458"/>
      <c r="WFG15" s="458"/>
      <c r="WFH15" s="458"/>
      <c r="WFI15" s="458"/>
      <c r="WFJ15" s="458"/>
      <c r="WFK15" s="458"/>
      <c r="WFL15" s="458"/>
      <c r="WFM15" s="458"/>
      <c r="WFN15" s="458"/>
      <c r="WFO15" s="458"/>
      <c r="WFP15" s="458"/>
      <c r="WFQ15" s="458"/>
      <c r="WFR15" s="458"/>
      <c r="WFS15" s="458"/>
      <c r="WFT15" s="458"/>
      <c r="WFU15" s="458"/>
      <c r="WFV15" s="458"/>
      <c r="WFW15" s="458"/>
      <c r="WFX15" s="458"/>
      <c r="WFY15" s="458"/>
      <c r="WFZ15" s="458"/>
      <c r="WGA15" s="458"/>
      <c r="WGB15" s="458"/>
      <c r="WGC15" s="458"/>
      <c r="WGD15" s="458"/>
      <c r="WGE15" s="458"/>
      <c r="WGF15" s="458"/>
      <c r="WGG15" s="458"/>
      <c r="WGH15" s="458"/>
      <c r="WGI15" s="458"/>
      <c r="WGJ15" s="458"/>
      <c r="WGK15" s="458"/>
      <c r="WGL15" s="458"/>
      <c r="WGM15" s="458"/>
      <c r="WGN15" s="458"/>
      <c r="WGO15" s="458"/>
      <c r="WGP15" s="458"/>
      <c r="WGQ15" s="458"/>
      <c r="WGR15" s="458"/>
      <c r="WGS15" s="458"/>
      <c r="WGT15" s="458"/>
      <c r="WGU15" s="458"/>
      <c r="WGV15" s="458"/>
      <c r="WGW15" s="458"/>
      <c r="WGX15" s="458"/>
      <c r="WGY15" s="458"/>
      <c r="WGZ15" s="458"/>
      <c r="WHA15" s="458"/>
      <c r="WHB15" s="458"/>
      <c r="WHC15" s="458"/>
      <c r="WHD15" s="458"/>
      <c r="WHE15" s="458"/>
      <c r="WHF15" s="458"/>
      <c r="WHG15" s="458"/>
      <c r="WHH15" s="458"/>
      <c r="WHI15" s="458"/>
      <c r="WHJ15" s="458"/>
      <c r="WHK15" s="458"/>
      <c r="WHL15" s="458"/>
      <c r="WHM15" s="458"/>
      <c r="WHN15" s="458"/>
      <c r="WHO15" s="458"/>
      <c r="WHP15" s="458"/>
      <c r="WHQ15" s="458"/>
      <c r="WHR15" s="458"/>
      <c r="WHS15" s="458"/>
      <c r="WHT15" s="458"/>
      <c r="WHU15" s="458"/>
      <c r="WHV15" s="458"/>
      <c r="WHW15" s="458"/>
      <c r="WHX15" s="458"/>
      <c r="WHY15" s="458"/>
      <c r="WHZ15" s="458"/>
      <c r="WIA15" s="458"/>
      <c r="WIB15" s="458"/>
      <c r="WIC15" s="458"/>
      <c r="WID15" s="458"/>
      <c r="WIE15" s="458"/>
      <c r="WIF15" s="458"/>
      <c r="WIG15" s="458"/>
      <c r="WIH15" s="458"/>
      <c r="WII15" s="458"/>
      <c r="WIJ15" s="458"/>
      <c r="WIK15" s="458"/>
      <c r="WIL15" s="458"/>
      <c r="WIM15" s="458"/>
      <c r="WIN15" s="458"/>
      <c r="WIO15" s="458"/>
      <c r="WIP15" s="458"/>
      <c r="WIQ15" s="458"/>
      <c r="WIR15" s="458"/>
      <c r="WIS15" s="458"/>
      <c r="WIT15" s="458"/>
      <c r="WIU15" s="458"/>
      <c r="WIV15" s="458"/>
      <c r="WIW15" s="458"/>
      <c r="WIX15" s="458"/>
      <c r="WIY15" s="458"/>
      <c r="WIZ15" s="458"/>
      <c r="WJA15" s="458"/>
      <c r="WJB15" s="458"/>
      <c r="WJC15" s="458"/>
      <c r="WJD15" s="458"/>
      <c r="WJE15" s="458"/>
      <c r="WJF15" s="458"/>
      <c r="WJG15" s="458"/>
      <c r="WJH15" s="458"/>
      <c r="WJI15" s="458"/>
      <c r="WJJ15" s="458"/>
      <c r="WJK15" s="458"/>
      <c r="WJL15" s="458"/>
      <c r="WJM15" s="458"/>
      <c r="WJN15" s="458"/>
      <c r="WJO15" s="458"/>
      <c r="WJP15" s="458"/>
      <c r="WJQ15" s="458"/>
      <c r="WJR15" s="458"/>
      <c r="WJS15" s="458"/>
      <c r="WJT15" s="458"/>
      <c r="WJU15" s="458"/>
      <c r="WJV15" s="458"/>
      <c r="WJW15" s="458"/>
      <c r="WJX15" s="458"/>
      <c r="WJY15" s="458"/>
      <c r="WJZ15" s="458"/>
      <c r="WKA15" s="458"/>
      <c r="WKB15" s="458"/>
      <c r="WKC15" s="458"/>
      <c r="WKD15" s="458"/>
      <c r="WKE15" s="458"/>
      <c r="WKF15" s="458"/>
      <c r="WKG15" s="458"/>
      <c r="WKH15" s="458"/>
      <c r="WKI15" s="458"/>
      <c r="WKJ15" s="458"/>
      <c r="WKK15" s="458"/>
      <c r="WKL15" s="458"/>
      <c r="WKM15" s="458"/>
      <c r="WKN15" s="458"/>
      <c r="WKO15" s="458"/>
      <c r="WKP15" s="458"/>
      <c r="WKQ15" s="458"/>
      <c r="WKR15" s="458"/>
      <c r="WKS15" s="458"/>
      <c r="WKT15" s="458"/>
      <c r="WKU15" s="458"/>
      <c r="WKV15" s="458"/>
      <c r="WKW15" s="458"/>
      <c r="WKX15" s="458"/>
      <c r="WKY15" s="458"/>
      <c r="WKZ15" s="458"/>
      <c r="WLA15" s="458"/>
      <c r="WLB15" s="458"/>
      <c r="WLC15" s="458"/>
      <c r="WLD15" s="458"/>
      <c r="WLE15" s="458"/>
      <c r="WLF15" s="458"/>
      <c r="WLG15" s="458"/>
      <c r="WLH15" s="458"/>
      <c r="WLI15" s="458"/>
      <c r="WLJ15" s="458"/>
      <c r="WLK15" s="458"/>
      <c r="WLL15" s="458"/>
      <c r="WLM15" s="458"/>
      <c r="WLN15" s="458"/>
      <c r="WLO15" s="458"/>
      <c r="WLP15" s="458"/>
      <c r="WLQ15" s="458"/>
      <c r="WLR15" s="458"/>
      <c r="WLS15" s="458"/>
      <c r="WLT15" s="458"/>
      <c r="WLU15" s="458"/>
      <c r="WLV15" s="458"/>
      <c r="WLW15" s="458"/>
      <c r="WLX15" s="458"/>
      <c r="WLY15" s="458"/>
      <c r="WLZ15" s="458"/>
      <c r="WMA15" s="458"/>
      <c r="WMB15" s="458"/>
      <c r="WMC15" s="458"/>
      <c r="WMD15" s="458"/>
      <c r="WME15" s="458"/>
      <c r="WMF15" s="458"/>
      <c r="WMG15" s="458"/>
      <c r="WMH15" s="458"/>
      <c r="WMI15" s="458"/>
      <c r="WMJ15" s="458"/>
      <c r="WMK15" s="458"/>
      <c r="WML15" s="458"/>
      <c r="WMM15" s="458"/>
      <c r="WMN15" s="458"/>
      <c r="WMO15" s="458"/>
      <c r="WMP15" s="458"/>
      <c r="WMQ15" s="458"/>
      <c r="WMR15" s="458"/>
      <c r="WMS15" s="458"/>
      <c r="WMT15" s="458"/>
      <c r="WMU15" s="458"/>
      <c r="WMV15" s="458"/>
      <c r="WMW15" s="458"/>
      <c r="WMX15" s="458"/>
      <c r="WMY15" s="458"/>
      <c r="WMZ15" s="458"/>
      <c r="WNA15" s="458"/>
      <c r="WNB15" s="458"/>
      <c r="WNC15" s="458"/>
      <c r="WND15" s="458"/>
      <c r="WNE15" s="458"/>
      <c r="WNF15" s="458"/>
      <c r="WNG15" s="458"/>
      <c r="WNH15" s="458"/>
      <c r="WNI15" s="458"/>
      <c r="WNJ15" s="458"/>
      <c r="WNK15" s="458"/>
      <c r="WNL15" s="458"/>
      <c r="WNM15" s="458"/>
      <c r="WNN15" s="458"/>
      <c r="WNO15" s="458"/>
      <c r="WNP15" s="458"/>
      <c r="WNQ15" s="458"/>
      <c r="WNR15" s="458"/>
      <c r="WNS15" s="458"/>
      <c r="WNT15" s="458"/>
      <c r="WNU15" s="458"/>
      <c r="WNV15" s="458"/>
      <c r="WNW15" s="458"/>
      <c r="WNX15" s="458"/>
      <c r="WNY15" s="458"/>
      <c r="WNZ15" s="458"/>
      <c r="WOA15" s="458"/>
      <c r="WOB15" s="458"/>
      <c r="WOC15" s="458"/>
      <c r="WOD15" s="458"/>
      <c r="WOE15" s="458"/>
      <c r="WOF15" s="458"/>
      <c r="WOG15" s="458"/>
      <c r="WOH15" s="458"/>
      <c r="WOI15" s="458"/>
      <c r="WOJ15" s="458"/>
      <c r="WOK15" s="458"/>
      <c r="WOL15" s="458"/>
      <c r="WOM15" s="458"/>
      <c r="WON15" s="458"/>
      <c r="WOO15" s="458"/>
      <c r="WOP15" s="458"/>
      <c r="WOQ15" s="458"/>
      <c r="WOR15" s="458"/>
      <c r="WOS15" s="458"/>
      <c r="WOT15" s="458"/>
      <c r="WOU15" s="458"/>
      <c r="WOV15" s="458"/>
      <c r="WOW15" s="458"/>
      <c r="WOX15" s="458"/>
      <c r="WOY15" s="458"/>
      <c r="WOZ15" s="458"/>
      <c r="WPA15" s="458"/>
      <c r="WPB15" s="458"/>
      <c r="WPC15" s="458"/>
      <c r="WPD15" s="458"/>
      <c r="WPE15" s="458"/>
      <c r="WPF15" s="458"/>
      <c r="WPG15" s="458"/>
      <c r="WPH15" s="458"/>
      <c r="WPI15" s="458"/>
      <c r="WPJ15" s="458"/>
      <c r="WPK15" s="458"/>
      <c r="WPL15" s="458"/>
      <c r="WPM15" s="458"/>
      <c r="WPN15" s="458"/>
      <c r="WPO15" s="458"/>
      <c r="WPP15" s="458"/>
      <c r="WPQ15" s="458"/>
      <c r="WPR15" s="458"/>
      <c r="WPS15" s="458"/>
      <c r="WPT15" s="458"/>
      <c r="WPU15" s="458"/>
      <c r="WPV15" s="458"/>
      <c r="WPW15" s="458"/>
      <c r="WPX15" s="458"/>
      <c r="WPY15" s="458"/>
      <c r="WPZ15" s="458"/>
      <c r="WQA15" s="458"/>
      <c r="WQB15" s="458"/>
      <c r="WQC15" s="458"/>
      <c r="WQD15" s="458"/>
      <c r="WQE15" s="458"/>
      <c r="WQF15" s="458"/>
      <c r="WQG15" s="458"/>
      <c r="WQH15" s="458"/>
      <c r="WQI15" s="458"/>
      <c r="WQJ15" s="458"/>
      <c r="WQK15" s="458"/>
      <c r="WQL15" s="458"/>
      <c r="WQM15" s="458"/>
      <c r="WQN15" s="458"/>
      <c r="WQO15" s="458"/>
      <c r="WQP15" s="458"/>
      <c r="WQQ15" s="458"/>
      <c r="WQR15" s="458"/>
      <c r="WQS15" s="458"/>
      <c r="WQT15" s="458"/>
      <c r="WQU15" s="458"/>
      <c r="WQV15" s="458"/>
      <c r="WQW15" s="458"/>
      <c r="WQX15" s="458"/>
      <c r="WQY15" s="458"/>
      <c r="WQZ15" s="458"/>
      <c r="WRA15" s="458"/>
      <c r="WRB15" s="458"/>
      <c r="WRC15" s="458"/>
      <c r="WRD15" s="458"/>
      <c r="WRE15" s="458"/>
      <c r="WRF15" s="458"/>
      <c r="WRG15" s="458"/>
      <c r="WRH15" s="458"/>
      <c r="WRI15" s="458"/>
      <c r="WRJ15" s="458"/>
      <c r="WRK15" s="458"/>
      <c r="WRL15" s="458"/>
      <c r="WRM15" s="458"/>
      <c r="WRN15" s="458"/>
      <c r="WRO15" s="458"/>
      <c r="WRP15" s="458"/>
      <c r="WRQ15" s="458"/>
      <c r="WRR15" s="458"/>
      <c r="WRS15" s="458"/>
      <c r="WRT15" s="458"/>
      <c r="WRU15" s="458"/>
      <c r="WRV15" s="458"/>
      <c r="WRW15" s="458"/>
      <c r="WRX15" s="458"/>
      <c r="WRY15" s="458"/>
      <c r="WRZ15" s="458"/>
      <c r="WSA15" s="458"/>
      <c r="WSB15" s="458"/>
      <c r="WSC15" s="458"/>
      <c r="WSD15" s="458"/>
      <c r="WSE15" s="458"/>
      <c r="WSF15" s="458"/>
      <c r="WSG15" s="458"/>
      <c r="WSH15" s="458"/>
      <c r="WSI15" s="458"/>
      <c r="WSJ15" s="458"/>
      <c r="WSK15" s="458"/>
      <c r="WSL15" s="458"/>
      <c r="WSM15" s="458"/>
      <c r="WSN15" s="458"/>
      <c r="WSO15" s="458"/>
      <c r="WSP15" s="458"/>
      <c r="WSQ15" s="458"/>
      <c r="WSR15" s="458"/>
      <c r="WSS15" s="458"/>
      <c r="WST15" s="458"/>
      <c r="WSU15" s="458"/>
      <c r="WSV15" s="458"/>
      <c r="WSW15" s="458"/>
      <c r="WSX15" s="458"/>
      <c r="WSY15" s="458"/>
      <c r="WSZ15" s="458"/>
      <c r="WTA15" s="458"/>
      <c r="WTB15" s="458"/>
      <c r="WTC15" s="458"/>
      <c r="WTD15" s="458"/>
      <c r="WTE15" s="458"/>
      <c r="WTF15" s="458"/>
      <c r="WTG15" s="458"/>
      <c r="WTH15" s="458"/>
      <c r="WTI15" s="458"/>
      <c r="WTJ15" s="458"/>
      <c r="WTK15" s="458"/>
      <c r="WTL15" s="458"/>
      <c r="WTM15" s="458"/>
      <c r="WTN15" s="458"/>
      <c r="WTO15" s="458"/>
      <c r="WTP15" s="458"/>
      <c r="WTQ15" s="458"/>
      <c r="WTR15" s="458"/>
      <c r="WTS15" s="458"/>
      <c r="WTT15" s="458"/>
      <c r="WTU15" s="458"/>
      <c r="WTV15" s="458"/>
      <c r="WTW15" s="458"/>
      <c r="WTX15" s="458"/>
      <c r="WTY15" s="458"/>
      <c r="WTZ15" s="458"/>
      <c r="WUA15" s="458"/>
      <c r="WUB15" s="458"/>
      <c r="WUC15" s="458"/>
      <c r="WUD15" s="458"/>
      <c r="WUE15" s="458"/>
      <c r="WUF15" s="458"/>
      <c r="WUG15" s="458"/>
      <c r="WUH15" s="458"/>
      <c r="WUI15" s="458"/>
      <c r="WUJ15" s="458"/>
      <c r="WUK15" s="458"/>
      <c r="WUL15" s="458"/>
      <c r="WUM15" s="458"/>
      <c r="WUN15" s="458"/>
      <c r="WUO15" s="458"/>
      <c r="WUP15" s="458"/>
      <c r="WUQ15" s="458"/>
      <c r="WUR15" s="458"/>
      <c r="WUS15" s="458"/>
      <c r="WUT15" s="458"/>
      <c r="WUU15" s="458"/>
      <c r="WUV15" s="458"/>
      <c r="WUW15" s="458"/>
      <c r="WUX15" s="458"/>
      <c r="WUY15" s="458"/>
      <c r="WUZ15" s="458"/>
      <c r="WVA15" s="458"/>
      <c r="WVB15" s="458"/>
      <c r="WVC15" s="458"/>
      <c r="WVD15" s="458"/>
      <c r="WVE15" s="458"/>
      <c r="WVF15" s="458"/>
      <c r="WVG15" s="458"/>
      <c r="WVH15" s="458"/>
      <c r="WVI15" s="458"/>
      <c r="WVJ15" s="458"/>
      <c r="WVK15" s="458"/>
      <c r="WVL15" s="458"/>
      <c r="WVM15" s="458"/>
      <c r="WVN15" s="458"/>
      <c r="WVO15" s="458"/>
      <c r="WVP15" s="458"/>
      <c r="WVQ15" s="458"/>
      <c r="WVR15" s="458"/>
      <c r="WVS15" s="458"/>
      <c r="WVT15" s="458"/>
      <c r="WVU15" s="458"/>
      <c r="WVV15" s="458"/>
      <c r="WVW15" s="458"/>
      <c r="WVX15" s="458"/>
      <c r="WVY15" s="458"/>
      <c r="WVZ15" s="458"/>
      <c r="WWA15" s="458"/>
      <c r="WWB15" s="458"/>
      <c r="WWC15" s="458"/>
      <c r="WWD15" s="458"/>
      <c r="WWE15" s="458"/>
      <c r="WWF15" s="458"/>
      <c r="WWG15" s="458"/>
      <c r="WWH15" s="458"/>
      <c r="WWI15" s="458"/>
      <c r="WWJ15" s="458"/>
      <c r="WWK15" s="458"/>
      <c r="WWL15" s="458"/>
      <c r="WWM15" s="458"/>
      <c r="WWN15" s="458"/>
      <c r="WWO15" s="458"/>
      <c r="WWP15" s="458"/>
      <c r="WWQ15" s="458"/>
      <c r="WWR15" s="458"/>
      <c r="WWS15" s="458"/>
      <c r="WWT15" s="458"/>
      <c r="WWU15" s="458"/>
      <c r="WWV15" s="458"/>
      <c r="WWW15" s="458"/>
      <c r="WWX15" s="458"/>
      <c r="WWY15" s="458"/>
      <c r="WWZ15" s="458"/>
      <c r="WXA15" s="458"/>
      <c r="WXB15" s="458"/>
      <c r="WXC15" s="458"/>
      <c r="WXD15" s="458"/>
      <c r="WXE15" s="458"/>
      <c r="WXF15" s="458"/>
      <c r="WXG15" s="458"/>
      <c r="WXH15" s="458"/>
      <c r="WXI15" s="458"/>
      <c r="WXJ15" s="458"/>
      <c r="WXK15" s="458"/>
      <c r="WXL15" s="458"/>
      <c r="WXM15" s="458"/>
      <c r="WXN15" s="458"/>
      <c r="WXO15" s="458"/>
      <c r="WXP15" s="458"/>
      <c r="WXQ15" s="458"/>
      <c r="WXR15" s="458"/>
      <c r="WXS15" s="458"/>
      <c r="WXT15" s="458"/>
      <c r="WXU15" s="458"/>
      <c r="WXV15" s="458"/>
      <c r="WXW15" s="458"/>
      <c r="WXX15" s="458"/>
      <c r="WXY15" s="458"/>
      <c r="WXZ15" s="458"/>
      <c r="WYA15" s="458"/>
      <c r="WYB15" s="458"/>
      <c r="WYC15" s="458"/>
      <c r="WYD15" s="458"/>
      <c r="WYE15" s="458"/>
      <c r="WYF15" s="458"/>
      <c r="WYG15" s="458"/>
      <c r="WYH15" s="458"/>
      <c r="WYI15" s="458"/>
      <c r="WYJ15" s="458"/>
      <c r="WYK15" s="458"/>
      <c r="WYL15" s="458"/>
      <c r="WYM15" s="458"/>
      <c r="WYN15" s="458"/>
      <c r="WYO15" s="458"/>
      <c r="WYP15" s="458"/>
      <c r="WYQ15" s="458"/>
      <c r="WYR15" s="458"/>
      <c r="WYS15" s="458"/>
      <c r="WYT15" s="458"/>
      <c r="WYU15" s="458"/>
      <c r="WYV15" s="458"/>
      <c r="WYW15" s="458"/>
      <c r="WYX15" s="458"/>
      <c r="WYY15" s="458"/>
      <c r="WYZ15" s="458"/>
      <c r="WZA15" s="458"/>
      <c r="WZB15" s="458"/>
      <c r="WZC15" s="458"/>
      <c r="WZD15" s="458"/>
      <c r="WZE15" s="458"/>
      <c r="WZF15" s="458"/>
      <c r="WZG15" s="458"/>
      <c r="WZH15" s="458"/>
      <c r="WZI15" s="458"/>
      <c r="WZJ15" s="458"/>
      <c r="WZK15" s="458"/>
      <c r="WZL15" s="458"/>
      <c r="WZM15" s="458"/>
      <c r="WZN15" s="458"/>
      <c r="WZO15" s="458"/>
      <c r="WZP15" s="458"/>
      <c r="WZQ15" s="458"/>
      <c r="WZR15" s="458"/>
      <c r="WZS15" s="458"/>
      <c r="WZT15" s="458"/>
      <c r="WZU15" s="458"/>
      <c r="WZV15" s="458"/>
      <c r="WZW15" s="458"/>
      <c r="WZX15" s="458"/>
      <c r="WZY15" s="458"/>
      <c r="WZZ15" s="458"/>
      <c r="XAA15" s="458"/>
      <c r="XAB15" s="458"/>
      <c r="XAC15" s="458"/>
      <c r="XAD15" s="458"/>
      <c r="XAE15" s="458"/>
      <c r="XAF15" s="458"/>
      <c r="XAG15" s="458"/>
      <c r="XAH15" s="458"/>
      <c r="XAI15" s="458"/>
      <c r="XAJ15" s="458"/>
      <c r="XAK15" s="458"/>
      <c r="XAL15" s="458"/>
      <c r="XAM15" s="458"/>
      <c r="XAN15" s="458"/>
      <c r="XAO15" s="458"/>
      <c r="XAP15" s="458"/>
      <c r="XAQ15" s="458"/>
      <c r="XAR15" s="458"/>
      <c r="XAS15" s="458"/>
      <c r="XAT15" s="458"/>
      <c r="XAU15" s="458"/>
      <c r="XAV15" s="458"/>
      <c r="XAW15" s="458"/>
      <c r="XAX15" s="458"/>
      <c r="XAY15" s="458"/>
      <c r="XAZ15" s="458"/>
      <c r="XBA15" s="458"/>
      <c r="XBB15" s="458"/>
      <c r="XBC15" s="458"/>
      <c r="XBD15" s="458"/>
      <c r="XBE15" s="458"/>
      <c r="XBF15" s="458"/>
      <c r="XBG15" s="458"/>
      <c r="XBH15" s="458"/>
      <c r="XBI15" s="458"/>
      <c r="XBJ15" s="458"/>
      <c r="XBK15" s="458"/>
      <c r="XBL15" s="458"/>
      <c r="XBM15" s="458"/>
      <c r="XBN15" s="458"/>
      <c r="XBO15" s="458"/>
      <c r="XBP15" s="458"/>
      <c r="XBQ15" s="458"/>
      <c r="XBR15" s="458"/>
      <c r="XBS15" s="458"/>
      <c r="XBT15" s="458"/>
      <c r="XBU15" s="458"/>
      <c r="XBV15" s="458"/>
      <c r="XBW15" s="458"/>
      <c r="XBX15" s="458"/>
      <c r="XBY15" s="458"/>
      <c r="XBZ15" s="458"/>
      <c r="XCA15" s="458"/>
      <c r="XCB15" s="458"/>
      <c r="XCC15" s="458"/>
      <c r="XCD15" s="458"/>
      <c r="XCE15" s="458"/>
      <c r="XCF15" s="458"/>
      <c r="XCG15" s="458"/>
      <c r="XCH15" s="458"/>
      <c r="XCI15" s="458"/>
      <c r="XCJ15" s="458"/>
      <c r="XCK15" s="458"/>
      <c r="XCL15" s="458"/>
      <c r="XCM15" s="458"/>
      <c r="XCN15" s="458"/>
      <c r="XCO15" s="458"/>
      <c r="XCP15" s="458"/>
      <c r="XCQ15" s="458"/>
      <c r="XCR15" s="458"/>
      <c r="XCS15" s="458"/>
      <c r="XCT15" s="458"/>
      <c r="XCU15" s="458"/>
      <c r="XCV15" s="458"/>
      <c r="XCW15" s="458"/>
      <c r="XCX15" s="458"/>
      <c r="XCY15" s="458"/>
      <c r="XCZ15" s="458"/>
      <c r="XDA15" s="458"/>
      <c r="XDB15" s="458"/>
      <c r="XDC15" s="458"/>
      <c r="XDD15" s="458"/>
      <c r="XDE15" s="458"/>
      <c r="XDF15" s="458"/>
      <c r="XDG15" s="458"/>
      <c r="XDH15" s="458"/>
      <c r="XDI15" s="458"/>
      <c r="XDJ15" s="458"/>
      <c r="XDK15" s="458"/>
      <c r="XDL15" s="458"/>
      <c r="XDM15" s="458"/>
      <c r="XDN15" s="458"/>
      <c r="XDO15" s="458"/>
      <c r="XDP15" s="458"/>
      <c r="XDQ15" s="458"/>
      <c r="XDR15" s="458"/>
      <c r="XDS15" s="458"/>
      <c r="XDT15" s="458"/>
      <c r="XDU15" s="458"/>
      <c r="XDV15" s="458"/>
      <c r="XDW15" s="458"/>
      <c r="XDX15" s="458"/>
      <c r="XDY15" s="458"/>
      <c r="XDZ15" s="458"/>
      <c r="XEA15" s="458"/>
      <c r="XEB15" s="458"/>
      <c r="XEC15" s="458"/>
      <c r="XED15" s="458"/>
      <c r="XEE15" s="458"/>
      <c r="XEF15" s="458"/>
      <c r="XEG15" s="458"/>
      <c r="XEH15" s="458"/>
      <c r="XEI15" s="458"/>
      <c r="XEJ15" s="458"/>
      <c r="XEK15" s="458"/>
      <c r="XEL15" s="458"/>
      <c r="XEM15" s="458"/>
      <c r="XEN15" s="458"/>
      <c r="XEO15" s="458"/>
      <c r="XEP15" s="458"/>
      <c r="XEQ15" s="458"/>
      <c r="XER15" s="458"/>
      <c r="XES15" s="458"/>
      <c r="XET15" s="458"/>
      <c r="XEU15" s="458"/>
      <c r="XEV15" s="458"/>
      <c r="XEW15" s="458"/>
      <c r="XEX15" s="458"/>
      <c r="XEY15" s="458"/>
      <c r="XEZ15" s="458"/>
      <c r="XFA15" s="458"/>
      <c r="XFB15" s="458"/>
      <c r="XFC15" s="458"/>
      <c r="XFD15" s="458"/>
    </row>
    <row r="16" spans="1:16384" ht="15" customHeight="1" x14ac:dyDescent="0.25">
      <c r="A16" s="628" t="s">
        <v>765</v>
      </c>
      <c r="B16" s="613" t="s">
        <v>766</v>
      </c>
      <c r="C16" s="191">
        <v>0</v>
      </c>
      <c r="D16" s="614">
        <v>11421178.609999999</v>
      </c>
      <c r="E16" s="615">
        <v>6310091.6600000001</v>
      </c>
      <c r="F16" s="391">
        <f t="shared" si="0"/>
        <v>0.55249041061971449</v>
      </c>
      <c r="G16" s="615">
        <v>3443638.45</v>
      </c>
      <c r="H16" s="389">
        <f t="shared" si="1"/>
        <v>0.30151340484114891</v>
      </c>
      <c r="I16" s="615">
        <v>2089028.96</v>
      </c>
      <c r="J16" s="404">
        <f t="shared" si="2"/>
        <v>0.18290835222302859</v>
      </c>
      <c r="K16" s="530">
        <v>0</v>
      </c>
      <c r="L16" s="391">
        <v>0</v>
      </c>
      <c r="M16" s="550" t="s">
        <v>127</v>
      </c>
      <c r="N16" s="696">
        <v>0</v>
      </c>
      <c r="O16" s="404">
        <v>0</v>
      </c>
      <c r="P16" s="550" t="s">
        <v>127</v>
      </c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58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58"/>
      <c r="BH16" s="458"/>
      <c r="BI16" s="458"/>
      <c r="BJ16" s="458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458"/>
      <c r="EE16" s="458"/>
      <c r="EF16" s="458"/>
      <c r="EG16" s="458"/>
      <c r="EH16" s="458"/>
      <c r="EI16" s="458"/>
      <c r="EJ16" s="458"/>
      <c r="EK16" s="458"/>
      <c r="EL16" s="458"/>
      <c r="EM16" s="458"/>
      <c r="EN16" s="458"/>
      <c r="EO16" s="458"/>
      <c r="EP16" s="458"/>
      <c r="EQ16" s="458"/>
      <c r="ER16" s="458"/>
      <c r="ES16" s="458"/>
      <c r="ET16" s="458"/>
      <c r="EU16" s="458"/>
      <c r="EV16" s="458"/>
      <c r="EW16" s="458"/>
      <c r="EX16" s="458"/>
      <c r="EY16" s="458"/>
      <c r="EZ16" s="458"/>
      <c r="FA16" s="458"/>
      <c r="FB16" s="458"/>
      <c r="FC16" s="458"/>
      <c r="FD16" s="458"/>
      <c r="FE16" s="458"/>
      <c r="FF16" s="458"/>
      <c r="FG16" s="458"/>
      <c r="FH16" s="458"/>
      <c r="FI16" s="458"/>
      <c r="FJ16" s="458"/>
      <c r="FK16" s="458"/>
      <c r="FL16" s="458"/>
      <c r="FM16" s="458"/>
      <c r="FN16" s="458"/>
      <c r="FO16" s="458"/>
      <c r="FP16" s="458"/>
      <c r="FQ16" s="458"/>
      <c r="FR16" s="458"/>
      <c r="FS16" s="458"/>
      <c r="FT16" s="458"/>
      <c r="FU16" s="458"/>
      <c r="FV16" s="458"/>
      <c r="FW16" s="458"/>
      <c r="FX16" s="458"/>
      <c r="FY16" s="458"/>
      <c r="FZ16" s="458"/>
      <c r="GA16" s="458"/>
      <c r="GB16" s="458"/>
      <c r="GC16" s="458"/>
      <c r="GD16" s="458"/>
      <c r="GE16" s="458"/>
      <c r="GF16" s="458"/>
      <c r="GG16" s="458"/>
      <c r="GH16" s="458"/>
      <c r="GI16" s="458"/>
      <c r="GJ16" s="458"/>
      <c r="GK16" s="458"/>
      <c r="GL16" s="458"/>
      <c r="GM16" s="458"/>
      <c r="GN16" s="458"/>
      <c r="GO16" s="458"/>
      <c r="GP16" s="458"/>
      <c r="GQ16" s="458"/>
      <c r="GR16" s="458"/>
      <c r="GS16" s="458"/>
      <c r="GT16" s="458"/>
      <c r="GU16" s="458"/>
      <c r="GV16" s="458"/>
      <c r="GW16" s="458"/>
      <c r="GX16" s="458"/>
      <c r="GY16" s="458"/>
      <c r="GZ16" s="458"/>
      <c r="HA16" s="458"/>
      <c r="HB16" s="458"/>
      <c r="HC16" s="458"/>
      <c r="HD16" s="458"/>
      <c r="HE16" s="458"/>
      <c r="HF16" s="458"/>
      <c r="HG16" s="458"/>
      <c r="HH16" s="458"/>
      <c r="HI16" s="458"/>
      <c r="HJ16" s="458"/>
      <c r="HK16" s="458"/>
      <c r="HL16" s="458"/>
      <c r="HM16" s="458"/>
      <c r="HN16" s="458"/>
      <c r="HO16" s="458"/>
      <c r="HP16" s="458"/>
      <c r="HQ16" s="458"/>
      <c r="HR16" s="458"/>
      <c r="HS16" s="458"/>
      <c r="HT16" s="458"/>
      <c r="HU16" s="458"/>
      <c r="HV16" s="458"/>
      <c r="HW16" s="458"/>
      <c r="HX16" s="458"/>
      <c r="HY16" s="458"/>
      <c r="HZ16" s="458"/>
      <c r="IA16" s="458"/>
      <c r="IB16" s="458"/>
      <c r="IC16" s="458"/>
      <c r="ID16" s="458"/>
      <c r="IE16" s="458"/>
      <c r="IF16" s="458"/>
      <c r="IG16" s="458"/>
      <c r="IH16" s="458"/>
      <c r="II16" s="458"/>
      <c r="IJ16" s="458"/>
      <c r="IK16" s="458"/>
      <c r="IL16" s="458"/>
      <c r="IM16" s="458"/>
      <c r="IN16" s="458"/>
      <c r="IO16" s="458"/>
      <c r="IP16" s="458"/>
      <c r="IQ16" s="458"/>
      <c r="IR16" s="458"/>
      <c r="IS16" s="458"/>
      <c r="IT16" s="458"/>
      <c r="IU16" s="458"/>
      <c r="IV16" s="458"/>
      <c r="IW16" s="458"/>
      <c r="IX16" s="458"/>
      <c r="IY16" s="458"/>
      <c r="IZ16" s="458"/>
      <c r="JA16" s="458"/>
      <c r="JB16" s="458"/>
      <c r="JC16" s="458"/>
      <c r="JD16" s="458"/>
      <c r="JE16" s="458"/>
      <c r="JF16" s="458"/>
      <c r="JG16" s="458"/>
      <c r="JH16" s="458"/>
      <c r="JI16" s="458"/>
      <c r="JJ16" s="458"/>
      <c r="JK16" s="458"/>
      <c r="JL16" s="458"/>
      <c r="JM16" s="458"/>
      <c r="JN16" s="458"/>
      <c r="JO16" s="458"/>
      <c r="JP16" s="458"/>
      <c r="JQ16" s="458"/>
      <c r="JR16" s="458"/>
      <c r="JS16" s="458"/>
      <c r="JT16" s="458"/>
      <c r="JU16" s="458"/>
      <c r="JV16" s="458"/>
      <c r="JW16" s="458"/>
      <c r="JX16" s="458"/>
      <c r="JY16" s="458"/>
      <c r="JZ16" s="458"/>
      <c r="KA16" s="458"/>
      <c r="KB16" s="458"/>
      <c r="KC16" s="458"/>
      <c r="KD16" s="458"/>
      <c r="KE16" s="458"/>
      <c r="KF16" s="458"/>
      <c r="KG16" s="458"/>
      <c r="KH16" s="458"/>
      <c r="KI16" s="458"/>
      <c r="KJ16" s="458"/>
      <c r="KK16" s="458"/>
      <c r="KL16" s="458"/>
      <c r="KM16" s="458"/>
      <c r="KN16" s="458"/>
      <c r="KO16" s="458"/>
      <c r="KP16" s="458"/>
      <c r="KQ16" s="458"/>
      <c r="KR16" s="458"/>
      <c r="KS16" s="458"/>
      <c r="KT16" s="458"/>
      <c r="KU16" s="458"/>
      <c r="KV16" s="458"/>
      <c r="KW16" s="458"/>
      <c r="KX16" s="458"/>
      <c r="KY16" s="458"/>
      <c r="KZ16" s="458"/>
      <c r="LA16" s="458"/>
      <c r="LB16" s="458"/>
      <c r="LC16" s="458"/>
      <c r="LD16" s="458"/>
      <c r="LE16" s="458"/>
      <c r="LF16" s="458"/>
      <c r="LG16" s="458"/>
      <c r="LH16" s="458"/>
      <c r="LI16" s="458"/>
      <c r="LJ16" s="458"/>
      <c r="LK16" s="458"/>
      <c r="LL16" s="458"/>
      <c r="LM16" s="458"/>
      <c r="LN16" s="458"/>
      <c r="LO16" s="458"/>
      <c r="LP16" s="458"/>
      <c r="LQ16" s="458"/>
      <c r="LR16" s="458"/>
      <c r="LS16" s="458"/>
      <c r="LT16" s="458"/>
      <c r="LU16" s="458"/>
      <c r="LV16" s="458"/>
      <c r="LW16" s="458"/>
      <c r="LX16" s="458"/>
      <c r="LY16" s="458"/>
      <c r="LZ16" s="458"/>
      <c r="MA16" s="458"/>
      <c r="MB16" s="458"/>
      <c r="MC16" s="458"/>
      <c r="MD16" s="458"/>
      <c r="ME16" s="458"/>
      <c r="MF16" s="458"/>
      <c r="MG16" s="458"/>
      <c r="MH16" s="458"/>
      <c r="MI16" s="458"/>
      <c r="MJ16" s="458"/>
      <c r="MK16" s="458"/>
      <c r="ML16" s="458"/>
      <c r="MM16" s="458"/>
      <c r="MN16" s="458"/>
      <c r="MO16" s="458"/>
      <c r="MP16" s="458"/>
      <c r="MQ16" s="458"/>
      <c r="MR16" s="458"/>
      <c r="MS16" s="458"/>
      <c r="MT16" s="458"/>
      <c r="MU16" s="458"/>
      <c r="MV16" s="458"/>
      <c r="MW16" s="458"/>
      <c r="MX16" s="458"/>
      <c r="MY16" s="458"/>
      <c r="MZ16" s="458"/>
      <c r="NA16" s="458"/>
      <c r="NB16" s="458"/>
      <c r="NC16" s="458"/>
      <c r="ND16" s="458"/>
      <c r="NE16" s="458"/>
      <c r="NF16" s="458"/>
      <c r="NG16" s="458"/>
      <c r="NH16" s="458"/>
      <c r="NI16" s="458"/>
      <c r="NJ16" s="458"/>
      <c r="NK16" s="458"/>
      <c r="NL16" s="458"/>
      <c r="NM16" s="458"/>
      <c r="NN16" s="458"/>
      <c r="NO16" s="458"/>
      <c r="NP16" s="458"/>
      <c r="NQ16" s="458"/>
      <c r="NR16" s="458"/>
      <c r="NS16" s="458"/>
      <c r="NT16" s="458"/>
      <c r="NU16" s="458"/>
      <c r="NV16" s="458"/>
      <c r="NW16" s="458"/>
      <c r="NX16" s="458"/>
      <c r="NY16" s="458"/>
      <c r="NZ16" s="458"/>
      <c r="OA16" s="458"/>
      <c r="OB16" s="458"/>
      <c r="OC16" s="458"/>
      <c r="OD16" s="458"/>
      <c r="OE16" s="458"/>
      <c r="OF16" s="458"/>
      <c r="OG16" s="458"/>
      <c r="OH16" s="458"/>
      <c r="OI16" s="458"/>
      <c r="OJ16" s="458"/>
      <c r="OK16" s="458"/>
      <c r="OL16" s="458"/>
      <c r="OM16" s="458"/>
      <c r="ON16" s="458"/>
      <c r="OO16" s="458"/>
      <c r="OP16" s="458"/>
      <c r="OQ16" s="458"/>
      <c r="OR16" s="458"/>
      <c r="OS16" s="458"/>
      <c r="OT16" s="458"/>
      <c r="OU16" s="458"/>
      <c r="OV16" s="458"/>
      <c r="OW16" s="458"/>
      <c r="OX16" s="458"/>
      <c r="OY16" s="458"/>
      <c r="OZ16" s="458"/>
      <c r="PA16" s="458"/>
      <c r="PB16" s="458"/>
      <c r="PC16" s="458"/>
      <c r="PD16" s="458"/>
      <c r="PE16" s="458"/>
      <c r="PF16" s="458"/>
      <c r="PG16" s="458"/>
      <c r="PH16" s="458"/>
      <c r="PI16" s="458"/>
      <c r="PJ16" s="458"/>
      <c r="PK16" s="458"/>
      <c r="PL16" s="458"/>
      <c r="PM16" s="458"/>
      <c r="PN16" s="458"/>
      <c r="PO16" s="458"/>
      <c r="PP16" s="458"/>
      <c r="PQ16" s="458"/>
      <c r="PR16" s="458"/>
      <c r="PS16" s="458"/>
      <c r="PT16" s="458"/>
      <c r="PU16" s="458"/>
      <c r="PV16" s="458"/>
      <c r="PW16" s="458"/>
      <c r="PX16" s="458"/>
      <c r="PY16" s="458"/>
      <c r="PZ16" s="458"/>
      <c r="QA16" s="458"/>
      <c r="QB16" s="458"/>
      <c r="QC16" s="458"/>
      <c r="QD16" s="458"/>
      <c r="QE16" s="458"/>
      <c r="QF16" s="458"/>
      <c r="QG16" s="458"/>
      <c r="QH16" s="458"/>
      <c r="QI16" s="458"/>
      <c r="QJ16" s="458"/>
      <c r="QK16" s="458"/>
      <c r="QL16" s="458"/>
      <c r="QM16" s="458"/>
      <c r="QN16" s="458"/>
      <c r="QO16" s="458"/>
      <c r="QP16" s="458"/>
      <c r="QQ16" s="458"/>
      <c r="QR16" s="458"/>
      <c r="QS16" s="458"/>
      <c r="QT16" s="458"/>
      <c r="QU16" s="458"/>
      <c r="QV16" s="458"/>
      <c r="QW16" s="458"/>
      <c r="QX16" s="458"/>
      <c r="QY16" s="458"/>
      <c r="QZ16" s="458"/>
      <c r="RA16" s="458"/>
      <c r="RB16" s="458"/>
      <c r="RC16" s="458"/>
      <c r="RD16" s="458"/>
      <c r="RE16" s="458"/>
      <c r="RF16" s="458"/>
      <c r="RG16" s="458"/>
      <c r="RH16" s="458"/>
      <c r="RI16" s="458"/>
      <c r="RJ16" s="458"/>
      <c r="RK16" s="458"/>
      <c r="RL16" s="458"/>
      <c r="RM16" s="458"/>
      <c r="RN16" s="458"/>
      <c r="RO16" s="458"/>
      <c r="RP16" s="458"/>
      <c r="RQ16" s="458"/>
      <c r="RR16" s="458"/>
      <c r="RS16" s="458"/>
      <c r="RT16" s="458"/>
      <c r="RU16" s="458"/>
      <c r="RV16" s="458"/>
      <c r="RW16" s="458"/>
      <c r="RX16" s="458"/>
      <c r="RY16" s="458"/>
      <c r="RZ16" s="458"/>
      <c r="SA16" s="458"/>
      <c r="SB16" s="458"/>
      <c r="SC16" s="458"/>
      <c r="SD16" s="458"/>
      <c r="SE16" s="458"/>
      <c r="SF16" s="458"/>
      <c r="SG16" s="458"/>
      <c r="SH16" s="458"/>
      <c r="SI16" s="458"/>
      <c r="SJ16" s="458"/>
      <c r="SK16" s="458"/>
      <c r="SL16" s="458"/>
      <c r="SM16" s="458"/>
      <c r="SN16" s="458"/>
      <c r="SO16" s="458"/>
      <c r="SP16" s="458"/>
      <c r="SQ16" s="458"/>
      <c r="SR16" s="458"/>
      <c r="SS16" s="458"/>
      <c r="ST16" s="458"/>
      <c r="SU16" s="458"/>
      <c r="SV16" s="458"/>
      <c r="SW16" s="458"/>
      <c r="SX16" s="458"/>
      <c r="SY16" s="458"/>
      <c r="SZ16" s="458"/>
      <c r="TA16" s="458"/>
      <c r="TB16" s="458"/>
      <c r="TC16" s="458"/>
      <c r="TD16" s="458"/>
      <c r="TE16" s="458"/>
      <c r="TF16" s="458"/>
      <c r="TG16" s="458"/>
      <c r="TH16" s="458"/>
      <c r="TI16" s="458"/>
      <c r="TJ16" s="458"/>
      <c r="TK16" s="458"/>
      <c r="TL16" s="458"/>
      <c r="TM16" s="458"/>
      <c r="TN16" s="458"/>
      <c r="TO16" s="458"/>
      <c r="TP16" s="458"/>
      <c r="TQ16" s="458"/>
      <c r="TR16" s="458"/>
      <c r="TS16" s="458"/>
      <c r="TT16" s="458"/>
      <c r="TU16" s="458"/>
      <c r="TV16" s="458"/>
      <c r="TW16" s="458"/>
      <c r="TX16" s="458"/>
      <c r="TY16" s="458"/>
      <c r="TZ16" s="458"/>
      <c r="UA16" s="458"/>
      <c r="UB16" s="458"/>
      <c r="UC16" s="458"/>
      <c r="UD16" s="458"/>
      <c r="UE16" s="458"/>
      <c r="UF16" s="458"/>
      <c r="UG16" s="458"/>
      <c r="UH16" s="458"/>
      <c r="UI16" s="458"/>
      <c r="UJ16" s="458"/>
      <c r="UK16" s="458"/>
      <c r="UL16" s="458"/>
      <c r="UM16" s="458"/>
      <c r="UN16" s="458"/>
      <c r="UO16" s="458"/>
      <c r="UP16" s="458"/>
      <c r="UQ16" s="458"/>
      <c r="UR16" s="458"/>
      <c r="US16" s="458"/>
      <c r="UT16" s="458"/>
      <c r="UU16" s="458"/>
      <c r="UV16" s="458"/>
      <c r="UW16" s="458"/>
      <c r="UX16" s="458"/>
      <c r="UY16" s="458"/>
      <c r="UZ16" s="458"/>
      <c r="VA16" s="458"/>
      <c r="VB16" s="458"/>
      <c r="VC16" s="458"/>
      <c r="VD16" s="458"/>
      <c r="VE16" s="458"/>
      <c r="VF16" s="458"/>
      <c r="VG16" s="458"/>
      <c r="VH16" s="458"/>
      <c r="VI16" s="458"/>
      <c r="VJ16" s="458"/>
      <c r="VK16" s="458"/>
      <c r="VL16" s="458"/>
      <c r="VM16" s="458"/>
      <c r="VN16" s="458"/>
      <c r="VO16" s="458"/>
      <c r="VP16" s="458"/>
      <c r="VQ16" s="458"/>
      <c r="VR16" s="458"/>
      <c r="VS16" s="458"/>
      <c r="VT16" s="458"/>
      <c r="VU16" s="458"/>
      <c r="VV16" s="458"/>
      <c r="VW16" s="458"/>
      <c r="VX16" s="458"/>
      <c r="VY16" s="458"/>
      <c r="VZ16" s="458"/>
      <c r="WA16" s="458"/>
      <c r="WB16" s="458"/>
      <c r="WC16" s="458"/>
      <c r="WD16" s="458"/>
      <c r="WE16" s="458"/>
      <c r="WF16" s="458"/>
      <c r="WG16" s="458"/>
      <c r="WH16" s="458"/>
      <c r="WI16" s="458"/>
      <c r="WJ16" s="458"/>
      <c r="WK16" s="458"/>
      <c r="WL16" s="458"/>
      <c r="WM16" s="458"/>
      <c r="WN16" s="458"/>
      <c r="WO16" s="458"/>
      <c r="WP16" s="458"/>
      <c r="WQ16" s="458"/>
      <c r="WR16" s="458"/>
      <c r="WS16" s="458"/>
      <c r="WT16" s="458"/>
      <c r="WU16" s="458"/>
      <c r="WV16" s="458"/>
      <c r="WW16" s="458"/>
      <c r="WX16" s="458"/>
      <c r="WY16" s="458"/>
      <c r="WZ16" s="458"/>
      <c r="XA16" s="458"/>
      <c r="XB16" s="458"/>
      <c r="XC16" s="458"/>
      <c r="XD16" s="458"/>
      <c r="XE16" s="458"/>
      <c r="XF16" s="458"/>
      <c r="XG16" s="458"/>
      <c r="XH16" s="458"/>
      <c r="XI16" s="458"/>
      <c r="XJ16" s="458"/>
      <c r="XK16" s="458"/>
      <c r="XL16" s="458"/>
      <c r="XM16" s="458"/>
      <c r="XN16" s="458"/>
      <c r="XO16" s="458"/>
      <c r="XP16" s="458"/>
      <c r="XQ16" s="458"/>
      <c r="XR16" s="458"/>
      <c r="XS16" s="458"/>
      <c r="XT16" s="458"/>
      <c r="XU16" s="458"/>
      <c r="XV16" s="458"/>
      <c r="XW16" s="458"/>
      <c r="XX16" s="458"/>
      <c r="XY16" s="458"/>
      <c r="XZ16" s="458"/>
      <c r="YA16" s="458"/>
      <c r="YB16" s="458"/>
      <c r="YC16" s="458"/>
      <c r="YD16" s="458"/>
      <c r="YE16" s="458"/>
      <c r="YF16" s="458"/>
      <c r="YG16" s="458"/>
      <c r="YH16" s="458"/>
      <c r="YI16" s="458"/>
      <c r="YJ16" s="458"/>
      <c r="YK16" s="458"/>
      <c r="YL16" s="458"/>
      <c r="YM16" s="458"/>
      <c r="YN16" s="458"/>
      <c r="YO16" s="458"/>
      <c r="YP16" s="458"/>
      <c r="YQ16" s="458"/>
      <c r="YR16" s="458"/>
      <c r="YS16" s="458"/>
      <c r="YT16" s="458"/>
      <c r="YU16" s="458"/>
      <c r="YV16" s="458"/>
      <c r="YW16" s="458"/>
      <c r="YX16" s="458"/>
      <c r="YY16" s="458"/>
      <c r="YZ16" s="458"/>
      <c r="ZA16" s="458"/>
      <c r="ZB16" s="458"/>
      <c r="ZC16" s="458"/>
      <c r="ZD16" s="458"/>
      <c r="ZE16" s="458"/>
      <c r="ZF16" s="458"/>
      <c r="ZG16" s="458"/>
      <c r="ZH16" s="458"/>
      <c r="ZI16" s="458"/>
      <c r="ZJ16" s="458"/>
      <c r="ZK16" s="458"/>
      <c r="ZL16" s="458"/>
      <c r="ZM16" s="458"/>
      <c r="ZN16" s="458"/>
      <c r="ZO16" s="458"/>
      <c r="ZP16" s="458"/>
      <c r="ZQ16" s="458"/>
      <c r="ZR16" s="458"/>
      <c r="ZS16" s="458"/>
      <c r="ZT16" s="458"/>
      <c r="ZU16" s="458"/>
      <c r="ZV16" s="458"/>
      <c r="ZW16" s="458"/>
      <c r="ZX16" s="458"/>
      <c r="ZY16" s="458"/>
      <c r="ZZ16" s="458"/>
      <c r="AAA16" s="458"/>
      <c r="AAB16" s="458"/>
      <c r="AAC16" s="458"/>
      <c r="AAD16" s="458"/>
      <c r="AAE16" s="458"/>
      <c r="AAF16" s="458"/>
      <c r="AAG16" s="458"/>
      <c r="AAH16" s="458"/>
      <c r="AAI16" s="458"/>
      <c r="AAJ16" s="458"/>
      <c r="AAK16" s="458"/>
      <c r="AAL16" s="458"/>
      <c r="AAM16" s="458"/>
      <c r="AAN16" s="458"/>
      <c r="AAO16" s="458"/>
      <c r="AAP16" s="458"/>
      <c r="AAQ16" s="458"/>
      <c r="AAR16" s="458"/>
      <c r="AAS16" s="458"/>
      <c r="AAT16" s="458"/>
      <c r="AAU16" s="458"/>
      <c r="AAV16" s="458"/>
      <c r="AAW16" s="458"/>
      <c r="AAX16" s="458"/>
      <c r="AAY16" s="458"/>
      <c r="AAZ16" s="458"/>
      <c r="ABA16" s="458"/>
      <c r="ABB16" s="458"/>
      <c r="ABC16" s="458"/>
      <c r="ABD16" s="458"/>
      <c r="ABE16" s="458"/>
      <c r="ABF16" s="458"/>
      <c r="ABG16" s="458"/>
      <c r="ABH16" s="458"/>
      <c r="ABI16" s="458"/>
      <c r="ABJ16" s="458"/>
      <c r="ABK16" s="458"/>
      <c r="ABL16" s="458"/>
      <c r="ABM16" s="458"/>
      <c r="ABN16" s="458"/>
      <c r="ABO16" s="458"/>
      <c r="ABP16" s="458"/>
      <c r="ABQ16" s="458"/>
      <c r="ABR16" s="458"/>
      <c r="ABS16" s="458"/>
      <c r="ABT16" s="458"/>
      <c r="ABU16" s="458"/>
      <c r="ABV16" s="458"/>
      <c r="ABW16" s="458"/>
      <c r="ABX16" s="458"/>
      <c r="ABY16" s="458"/>
      <c r="ABZ16" s="458"/>
      <c r="ACA16" s="458"/>
      <c r="ACB16" s="458"/>
      <c r="ACC16" s="458"/>
      <c r="ACD16" s="458"/>
      <c r="ACE16" s="458"/>
      <c r="ACF16" s="458"/>
      <c r="ACG16" s="458"/>
      <c r="ACH16" s="458"/>
      <c r="ACI16" s="458"/>
      <c r="ACJ16" s="458"/>
      <c r="ACK16" s="458"/>
      <c r="ACL16" s="458"/>
      <c r="ACM16" s="458"/>
      <c r="ACN16" s="458"/>
      <c r="ACO16" s="458"/>
      <c r="ACP16" s="458"/>
      <c r="ACQ16" s="458"/>
      <c r="ACR16" s="458"/>
      <c r="ACS16" s="458"/>
      <c r="ACT16" s="458"/>
      <c r="ACU16" s="458"/>
      <c r="ACV16" s="458"/>
      <c r="ACW16" s="458"/>
      <c r="ACX16" s="458"/>
      <c r="ACY16" s="458"/>
      <c r="ACZ16" s="458"/>
      <c r="ADA16" s="458"/>
      <c r="ADB16" s="458"/>
      <c r="ADC16" s="458"/>
      <c r="ADD16" s="458"/>
      <c r="ADE16" s="458"/>
      <c r="ADF16" s="458"/>
      <c r="ADG16" s="458"/>
      <c r="ADH16" s="458"/>
      <c r="ADI16" s="458"/>
      <c r="ADJ16" s="458"/>
      <c r="ADK16" s="458"/>
      <c r="ADL16" s="458"/>
      <c r="ADM16" s="458"/>
      <c r="ADN16" s="458"/>
      <c r="ADO16" s="458"/>
      <c r="ADP16" s="458"/>
      <c r="ADQ16" s="458"/>
      <c r="ADR16" s="458"/>
      <c r="ADS16" s="458"/>
      <c r="ADT16" s="458"/>
      <c r="ADU16" s="458"/>
      <c r="ADV16" s="458"/>
      <c r="ADW16" s="458"/>
      <c r="ADX16" s="458"/>
      <c r="ADY16" s="458"/>
      <c r="ADZ16" s="458"/>
      <c r="AEA16" s="458"/>
      <c r="AEB16" s="458"/>
      <c r="AEC16" s="458"/>
      <c r="AED16" s="458"/>
      <c r="AEE16" s="458"/>
      <c r="AEF16" s="458"/>
      <c r="AEG16" s="458"/>
      <c r="AEH16" s="458"/>
      <c r="AEI16" s="458"/>
      <c r="AEJ16" s="458"/>
      <c r="AEK16" s="458"/>
      <c r="AEL16" s="458"/>
      <c r="AEM16" s="458"/>
      <c r="AEN16" s="458"/>
      <c r="AEO16" s="458"/>
      <c r="AEP16" s="458"/>
      <c r="AEQ16" s="458"/>
      <c r="AER16" s="458"/>
      <c r="AES16" s="458"/>
      <c r="AET16" s="458"/>
      <c r="AEU16" s="458"/>
      <c r="AEV16" s="458"/>
      <c r="AEW16" s="458"/>
      <c r="AEX16" s="458"/>
      <c r="AEY16" s="458"/>
      <c r="AEZ16" s="458"/>
      <c r="AFA16" s="458"/>
      <c r="AFB16" s="458"/>
      <c r="AFC16" s="458"/>
      <c r="AFD16" s="458"/>
      <c r="AFE16" s="458"/>
      <c r="AFF16" s="458"/>
      <c r="AFG16" s="458"/>
      <c r="AFH16" s="458"/>
      <c r="AFI16" s="458"/>
      <c r="AFJ16" s="458"/>
      <c r="AFK16" s="458"/>
      <c r="AFL16" s="458"/>
      <c r="AFM16" s="458"/>
      <c r="AFN16" s="458"/>
      <c r="AFO16" s="458"/>
      <c r="AFP16" s="458"/>
      <c r="AFQ16" s="458"/>
      <c r="AFR16" s="458"/>
      <c r="AFS16" s="458"/>
      <c r="AFT16" s="458"/>
      <c r="AFU16" s="458"/>
      <c r="AFV16" s="458"/>
      <c r="AFW16" s="458"/>
      <c r="AFX16" s="458"/>
      <c r="AFY16" s="458"/>
      <c r="AFZ16" s="458"/>
      <c r="AGA16" s="458"/>
      <c r="AGB16" s="458"/>
      <c r="AGC16" s="458"/>
      <c r="AGD16" s="458"/>
      <c r="AGE16" s="458"/>
      <c r="AGF16" s="458"/>
      <c r="AGG16" s="458"/>
      <c r="AGH16" s="458"/>
      <c r="AGI16" s="458"/>
      <c r="AGJ16" s="458"/>
      <c r="AGK16" s="458"/>
      <c r="AGL16" s="458"/>
      <c r="AGM16" s="458"/>
      <c r="AGN16" s="458"/>
      <c r="AGO16" s="458"/>
      <c r="AGP16" s="458"/>
      <c r="AGQ16" s="458"/>
      <c r="AGR16" s="458"/>
      <c r="AGS16" s="458"/>
      <c r="AGT16" s="458"/>
      <c r="AGU16" s="458"/>
      <c r="AGV16" s="458"/>
      <c r="AGW16" s="458"/>
      <c r="AGX16" s="458"/>
      <c r="AGY16" s="458"/>
      <c r="AGZ16" s="458"/>
      <c r="AHA16" s="458"/>
      <c r="AHB16" s="458"/>
      <c r="AHC16" s="458"/>
      <c r="AHD16" s="458"/>
      <c r="AHE16" s="458"/>
      <c r="AHF16" s="458"/>
      <c r="AHG16" s="458"/>
      <c r="AHH16" s="458"/>
      <c r="AHI16" s="458"/>
      <c r="AHJ16" s="458"/>
      <c r="AHK16" s="458"/>
      <c r="AHL16" s="458"/>
      <c r="AHM16" s="458"/>
      <c r="AHN16" s="458"/>
      <c r="AHO16" s="458"/>
      <c r="AHP16" s="458"/>
      <c r="AHQ16" s="458"/>
      <c r="AHR16" s="458"/>
      <c r="AHS16" s="458"/>
      <c r="AHT16" s="458"/>
      <c r="AHU16" s="458"/>
      <c r="AHV16" s="458"/>
      <c r="AHW16" s="458"/>
      <c r="AHX16" s="458"/>
      <c r="AHY16" s="458"/>
      <c r="AHZ16" s="458"/>
      <c r="AIA16" s="458"/>
      <c r="AIB16" s="458"/>
      <c r="AIC16" s="458"/>
      <c r="AID16" s="458"/>
      <c r="AIE16" s="458"/>
      <c r="AIF16" s="458"/>
      <c r="AIG16" s="458"/>
      <c r="AIH16" s="458"/>
      <c r="AII16" s="458"/>
      <c r="AIJ16" s="458"/>
      <c r="AIK16" s="458"/>
      <c r="AIL16" s="458"/>
      <c r="AIM16" s="458"/>
      <c r="AIN16" s="458"/>
      <c r="AIO16" s="458"/>
      <c r="AIP16" s="458"/>
      <c r="AIQ16" s="458"/>
      <c r="AIR16" s="458"/>
      <c r="AIS16" s="458"/>
      <c r="AIT16" s="458"/>
      <c r="AIU16" s="458"/>
      <c r="AIV16" s="458"/>
      <c r="AIW16" s="458"/>
      <c r="AIX16" s="458"/>
      <c r="AIY16" s="458"/>
      <c r="AIZ16" s="458"/>
      <c r="AJA16" s="458"/>
      <c r="AJB16" s="458"/>
      <c r="AJC16" s="458"/>
      <c r="AJD16" s="458"/>
      <c r="AJE16" s="458"/>
      <c r="AJF16" s="458"/>
      <c r="AJG16" s="458"/>
      <c r="AJH16" s="458"/>
      <c r="AJI16" s="458"/>
      <c r="AJJ16" s="458"/>
      <c r="AJK16" s="458"/>
      <c r="AJL16" s="458"/>
      <c r="AJM16" s="458"/>
      <c r="AJN16" s="458"/>
      <c r="AJO16" s="458"/>
      <c r="AJP16" s="458"/>
      <c r="AJQ16" s="458"/>
      <c r="AJR16" s="458"/>
      <c r="AJS16" s="458"/>
      <c r="AJT16" s="458"/>
      <c r="AJU16" s="458"/>
      <c r="AJV16" s="458"/>
      <c r="AJW16" s="458"/>
      <c r="AJX16" s="458"/>
      <c r="AJY16" s="458"/>
      <c r="AJZ16" s="458"/>
      <c r="AKA16" s="458"/>
      <c r="AKB16" s="458"/>
      <c r="AKC16" s="458"/>
      <c r="AKD16" s="458"/>
      <c r="AKE16" s="458"/>
      <c r="AKF16" s="458"/>
      <c r="AKG16" s="458"/>
      <c r="AKH16" s="458"/>
      <c r="AKI16" s="458"/>
      <c r="AKJ16" s="458"/>
      <c r="AKK16" s="458"/>
      <c r="AKL16" s="458"/>
      <c r="AKM16" s="458"/>
      <c r="AKN16" s="458"/>
      <c r="AKO16" s="458"/>
      <c r="AKP16" s="458"/>
      <c r="AKQ16" s="458"/>
      <c r="AKR16" s="458"/>
      <c r="AKS16" s="458"/>
      <c r="AKT16" s="458"/>
      <c r="AKU16" s="458"/>
      <c r="AKV16" s="458"/>
      <c r="AKW16" s="458"/>
      <c r="AKX16" s="458"/>
      <c r="AKY16" s="458"/>
      <c r="AKZ16" s="458"/>
      <c r="ALA16" s="458"/>
      <c r="ALB16" s="458"/>
      <c r="ALC16" s="458"/>
      <c r="ALD16" s="458"/>
      <c r="ALE16" s="458"/>
      <c r="ALF16" s="458"/>
      <c r="ALG16" s="458"/>
      <c r="ALH16" s="458"/>
      <c r="ALI16" s="458"/>
      <c r="ALJ16" s="458"/>
      <c r="ALK16" s="458"/>
      <c r="ALL16" s="458"/>
      <c r="ALM16" s="458"/>
      <c r="ALN16" s="458"/>
      <c r="ALO16" s="458"/>
      <c r="ALP16" s="458"/>
      <c r="ALQ16" s="458"/>
      <c r="ALR16" s="458"/>
      <c r="ALS16" s="458"/>
      <c r="ALT16" s="458"/>
      <c r="ALU16" s="458"/>
      <c r="ALV16" s="458"/>
      <c r="ALW16" s="458"/>
      <c r="ALX16" s="458"/>
      <c r="ALY16" s="458"/>
      <c r="ALZ16" s="458"/>
      <c r="AMA16" s="458"/>
      <c r="AMB16" s="458"/>
      <c r="AMC16" s="458"/>
      <c r="AMD16" s="458"/>
      <c r="AME16" s="458"/>
      <c r="AMF16" s="458"/>
      <c r="AMG16" s="458"/>
      <c r="AMH16" s="458"/>
      <c r="AMI16" s="458"/>
      <c r="AMJ16" s="458"/>
      <c r="AMK16" s="458"/>
      <c r="AML16" s="458"/>
      <c r="AMM16" s="458"/>
      <c r="AMN16" s="458"/>
      <c r="AMO16" s="458"/>
      <c r="AMP16" s="458"/>
      <c r="AMQ16" s="458"/>
      <c r="AMR16" s="458"/>
      <c r="AMS16" s="458"/>
      <c r="AMT16" s="458"/>
      <c r="AMU16" s="458"/>
      <c r="AMV16" s="458"/>
      <c r="AMW16" s="458"/>
      <c r="AMX16" s="458"/>
      <c r="AMY16" s="458"/>
      <c r="AMZ16" s="458"/>
      <c r="ANA16" s="458"/>
      <c r="ANB16" s="458"/>
      <c r="ANC16" s="458"/>
      <c r="AND16" s="458"/>
      <c r="ANE16" s="458"/>
      <c r="ANF16" s="458"/>
      <c r="ANG16" s="458"/>
      <c r="ANH16" s="458"/>
      <c r="ANI16" s="458"/>
      <c r="ANJ16" s="458"/>
      <c r="ANK16" s="458"/>
      <c r="ANL16" s="458"/>
      <c r="ANM16" s="458"/>
      <c r="ANN16" s="458"/>
      <c r="ANO16" s="458"/>
      <c r="ANP16" s="458"/>
      <c r="ANQ16" s="458"/>
      <c r="ANR16" s="458"/>
      <c r="ANS16" s="458"/>
      <c r="ANT16" s="458"/>
      <c r="ANU16" s="458"/>
      <c r="ANV16" s="458"/>
      <c r="ANW16" s="458"/>
      <c r="ANX16" s="458"/>
      <c r="ANY16" s="458"/>
      <c r="ANZ16" s="458"/>
      <c r="AOA16" s="458"/>
      <c r="AOB16" s="458"/>
      <c r="AOC16" s="458"/>
      <c r="AOD16" s="458"/>
      <c r="AOE16" s="458"/>
      <c r="AOF16" s="458"/>
      <c r="AOG16" s="458"/>
      <c r="AOH16" s="458"/>
      <c r="AOI16" s="458"/>
      <c r="AOJ16" s="458"/>
      <c r="AOK16" s="458"/>
      <c r="AOL16" s="458"/>
      <c r="AOM16" s="458"/>
      <c r="AON16" s="458"/>
      <c r="AOO16" s="458"/>
      <c r="AOP16" s="458"/>
      <c r="AOQ16" s="458"/>
      <c r="AOR16" s="458"/>
      <c r="AOS16" s="458"/>
      <c r="AOT16" s="458"/>
      <c r="AOU16" s="458"/>
      <c r="AOV16" s="458"/>
      <c r="AOW16" s="458"/>
      <c r="AOX16" s="458"/>
      <c r="AOY16" s="458"/>
      <c r="AOZ16" s="458"/>
      <c r="APA16" s="458"/>
      <c r="APB16" s="458"/>
      <c r="APC16" s="458"/>
      <c r="APD16" s="458"/>
      <c r="APE16" s="458"/>
      <c r="APF16" s="458"/>
      <c r="APG16" s="458"/>
      <c r="APH16" s="458"/>
      <c r="API16" s="458"/>
      <c r="APJ16" s="458"/>
      <c r="APK16" s="458"/>
      <c r="APL16" s="458"/>
      <c r="APM16" s="458"/>
      <c r="APN16" s="458"/>
      <c r="APO16" s="458"/>
      <c r="APP16" s="458"/>
      <c r="APQ16" s="458"/>
      <c r="APR16" s="458"/>
      <c r="APS16" s="458"/>
      <c r="APT16" s="458"/>
      <c r="APU16" s="458"/>
      <c r="APV16" s="458"/>
      <c r="APW16" s="458"/>
      <c r="APX16" s="458"/>
      <c r="APY16" s="458"/>
      <c r="APZ16" s="458"/>
      <c r="AQA16" s="458"/>
      <c r="AQB16" s="458"/>
      <c r="AQC16" s="458"/>
      <c r="AQD16" s="458"/>
      <c r="AQE16" s="458"/>
      <c r="AQF16" s="458"/>
      <c r="AQG16" s="458"/>
      <c r="AQH16" s="458"/>
      <c r="AQI16" s="458"/>
      <c r="AQJ16" s="458"/>
      <c r="AQK16" s="458"/>
      <c r="AQL16" s="458"/>
      <c r="AQM16" s="458"/>
      <c r="AQN16" s="458"/>
      <c r="AQO16" s="458"/>
      <c r="AQP16" s="458"/>
      <c r="AQQ16" s="458"/>
      <c r="AQR16" s="458"/>
      <c r="AQS16" s="458"/>
      <c r="AQT16" s="458"/>
      <c r="AQU16" s="458"/>
      <c r="AQV16" s="458"/>
      <c r="AQW16" s="458"/>
      <c r="AQX16" s="458"/>
      <c r="AQY16" s="458"/>
      <c r="AQZ16" s="458"/>
      <c r="ARA16" s="458"/>
      <c r="ARB16" s="458"/>
      <c r="ARC16" s="458"/>
      <c r="ARD16" s="458"/>
      <c r="ARE16" s="458"/>
      <c r="ARF16" s="458"/>
      <c r="ARG16" s="458"/>
      <c r="ARH16" s="458"/>
      <c r="ARI16" s="458"/>
      <c r="ARJ16" s="458"/>
      <c r="ARK16" s="458"/>
      <c r="ARL16" s="458"/>
      <c r="ARM16" s="458"/>
      <c r="ARN16" s="458"/>
      <c r="ARO16" s="458"/>
      <c r="ARP16" s="458"/>
      <c r="ARQ16" s="458"/>
      <c r="ARR16" s="458"/>
      <c r="ARS16" s="458"/>
      <c r="ART16" s="458"/>
      <c r="ARU16" s="458"/>
      <c r="ARV16" s="458"/>
      <c r="ARW16" s="458"/>
      <c r="ARX16" s="458"/>
      <c r="ARY16" s="458"/>
      <c r="ARZ16" s="458"/>
      <c r="ASA16" s="458"/>
      <c r="ASB16" s="458"/>
      <c r="ASC16" s="458"/>
      <c r="ASD16" s="458"/>
      <c r="ASE16" s="458"/>
      <c r="ASF16" s="458"/>
      <c r="ASG16" s="458"/>
      <c r="ASH16" s="458"/>
      <c r="ASI16" s="458"/>
      <c r="ASJ16" s="458"/>
      <c r="ASK16" s="458"/>
      <c r="ASL16" s="458"/>
      <c r="ASM16" s="458"/>
      <c r="ASN16" s="458"/>
      <c r="ASO16" s="458"/>
      <c r="ASP16" s="458"/>
      <c r="ASQ16" s="458"/>
      <c r="ASR16" s="458"/>
      <c r="ASS16" s="458"/>
      <c r="AST16" s="458"/>
      <c r="ASU16" s="458"/>
      <c r="ASV16" s="458"/>
      <c r="ASW16" s="458"/>
      <c r="ASX16" s="458"/>
      <c r="ASY16" s="458"/>
      <c r="ASZ16" s="458"/>
      <c r="ATA16" s="458"/>
      <c r="ATB16" s="458"/>
      <c r="ATC16" s="458"/>
      <c r="ATD16" s="458"/>
      <c r="ATE16" s="458"/>
      <c r="ATF16" s="458"/>
      <c r="ATG16" s="458"/>
      <c r="ATH16" s="458"/>
      <c r="ATI16" s="458"/>
      <c r="ATJ16" s="458"/>
      <c r="ATK16" s="458"/>
      <c r="ATL16" s="458"/>
      <c r="ATM16" s="458"/>
      <c r="ATN16" s="458"/>
      <c r="ATO16" s="458"/>
      <c r="ATP16" s="458"/>
      <c r="ATQ16" s="458"/>
      <c r="ATR16" s="458"/>
      <c r="ATS16" s="458"/>
      <c r="ATT16" s="458"/>
      <c r="ATU16" s="458"/>
      <c r="ATV16" s="458"/>
      <c r="ATW16" s="458"/>
      <c r="ATX16" s="458"/>
      <c r="ATY16" s="458"/>
      <c r="ATZ16" s="458"/>
      <c r="AUA16" s="458"/>
      <c r="AUB16" s="458"/>
      <c r="AUC16" s="458"/>
      <c r="AUD16" s="458"/>
      <c r="AUE16" s="458"/>
      <c r="AUF16" s="458"/>
      <c r="AUG16" s="458"/>
      <c r="AUH16" s="458"/>
      <c r="AUI16" s="458"/>
      <c r="AUJ16" s="458"/>
      <c r="AUK16" s="458"/>
      <c r="AUL16" s="458"/>
      <c r="AUM16" s="458"/>
      <c r="AUN16" s="458"/>
      <c r="AUO16" s="458"/>
      <c r="AUP16" s="458"/>
      <c r="AUQ16" s="458"/>
      <c r="AUR16" s="458"/>
      <c r="AUS16" s="458"/>
      <c r="AUT16" s="458"/>
      <c r="AUU16" s="458"/>
      <c r="AUV16" s="458"/>
      <c r="AUW16" s="458"/>
      <c r="AUX16" s="458"/>
      <c r="AUY16" s="458"/>
      <c r="AUZ16" s="458"/>
      <c r="AVA16" s="458"/>
      <c r="AVB16" s="458"/>
      <c r="AVC16" s="458"/>
      <c r="AVD16" s="458"/>
      <c r="AVE16" s="458"/>
      <c r="AVF16" s="458"/>
      <c r="AVG16" s="458"/>
      <c r="AVH16" s="458"/>
      <c r="AVI16" s="458"/>
      <c r="AVJ16" s="458"/>
      <c r="AVK16" s="458"/>
      <c r="AVL16" s="458"/>
      <c r="AVM16" s="458"/>
      <c r="AVN16" s="458"/>
      <c r="AVO16" s="458"/>
      <c r="AVP16" s="458"/>
      <c r="AVQ16" s="458"/>
      <c r="AVR16" s="458"/>
      <c r="AVS16" s="458"/>
      <c r="AVT16" s="458"/>
      <c r="AVU16" s="458"/>
      <c r="AVV16" s="458"/>
      <c r="AVW16" s="458"/>
      <c r="AVX16" s="458"/>
      <c r="AVY16" s="458"/>
      <c r="AVZ16" s="458"/>
      <c r="AWA16" s="458"/>
      <c r="AWB16" s="458"/>
      <c r="AWC16" s="458"/>
      <c r="AWD16" s="458"/>
      <c r="AWE16" s="458"/>
      <c r="AWF16" s="458"/>
      <c r="AWG16" s="458"/>
      <c r="AWH16" s="458"/>
      <c r="AWI16" s="458"/>
      <c r="AWJ16" s="458"/>
      <c r="AWK16" s="458"/>
      <c r="AWL16" s="458"/>
      <c r="AWM16" s="458"/>
      <c r="AWN16" s="458"/>
      <c r="AWO16" s="458"/>
      <c r="AWP16" s="458"/>
      <c r="AWQ16" s="458"/>
      <c r="AWR16" s="458"/>
      <c r="AWS16" s="458"/>
      <c r="AWT16" s="458"/>
      <c r="AWU16" s="458"/>
      <c r="AWV16" s="458"/>
      <c r="AWW16" s="458"/>
      <c r="AWX16" s="458"/>
      <c r="AWY16" s="458"/>
      <c r="AWZ16" s="458"/>
      <c r="AXA16" s="458"/>
      <c r="AXB16" s="458"/>
      <c r="AXC16" s="458"/>
      <c r="AXD16" s="458"/>
      <c r="AXE16" s="458"/>
      <c r="AXF16" s="458"/>
      <c r="AXG16" s="458"/>
      <c r="AXH16" s="458"/>
      <c r="AXI16" s="458"/>
      <c r="AXJ16" s="458"/>
      <c r="AXK16" s="458"/>
      <c r="AXL16" s="458"/>
      <c r="AXM16" s="458"/>
      <c r="AXN16" s="458"/>
      <c r="AXO16" s="458"/>
      <c r="AXP16" s="458"/>
      <c r="AXQ16" s="458"/>
      <c r="AXR16" s="458"/>
      <c r="AXS16" s="458"/>
      <c r="AXT16" s="458"/>
      <c r="AXU16" s="458"/>
      <c r="AXV16" s="458"/>
      <c r="AXW16" s="458"/>
      <c r="AXX16" s="458"/>
      <c r="AXY16" s="458"/>
      <c r="AXZ16" s="458"/>
      <c r="AYA16" s="458"/>
      <c r="AYB16" s="458"/>
      <c r="AYC16" s="458"/>
      <c r="AYD16" s="458"/>
      <c r="AYE16" s="458"/>
      <c r="AYF16" s="458"/>
      <c r="AYG16" s="458"/>
      <c r="AYH16" s="458"/>
      <c r="AYI16" s="458"/>
      <c r="AYJ16" s="458"/>
      <c r="AYK16" s="458"/>
      <c r="AYL16" s="458"/>
      <c r="AYM16" s="458"/>
      <c r="AYN16" s="458"/>
      <c r="AYO16" s="458"/>
      <c r="AYP16" s="458"/>
      <c r="AYQ16" s="458"/>
      <c r="AYR16" s="458"/>
      <c r="AYS16" s="458"/>
      <c r="AYT16" s="458"/>
      <c r="AYU16" s="458"/>
      <c r="AYV16" s="458"/>
      <c r="AYW16" s="458"/>
      <c r="AYX16" s="458"/>
      <c r="AYY16" s="458"/>
      <c r="AYZ16" s="458"/>
      <c r="AZA16" s="458"/>
      <c r="AZB16" s="458"/>
      <c r="AZC16" s="458"/>
      <c r="AZD16" s="458"/>
      <c r="AZE16" s="458"/>
      <c r="AZF16" s="458"/>
      <c r="AZG16" s="458"/>
      <c r="AZH16" s="458"/>
      <c r="AZI16" s="458"/>
      <c r="AZJ16" s="458"/>
      <c r="AZK16" s="458"/>
      <c r="AZL16" s="458"/>
      <c r="AZM16" s="458"/>
      <c r="AZN16" s="458"/>
      <c r="AZO16" s="458"/>
      <c r="AZP16" s="458"/>
      <c r="AZQ16" s="458"/>
      <c r="AZR16" s="458"/>
      <c r="AZS16" s="458"/>
      <c r="AZT16" s="458"/>
      <c r="AZU16" s="458"/>
      <c r="AZV16" s="458"/>
      <c r="AZW16" s="458"/>
      <c r="AZX16" s="458"/>
      <c r="AZY16" s="458"/>
      <c r="AZZ16" s="458"/>
      <c r="BAA16" s="458"/>
      <c r="BAB16" s="458"/>
      <c r="BAC16" s="458"/>
      <c r="BAD16" s="458"/>
      <c r="BAE16" s="458"/>
      <c r="BAF16" s="458"/>
      <c r="BAG16" s="458"/>
      <c r="BAH16" s="458"/>
      <c r="BAI16" s="458"/>
      <c r="BAJ16" s="458"/>
      <c r="BAK16" s="458"/>
      <c r="BAL16" s="458"/>
      <c r="BAM16" s="458"/>
      <c r="BAN16" s="458"/>
      <c r="BAO16" s="458"/>
      <c r="BAP16" s="458"/>
      <c r="BAQ16" s="458"/>
      <c r="BAR16" s="458"/>
      <c r="BAS16" s="458"/>
      <c r="BAT16" s="458"/>
      <c r="BAU16" s="458"/>
      <c r="BAV16" s="458"/>
      <c r="BAW16" s="458"/>
      <c r="BAX16" s="458"/>
      <c r="BAY16" s="458"/>
      <c r="BAZ16" s="458"/>
      <c r="BBA16" s="458"/>
      <c r="BBB16" s="458"/>
      <c r="BBC16" s="458"/>
      <c r="BBD16" s="458"/>
      <c r="BBE16" s="458"/>
      <c r="BBF16" s="458"/>
      <c r="BBG16" s="458"/>
      <c r="BBH16" s="458"/>
      <c r="BBI16" s="458"/>
      <c r="BBJ16" s="458"/>
      <c r="BBK16" s="458"/>
      <c r="BBL16" s="458"/>
      <c r="BBM16" s="458"/>
      <c r="BBN16" s="458"/>
      <c r="BBO16" s="458"/>
      <c r="BBP16" s="458"/>
      <c r="BBQ16" s="458"/>
      <c r="BBR16" s="458"/>
      <c r="BBS16" s="458"/>
      <c r="BBT16" s="458"/>
      <c r="BBU16" s="458"/>
      <c r="BBV16" s="458"/>
      <c r="BBW16" s="458"/>
      <c r="BBX16" s="458"/>
      <c r="BBY16" s="458"/>
      <c r="BBZ16" s="458"/>
      <c r="BCA16" s="458"/>
      <c r="BCB16" s="458"/>
      <c r="BCC16" s="458"/>
      <c r="BCD16" s="458"/>
      <c r="BCE16" s="458"/>
      <c r="BCF16" s="458"/>
      <c r="BCG16" s="458"/>
      <c r="BCH16" s="458"/>
      <c r="BCI16" s="458"/>
      <c r="BCJ16" s="458"/>
      <c r="BCK16" s="458"/>
      <c r="BCL16" s="458"/>
      <c r="BCM16" s="458"/>
      <c r="BCN16" s="458"/>
      <c r="BCO16" s="458"/>
      <c r="BCP16" s="458"/>
      <c r="BCQ16" s="458"/>
      <c r="BCR16" s="458"/>
      <c r="BCS16" s="458"/>
      <c r="BCT16" s="458"/>
      <c r="BCU16" s="458"/>
      <c r="BCV16" s="458"/>
      <c r="BCW16" s="458"/>
      <c r="BCX16" s="458"/>
      <c r="BCY16" s="458"/>
      <c r="BCZ16" s="458"/>
      <c r="BDA16" s="458"/>
      <c r="BDB16" s="458"/>
      <c r="BDC16" s="458"/>
      <c r="BDD16" s="458"/>
      <c r="BDE16" s="458"/>
      <c r="BDF16" s="458"/>
      <c r="BDG16" s="458"/>
      <c r="BDH16" s="458"/>
      <c r="BDI16" s="458"/>
      <c r="BDJ16" s="458"/>
      <c r="BDK16" s="458"/>
      <c r="BDL16" s="458"/>
      <c r="BDM16" s="458"/>
      <c r="BDN16" s="458"/>
      <c r="BDO16" s="458"/>
      <c r="BDP16" s="458"/>
      <c r="BDQ16" s="458"/>
      <c r="BDR16" s="458"/>
      <c r="BDS16" s="458"/>
      <c r="BDT16" s="458"/>
      <c r="BDU16" s="458"/>
      <c r="BDV16" s="458"/>
      <c r="BDW16" s="458"/>
      <c r="BDX16" s="458"/>
      <c r="BDY16" s="458"/>
      <c r="BDZ16" s="458"/>
      <c r="BEA16" s="458"/>
      <c r="BEB16" s="458"/>
      <c r="BEC16" s="458"/>
      <c r="BED16" s="458"/>
      <c r="BEE16" s="458"/>
      <c r="BEF16" s="458"/>
      <c r="BEG16" s="458"/>
      <c r="BEH16" s="458"/>
      <c r="BEI16" s="458"/>
      <c r="BEJ16" s="458"/>
      <c r="BEK16" s="458"/>
      <c r="BEL16" s="458"/>
      <c r="BEM16" s="458"/>
      <c r="BEN16" s="458"/>
      <c r="BEO16" s="458"/>
      <c r="BEP16" s="458"/>
      <c r="BEQ16" s="458"/>
      <c r="BER16" s="458"/>
      <c r="BES16" s="458"/>
      <c r="BET16" s="458"/>
      <c r="BEU16" s="458"/>
      <c r="BEV16" s="458"/>
      <c r="BEW16" s="458"/>
      <c r="BEX16" s="458"/>
      <c r="BEY16" s="458"/>
      <c r="BEZ16" s="458"/>
      <c r="BFA16" s="458"/>
      <c r="BFB16" s="458"/>
      <c r="BFC16" s="458"/>
      <c r="BFD16" s="458"/>
      <c r="BFE16" s="458"/>
      <c r="BFF16" s="458"/>
      <c r="BFG16" s="458"/>
      <c r="BFH16" s="458"/>
      <c r="BFI16" s="458"/>
      <c r="BFJ16" s="458"/>
      <c r="BFK16" s="458"/>
      <c r="BFL16" s="458"/>
      <c r="BFM16" s="458"/>
      <c r="BFN16" s="458"/>
      <c r="BFO16" s="458"/>
      <c r="BFP16" s="458"/>
      <c r="BFQ16" s="458"/>
      <c r="BFR16" s="458"/>
      <c r="BFS16" s="458"/>
      <c r="BFT16" s="458"/>
      <c r="BFU16" s="458"/>
      <c r="BFV16" s="458"/>
      <c r="BFW16" s="458"/>
      <c r="BFX16" s="458"/>
      <c r="BFY16" s="458"/>
      <c r="BFZ16" s="458"/>
      <c r="BGA16" s="458"/>
      <c r="BGB16" s="458"/>
      <c r="BGC16" s="458"/>
      <c r="BGD16" s="458"/>
      <c r="BGE16" s="458"/>
      <c r="BGF16" s="458"/>
      <c r="BGG16" s="458"/>
      <c r="BGH16" s="458"/>
      <c r="BGI16" s="458"/>
      <c r="BGJ16" s="458"/>
      <c r="BGK16" s="458"/>
      <c r="BGL16" s="458"/>
      <c r="BGM16" s="458"/>
      <c r="BGN16" s="458"/>
      <c r="BGO16" s="458"/>
      <c r="BGP16" s="458"/>
      <c r="BGQ16" s="458"/>
      <c r="BGR16" s="458"/>
      <c r="BGS16" s="458"/>
      <c r="BGT16" s="458"/>
      <c r="BGU16" s="458"/>
      <c r="BGV16" s="458"/>
      <c r="BGW16" s="458"/>
      <c r="BGX16" s="458"/>
      <c r="BGY16" s="458"/>
      <c r="BGZ16" s="458"/>
      <c r="BHA16" s="458"/>
      <c r="BHB16" s="458"/>
      <c r="BHC16" s="458"/>
      <c r="BHD16" s="458"/>
      <c r="BHE16" s="458"/>
      <c r="BHF16" s="458"/>
      <c r="BHG16" s="458"/>
      <c r="BHH16" s="458"/>
      <c r="BHI16" s="458"/>
      <c r="BHJ16" s="458"/>
      <c r="BHK16" s="458"/>
      <c r="BHL16" s="458"/>
      <c r="BHM16" s="458"/>
      <c r="BHN16" s="458"/>
      <c r="BHO16" s="458"/>
      <c r="BHP16" s="458"/>
      <c r="BHQ16" s="458"/>
      <c r="BHR16" s="458"/>
      <c r="BHS16" s="458"/>
      <c r="BHT16" s="458"/>
      <c r="BHU16" s="458"/>
      <c r="BHV16" s="458"/>
      <c r="BHW16" s="458"/>
      <c r="BHX16" s="458"/>
      <c r="BHY16" s="458"/>
      <c r="BHZ16" s="458"/>
      <c r="BIA16" s="458"/>
      <c r="BIB16" s="458"/>
      <c r="BIC16" s="458"/>
      <c r="BID16" s="458"/>
      <c r="BIE16" s="458"/>
      <c r="BIF16" s="458"/>
      <c r="BIG16" s="458"/>
      <c r="BIH16" s="458"/>
      <c r="BII16" s="458"/>
      <c r="BIJ16" s="458"/>
      <c r="BIK16" s="458"/>
      <c r="BIL16" s="458"/>
      <c r="BIM16" s="458"/>
      <c r="BIN16" s="458"/>
      <c r="BIO16" s="458"/>
      <c r="BIP16" s="458"/>
      <c r="BIQ16" s="458"/>
      <c r="BIR16" s="458"/>
      <c r="BIS16" s="458"/>
      <c r="BIT16" s="458"/>
      <c r="BIU16" s="458"/>
      <c r="BIV16" s="458"/>
      <c r="BIW16" s="458"/>
      <c r="BIX16" s="458"/>
      <c r="BIY16" s="458"/>
      <c r="BIZ16" s="458"/>
      <c r="BJA16" s="458"/>
      <c r="BJB16" s="458"/>
      <c r="BJC16" s="458"/>
      <c r="BJD16" s="458"/>
      <c r="BJE16" s="458"/>
      <c r="BJF16" s="458"/>
      <c r="BJG16" s="458"/>
      <c r="BJH16" s="458"/>
      <c r="BJI16" s="458"/>
      <c r="BJJ16" s="458"/>
      <c r="BJK16" s="458"/>
      <c r="BJL16" s="458"/>
      <c r="BJM16" s="458"/>
      <c r="BJN16" s="458"/>
      <c r="BJO16" s="458"/>
      <c r="BJP16" s="458"/>
      <c r="BJQ16" s="458"/>
      <c r="BJR16" s="458"/>
      <c r="BJS16" s="458"/>
      <c r="BJT16" s="458"/>
      <c r="BJU16" s="458"/>
      <c r="BJV16" s="458"/>
      <c r="BJW16" s="458"/>
      <c r="BJX16" s="458"/>
      <c r="BJY16" s="458"/>
      <c r="BJZ16" s="458"/>
      <c r="BKA16" s="458"/>
      <c r="BKB16" s="458"/>
      <c r="BKC16" s="458"/>
      <c r="BKD16" s="458"/>
      <c r="BKE16" s="458"/>
      <c r="BKF16" s="458"/>
      <c r="BKG16" s="458"/>
      <c r="BKH16" s="458"/>
      <c r="BKI16" s="458"/>
      <c r="BKJ16" s="458"/>
      <c r="BKK16" s="458"/>
      <c r="BKL16" s="458"/>
      <c r="BKM16" s="458"/>
      <c r="BKN16" s="458"/>
      <c r="BKO16" s="458"/>
      <c r="BKP16" s="458"/>
      <c r="BKQ16" s="458"/>
      <c r="BKR16" s="458"/>
      <c r="BKS16" s="458"/>
      <c r="BKT16" s="458"/>
      <c r="BKU16" s="458"/>
      <c r="BKV16" s="458"/>
      <c r="BKW16" s="458"/>
      <c r="BKX16" s="458"/>
      <c r="BKY16" s="458"/>
      <c r="BKZ16" s="458"/>
      <c r="BLA16" s="458"/>
      <c r="BLB16" s="458"/>
      <c r="BLC16" s="458"/>
      <c r="BLD16" s="458"/>
      <c r="BLE16" s="458"/>
      <c r="BLF16" s="458"/>
      <c r="BLG16" s="458"/>
      <c r="BLH16" s="458"/>
      <c r="BLI16" s="458"/>
      <c r="BLJ16" s="458"/>
      <c r="BLK16" s="458"/>
      <c r="BLL16" s="458"/>
      <c r="BLM16" s="458"/>
      <c r="BLN16" s="458"/>
      <c r="BLO16" s="458"/>
      <c r="BLP16" s="458"/>
      <c r="BLQ16" s="458"/>
      <c r="BLR16" s="458"/>
      <c r="BLS16" s="458"/>
      <c r="BLT16" s="458"/>
      <c r="BLU16" s="458"/>
      <c r="BLV16" s="458"/>
      <c r="BLW16" s="458"/>
      <c r="BLX16" s="458"/>
      <c r="BLY16" s="458"/>
      <c r="BLZ16" s="458"/>
      <c r="BMA16" s="458"/>
      <c r="BMB16" s="458"/>
      <c r="BMC16" s="458"/>
      <c r="BMD16" s="458"/>
      <c r="BME16" s="458"/>
      <c r="BMF16" s="458"/>
      <c r="BMG16" s="458"/>
      <c r="BMH16" s="458"/>
      <c r="BMI16" s="458"/>
      <c r="BMJ16" s="458"/>
      <c r="BMK16" s="458"/>
      <c r="BML16" s="458"/>
      <c r="BMM16" s="458"/>
      <c r="BMN16" s="458"/>
      <c r="BMO16" s="458"/>
      <c r="BMP16" s="458"/>
      <c r="BMQ16" s="458"/>
      <c r="BMR16" s="458"/>
      <c r="BMS16" s="458"/>
      <c r="BMT16" s="458"/>
      <c r="BMU16" s="458"/>
      <c r="BMV16" s="458"/>
      <c r="BMW16" s="458"/>
      <c r="BMX16" s="458"/>
      <c r="BMY16" s="458"/>
      <c r="BMZ16" s="458"/>
      <c r="BNA16" s="458"/>
      <c r="BNB16" s="458"/>
      <c r="BNC16" s="458"/>
      <c r="BND16" s="458"/>
      <c r="BNE16" s="458"/>
      <c r="BNF16" s="458"/>
      <c r="BNG16" s="458"/>
      <c r="BNH16" s="458"/>
      <c r="BNI16" s="458"/>
      <c r="BNJ16" s="458"/>
      <c r="BNK16" s="458"/>
      <c r="BNL16" s="458"/>
      <c r="BNM16" s="458"/>
      <c r="BNN16" s="458"/>
      <c r="BNO16" s="458"/>
      <c r="BNP16" s="458"/>
      <c r="BNQ16" s="458"/>
      <c r="BNR16" s="458"/>
      <c r="BNS16" s="458"/>
      <c r="BNT16" s="458"/>
      <c r="BNU16" s="458"/>
      <c r="BNV16" s="458"/>
      <c r="BNW16" s="458"/>
      <c r="BNX16" s="458"/>
      <c r="BNY16" s="458"/>
      <c r="BNZ16" s="458"/>
      <c r="BOA16" s="458"/>
      <c r="BOB16" s="458"/>
      <c r="BOC16" s="458"/>
      <c r="BOD16" s="458"/>
      <c r="BOE16" s="458"/>
      <c r="BOF16" s="458"/>
      <c r="BOG16" s="458"/>
      <c r="BOH16" s="458"/>
      <c r="BOI16" s="458"/>
      <c r="BOJ16" s="458"/>
      <c r="BOK16" s="458"/>
      <c r="BOL16" s="458"/>
      <c r="BOM16" s="458"/>
      <c r="BON16" s="458"/>
      <c r="BOO16" s="458"/>
      <c r="BOP16" s="458"/>
      <c r="BOQ16" s="458"/>
      <c r="BOR16" s="458"/>
      <c r="BOS16" s="458"/>
      <c r="BOT16" s="458"/>
      <c r="BOU16" s="458"/>
      <c r="BOV16" s="458"/>
      <c r="BOW16" s="458"/>
      <c r="BOX16" s="458"/>
      <c r="BOY16" s="458"/>
      <c r="BOZ16" s="458"/>
      <c r="BPA16" s="458"/>
      <c r="BPB16" s="458"/>
      <c r="BPC16" s="458"/>
      <c r="BPD16" s="458"/>
      <c r="BPE16" s="458"/>
      <c r="BPF16" s="458"/>
      <c r="BPG16" s="458"/>
      <c r="BPH16" s="458"/>
      <c r="BPI16" s="458"/>
      <c r="BPJ16" s="458"/>
      <c r="BPK16" s="458"/>
      <c r="BPL16" s="458"/>
      <c r="BPM16" s="458"/>
      <c r="BPN16" s="458"/>
      <c r="BPO16" s="458"/>
      <c r="BPP16" s="458"/>
      <c r="BPQ16" s="458"/>
      <c r="BPR16" s="458"/>
      <c r="BPS16" s="458"/>
      <c r="BPT16" s="458"/>
      <c r="BPU16" s="458"/>
      <c r="BPV16" s="458"/>
      <c r="BPW16" s="458"/>
      <c r="BPX16" s="458"/>
      <c r="BPY16" s="458"/>
      <c r="BPZ16" s="458"/>
      <c r="BQA16" s="458"/>
      <c r="BQB16" s="458"/>
      <c r="BQC16" s="458"/>
      <c r="BQD16" s="458"/>
      <c r="BQE16" s="458"/>
      <c r="BQF16" s="458"/>
      <c r="BQG16" s="458"/>
      <c r="BQH16" s="458"/>
      <c r="BQI16" s="458"/>
      <c r="BQJ16" s="458"/>
      <c r="BQK16" s="458"/>
      <c r="BQL16" s="458"/>
      <c r="BQM16" s="458"/>
      <c r="BQN16" s="458"/>
      <c r="BQO16" s="458"/>
      <c r="BQP16" s="458"/>
      <c r="BQQ16" s="458"/>
      <c r="BQR16" s="458"/>
      <c r="BQS16" s="458"/>
      <c r="BQT16" s="458"/>
      <c r="BQU16" s="458"/>
      <c r="BQV16" s="458"/>
      <c r="BQW16" s="458"/>
      <c r="BQX16" s="458"/>
      <c r="BQY16" s="458"/>
      <c r="BQZ16" s="458"/>
      <c r="BRA16" s="458"/>
      <c r="BRB16" s="458"/>
      <c r="BRC16" s="458"/>
      <c r="BRD16" s="458"/>
      <c r="BRE16" s="458"/>
      <c r="BRF16" s="458"/>
      <c r="BRG16" s="458"/>
      <c r="BRH16" s="458"/>
      <c r="BRI16" s="458"/>
      <c r="BRJ16" s="458"/>
      <c r="BRK16" s="458"/>
      <c r="BRL16" s="458"/>
      <c r="BRM16" s="458"/>
      <c r="BRN16" s="458"/>
      <c r="BRO16" s="458"/>
      <c r="BRP16" s="458"/>
      <c r="BRQ16" s="458"/>
      <c r="BRR16" s="458"/>
      <c r="BRS16" s="458"/>
      <c r="BRT16" s="458"/>
      <c r="BRU16" s="458"/>
      <c r="BRV16" s="458"/>
      <c r="BRW16" s="458"/>
      <c r="BRX16" s="458"/>
      <c r="BRY16" s="458"/>
      <c r="BRZ16" s="458"/>
      <c r="BSA16" s="458"/>
      <c r="BSB16" s="458"/>
      <c r="BSC16" s="458"/>
      <c r="BSD16" s="458"/>
      <c r="BSE16" s="458"/>
      <c r="BSF16" s="458"/>
      <c r="BSG16" s="458"/>
      <c r="BSH16" s="458"/>
      <c r="BSI16" s="458"/>
      <c r="BSJ16" s="458"/>
      <c r="BSK16" s="458"/>
      <c r="BSL16" s="458"/>
      <c r="BSM16" s="458"/>
      <c r="BSN16" s="458"/>
      <c r="BSO16" s="458"/>
      <c r="BSP16" s="458"/>
      <c r="BSQ16" s="458"/>
      <c r="BSR16" s="458"/>
      <c r="BSS16" s="458"/>
      <c r="BST16" s="458"/>
      <c r="BSU16" s="458"/>
      <c r="BSV16" s="458"/>
      <c r="BSW16" s="458"/>
      <c r="BSX16" s="458"/>
      <c r="BSY16" s="458"/>
      <c r="BSZ16" s="458"/>
      <c r="BTA16" s="458"/>
      <c r="BTB16" s="458"/>
      <c r="BTC16" s="458"/>
      <c r="BTD16" s="458"/>
      <c r="BTE16" s="458"/>
      <c r="BTF16" s="458"/>
      <c r="BTG16" s="458"/>
      <c r="BTH16" s="458"/>
      <c r="BTI16" s="458"/>
      <c r="BTJ16" s="458"/>
      <c r="BTK16" s="458"/>
      <c r="BTL16" s="458"/>
      <c r="BTM16" s="458"/>
      <c r="BTN16" s="458"/>
      <c r="BTO16" s="458"/>
      <c r="BTP16" s="458"/>
      <c r="BTQ16" s="458"/>
      <c r="BTR16" s="458"/>
      <c r="BTS16" s="458"/>
      <c r="BTT16" s="458"/>
      <c r="BTU16" s="458"/>
      <c r="BTV16" s="458"/>
      <c r="BTW16" s="458"/>
      <c r="BTX16" s="458"/>
      <c r="BTY16" s="458"/>
      <c r="BTZ16" s="458"/>
      <c r="BUA16" s="458"/>
      <c r="BUB16" s="458"/>
      <c r="BUC16" s="458"/>
      <c r="BUD16" s="458"/>
      <c r="BUE16" s="458"/>
      <c r="BUF16" s="458"/>
      <c r="BUG16" s="458"/>
      <c r="BUH16" s="458"/>
      <c r="BUI16" s="458"/>
      <c r="BUJ16" s="458"/>
      <c r="BUK16" s="458"/>
      <c r="BUL16" s="458"/>
      <c r="BUM16" s="458"/>
      <c r="BUN16" s="458"/>
      <c r="BUO16" s="458"/>
      <c r="BUP16" s="458"/>
      <c r="BUQ16" s="458"/>
      <c r="BUR16" s="458"/>
      <c r="BUS16" s="458"/>
      <c r="BUT16" s="458"/>
      <c r="BUU16" s="458"/>
      <c r="BUV16" s="458"/>
      <c r="BUW16" s="458"/>
      <c r="BUX16" s="458"/>
      <c r="BUY16" s="458"/>
      <c r="BUZ16" s="458"/>
      <c r="BVA16" s="458"/>
      <c r="BVB16" s="458"/>
      <c r="BVC16" s="458"/>
      <c r="BVD16" s="458"/>
      <c r="BVE16" s="458"/>
      <c r="BVF16" s="458"/>
      <c r="BVG16" s="458"/>
      <c r="BVH16" s="458"/>
      <c r="BVI16" s="458"/>
      <c r="BVJ16" s="458"/>
      <c r="BVK16" s="458"/>
      <c r="BVL16" s="458"/>
      <c r="BVM16" s="458"/>
      <c r="BVN16" s="458"/>
      <c r="BVO16" s="458"/>
      <c r="BVP16" s="458"/>
      <c r="BVQ16" s="458"/>
      <c r="BVR16" s="458"/>
      <c r="BVS16" s="458"/>
      <c r="BVT16" s="458"/>
      <c r="BVU16" s="458"/>
      <c r="BVV16" s="458"/>
      <c r="BVW16" s="458"/>
      <c r="BVX16" s="458"/>
      <c r="BVY16" s="458"/>
      <c r="BVZ16" s="458"/>
      <c r="BWA16" s="458"/>
      <c r="BWB16" s="458"/>
      <c r="BWC16" s="458"/>
      <c r="BWD16" s="458"/>
      <c r="BWE16" s="458"/>
      <c r="BWF16" s="458"/>
      <c r="BWG16" s="458"/>
      <c r="BWH16" s="458"/>
      <c r="BWI16" s="458"/>
      <c r="BWJ16" s="458"/>
      <c r="BWK16" s="458"/>
      <c r="BWL16" s="458"/>
      <c r="BWM16" s="458"/>
      <c r="BWN16" s="458"/>
      <c r="BWO16" s="458"/>
      <c r="BWP16" s="458"/>
      <c r="BWQ16" s="458"/>
      <c r="BWR16" s="458"/>
      <c r="BWS16" s="458"/>
      <c r="BWT16" s="458"/>
      <c r="BWU16" s="458"/>
      <c r="BWV16" s="458"/>
      <c r="BWW16" s="458"/>
      <c r="BWX16" s="458"/>
      <c r="BWY16" s="458"/>
      <c r="BWZ16" s="458"/>
      <c r="BXA16" s="458"/>
      <c r="BXB16" s="458"/>
      <c r="BXC16" s="458"/>
      <c r="BXD16" s="458"/>
      <c r="BXE16" s="458"/>
      <c r="BXF16" s="458"/>
      <c r="BXG16" s="458"/>
      <c r="BXH16" s="458"/>
      <c r="BXI16" s="458"/>
      <c r="BXJ16" s="458"/>
      <c r="BXK16" s="458"/>
      <c r="BXL16" s="458"/>
      <c r="BXM16" s="458"/>
      <c r="BXN16" s="458"/>
      <c r="BXO16" s="458"/>
      <c r="BXP16" s="458"/>
      <c r="BXQ16" s="458"/>
      <c r="BXR16" s="458"/>
      <c r="BXS16" s="458"/>
      <c r="BXT16" s="458"/>
      <c r="BXU16" s="458"/>
      <c r="BXV16" s="458"/>
      <c r="BXW16" s="458"/>
      <c r="BXX16" s="458"/>
      <c r="BXY16" s="458"/>
      <c r="BXZ16" s="458"/>
      <c r="BYA16" s="458"/>
      <c r="BYB16" s="458"/>
      <c r="BYC16" s="458"/>
      <c r="BYD16" s="458"/>
      <c r="BYE16" s="458"/>
      <c r="BYF16" s="458"/>
      <c r="BYG16" s="458"/>
      <c r="BYH16" s="458"/>
      <c r="BYI16" s="458"/>
      <c r="BYJ16" s="458"/>
      <c r="BYK16" s="458"/>
      <c r="BYL16" s="458"/>
      <c r="BYM16" s="458"/>
      <c r="BYN16" s="458"/>
      <c r="BYO16" s="458"/>
      <c r="BYP16" s="458"/>
      <c r="BYQ16" s="458"/>
      <c r="BYR16" s="458"/>
      <c r="BYS16" s="458"/>
      <c r="BYT16" s="458"/>
      <c r="BYU16" s="458"/>
      <c r="BYV16" s="458"/>
      <c r="BYW16" s="458"/>
      <c r="BYX16" s="458"/>
      <c r="BYY16" s="458"/>
      <c r="BYZ16" s="458"/>
      <c r="BZA16" s="458"/>
      <c r="BZB16" s="458"/>
      <c r="BZC16" s="458"/>
      <c r="BZD16" s="458"/>
      <c r="BZE16" s="458"/>
      <c r="BZF16" s="458"/>
      <c r="BZG16" s="458"/>
      <c r="BZH16" s="458"/>
      <c r="BZI16" s="458"/>
      <c r="BZJ16" s="458"/>
      <c r="BZK16" s="458"/>
      <c r="BZL16" s="458"/>
      <c r="BZM16" s="458"/>
      <c r="BZN16" s="458"/>
      <c r="BZO16" s="458"/>
      <c r="BZP16" s="458"/>
      <c r="BZQ16" s="458"/>
      <c r="BZR16" s="458"/>
      <c r="BZS16" s="458"/>
      <c r="BZT16" s="458"/>
      <c r="BZU16" s="458"/>
      <c r="BZV16" s="458"/>
      <c r="BZW16" s="458"/>
      <c r="BZX16" s="458"/>
      <c r="BZY16" s="458"/>
      <c r="BZZ16" s="458"/>
      <c r="CAA16" s="458"/>
      <c r="CAB16" s="458"/>
      <c r="CAC16" s="458"/>
      <c r="CAD16" s="458"/>
      <c r="CAE16" s="458"/>
      <c r="CAF16" s="458"/>
      <c r="CAG16" s="458"/>
      <c r="CAH16" s="458"/>
      <c r="CAI16" s="458"/>
      <c r="CAJ16" s="458"/>
      <c r="CAK16" s="458"/>
      <c r="CAL16" s="458"/>
      <c r="CAM16" s="458"/>
      <c r="CAN16" s="458"/>
      <c r="CAO16" s="458"/>
      <c r="CAP16" s="458"/>
      <c r="CAQ16" s="458"/>
      <c r="CAR16" s="458"/>
      <c r="CAS16" s="458"/>
      <c r="CAT16" s="458"/>
      <c r="CAU16" s="458"/>
      <c r="CAV16" s="458"/>
      <c r="CAW16" s="458"/>
      <c r="CAX16" s="458"/>
      <c r="CAY16" s="458"/>
      <c r="CAZ16" s="458"/>
      <c r="CBA16" s="458"/>
      <c r="CBB16" s="458"/>
      <c r="CBC16" s="458"/>
      <c r="CBD16" s="458"/>
      <c r="CBE16" s="458"/>
      <c r="CBF16" s="458"/>
      <c r="CBG16" s="458"/>
      <c r="CBH16" s="458"/>
      <c r="CBI16" s="458"/>
      <c r="CBJ16" s="458"/>
      <c r="CBK16" s="458"/>
      <c r="CBL16" s="458"/>
      <c r="CBM16" s="458"/>
      <c r="CBN16" s="458"/>
      <c r="CBO16" s="458"/>
      <c r="CBP16" s="458"/>
      <c r="CBQ16" s="458"/>
      <c r="CBR16" s="458"/>
      <c r="CBS16" s="458"/>
      <c r="CBT16" s="458"/>
      <c r="CBU16" s="458"/>
      <c r="CBV16" s="458"/>
      <c r="CBW16" s="458"/>
      <c r="CBX16" s="458"/>
      <c r="CBY16" s="458"/>
      <c r="CBZ16" s="458"/>
      <c r="CCA16" s="458"/>
      <c r="CCB16" s="458"/>
      <c r="CCC16" s="458"/>
      <c r="CCD16" s="458"/>
      <c r="CCE16" s="458"/>
      <c r="CCF16" s="458"/>
      <c r="CCG16" s="458"/>
      <c r="CCH16" s="458"/>
      <c r="CCI16" s="458"/>
      <c r="CCJ16" s="458"/>
      <c r="CCK16" s="458"/>
      <c r="CCL16" s="458"/>
      <c r="CCM16" s="458"/>
      <c r="CCN16" s="458"/>
      <c r="CCO16" s="458"/>
      <c r="CCP16" s="458"/>
      <c r="CCQ16" s="458"/>
      <c r="CCR16" s="458"/>
      <c r="CCS16" s="458"/>
      <c r="CCT16" s="458"/>
      <c r="CCU16" s="458"/>
      <c r="CCV16" s="458"/>
      <c r="CCW16" s="458"/>
      <c r="CCX16" s="458"/>
      <c r="CCY16" s="458"/>
      <c r="CCZ16" s="458"/>
      <c r="CDA16" s="458"/>
      <c r="CDB16" s="458"/>
      <c r="CDC16" s="458"/>
      <c r="CDD16" s="458"/>
      <c r="CDE16" s="458"/>
      <c r="CDF16" s="458"/>
      <c r="CDG16" s="458"/>
      <c r="CDH16" s="458"/>
      <c r="CDI16" s="458"/>
      <c r="CDJ16" s="458"/>
      <c r="CDK16" s="458"/>
      <c r="CDL16" s="458"/>
      <c r="CDM16" s="458"/>
      <c r="CDN16" s="458"/>
      <c r="CDO16" s="458"/>
      <c r="CDP16" s="458"/>
      <c r="CDQ16" s="458"/>
      <c r="CDR16" s="458"/>
      <c r="CDS16" s="458"/>
      <c r="CDT16" s="458"/>
      <c r="CDU16" s="458"/>
      <c r="CDV16" s="458"/>
      <c r="CDW16" s="458"/>
      <c r="CDX16" s="458"/>
      <c r="CDY16" s="458"/>
      <c r="CDZ16" s="458"/>
      <c r="CEA16" s="458"/>
      <c r="CEB16" s="458"/>
      <c r="CEC16" s="458"/>
      <c r="CED16" s="458"/>
      <c r="CEE16" s="458"/>
      <c r="CEF16" s="458"/>
      <c r="CEG16" s="458"/>
      <c r="CEH16" s="458"/>
      <c r="CEI16" s="458"/>
      <c r="CEJ16" s="458"/>
      <c r="CEK16" s="458"/>
      <c r="CEL16" s="458"/>
      <c r="CEM16" s="458"/>
      <c r="CEN16" s="458"/>
      <c r="CEO16" s="458"/>
      <c r="CEP16" s="458"/>
      <c r="CEQ16" s="458"/>
      <c r="CER16" s="458"/>
      <c r="CES16" s="458"/>
      <c r="CET16" s="458"/>
      <c r="CEU16" s="458"/>
      <c r="CEV16" s="458"/>
      <c r="CEW16" s="458"/>
      <c r="CEX16" s="458"/>
      <c r="CEY16" s="458"/>
      <c r="CEZ16" s="458"/>
      <c r="CFA16" s="458"/>
      <c r="CFB16" s="458"/>
      <c r="CFC16" s="458"/>
      <c r="CFD16" s="458"/>
      <c r="CFE16" s="458"/>
      <c r="CFF16" s="458"/>
      <c r="CFG16" s="458"/>
      <c r="CFH16" s="458"/>
      <c r="CFI16" s="458"/>
      <c r="CFJ16" s="458"/>
      <c r="CFK16" s="458"/>
      <c r="CFL16" s="458"/>
      <c r="CFM16" s="458"/>
      <c r="CFN16" s="458"/>
      <c r="CFO16" s="458"/>
      <c r="CFP16" s="458"/>
      <c r="CFQ16" s="458"/>
      <c r="CFR16" s="458"/>
      <c r="CFS16" s="458"/>
      <c r="CFT16" s="458"/>
      <c r="CFU16" s="458"/>
      <c r="CFV16" s="458"/>
      <c r="CFW16" s="458"/>
      <c r="CFX16" s="458"/>
      <c r="CFY16" s="458"/>
      <c r="CFZ16" s="458"/>
      <c r="CGA16" s="458"/>
      <c r="CGB16" s="458"/>
      <c r="CGC16" s="458"/>
      <c r="CGD16" s="458"/>
      <c r="CGE16" s="458"/>
      <c r="CGF16" s="458"/>
      <c r="CGG16" s="458"/>
      <c r="CGH16" s="458"/>
      <c r="CGI16" s="458"/>
      <c r="CGJ16" s="458"/>
      <c r="CGK16" s="458"/>
      <c r="CGL16" s="458"/>
      <c r="CGM16" s="458"/>
      <c r="CGN16" s="458"/>
      <c r="CGO16" s="458"/>
      <c r="CGP16" s="458"/>
      <c r="CGQ16" s="458"/>
      <c r="CGR16" s="458"/>
      <c r="CGS16" s="458"/>
      <c r="CGT16" s="458"/>
      <c r="CGU16" s="458"/>
      <c r="CGV16" s="458"/>
      <c r="CGW16" s="458"/>
      <c r="CGX16" s="458"/>
      <c r="CGY16" s="458"/>
      <c r="CGZ16" s="458"/>
      <c r="CHA16" s="458"/>
      <c r="CHB16" s="458"/>
      <c r="CHC16" s="458"/>
      <c r="CHD16" s="458"/>
      <c r="CHE16" s="458"/>
      <c r="CHF16" s="458"/>
      <c r="CHG16" s="458"/>
      <c r="CHH16" s="458"/>
      <c r="CHI16" s="458"/>
      <c r="CHJ16" s="458"/>
      <c r="CHK16" s="458"/>
      <c r="CHL16" s="458"/>
      <c r="CHM16" s="458"/>
      <c r="CHN16" s="458"/>
      <c r="CHO16" s="458"/>
      <c r="CHP16" s="458"/>
      <c r="CHQ16" s="458"/>
      <c r="CHR16" s="458"/>
      <c r="CHS16" s="458"/>
      <c r="CHT16" s="458"/>
      <c r="CHU16" s="458"/>
      <c r="CHV16" s="458"/>
      <c r="CHW16" s="458"/>
      <c r="CHX16" s="458"/>
      <c r="CHY16" s="458"/>
      <c r="CHZ16" s="458"/>
      <c r="CIA16" s="458"/>
      <c r="CIB16" s="458"/>
      <c r="CIC16" s="458"/>
      <c r="CID16" s="458"/>
      <c r="CIE16" s="458"/>
      <c r="CIF16" s="458"/>
      <c r="CIG16" s="458"/>
      <c r="CIH16" s="458"/>
      <c r="CII16" s="458"/>
      <c r="CIJ16" s="458"/>
      <c r="CIK16" s="458"/>
      <c r="CIL16" s="458"/>
      <c r="CIM16" s="458"/>
      <c r="CIN16" s="458"/>
      <c r="CIO16" s="458"/>
      <c r="CIP16" s="458"/>
      <c r="CIQ16" s="458"/>
      <c r="CIR16" s="458"/>
      <c r="CIS16" s="458"/>
      <c r="CIT16" s="458"/>
      <c r="CIU16" s="458"/>
      <c r="CIV16" s="458"/>
      <c r="CIW16" s="458"/>
      <c r="CIX16" s="458"/>
      <c r="CIY16" s="458"/>
      <c r="CIZ16" s="458"/>
      <c r="CJA16" s="458"/>
      <c r="CJB16" s="458"/>
      <c r="CJC16" s="458"/>
      <c r="CJD16" s="458"/>
      <c r="CJE16" s="458"/>
      <c r="CJF16" s="458"/>
      <c r="CJG16" s="458"/>
      <c r="CJH16" s="458"/>
      <c r="CJI16" s="458"/>
      <c r="CJJ16" s="458"/>
      <c r="CJK16" s="458"/>
      <c r="CJL16" s="458"/>
      <c r="CJM16" s="458"/>
      <c r="CJN16" s="458"/>
      <c r="CJO16" s="458"/>
      <c r="CJP16" s="458"/>
      <c r="CJQ16" s="458"/>
      <c r="CJR16" s="458"/>
      <c r="CJS16" s="458"/>
      <c r="CJT16" s="458"/>
      <c r="CJU16" s="458"/>
      <c r="CJV16" s="458"/>
      <c r="CJW16" s="458"/>
      <c r="CJX16" s="458"/>
      <c r="CJY16" s="458"/>
      <c r="CJZ16" s="458"/>
      <c r="CKA16" s="458"/>
      <c r="CKB16" s="458"/>
      <c r="CKC16" s="458"/>
      <c r="CKD16" s="458"/>
      <c r="CKE16" s="458"/>
      <c r="CKF16" s="458"/>
      <c r="CKG16" s="458"/>
      <c r="CKH16" s="458"/>
      <c r="CKI16" s="458"/>
      <c r="CKJ16" s="458"/>
      <c r="CKK16" s="458"/>
      <c r="CKL16" s="458"/>
      <c r="CKM16" s="458"/>
      <c r="CKN16" s="458"/>
      <c r="CKO16" s="458"/>
      <c r="CKP16" s="458"/>
      <c r="CKQ16" s="458"/>
      <c r="CKR16" s="458"/>
      <c r="CKS16" s="458"/>
      <c r="CKT16" s="458"/>
      <c r="CKU16" s="458"/>
      <c r="CKV16" s="458"/>
      <c r="CKW16" s="458"/>
      <c r="CKX16" s="458"/>
      <c r="CKY16" s="458"/>
      <c r="CKZ16" s="458"/>
      <c r="CLA16" s="458"/>
      <c r="CLB16" s="458"/>
      <c r="CLC16" s="458"/>
      <c r="CLD16" s="458"/>
      <c r="CLE16" s="458"/>
      <c r="CLF16" s="458"/>
      <c r="CLG16" s="458"/>
      <c r="CLH16" s="458"/>
      <c r="CLI16" s="458"/>
      <c r="CLJ16" s="458"/>
      <c r="CLK16" s="458"/>
      <c r="CLL16" s="458"/>
      <c r="CLM16" s="458"/>
      <c r="CLN16" s="458"/>
      <c r="CLO16" s="458"/>
      <c r="CLP16" s="458"/>
      <c r="CLQ16" s="458"/>
      <c r="CLR16" s="458"/>
      <c r="CLS16" s="458"/>
      <c r="CLT16" s="458"/>
      <c r="CLU16" s="458"/>
      <c r="CLV16" s="458"/>
      <c r="CLW16" s="458"/>
      <c r="CLX16" s="458"/>
      <c r="CLY16" s="458"/>
      <c r="CLZ16" s="458"/>
      <c r="CMA16" s="458"/>
      <c r="CMB16" s="458"/>
      <c r="CMC16" s="458"/>
      <c r="CMD16" s="458"/>
      <c r="CME16" s="458"/>
      <c r="CMF16" s="458"/>
      <c r="CMG16" s="458"/>
      <c r="CMH16" s="458"/>
      <c r="CMI16" s="458"/>
      <c r="CMJ16" s="458"/>
      <c r="CMK16" s="458"/>
      <c r="CML16" s="458"/>
      <c r="CMM16" s="458"/>
      <c r="CMN16" s="458"/>
      <c r="CMO16" s="458"/>
      <c r="CMP16" s="458"/>
      <c r="CMQ16" s="458"/>
      <c r="CMR16" s="458"/>
      <c r="CMS16" s="458"/>
      <c r="CMT16" s="458"/>
      <c r="CMU16" s="458"/>
      <c r="CMV16" s="458"/>
      <c r="CMW16" s="458"/>
      <c r="CMX16" s="458"/>
      <c r="CMY16" s="458"/>
      <c r="CMZ16" s="458"/>
      <c r="CNA16" s="458"/>
      <c r="CNB16" s="458"/>
      <c r="CNC16" s="458"/>
      <c r="CND16" s="458"/>
      <c r="CNE16" s="458"/>
      <c r="CNF16" s="458"/>
      <c r="CNG16" s="458"/>
      <c r="CNH16" s="458"/>
      <c r="CNI16" s="458"/>
      <c r="CNJ16" s="458"/>
      <c r="CNK16" s="458"/>
      <c r="CNL16" s="458"/>
      <c r="CNM16" s="458"/>
      <c r="CNN16" s="458"/>
      <c r="CNO16" s="458"/>
      <c r="CNP16" s="458"/>
      <c r="CNQ16" s="458"/>
      <c r="CNR16" s="458"/>
      <c r="CNS16" s="458"/>
      <c r="CNT16" s="458"/>
      <c r="CNU16" s="458"/>
      <c r="CNV16" s="458"/>
      <c r="CNW16" s="458"/>
      <c r="CNX16" s="458"/>
      <c r="CNY16" s="458"/>
      <c r="CNZ16" s="458"/>
      <c r="COA16" s="458"/>
      <c r="COB16" s="458"/>
      <c r="COC16" s="458"/>
      <c r="COD16" s="458"/>
      <c r="COE16" s="458"/>
      <c r="COF16" s="458"/>
      <c r="COG16" s="458"/>
      <c r="COH16" s="458"/>
      <c r="COI16" s="458"/>
      <c r="COJ16" s="458"/>
      <c r="COK16" s="458"/>
      <c r="COL16" s="458"/>
      <c r="COM16" s="458"/>
      <c r="CON16" s="458"/>
      <c r="COO16" s="458"/>
      <c r="COP16" s="458"/>
      <c r="COQ16" s="458"/>
      <c r="COR16" s="458"/>
      <c r="COS16" s="458"/>
      <c r="COT16" s="458"/>
      <c r="COU16" s="458"/>
      <c r="COV16" s="458"/>
      <c r="COW16" s="458"/>
      <c r="COX16" s="458"/>
      <c r="COY16" s="458"/>
      <c r="COZ16" s="458"/>
      <c r="CPA16" s="458"/>
      <c r="CPB16" s="458"/>
      <c r="CPC16" s="458"/>
      <c r="CPD16" s="458"/>
      <c r="CPE16" s="458"/>
      <c r="CPF16" s="458"/>
      <c r="CPG16" s="458"/>
      <c r="CPH16" s="458"/>
      <c r="CPI16" s="458"/>
      <c r="CPJ16" s="458"/>
      <c r="CPK16" s="458"/>
      <c r="CPL16" s="458"/>
      <c r="CPM16" s="458"/>
      <c r="CPN16" s="458"/>
      <c r="CPO16" s="458"/>
      <c r="CPP16" s="458"/>
      <c r="CPQ16" s="458"/>
      <c r="CPR16" s="458"/>
      <c r="CPS16" s="458"/>
      <c r="CPT16" s="458"/>
      <c r="CPU16" s="458"/>
      <c r="CPV16" s="458"/>
      <c r="CPW16" s="458"/>
      <c r="CPX16" s="458"/>
      <c r="CPY16" s="458"/>
      <c r="CPZ16" s="458"/>
      <c r="CQA16" s="458"/>
      <c r="CQB16" s="458"/>
      <c r="CQC16" s="458"/>
      <c r="CQD16" s="458"/>
      <c r="CQE16" s="458"/>
      <c r="CQF16" s="458"/>
      <c r="CQG16" s="458"/>
      <c r="CQH16" s="458"/>
      <c r="CQI16" s="458"/>
      <c r="CQJ16" s="458"/>
      <c r="CQK16" s="458"/>
      <c r="CQL16" s="458"/>
      <c r="CQM16" s="458"/>
      <c r="CQN16" s="458"/>
      <c r="CQO16" s="458"/>
      <c r="CQP16" s="458"/>
      <c r="CQQ16" s="458"/>
      <c r="CQR16" s="458"/>
      <c r="CQS16" s="458"/>
      <c r="CQT16" s="458"/>
      <c r="CQU16" s="458"/>
      <c r="CQV16" s="458"/>
      <c r="CQW16" s="458"/>
      <c r="CQX16" s="458"/>
      <c r="CQY16" s="458"/>
      <c r="CQZ16" s="458"/>
      <c r="CRA16" s="458"/>
      <c r="CRB16" s="458"/>
      <c r="CRC16" s="458"/>
      <c r="CRD16" s="458"/>
      <c r="CRE16" s="458"/>
      <c r="CRF16" s="458"/>
      <c r="CRG16" s="458"/>
      <c r="CRH16" s="458"/>
      <c r="CRI16" s="458"/>
      <c r="CRJ16" s="458"/>
      <c r="CRK16" s="458"/>
      <c r="CRL16" s="458"/>
      <c r="CRM16" s="458"/>
      <c r="CRN16" s="458"/>
      <c r="CRO16" s="458"/>
      <c r="CRP16" s="458"/>
      <c r="CRQ16" s="458"/>
      <c r="CRR16" s="458"/>
      <c r="CRS16" s="458"/>
      <c r="CRT16" s="458"/>
      <c r="CRU16" s="458"/>
      <c r="CRV16" s="458"/>
      <c r="CRW16" s="458"/>
      <c r="CRX16" s="458"/>
      <c r="CRY16" s="458"/>
      <c r="CRZ16" s="458"/>
      <c r="CSA16" s="458"/>
      <c r="CSB16" s="458"/>
      <c r="CSC16" s="458"/>
      <c r="CSD16" s="458"/>
      <c r="CSE16" s="458"/>
      <c r="CSF16" s="458"/>
      <c r="CSG16" s="458"/>
      <c r="CSH16" s="458"/>
      <c r="CSI16" s="458"/>
      <c r="CSJ16" s="458"/>
      <c r="CSK16" s="458"/>
      <c r="CSL16" s="458"/>
      <c r="CSM16" s="458"/>
      <c r="CSN16" s="458"/>
      <c r="CSO16" s="458"/>
      <c r="CSP16" s="458"/>
      <c r="CSQ16" s="458"/>
      <c r="CSR16" s="458"/>
      <c r="CSS16" s="458"/>
      <c r="CST16" s="458"/>
      <c r="CSU16" s="458"/>
      <c r="CSV16" s="458"/>
      <c r="CSW16" s="458"/>
      <c r="CSX16" s="458"/>
      <c r="CSY16" s="458"/>
      <c r="CSZ16" s="458"/>
      <c r="CTA16" s="458"/>
      <c r="CTB16" s="458"/>
      <c r="CTC16" s="458"/>
      <c r="CTD16" s="458"/>
      <c r="CTE16" s="458"/>
      <c r="CTF16" s="458"/>
      <c r="CTG16" s="458"/>
      <c r="CTH16" s="458"/>
      <c r="CTI16" s="458"/>
      <c r="CTJ16" s="458"/>
      <c r="CTK16" s="458"/>
      <c r="CTL16" s="458"/>
      <c r="CTM16" s="458"/>
      <c r="CTN16" s="458"/>
      <c r="CTO16" s="458"/>
      <c r="CTP16" s="458"/>
      <c r="CTQ16" s="458"/>
      <c r="CTR16" s="458"/>
      <c r="CTS16" s="458"/>
      <c r="CTT16" s="458"/>
      <c r="CTU16" s="458"/>
      <c r="CTV16" s="458"/>
      <c r="CTW16" s="458"/>
      <c r="CTX16" s="458"/>
      <c r="CTY16" s="458"/>
      <c r="CTZ16" s="458"/>
      <c r="CUA16" s="458"/>
      <c r="CUB16" s="458"/>
      <c r="CUC16" s="458"/>
      <c r="CUD16" s="458"/>
      <c r="CUE16" s="458"/>
      <c r="CUF16" s="458"/>
      <c r="CUG16" s="458"/>
      <c r="CUH16" s="458"/>
      <c r="CUI16" s="458"/>
      <c r="CUJ16" s="458"/>
      <c r="CUK16" s="458"/>
      <c r="CUL16" s="458"/>
      <c r="CUM16" s="458"/>
      <c r="CUN16" s="458"/>
      <c r="CUO16" s="458"/>
      <c r="CUP16" s="458"/>
      <c r="CUQ16" s="458"/>
      <c r="CUR16" s="458"/>
      <c r="CUS16" s="458"/>
      <c r="CUT16" s="458"/>
      <c r="CUU16" s="458"/>
      <c r="CUV16" s="458"/>
      <c r="CUW16" s="458"/>
      <c r="CUX16" s="458"/>
      <c r="CUY16" s="458"/>
      <c r="CUZ16" s="458"/>
      <c r="CVA16" s="458"/>
      <c r="CVB16" s="458"/>
      <c r="CVC16" s="458"/>
      <c r="CVD16" s="458"/>
      <c r="CVE16" s="458"/>
      <c r="CVF16" s="458"/>
      <c r="CVG16" s="458"/>
      <c r="CVH16" s="458"/>
      <c r="CVI16" s="458"/>
      <c r="CVJ16" s="458"/>
      <c r="CVK16" s="458"/>
      <c r="CVL16" s="458"/>
      <c r="CVM16" s="458"/>
      <c r="CVN16" s="458"/>
      <c r="CVO16" s="458"/>
      <c r="CVP16" s="458"/>
      <c r="CVQ16" s="458"/>
      <c r="CVR16" s="458"/>
      <c r="CVS16" s="458"/>
      <c r="CVT16" s="458"/>
      <c r="CVU16" s="458"/>
      <c r="CVV16" s="458"/>
      <c r="CVW16" s="458"/>
      <c r="CVX16" s="458"/>
      <c r="CVY16" s="458"/>
      <c r="CVZ16" s="458"/>
      <c r="CWA16" s="458"/>
      <c r="CWB16" s="458"/>
      <c r="CWC16" s="458"/>
      <c r="CWD16" s="458"/>
      <c r="CWE16" s="458"/>
      <c r="CWF16" s="458"/>
      <c r="CWG16" s="458"/>
      <c r="CWH16" s="458"/>
      <c r="CWI16" s="458"/>
      <c r="CWJ16" s="458"/>
      <c r="CWK16" s="458"/>
      <c r="CWL16" s="458"/>
      <c r="CWM16" s="458"/>
      <c r="CWN16" s="458"/>
      <c r="CWO16" s="458"/>
      <c r="CWP16" s="458"/>
      <c r="CWQ16" s="458"/>
      <c r="CWR16" s="458"/>
      <c r="CWS16" s="458"/>
      <c r="CWT16" s="458"/>
      <c r="CWU16" s="458"/>
      <c r="CWV16" s="458"/>
      <c r="CWW16" s="458"/>
      <c r="CWX16" s="458"/>
      <c r="CWY16" s="458"/>
      <c r="CWZ16" s="458"/>
      <c r="CXA16" s="458"/>
      <c r="CXB16" s="458"/>
      <c r="CXC16" s="458"/>
      <c r="CXD16" s="458"/>
      <c r="CXE16" s="458"/>
      <c r="CXF16" s="458"/>
      <c r="CXG16" s="458"/>
      <c r="CXH16" s="458"/>
      <c r="CXI16" s="458"/>
      <c r="CXJ16" s="458"/>
      <c r="CXK16" s="458"/>
      <c r="CXL16" s="458"/>
      <c r="CXM16" s="458"/>
      <c r="CXN16" s="458"/>
      <c r="CXO16" s="458"/>
      <c r="CXP16" s="458"/>
      <c r="CXQ16" s="458"/>
      <c r="CXR16" s="458"/>
      <c r="CXS16" s="458"/>
      <c r="CXT16" s="458"/>
      <c r="CXU16" s="458"/>
      <c r="CXV16" s="458"/>
      <c r="CXW16" s="458"/>
      <c r="CXX16" s="458"/>
      <c r="CXY16" s="458"/>
      <c r="CXZ16" s="458"/>
      <c r="CYA16" s="458"/>
      <c r="CYB16" s="458"/>
      <c r="CYC16" s="458"/>
      <c r="CYD16" s="458"/>
      <c r="CYE16" s="458"/>
      <c r="CYF16" s="458"/>
      <c r="CYG16" s="458"/>
      <c r="CYH16" s="458"/>
      <c r="CYI16" s="458"/>
      <c r="CYJ16" s="458"/>
      <c r="CYK16" s="458"/>
      <c r="CYL16" s="458"/>
      <c r="CYM16" s="458"/>
      <c r="CYN16" s="458"/>
      <c r="CYO16" s="458"/>
      <c r="CYP16" s="458"/>
      <c r="CYQ16" s="458"/>
      <c r="CYR16" s="458"/>
      <c r="CYS16" s="458"/>
      <c r="CYT16" s="458"/>
      <c r="CYU16" s="458"/>
      <c r="CYV16" s="458"/>
      <c r="CYW16" s="458"/>
      <c r="CYX16" s="458"/>
      <c r="CYY16" s="458"/>
      <c r="CYZ16" s="458"/>
      <c r="CZA16" s="458"/>
      <c r="CZB16" s="458"/>
      <c r="CZC16" s="458"/>
      <c r="CZD16" s="458"/>
      <c r="CZE16" s="458"/>
      <c r="CZF16" s="458"/>
      <c r="CZG16" s="458"/>
      <c r="CZH16" s="458"/>
      <c r="CZI16" s="458"/>
      <c r="CZJ16" s="458"/>
      <c r="CZK16" s="458"/>
      <c r="CZL16" s="458"/>
      <c r="CZM16" s="458"/>
      <c r="CZN16" s="458"/>
      <c r="CZO16" s="458"/>
      <c r="CZP16" s="458"/>
      <c r="CZQ16" s="458"/>
      <c r="CZR16" s="458"/>
      <c r="CZS16" s="458"/>
      <c r="CZT16" s="458"/>
      <c r="CZU16" s="458"/>
      <c r="CZV16" s="458"/>
      <c r="CZW16" s="458"/>
      <c r="CZX16" s="458"/>
      <c r="CZY16" s="458"/>
      <c r="CZZ16" s="458"/>
      <c r="DAA16" s="458"/>
      <c r="DAB16" s="458"/>
      <c r="DAC16" s="458"/>
      <c r="DAD16" s="458"/>
      <c r="DAE16" s="458"/>
      <c r="DAF16" s="458"/>
      <c r="DAG16" s="458"/>
      <c r="DAH16" s="458"/>
      <c r="DAI16" s="458"/>
      <c r="DAJ16" s="458"/>
      <c r="DAK16" s="458"/>
      <c r="DAL16" s="458"/>
      <c r="DAM16" s="458"/>
      <c r="DAN16" s="458"/>
      <c r="DAO16" s="458"/>
      <c r="DAP16" s="458"/>
      <c r="DAQ16" s="458"/>
      <c r="DAR16" s="458"/>
      <c r="DAS16" s="458"/>
      <c r="DAT16" s="458"/>
      <c r="DAU16" s="458"/>
      <c r="DAV16" s="458"/>
      <c r="DAW16" s="458"/>
      <c r="DAX16" s="458"/>
      <c r="DAY16" s="458"/>
      <c r="DAZ16" s="458"/>
      <c r="DBA16" s="458"/>
      <c r="DBB16" s="458"/>
      <c r="DBC16" s="458"/>
      <c r="DBD16" s="458"/>
      <c r="DBE16" s="458"/>
      <c r="DBF16" s="458"/>
      <c r="DBG16" s="458"/>
      <c r="DBH16" s="458"/>
      <c r="DBI16" s="458"/>
      <c r="DBJ16" s="458"/>
      <c r="DBK16" s="458"/>
      <c r="DBL16" s="458"/>
      <c r="DBM16" s="458"/>
      <c r="DBN16" s="458"/>
      <c r="DBO16" s="458"/>
      <c r="DBP16" s="458"/>
      <c r="DBQ16" s="458"/>
      <c r="DBR16" s="458"/>
      <c r="DBS16" s="458"/>
      <c r="DBT16" s="458"/>
      <c r="DBU16" s="458"/>
      <c r="DBV16" s="458"/>
      <c r="DBW16" s="458"/>
      <c r="DBX16" s="458"/>
      <c r="DBY16" s="458"/>
      <c r="DBZ16" s="458"/>
      <c r="DCA16" s="458"/>
      <c r="DCB16" s="458"/>
      <c r="DCC16" s="458"/>
      <c r="DCD16" s="458"/>
      <c r="DCE16" s="458"/>
      <c r="DCF16" s="458"/>
      <c r="DCG16" s="458"/>
      <c r="DCH16" s="458"/>
      <c r="DCI16" s="458"/>
      <c r="DCJ16" s="458"/>
      <c r="DCK16" s="458"/>
      <c r="DCL16" s="458"/>
      <c r="DCM16" s="458"/>
      <c r="DCN16" s="458"/>
      <c r="DCO16" s="458"/>
      <c r="DCP16" s="458"/>
      <c r="DCQ16" s="458"/>
      <c r="DCR16" s="458"/>
      <c r="DCS16" s="458"/>
      <c r="DCT16" s="458"/>
      <c r="DCU16" s="458"/>
      <c r="DCV16" s="458"/>
      <c r="DCW16" s="458"/>
      <c r="DCX16" s="458"/>
      <c r="DCY16" s="458"/>
      <c r="DCZ16" s="458"/>
      <c r="DDA16" s="458"/>
      <c r="DDB16" s="458"/>
      <c r="DDC16" s="458"/>
      <c r="DDD16" s="458"/>
      <c r="DDE16" s="458"/>
      <c r="DDF16" s="458"/>
      <c r="DDG16" s="458"/>
      <c r="DDH16" s="458"/>
      <c r="DDI16" s="458"/>
      <c r="DDJ16" s="458"/>
      <c r="DDK16" s="458"/>
      <c r="DDL16" s="458"/>
      <c r="DDM16" s="458"/>
      <c r="DDN16" s="458"/>
      <c r="DDO16" s="458"/>
      <c r="DDP16" s="458"/>
      <c r="DDQ16" s="458"/>
      <c r="DDR16" s="458"/>
      <c r="DDS16" s="458"/>
      <c r="DDT16" s="458"/>
      <c r="DDU16" s="458"/>
      <c r="DDV16" s="458"/>
      <c r="DDW16" s="458"/>
      <c r="DDX16" s="458"/>
      <c r="DDY16" s="458"/>
      <c r="DDZ16" s="458"/>
      <c r="DEA16" s="458"/>
      <c r="DEB16" s="458"/>
      <c r="DEC16" s="458"/>
      <c r="DED16" s="458"/>
      <c r="DEE16" s="458"/>
      <c r="DEF16" s="458"/>
      <c r="DEG16" s="458"/>
      <c r="DEH16" s="458"/>
      <c r="DEI16" s="458"/>
      <c r="DEJ16" s="458"/>
      <c r="DEK16" s="458"/>
      <c r="DEL16" s="458"/>
      <c r="DEM16" s="458"/>
      <c r="DEN16" s="458"/>
      <c r="DEO16" s="458"/>
      <c r="DEP16" s="458"/>
      <c r="DEQ16" s="458"/>
      <c r="DER16" s="458"/>
      <c r="DES16" s="458"/>
      <c r="DET16" s="458"/>
      <c r="DEU16" s="458"/>
      <c r="DEV16" s="458"/>
      <c r="DEW16" s="458"/>
      <c r="DEX16" s="458"/>
      <c r="DEY16" s="458"/>
      <c r="DEZ16" s="458"/>
      <c r="DFA16" s="458"/>
      <c r="DFB16" s="458"/>
      <c r="DFC16" s="458"/>
      <c r="DFD16" s="458"/>
      <c r="DFE16" s="458"/>
      <c r="DFF16" s="458"/>
      <c r="DFG16" s="458"/>
      <c r="DFH16" s="458"/>
      <c r="DFI16" s="458"/>
      <c r="DFJ16" s="458"/>
      <c r="DFK16" s="458"/>
      <c r="DFL16" s="458"/>
      <c r="DFM16" s="458"/>
      <c r="DFN16" s="458"/>
      <c r="DFO16" s="458"/>
      <c r="DFP16" s="458"/>
      <c r="DFQ16" s="458"/>
      <c r="DFR16" s="458"/>
      <c r="DFS16" s="458"/>
      <c r="DFT16" s="458"/>
      <c r="DFU16" s="458"/>
      <c r="DFV16" s="458"/>
      <c r="DFW16" s="458"/>
      <c r="DFX16" s="458"/>
      <c r="DFY16" s="458"/>
      <c r="DFZ16" s="458"/>
      <c r="DGA16" s="458"/>
      <c r="DGB16" s="458"/>
      <c r="DGC16" s="458"/>
      <c r="DGD16" s="458"/>
      <c r="DGE16" s="458"/>
      <c r="DGF16" s="458"/>
      <c r="DGG16" s="458"/>
      <c r="DGH16" s="458"/>
      <c r="DGI16" s="458"/>
      <c r="DGJ16" s="458"/>
      <c r="DGK16" s="458"/>
      <c r="DGL16" s="458"/>
      <c r="DGM16" s="458"/>
      <c r="DGN16" s="458"/>
      <c r="DGO16" s="458"/>
      <c r="DGP16" s="458"/>
      <c r="DGQ16" s="458"/>
      <c r="DGR16" s="458"/>
      <c r="DGS16" s="458"/>
      <c r="DGT16" s="458"/>
      <c r="DGU16" s="458"/>
      <c r="DGV16" s="458"/>
      <c r="DGW16" s="458"/>
      <c r="DGX16" s="458"/>
      <c r="DGY16" s="458"/>
      <c r="DGZ16" s="458"/>
      <c r="DHA16" s="458"/>
      <c r="DHB16" s="458"/>
      <c r="DHC16" s="458"/>
      <c r="DHD16" s="458"/>
      <c r="DHE16" s="458"/>
      <c r="DHF16" s="458"/>
      <c r="DHG16" s="458"/>
      <c r="DHH16" s="458"/>
      <c r="DHI16" s="458"/>
      <c r="DHJ16" s="458"/>
      <c r="DHK16" s="458"/>
      <c r="DHL16" s="458"/>
      <c r="DHM16" s="458"/>
      <c r="DHN16" s="458"/>
      <c r="DHO16" s="458"/>
      <c r="DHP16" s="458"/>
      <c r="DHQ16" s="458"/>
      <c r="DHR16" s="458"/>
      <c r="DHS16" s="458"/>
      <c r="DHT16" s="458"/>
      <c r="DHU16" s="458"/>
      <c r="DHV16" s="458"/>
      <c r="DHW16" s="458"/>
      <c r="DHX16" s="458"/>
      <c r="DHY16" s="458"/>
      <c r="DHZ16" s="458"/>
      <c r="DIA16" s="458"/>
      <c r="DIB16" s="458"/>
      <c r="DIC16" s="458"/>
      <c r="DID16" s="458"/>
      <c r="DIE16" s="458"/>
      <c r="DIF16" s="458"/>
      <c r="DIG16" s="458"/>
      <c r="DIH16" s="458"/>
      <c r="DII16" s="458"/>
      <c r="DIJ16" s="458"/>
      <c r="DIK16" s="458"/>
      <c r="DIL16" s="458"/>
      <c r="DIM16" s="458"/>
      <c r="DIN16" s="458"/>
      <c r="DIO16" s="458"/>
      <c r="DIP16" s="458"/>
      <c r="DIQ16" s="458"/>
      <c r="DIR16" s="458"/>
      <c r="DIS16" s="458"/>
      <c r="DIT16" s="458"/>
      <c r="DIU16" s="458"/>
      <c r="DIV16" s="458"/>
      <c r="DIW16" s="458"/>
      <c r="DIX16" s="458"/>
      <c r="DIY16" s="458"/>
      <c r="DIZ16" s="458"/>
      <c r="DJA16" s="458"/>
      <c r="DJB16" s="458"/>
      <c r="DJC16" s="458"/>
      <c r="DJD16" s="458"/>
      <c r="DJE16" s="458"/>
      <c r="DJF16" s="458"/>
      <c r="DJG16" s="458"/>
      <c r="DJH16" s="458"/>
      <c r="DJI16" s="458"/>
      <c r="DJJ16" s="458"/>
      <c r="DJK16" s="458"/>
      <c r="DJL16" s="458"/>
      <c r="DJM16" s="458"/>
      <c r="DJN16" s="458"/>
      <c r="DJO16" s="458"/>
      <c r="DJP16" s="458"/>
      <c r="DJQ16" s="458"/>
      <c r="DJR16" s="458"/>
      <c r="DJS16" s="458"/>
      <c r="DJT16" s="458"/>
      <c r="DJU16" s="458"/>
      <c r="DJV16" s="458"/>
      <c r="DJW16" s="458"/>
      <c r="DJX16" s="458"/>
      <c r="DJY16" s="458"/>
      <c r="DJZ16" s="458"/>
      <c r="DKA16" s="458"/>
      <c r="DKB16" s="458"/>
      <c r="DKC16" s="458"/>
      <c r="DKD16" s="458"/>
      <c r="DKE16" s="458"/>
      <c r="DKF16" s="458"/>
      <c r="DKG16" s="458"/>
      <c r="DKH16" s="458"/>
      <c r="DKI16" s="458"/>
      <c r="DKJ16" s="458"/>
      <c r="DKK16" s="458"/>
      <c r="DKL16" s="458"/>
      <c r="DKM16" s="458"/>
      <c r="DKN16" s="458"/>
      <c r="DKO16" s="458"/>
      <c r="DKP16" s="458"/>
      <c r="DKQ16" s="458"/>
      <c r="DKR16" s="458"/>
      <c r="DKS16" s="458"/>
      <c r="DKT16" s="458"/>
      <c r="DKU16" s="458"/>
      <c r="DKV16" s="458"/>
      <c r="DKW16" s="458"/>
      <c r="DKX16" s="458"/>
      <c r="DKY16" s="458"/>
      <c r="DKZ16" s="458"/>
      <c r="DLA16" s="458"/>
      <c r="DLB16" s="458"/>
      <c r="DLC16" s="458"/>
      <c r="DLD16" s="458"/>
      <c r="DLE16" s="458"/>
      <c r="DLF16" s="458"/>
      <c r="DLG16" s="458"/>
      <c r="DLH16" s="458"/>
      <c r="DLI16" s="458"/>
      <c r="DLJ16" s="458"/>
      <c r="DLK16" s="458"/>
      <c r="DLL16" s="458"/>
      <c r="DLM16" s="458"/>
      <c r="DLN16" s="458"/>
      <c r="DLO16" s="458"/>
      <c r="DLP16" s="458"/>
      <c r="DLQ16" s="458"/>
      <c r="DLR16" s="458"/>
      <c r="DLS16" s="458"/>
      <c r="DLT16" s="458"/>
      <c r="DLU16" s="458"/>
      <c r="DLV16" s="458"/>
      <c r="DLW16" s="458"/>
      <c r="DLX16" s="458"/>
      <c r="DLY16" s="458"/>
      <c r="DLZ16" s="458"/>
      <c r="DMA16" s="458"/>
      <c r="DMB16" s="458"/>
      <c r="DMC16" s="458"/>
      <c r="DMD16" s="458"/>
      <c r="DME16" s="458"/>
      <c r="DMF16" s="458"/>
      <c r="DMG16" s="458"/>
      <c r="DMH16" s="458"/>
      <c r="DMI16" s="458"/>
      <c r="DMJ16" s="458"/>
      <c r="DMK16" s="458"/>
      <c r="DML16" s="458"/>
      <c r="DMM16" s="458"/>
      <c r="DMN16" s="458"/>
      <c r="DMO16" s="458"/>
      <c r="DMP16" s="458"/>
      <c r="DMQ16" s="458"/>
      <c r="DMR16" s="458"/>
      <c r="DMS16" s="458"/>
      <c r="DMT16" s="458"/>
      <c r="DMU16" s="458"/>
      <c r="DMV16" s="458"/>
      <c r="DMW16" s="458"/>
      <c r="DMX16" s="458"/>
      <c r="DMY16" s="458"/>
      <c r="DMZ16" s="458"/>
      <c r="DNA16" s="458"/>
      <c r="DNB16" s="458"/>
      <c r="DNC16" s="458"/>
      <c r="DND16" s="458"/>
      <c r="DNE16" s="458"/>
      <c r="DNF16" s="458"/>
      <c r="DNG16" s="458"/>
      <c r="DNH16" s="458"/>
      <c r="DNI16" s="458"/>
      <c r="DNJ16" s="458"/>
      <c r="DNK16" s="458"/>
      <c r="DNL16" s="458"/>
      <c r="DNM16" s="458"/>
      <c r="DNN16" s="458"/>
      <c r="DNO16" s="458"/>
      <c r="DNP16" s="458"/>
      <c r="DNQ16" s="458"/>
      <c r="DNR16" s="458"/>
      <c r="DNS16" s="458"/>
      <c r="DNT16" s="458"/>
      <c r="DNU16" s="458"/>
      <c r="DNV16" s="458"/>
      <c r="DNW16" s="458"/>
      <c r="DNX16" s="458"/>
      <c r="DNY16" s="458"/>
      <c r="DNZ16" s="458"/>
      <c r="DOA16" s="458"/>
      <c r="DOB16" s="458"/>
      <c r="DOC16" s="458"/>
      <c r="DOD16" s="458"/>
      <c r="DOE16" s="458"/>
      <c r="DOF16" s="458"/>
      <c r="DOG16" s="458"/>
      <c r="DOH16" s="458"/>
      <c r="DOI16" s="458"/>
      <c r="DOJ16" s="458"/>
      <c r="DOK16" s="458"/>
      <c r="DOL16" s="458"/>
      <c r="DOM16" s="458"/>
      <c r="DON16" s="458"/>
      <c r="DOO16" s="458"/>
      <c r="DOP16" s="458"/>
      <c r="DOQ16" s="458"/>
      <c r="DOR16" s="458"/>
      <c r="DOS16" s="458"/>
      <c r="DOT16" s="458"/>
      <c r="DOU16" s="458"/>
      <c r="DOV16" s="458"/>
      <c r="DOW16" s="458"/>
      <c r="DOX16" s="458"/>
      <c r="DOY16" s="458"/>
      <c r="DOZ16" s="458"/>
      <c r="DPA16" s="458"/>
      <c r="DPB16" s="458"/>
      <c r="DPC16" s="458"/>
      <c r="DPD16" s="458"/>
      <c r="DPE16" s="458"/>
      <c r="DPF16" s="458"/>
      <c r="DPG16" s="458"/>
      <c r="DPH16" s="458"/>
      <c r="DPI16" s="458"/>
      <c r="DPJ16" s="458"/>
      <c r="DPK16" s="458"/>
      <c r="DPL16" s="458"/>
      <c r="DPM16" s="458"/>
      <c r="DPN16" s="458"/>
      <c r="DPO16" s="458"/>
      <c r="DPP16" s="458"/>
      <c r="DPQ16" s="458"/>
      <c r="DPR16" s="458"/>
      <c r="DPS16" s="458"/>
      <c r="DPT16" s="458"/>
      <c r="DPU16" s="458"/>
      <c r="DPV16" s="458"/>
      <c r="DPW16" s="458"/>
      <c r="DPX16" s="458"/>
      <c r="DPY16" s="458"/>
      <c r="DPZ16" s="458"/>
      <c r="DQA16" s="458"/>
      <c r="DQB16" s="458"/>
      <c r="DQC16" s="458"/>
      <c r="DQD16" s="458"/>
      <c r="DQE16" s="458"/>
      <c r="DQF16" s="458"/>
      <c r="DQG16" s="458"/>
      <c r="DQH16" s="458"/>
      <c r="DQI16" s="458"/>
      <c r="DQJ16" s="458"/>
      <c r="DQK16" s="458"/>
      <c r="DQL16" s="458"/>
      <c r="DQM16" s="458"/>
      <c r="DQN16" s="458"/>
      <c r="DQO16" s="458"/>
      <c r="DQP16" s="458"/>
      <c r="DQQ16" s="458"/>
      <c r="DQR16" s="458"/>
      <c r="DQS16" s="458"/>
      <c r="DQT16" s="458"/>
      <c r="DQU16" s="458"/>
      <c r="DQV16" s="458"/>
      <c r="DQW16" s="458"/>
      <c r="DQX16" s="458"/>
      <c r="DQY16" s="458"/>
      <c r="DQZ16" s="458"/>
      <c r="DRA16" s="458"/>
      <c r="DRB16" s="458"/>
      <c r="DRC16" s="458"/>
      <c r="DRD16" s="458"/>
      <c r="DRE16" s="458"/>
      <c r="DRF16" s="458"/>
      <c r="DRG16" s="458"/>
      <c r="DRH16" s="458"/>
      <c r="DRI16" s="458"/>
      <c r="DRJ16" s="458"/>
      <c r="DRK16" s="458"/>
      <c r="DRL16" s="458"/>
      <c r="DRM16" s="458"/>
      <c r="DRN16" s="458"/>
      <c r="DRO16" s="458"/>
      <c r="DRP16" s="458"/>
      <c r="DRQ16" s="458"/>
      <c r="DRR16" s="458"/>
      <c r="DRS16" s="458"/>
      <c r="DRT16" s="458"/>
      <c r="DRU16" s="458"/>
      <c r="DRV16" s="458"/>
      <c r="DRW16" s="458"/>
      <c r="DRX16" s="458"/>
      <c r="DRY16" s="458"/>
      <c r="DRZ16" s="458"/>
      <c r="DSA16" s="458"/>
      <c r="DSB16" s="458"/>
      <c r="DSC16" s="458"/>
      <c r="DSD16" s="458"/>
      <c r="DSE16" s="458"/>
      <c r="DSF16" s="458"/>
      <c r="DSG16" s="458"/>
      <c r="DSH16" s="458"/>
      <c r="DSI16" s="458"/>
      <c r="DSJ16" s="458"/>
      <c r="DSK16" s="458"/>
      <c r="DSL16" s="458"/>
      <c r="DSM16" s="458"/>
      <c r="DSN16" s="458"/>
      <c r="DSO16" s="458"/>
      <c r="DSP16" s="458"/>
      <c r="DSQ16" s="458"/>
      <c r="DSR16" s="458"/>
      <c r="DSS16" s="458"/>
      <c r="DST16" s="458"/>
      <c r="DSU16" s="458"/>
      <c r="DSV16" s="458"/>
      <c r="DSW16" s="458"/>
      <c r="DSX16" s="458"/>
      <c r="DSY16" s="458"/>
      <c r="DSZ16" s="458"/>
      <c r="DTA16" s="458"/>
      <c r="DTB16" s="458"/>
      <c r="DTC16" s="458"/>
      <c r="DTD16" s="458"/>
      <c r="DTE16" s="458"/>
      <c r="DTF16" s="458"/>
      <c r="DTG16" s="458"/>
      <c r="DTH16" s="458"/>
      <c r="DTI16" s="458"/>
      <c r="DTJ16" s="458"/>
      <c r="DTK16" s="458"/>
      <c r="DTL16" s="458"/>
      <c r="DTM16" s="458"/>
      <c r="DTN16" s="458"/>
      <c r="DTO16" s="458"/>
      <c r="DTP16" s="458"/>
      <c r="DTQ16" s="458"/>
      <c r="DTR16" s="458"/>
      <c r="DTS16" s="458"/>
      <c r="DTT16" s="458"/>
      <c r="DTU16" s="458"/>
      <c r="DTV16" s="458"/>
      <c r="DTW16" s="458"/>
      <c r="DTX16" s="458"/>
      <c r="DTY16" s="458"/>
      <c r="DTZ16" s="458"/>
      <c r="DUA16" s="458"/>
      <c r="DUB16" s="458"/>
      <c r="DUC16" s="458"/>
      <c r="DUD16" s="458"/>
      <c r="DUE16" s="458"/>
      <c r="DUF16" s="458"/>
      <c r="DUG16" s="458"/>
      <c r="DUH16" s="458"/>
      <c r="DUI16" s="458"/>
      <c r="DUJ16" s="458"/>
      <c r="DUK16" s="458"/>
      <c r="DUL16" s="458"/>
      <c r="DUM16" s="458"/>
      <c r="DUN16" s="458"/>
      <c r="DUO16" s="458"/>
      <c r="DUP16" s="458"/>
      <c r="DUQ16" s="458"/>
      <c r="DUR16" s="458"/>
      <c r="DUS16" s="458"/>
      <c r="DUT16" s="458"/>
      <c r="DUU16" s="458"/>
      <c r="DUV16" s="458"/>
      <c r="DUW16" s="458"/>
      <c r="DUX16" s="458"/>
      <c r="DUY16" s="458"/>
      <c r="DUZ16" s="458"/>
      <c r="DVA16" s="458"/>
      <c r="DVB16" s="458"/>
      <c r="DVC16" s="458"/>
      <c r="DVD16" s="458"/>
      <c r="DVE16" s="458"/>
      <c r="DVF16" s="458"/>
      <c r="DVG16" s="458"/>
      <c r="DVH16" s="458"/>
      <c r="DVI16" s="458"/>
      <c r="DVJ16" s="458"/>
      <c r="DVK16" s="458"/>
      <c r="DVL16" s="458"/>
      <c r="DVM16" s="458"/>
      <c r="DVN16" s="458"/>
      <c r="DVO16" s="458"/>
      <c r="DVP16" s="458"/>
      <c r="DVQ16" s="458"/>
      <c r="DVR16" s="458"/>
      <c r="DVS16" s="458"/>
      <c r="DVT16" s="458"/>
      <c r="DVU16" s="458"/>
      <c r="DVV16" s="458"/>
      <c r="DVW16" s="458"/>
      <c r="DVX16" s="458"/>
      <c r="DVY16" s="458"/>
      <c r="DVZ16" s="458"/>
      <c r="DWA16" s="458"/>
      <c r="DWB16" s="458"/>
      <c r="DWC16" s="458"/>
      <c r="DWD16" s="458"/>
      <c r="DWE16" s="458"/>
      <c r="DWF16" s="458"/>
      <c r="DWG16" s="458"/>
      <c r="DWH16" s="458"/>
      <c r="DWI16" s="458"/>
      <c r="DWJ16" s="458"/>
      <c r="DWK16" s="458"/>
      <c r="DWL16" s="458"/>
      <c r="DWM16" s="458"/>
      <c r="DWN16" s="458"/>
      <c r="DWO16" s="458"/>
      <c r="DWP16" s="458"/>
      <c r="DWQ16" s="458"/>
      <c r="DWR16" s="458"/>
      <c r="DWS16" s="458"/>
      <c r="DWT16" s="458"/>
      <c r="DWU16" s="458"/>
      <c r="DWV16" s="458"/>
      <c r="DWW16" s="458"/>
      <c r="DWX16" s="458"/>
      <c r="DWY16" s="458"/>
      <c r="DWZ16" s="458"/>
      <c r="DXA16" s="458"/>
      <c r="DXB16" s="458"/>
      <c r="DXC16" s="458"/>
      <c r="DXD16" s="458"/>
      <c r="DXE16" s="458"/>
      <c r="DXF16" s="458"/>
      <c r="DXG16" s="458"/>
      <c r="DXH16" s="458"/>
      <c r="DXI16" s="458"/>
      <c r="DXJ16" s="458"/>
      <c r="DXK16" s="458"/>
      <c r="DXL16" s="458"/>
      <c r="DXM16" s="458"/>
      <c r="DXN16" s="458"/>
      <c r="DXO16" s="458"/>
      <c r="DXP16" s="458"/>
      <c r="DXQ16" s="458"/>
      <c r="DXR16" s="458"/>
      <c r="DXS16" s="458"/>
      <c r="DXT16" s="458"/>
      <c r="DXU16" s="458"/>
      <c r="DXV16" s="458"/>
      <c r="DXW16" s="458"/>
      <c r="DXX16" s="458"/>
      <c r="DXY16" s="458"/>
      <c r="DXZ16" s="458"/>
      <c r="DYA16" s="458"/>
      <c r="DYB16" s="458"/>
      <c r="DYC16" s="458"/>
      <c r="DYD16" s="458"/>
      <c r="DYE16" s="458"/>
      <c r="DYF16" s="458"/>
      <c r="DYG16" s="458"/>
      <c r="DYH16" s="458"/>
      <c r="DYI16" s="458"/>
      <c r="DYJ16" s="458"/>
      <c r="DYK16" s="458"/>
      <c r="DYL16" s="458"/>
      <c r="DYM16" s="458"/>
      <c r="DYN16" s="458"/>
      <c r="DYO16" s="458"/>
      <c r="DYP16" s="458"/>
      <c r="DYQ16" s="458"/>
      <c r="DYR16" s="458"/>
      <c r="DYS16" s="458"/>
      <c r="DYT16" s="458"/>
      <c r="DYU16" s="458"/>
      <c r="DYV16" s="458"/>
      <c r="DYW16" s="458"/>
      <c r="DYX16" s="458"/>
      <c r="DYY16" s="458"/>
      <c r="DYZ16" s="458"/>
      <c r="DZA16" s="458"/>
      <c r="DZB16" s="458"/>
      <c r="DZC16" s="458"/>
      <c r="DZD16" s="458"/>
      <c r="DZE16" s="458"/>
      <c r="DZF16" s="458"/>
      <c r="DZG16" s="458"/>
      <c r="DZH16" s="458"/>
      <c r="DZI16" s="458"/>
      <c r="DZJ16" s="458"/>
      <c r="DZK16" s="458"/>
      <c r="DZL16" s="458"/>
      <c r="DZM16" s="458"/>
      <c r="DZN16" s="458"/>
      <c r="DZO16" s="458"/>
      <c r="DZP16" s="458"/>
      <c r="DZQ16" s="458"/>
      <c r="DZR16" s="458"/>
      <c r="DZS16" s="458"/>
      <c r="DZT16" s="458"/>
      <c r="DZU16" s="458"/>
      <c r="DZV16" s="458"/>
      <c r="DZW16" s="458"/>
      <c r="DZX16" s="458"/>
      <c r="DZY16" s="458"/>
      <c r="DZZ16" s="458"/>
      <c r="EAA16" s="458"/>
      <c r="EAB16" s="458"/>
      <c r="EAC16" s="458"/>
      <c r="EAD16" s="458"/>
      <c r="EAE16" s="458"/>
      <c r="EAF16" s="458"/>
      <c r="EAG16" s="458"/>
      <c r="EAH16" s="458"/>
      <c r="EAI16" s="458"/>
      <c r="EAJ16" s="458"/>
      <c r="EAK16" s="458"/>
      <c r="EAL16" s="458"/>
      <c r="EAM16" s="458"/>
      <c r="EAN16" s="458"/>
      <c r="EAO16" s="458"/>
      <c r="EAP16" s="458"/>
      <c r="EAQ16" s="458"/>
      <c r="EAR16" s="458"/>
      <c r="EAS16" s="458"/>
      <c r="EAT16" s="458"/>
      <c r="EAU16" s="458"/>
      <c r="EAV16" s="458"/>
      <c r="EAW16" s="458"/>
      <c r="EAX16" s="458"/>
      <c r="EAY16" s="458"/>
      <c r="EAZ16" s="458"/>
      <c r="EBA16" s="458"/>
      <c r="EBB16" s="458"/>
      <c r="EBC16" s="458"/>
      <c r="EBD16" s="458"/>
      <c r="EBE16" s="458"/>
      <c r="EBF16" s="458"/>
      <c r="EBG16" s="458"/>
      <c r="EBH16" s="458"/>
      <c r="EBI16" s="458"/>
      <c r="EBJ16" s="458"/>
      <c r="EBK16" s="458"/>
      <c r="EBL16" s="458"/>
      <c r="EBM16" s="458"/>
      <c r="EBN16" s="458"/>
      <c r="EBO16" s="458"/>
      <c r="EBP16" s="458"/>
      <c r="EBQ16" s="458"/>
      <c r="EBR16" s="458"/>
      <c r="EBS16" s="458"/>
      <c r="EBT16" s="458"/>
      <c r="EBU16" s="458"/>
      <c r="EBV16" s="458"/>
      <c r="EBW16" s="458"/>
      <c r="EBX16" s="458"/>
      <c r="EBY16" s="458"/>
      <c r="EBZ16" s="458"/>
      <c r="ECA16" s="458"/>
      <c r="ECB16" s="458"/>
      <c r="ECC16" s="458"/>
      <c r="ECD16" s="458"/>
      <c r="ECE16" s="458"/>
      <c r="ECF16" s="458"/>
      <c r="ECG16" s="458"/>
      <c r="ECH16" s="458"/>
      <c r="ECI16" s="458"/>
      <c r="ECJ16" s="458"/>
      <c r="ECK16" s="458"/>
      <c r="ECL16" s="458"/>
      <c r="ECM16" s="458"/>
      <c r="ECN16" s="458"/>
      <c r="ECO16" s="458"/>
      <c r="ECP16" s="458"/>
      <c r="ECQ16" s="458"/>
      <c r="ECR16" s="458"/>
      <c r="ECS16" s="458"/>
      <c r="ECT16" s="458"/>
      <c r="ECU16" s="458"/>
      <c r="ECV16" s="458"/>
      <c r="ECW16" s="458"/>
      <c r="ECX16" s="458"/>
      <c r="ECY16" s="458"/>
      <c r="ECZ16" s="458"/>
      <c r="EDA16" s="458"/>
      <c r="EDB16" s="458"/>
      <c r="EDC16" s="458"/>
      <c r="EDD16" s="458"/>
      <c r="EDE16" s="458"/>
      <c r="EDF16" s="458"/>
      <c r="EDG16" s="458"/>
      <c r="EDH16" s="458"/>
      <c r="EDI16" s="458"/>
      <c r="EDJ16" s="458"/>
      <c r="EDK16" s="458"/>
      <c r="EDL16" s="458"/>
      <c r="EDM16" s="458"/>
      <c r="EDN16" s="458"/>
      <c r="EDO16" s="458"/>
      <c r="EDP16" s="458"/>
      <c r="EDQ16" s="458"/>
      <c r="EDR16" s="458"/>
      <c r="EDS16" s="458"/>
      <c r="EDT16" s="458"/>
      <c r="EDU16" s="458"/>
      <c r="EDV16" s="458"/>
      <c r="EDW16" s="458"/>
      <c r="EDX16" s="458"/>
      <c r="EDY16" s="458"/>
      <c r="EDZ16" s="458"/>
      <c r="EEA16" s="458"/>
      <c r="EEB16" s="458"/>
      <c r="EEC16" s="458"/>
      <c r="EED16" s="458"/>
      <c r="EEE16" s="458"/>
      <c r="EEF16" s="458"/>
      <c r="EEG16" s="458"/>
      <c r="EEH16" s="458"/>
      <c r="EEI16" s="458"/>
      <c r="EEJ16" s="458"/>
      <c r="EEK16" s="458"/>
      <c r="EEL16" s="458"/>
      <c r="EEM16" s="458"/>
      <c r="EEN16" s="458"/>
      <c r="EEO16" s="458"/>
      <c r="EEP16" s="458"/>
      <c r="EEQ16" s="458"/>
      <c r="EER16" s="458"/>
      <c r="EES16" s="458"/>
      <c r="EET16" s="458"/>
      <c r="EEU16" s="458"/>
      <c r="EEV16" s="458"/>
      <c r="EEW16" s="458"/>
      <c r="EEX16" s="458"/>
      <c r="EEY16" s="458"/>
      <c r="EEZ16" s="458"/>
      <c r="EFA16" s="458"/>
      <c r="EFB16" s="458"/>
      <c r="EFC16" s="458"/>
      <c r="EFD16" s="458"/>
      <c r="EFE16" s="458"/>
      <c r="EFF16" s="458"/>
      <c r="EFG16" s="458"/>
      <c r="EFH16" s="458"/>
      <c r="EFI16" s="458"/>
      <c r="EFJ16" s="458"/>
      <c r="EFK16" s="458"/>
      <c r="EFL16" s="458"/>
      <c r="EFM16" s="458"/>
      <c r="EFN16" s="458"/>
      <c r="EFO16" s="458"/>
      <c r="EFP16" s="458"/>
      <c r="EFQ16" s="458"/>
      <c r="EFR16" s="458"/>
      <c r="EFS16" s="458"/>
      <c r="EFT16" s="458"/>
      <c r="EFU16" s="458"/>
      <c r="EFV16" s="458"/>
      <c r="EFW16" s="458"/>
      <c r="EFX16" s="458"/>
      <c r="EFY16" s="458"/>
      <c r="EFZ16" s="458"/>
      <c r="EGA16" s="458"/>
      <c r="EGB16" s="458"/>
      <c r="EGC16" s="458"/>
      <c r="EGD16" s="458"/>
      <c r="EGE16" s="458"/>
      <c r="EGF16" s="458"/>
      <c r="EGG16" s="458"/>
      <c r="EGH16" s="458"/>
      <c r="EGI16" s="458"/>
      <c r="EGJ16" s="458"/>
      <c r="EGK16" s="458"/>
      <c r="EGL16" s="458"/>
      <c r="EGM16" s="458"/>
      <c r="EGN16" s="458"/>
      <c r="EGO16" s="458"/>
      <c r="EGP16" s="458"/>
      <c r="EGQ16" s="458"/>
      <c r="EGR16" s="458"/>
      <c r="EGS16" s="458"/>
      <c r="EGT16" s="458"/>
      <c r="EGU16" s="458"/>
      <c r="EGV16" s="458"/>
      <c r="EGW16" s="458"/>
      <c r="EGX16" s="458"/>
      <c r="EGY16" s="458"/>
      <c r="EGZ16" s="458"/>
      <c r="EHA16" s="458"/>
      <c r="EHB16" s="458"/>
      <c r="EHC16" s="458"/>
      <c r="EHD16" s="458"/>
      <c r="EHE16" s="458"/>
      <c r="EHF16" s="458"/>
      <c r="EHG16" s="458"/>
      <c r="EHH16" s="458"/>
      <c r="EHI16" s="458"/>
      <c r="EHJ16" s="458"/>
      <c r="EHK16" s="458"/>
      <c r="EHL16" s="458"/>
      <c r="EHM16" s="458"/>
      <c r="EHN16" s="458"/>
      <c r="EHO16" s="458"/>
      <c r="EHP16" s="458"/>
      <c r="EHQ16" s="458"/>
      <c r="EHR16" s="458"/>
      <c r="EHS16" s="458"/>
      <c r="EHT16" s="458"/>
      <c r="EHU16" s="458"/>
      <c r="EHV16" s="458"/>
      <c r="EHW16" s="458"/>
      <c r="EHX16" s="458"/>
      <c r="EHY16" s="458"/>
      <c r="EHZ16" s="458"/>
      <c r="EIA16" s="458"/>
      <c r="EIB16" s="458"/>
      <c r="EIC16" s="458"/>
      <c r="EID16" s="458"/>
      <c r="EIE16" s="458"/>
      <c r="EIF16" s="458"/>
      <c r="EIG16" s="458"/>
      <c r="EIH16" s="458"/>
      <c r="EII16" s="458"/>
      <c r="EIJ16" s="458"/>
      <c r="EIK16" s="458"/>
      <c r="EIL16" s="458"/>
      <c r="EIM16" s="458"/>
      <c r="EIN16" s="458"/>
      <c r="EIO16" s="458"/>
      <c r="EIP16" s="458"/>
      <c r="EIQ16" s="458"/>
      <c r="EIR16" s="458"/>
      <c r="EIS16" s="458"/>
      <c r="EIT16" s="458"/>
      <c r="EIU16" s="458"/>
      <c r="EIV16" s="458"/>
      <c r="EIW16" s="458"/>
      <c r="EIX16" s="458"/>
      <c r="EIY16" s="458"/>
      <c r="EIZ16" s="458"/>
      <c r="EJA16" s="458"/>
      <c r="EJB16" s="458"/>
      <c r="EJC16" s="458"/>
      <c r="EJD16" s="458"/>
      <c r="EJE16" s="458"/>
      <c r="EJF16" s="458"/>
      <c r="EJG16" s="458"/>
      <c r="EJH16" s="458"/>
      <c r="EJI16" s="458"/>
      <c r="EJJ16" s="458"/>
      <c r="EJK16" s="458"/>
      <c r="EJL16" s="458"/>
      <c r="EJM16" s="458"/>
      <c r="EJN16" s="458"/>
      <c r="EJO16" s="458"/>
      <c r="EJP16" s="458"/>
      <c r="EJQ16" s="458"/>
      <c r="EJR16" s="458"/>
      <c r="EJS16" s="458"/>
      <c r="EJT16" s="458"/>
      <c r="EJU16" s="458"/>
      <c r="EJV16" s="458"/>
      <c r="EJW16" s="458"/>
      <c r="EJX16" s="458"/>
      <c r="EJY16" s="458"/>
      <c r="EJZ16" s="458"/>
      <c r="EKA16" s="458"/>
      <c r="EKB16" s="458"/>
      <c r="EKC16" s="458"/>
      <c r="EKD16" s="458"/>
      <c r="EKE16" s="458"/>
      <c r="EKF16" s="458"/>
      <c r="EKG16" s="458"/>
      <c r="EKH16" s="458"/>
      <c r="EKI16" s="458"/>
      <c r="EKJ16" s="458"/>
      <c r="EKK16" s="458"/>
      <c r="EKL16" s="458"/>
      <c r="EKM16" s="458"/>
      <c r="EKN16" s="458"/>
      <c r="EKO16" s="458"/>
      <c r="EKP16" s="458"/>
      <c r="EKQ16" s="458"/>
      <c r="EKR16" s="458"/>
      <c r="EKS16" s="458"/>
      <c r="EKT16" s="458"/>
      <c r="EKU16" s="458"/>
      <c r="EKV16" s="458"/>
      <c r="EKW16" s="458"/>
      <c r="EKX16" s="458"/>
      <c r="EKY16" s="458"/>
      <c r="EKZ16" s="458"/>
      <c r="ELA16" s="458"/>
      <c r="ELB16" s="458"/>
      <c r="ELC16" s="458"/>
      <c r="ELD16" s="458"/>
      <c r="ELE16" s="458"/>
      <c r="ELF16" s="458"/>
      <c r="ELG16" s="458"/>
      <c r="ELH16" s="458"/>
      <c r="ELI16" s="458"/>
      <c r="ELJ16" s="458"/>
      <c r="ELK16" s="458"/>
      <c r="ELL16" s="458"/>
      <c r="ELM16" s="458"/>
      <c r="ELN16" s="458"/>
      <c r="ELO16" s="458"/>
      <c r="ELP16" s="458"/>
      <c r="ELQ16" s="458"/>
      <c r="ELR16" s="458"/>
      <c r="ELS16" s="458"/>
      <c r="ELT16" s="458"/>
      <c r="ELU16" s="458"/>
      <c r="ELV16" s="458"/>
      <c r="ELW16" s="458"/>
      <c r="ELX16" s="458"/>
      <c r="ELY16" s="458"/>
      <c r="ELZ16" s="458"/>
      <c r="EMA16" s="458"/>
      <c r="EMB16" s="458"/>
      <c r="EMC16" s="458"/>
      <c r="EMD16" s="458"/>
      <c r="EME16" s="458"/>
      <c r="EMF16" s="458"/>
      <c r="EMG16" s="458"/>
      <c r="EMH16" s="458"/>
      <c r="EMI16" s="458"/>
      <c r="EMJ16" s="458"/>
      <c r="EMK16" s="458"/>
      <c r="EML16" s="458"/>
      <c r="EMM16" s="458"/>
      <c r="EMN16" s="458"/>
      <c r="EMO16" s="458"/>
      <c r="EMP16" s="458"/>
      <c r="EMQ16" s="458"/>
      <c r="EMR16" s="458"/>
      <c r="EMS16" s="458"/>
      <c r="EMT16" s="458"/>
      <c r="EMU16" s="458"/>
      <c r="EMV16" s="458"/>
      <c r="EMW16" s="458"/>
      <c r="EMX16" s="458"/>
      <c r="EMY16" s="458"/>
      <c r="EMZ16" s="458"/>
      <c r="ENA16" s="458"/>
      <c r="ENB16" s="458"/>
      <c r="ENC16" s="458"/>
      <c r="END16" s="458"/>
      <c r="ENE16" s="458"/>
      <c r="ENF16" s="458"/>
      <c r="ENG16" s="458"/>
      <c r="ENH16" s="458"/>
      <c r="ENI16" s="458"/>
      <c r="ENJ16" s="458"/>
      <c r="ENK16" s="458"/>
      <c r="ENL16" s="458"/>
      <c r="ENM16" s="458"/>
      <c r="ENN16" s="458"/>
      <c r="ENO16" s="458"/>
      <c r="ENP16" s="458"/>
      <c r="ENQ16" s="458"/>
      <c r="ENR16" s="458"/>
      <c r="ENS16" s="458"/>
      <c r="ENT16" s="458"/>
      <c r="ENU16" s="458"/>
      <c r="ENV16" s="458"/>
      <c r="ENW16" s="458"/>
      <c r="ENX16" s="458"/>
      <c r="ENY16" s="458"/>
      <c r="ENZ16" s="458"/>
      <c r="EOA16" s="458"/>
      <c r="EOB16" s="458"/>
      <c r="EOC16" s="458"/>
      <c r="EOD16" s="458"/>
      <c r="EOE16" s="458"/>
      <c r="EOF16" s="458"/>
      <c r="EOG16" s="458"/>
      <c r="EOH16" s="458"/>
      <c r="EOI16" s="458"/>
      <c r="EOJ16" s="458"/>
      <c r="EOK16" s="458"/>
      <c r="EOL16" s="458"/>
      <c r="EOM16" s="458"/>
      <c r="EON16" s="458"/>
      <c r="EOO16" s="458"/>
      <c r="EOP16" s="458"/>
      <c r="EOQ16" s="458"/>
      <c r="EOR16" s="458"/>
      <c r="EOS16" s="458"/>
      <c r="EOT16" s="458"/>
      <c r="EOU16" s="458"/>
      <c r="EOV16" s="458"/>
      <c r="EOW16" s="458"/>
      <c r="EOX16" s="458"/>
      <c r="EOY16" s="458"/>
      <c r="EOZ16" s="458"/>
      <c r="EPA16" s="458"/>
      <c r="EPB16" s="458"/>
      <c r="EPC16" s="458"/>
      <c r="EPD16" s="458"/>
      <c r="EPE16" s="458"/>
      <c r="EPF16" s="458"/>
      <c r="EPG16" s="458"/>
      <c r="EPH16" s="458"/>
      <c r="EPI16" s="458"/>
      <c r="EPJ16" s="458"/>
      <c r="EPK16" s="458"/>
      <c r="EPL16" s="458"/>
      <c r="EPM16" s="458"/>
      <c r="EPN16" s="458"/>
      <c r="EPO16" s="458"/>
      <c r="EPP16" s="458"/>
      <c r="EPQ16" s="458"/>
      <c r="EPR16" s="458"/>
      <c r="EPS16" s="458"/>
      <c r="EPT16" s="458"/>
      <c r="EPU16" s="458"/>
      <c r="EPV16" s="458"/>
      <c r="EPW16" s="458"/>
      <c r="EPX16" s="458"/>
      <c r="EPY16" s="458"/>
      <c r="EPZ16" s="458"/>
      <c r="EQA16" s="458"/>
      <c r="EQB16" s="458"/>
      <c r="EQC16" s="458"/>
      <c r="EQD16" s="458"/>
      <c r="EQE16" s="458"/>
      <c r="EQF16" s="458"/>
      <c r="EQG16" s="458"/>
      <c r="EQH16" s="458"/>
      <c r="EQI16" s="458"/>
      <c r="EQJ16" s="458"/>
      <c r="EQK16" s="458"/>
      <c r="EQL16" s="458"/>
      <c r="EQM16" s="458"/>
      <c r="EQN16" s="458"/>
      <c r="EQO16" s="458"/>
      <c r="EQP16" s="458"/>
      <c r="EQQ16" s="458"/>
      <c r="EQR16" s="458"/>
      <c r="EQS16" s="458"/>
      <c r="EQT16" s="458"/>
      <c r="EQU16" s="458"/>
      <c r="EQV16" s="458"/>
      <c r="EQW16" s="458"/>
      <c r="EQX16" s="458"/>
      <c r="EQY16" s="458"/>
      <c r="EQZ16" s="458"/>
      <c r="ERA16" s="458"/>
      <c r="ERB16" s="458"/>
      <c r="ERC16" s="458"/>
      <c r="ERD16" s="458"/>
      <c r="ERE16" s="458"/>
      <c r="ERF16" s="458"/>
      <c r="ERG16" s="458"/>
      <c r="ERH16" s="458"/>
      <c r="ERI16" s="458"/>
      <c r="ERJ16" s="458"/>
      <c r="ERK16" s="458"/>
      <c r="ERL16" s="458"/>
      <c r="ERM16" s="458"/>
      <c r="ERN16" s="458"/>
      <c r="ERO16" s="458"/>
      <c r="ERP16" s="458"/>
      <c r="ERQ16" s="458"/>
      <c r="ERR16" s="458"/>
      <c r="ERS16" s="458"/>
      <c r="ERT16" s="458"/>
      <c r="ERU16" s="458"/>
      <c r="ERV16" s="458"/>
      <c r="ERW16" s="458"/>
      <c r="ERX16" s="458"/>
      <c r="ERY16" s="458"/>
      <c r="ERZ16" s="458"/>
      <c r="ESA16" s="458"/>
      <c r="ESB16" s="458"/>
      <c r="ESC16" s="458"/>
      <c r="ESD16" s="458"/>
      <c r="ESE16" s="458"/>
      <c r="ESF16" s="458"/>
      <c r="ESG16" s="458"/>
      <c r="ESH16" s="458"/>
      <c r="ESI16" s="458"/>
      <c r="ESJ16" s="458"/>
      <c r="ESK16" s="458"/>
      <c r="ESL16" s="458"/>
      <c r="ESM16" s="458"/>
      <c r="ESN16" s="458"/>
      <c r="ESO16" s="458"/>
      <c r="ESP16" s="458"/>
      <c r="ESQ16" s="458"/>
      <c r="ESR16" s="458"/>
      <c r="ESS16" s="458"/>
      <c r="EST16" s="458"/>
      <c r="ESU16" s="458"/>
      <c r="ESV16" s="458"/>
      <c r="ESW16" s="458"/>
      <c r="ESX16" s="458"/>
      <c r="ESY16" s="458"/>
      <c r="ESZ16" s="458"/>
      <c r="ETA16" s="458"/>
      <c r="ETB16" s="458"/>
      <c r="ETC16" s="458"/>
      <c r="ETD16" s="458"/>
      <c r="ETE16" s="458"/>
      <c r="ETF16" s="458"/>
      <c r="ETG16" s="458"/>
      <c r="ETH16" s="458"/>
      <c r="ETI16" s="458"/>
      <c r="ETJ16" s="458"/>
      <c r="ETK16" s="458"/>
      <c r="ETL16" s="458"/>
      <c r="ETM16" s="458"/>
      <c r="ETN16" s="458"/>
      <c r="ETO16" s="458"/>
      <c r="ETP16" s="458"/>
      <c r="ETQ16" s="458"/>
      <c r="ETR16" s="458"/>
      <c r="ETS16" s="458"/>
      <c r="ETT16" s="458"/>
      <c r="ETU16" s="458"/>
      <c r="ETV16" s="458"/>
      <c r="ETW16" s="458"/>
      <c r="ETX16" s="458"/>
      <c r="ETY16" s="458"/>
      <c r="ETZ16" s="458"/>
      <c r="EUA16" s="458"/>
      <c r="EUB16" s="458"/>
      <c r="EUC16" s="458"/>
      <c r="EUD16" s="458"/>
      <c r="EUE16" s="458"/>
      <c r="EUF16" s="458"/>
      <c r="EUG16" s="458"/>
      <c r="EUH16" s="458"/>
      <c r="EUI16" s="458"/>
      <c r="EUJ16" s="458"/>
      <c r="EUK16" s="458"/>
      <c r="EUL16" s="458"/>
      <c r="EUM16" s="458"/>
      <c r="EUN16" s="458"/>
      <c r="EUO16" s="458"/>
      <c r="EUP16" s="458"/>
      <c r="EUQ16" s="458"/>
      <c r="EUR16" s="458"/>
      <c r="EUS16" s="458"/>
      <c r="EUT16" s="458"/>
      <c r="EUU16" s="458"/>
      <c r="EUV16" s="458"/>
      <c r="EUW16" s="458"/>
      <c r="EUX16" s="458"/>
      <c r="EUY16" s="458"/>
      <c r="EUZ16" s="458"/>
      <c r="EVA16" s="458"/>
      <c r="EVB16" s="458"/>
      <c r="EVC16" s="458"/>
      <c r="EVD16" s="458"/>
      <c r="EVE16" s="458"/>
      <c r="EVF16" s="458"/>
      <c r="EVG16" s="458"/>
      <c r="EVH16" s="458"/>
      <c r="EVI16" s="458"/>
      <c r="EVJ16" s="458"/>
      <c r="EVK16" s="458"/>
      <c r="EVL16" s="458"/>
      <c r="EVM16" s="458"/>
      <c r="EVN16" s="458"/>
      <c r="EVO16" s="458"/>
      <c r="EVP16" s="458"/>
      <c r="EVQ16" s="458"/>
      <c r="EVR16" s="458"/>
      <c r="EVS16" s="458"/>
      <c r="EVT16" s="458"/>
      <c r="EVU16" s="458"/>
      <c r="EVV16" s="458"/>
      <c r="EVW16" s="458"/>
      <c r="EVX16" s="458"/>
      <c r="EVY16" s="458"/>
      <c r="EVZ16" s="458"/>
      <c r="EWA16" s="458"/>
      <c r="EWB16" s="458"/>
      <c r="EWC16" s="458"/>
      <c r="EWD16" s="458"/>
      <c r="EWE16" s="458"/>
      <c r="EWF16" s="458"/>
      <c r="EWG16" s="458"/>
      <c r="EWH16" s="458"/>
      <c r="EWI16" s="458"/>
      <c r="EWJ16" s="458"/>
      <c r="EWK16" s="458"/>
      <c r="EWL16" s="458"/>
      <c r="EWM16" s="458"/>
      <c r="EWN16" s="458"/>
      <c r="EWO16" s="458"/>
      <c r="EWP16" s="458"/>
      <c r="EWQ16" s="458"/>
      <c r="EWR16" s="458"/>
      <c r="EWS16" s="458"/>
      <c r="EWT16" s="458"/>
      <c r="EWU16" s="458"/>
      <c r="EWV16" s="458"/>
      <c r="EWW16" s="458"/>
      <c r="EWX16" s="458"/>
      <c r="EWY16" s="458"/>
      <c r="EWZ16" s="458"/>
      <c r="EXA16" s="458"/>
      <c r="EXB16" s="458"/>
      <c r="EXC16" s="458"/>
      <c r="EXD16" s="458"/>
      <c r="EXE16" s="458"/>
      <c r="EXF16" s="458"/>
      <c r="EXG16" s="458"/>
      <c r="EXH16" s="458"/>
      <c r="EXI16" s="458"/>
      <c r="EXJ16" s="458"/>
      <c r="EXK16" s="458"/>
      <c r="EXL16" s="458"/>
      <c r="EXM16" s="458"/>
      <c r="EXN16" s="458"/>
      <c r="EXO16" s="458"/>
      <c r="EXP16" s="458"/>
      <c r="EXQ16" s="458"/>
      <c r="EXR16" s="458"/>
      <c r="EXS16" s="458"/>
      <c r="EXT16" s="458"/>
      <c r="EXU16" s="458"/>
      <c r="EXV16" s="458"/>
      <c r="EXW16" s="458"/>
      <c r="EXX16" s="458"/>
      <c r="EXY16" s="458"/>
      <c r="EXZ16" s="458"/>
      <c r="EYA16" s="458"/>
      <c r="EYB16" s="458"/>
      <c r="EYC16" s="458"/>
      <c r="EYD16" s="458"/>
      <c r="EYE16" s="458"/>
      <c r="EYF16" s="458"/>
      <c r="EYG16" s="458"/>
      <c r="EYH16" s="458"/>
      <c r="EYI16" s="458"/>
      <c r="EYJ16" s="458"/>
      <c r="EYK16" s="458"/>
      <c r="EYL16" s="458"/>
      <c r="EYM16" s="458"/>
      <c r="EYN16" s="458"/>
      <c r="EYO16" s="458"/>
      <c r="EYP16" s="458"/>
      <c r="EYQ16" s="458"/>
      <c r="EYR16" s="458"/>
      <c r="EYS16" s="458"/>
      <c r="EYT16" s="458"/>
      <c r="EYU16" s="458"/>
      <c r="EYV16" s="458"/>
      <c r="EYW16" s="458"/>
      <c r="EYX16" s="458"/>
      <c r="EYY16" s="458"/>
      <c r="EYZ16" s="458"/>
      <c r="EZA16" s="458"/>
      <c r="EZB16" s="458"/>
      <c r="EZC16" s="458"/>
      <c r="EZD16" s="458"/>
      <c r="EZE16" s="458"/>
      <c r="EZF16" s="458"/>
      <c r="EZG16" s="458"/>
      <c r="EZH16" s="458"/>
      <c r="EZI16" s="458"/>
      <c r="EZJ16" s="458"/>
      <c r="EZK16" s="458"/>
      <c r="EZL16" s="458"/>
      <c r="EZM16" s="458"/>
      <c r="EZN16" s="458"/>
      <c r="EZO16" s="458"/>
      <c r="EZP16" s="458"/>
      <c r="EZQ16" s="458"/>
      <c r="EZR16" s="458"/>
      <c r="EZS16" s="458"/>
      <c r="EZT16" s="458"/>
      <c r="EZU16" s="458"/>
      <c r="EZV16" s="458"/>
      <c r="EZW16" s="458"/>
      <c r="EZX16" s="458"/>
      <c r="EZY16" s="458"/>
      <c r="EZZ16" s="458"/>
      <c r="FAA16" s="458"/>
      <c r="FAB16" s="458"/>
      <c r="FAC16" s="458"/>
      <c r="FAD16" s="458"/>
      <c r="FAE16" s="458"/>
      <c r="FAF16" s="458"/>
      <c r="FAG16" s="458"/>
      <c r="FAH16" s="458"/>
      <c r="FAI16" s="458"/>
      <c r="FAJ16" s="458"/>
      <c r="FAK16" s="458"/>
      <c r="FAL16" s="458"/>
      <c r="FAM16" s="458"/>
      <c r="FAN16" s="458"/>
      <c r="FAO16" s="458"/>
      <c r="FAP16" s="458"/>
      <c r="FAQ16" s="458"/>
      <c r="FAR16" s="458"/>
      <c r="FAS16" s="458"/>
      <c r="FAT16" s="458"/>
      <c r="FAU16" s="458"/>
      <c r="FAV16" s="458"/>
      <c r="FAW16" s="458"/>
      <c r="FAX16" s="458"/>
      <c r="FAY16" s="458"/>
      <c r="FAZ16" s="458"/>
      <c r="FBA16" s="458"/>
      <c r="FBB16" s="458"/>
      <c r="FBC16" s="458"/>
      <c r="FBD16" s="458"/>
      <c r="FBE16" s="458"/>
      <c r="FBF16" s="458"/>
      <c r="FBG16" s="458"/>
      <c r="FBH16" s="458"/>
      <c r="FBI16" s="458"/>
      <c r="FBJ16" s="458"/>
      <c r="FBK16" s="458"/>
      <c r="FBL16" s="458"/>
      <c r="FBM16" s="458"/>
      <c r="FBN16" s="458"/>
      <c r="FBO16" s="458"/>
      <c r="FBP16" s="458"/>
      <c r="FBQ16" s="458"/>
      <c r="FBR16" s="458"/>
      <c r="FBS16" s="458"/>
      <c r="FBT16" s="458"/>
      <c r="FBU16" s="458"/>
      <c r="FBV16" s="458"/>
      <c r="FBW16" s="458"/>
      <c r="FBX16" s="458"/>
      <c r="FBY16" s="458"/>
      <c r="FBZ16" s="458"/>
      <c r="FCA16" s="458"/>
      <c r="FCB16" s="458"/>
      <c r="FCC16" s="458"/>
      <c r="FCD16" s="458"/>
      <c r="FCE16" s="458"/>
      <c r="FCF16" s="458"/>
      <c r="FCG16" s="458"/>
      <c r="FCH16" s="458"/>
      <c r="FCI16" s="458"/>
      <c r="FCJ16" s="458"/>
      <c r="FCK16" s="458"/>
      <c r="FCL16" s="458"/>
      <c r="FCM16" s="458"/>
      <c r="FCN16" s="458"/>
      <c r="FCO16" s="458"/>
      <c r="FCP16" s="458"/>
      <c r="FCQ16" s="458"/>
      <c r="FCR16" s="458"/>
      <c r="FCS16" s="458"/>
      <c r="FCT16" s="458"/>
      <c r="FCU16" s="458"/>
      <c r="FCV16" s="458"/>
      <c r="FCW16" s="458"/>
      <c r="FCX16" s="458"/>
      <c r="FCY16" s="458"/>
      <c r="FCZ16" s="458"/>
      <c r="FDA16" s="458"/>
      <c r="FDB16" s="458"/>
      <c r="FDC16" s="458"/>
      <c r="FDD16" s="458"/>
      <c r="FDE16" s="458"/>
      <c r="FDF16" s="458"/>
      <c r="FDG16" s="458"/>
      <c r="FDH16" s="458"/>
      <c r="FDI16" s="458"/>
      <c r="FDJ16" s="458"/>
      <c r="FDK16" s="458"/>
      <c r="FDL16" s="458"/>
      <c r="FDM16" s="458"/>
      <c r="FDN16" s="458"/>
      <c r="FDO16" s="458"/>
      <c r="FDP16" s="458"/>
      <c r="FDQ16" s="458"/>
      <c r="FDR16" s="458"/>
      <c r="FDS16" s="458"/>
      <c r="FDT16" s="458"/>
      <c r="FDU16" s="458"/>
      <c r="FDV16" s="458"/>
      <c r="FDW16" s="458"/>
      <c r="FDX16" s="458"/>
      <c r="FDY16" s="458"/>
      <c r="FDZ16" s="458"/>
      <c r="FEA16" s="458"/>
      <c r="FEB16" s="458"/>
      <c r="FEC16" s="458"/>
      <c r="FED16" s="458"/>
      <c r="FEE16" s="458"/>
      <c r="FEF16" s="458"/>
      <c r="FEG16" s="458"/>
      <c r="FEH16" s="458"/>
      <c r="FEI16" s="458"/>
      <c r="FEJ16" s="458"/>
      <c r="FEK16" s="458"/>
      <c r="FEL16" s="458"/>
      <c r="FEM16" s="458"/>
      <c r="FEN16" s="458"/>
      <c r="FEO16" s="458"/>
      <c r="FEP16" s="458"/>
      <c r="FEQ16" s="458"/>
      <c r="FER16" s="458"/>
      <c r="FES16" s="458"/>
      <c r="FET16" s="458"/>
      <c r="FEU16" s="458"/>
      <c r="FEV16" s="458"/>
      <c r="FEW16" s="458"/>
      <c r="FEX16" s="458"/>
      <c r="FEY16" s="458"/>
      <c r="FEZ16" s="458"/>
      <c r="FFA16" s="458"/>
      <c r="FFB16" s="458"/>
      <c r="FFC16" s="458"/>
      <c r="FFD16" s="458"/>
      <c r="FFE16" s="458"/>
      <c r="FFF16" s="458"/>
      <c r="FFG16" s="458"/>
      <c r="FFH16" s="458"/>
      <c r="FFI16" s="458"/>
      <c r="FFJ16" s="458"/>
      <c r="FFK16" s="458"/>
      <c r="FFL16" s="458"/>
      <c r="FFM16" s="458"/>
      <c r="FFN16" s="458"/>
      <c r="FFO16" s="458"/>
      <c r="FFP16" s="458"/>
      <c r="FFQ16" s="458"/>
      <c r="FFR16" s="458"/>
      <c r="FFS16" s="458"/>
      <c r="FFT16" s="458"/>
      <c r="FFU16" s="458"/>
      <c r="FFV16" s="458"/>
      <c r="FFW16" s="458"/>
      <c r="FFX16" s="458"/>
      <c r="FFY16" s="458"/>
      <c r="FFZ16" s="458"/>
      <c r="FGA16" s="458"/>
      <c r="FGB16" s="458"/>
      <c r="FGC16" s="458"/>
      <c r="FGD16" s="458"/>
      <c r="FGE16" s="458"/>
      <c r="FGF16" s="458"/>
      <c r="FGG16" s="458"/>
      <c r="FGH16" s="458"/>
      <c r="FGI16" s="458"/>
      <c r="FGJ16" s="458"/>
      <c r="FGK16" s="458"/>
      <c r="FGL16" s="458"/>
      <c r="FGM16" s="458"/>
      <c r="FGN16" s="458"/>
      <c r="FGO16" s="458"/>
      <c r="FGP16" s="458"/>
      <c r="FGQ16" s="458"/>
      <c r="FGR16" s="458"/>
      <c r="FGS16" s="458"/>
      <c r="FGT16" s="458"/>
      <c r="FGU16" s="458"/>
      <c r="FGV16" s="458"/>
      <c r="FGW16" s="458"/>
      <c r="FGX16" s="458"/>
      <c r="FGY16" s="458"/>
      <c r="FGZ16" s="458"/>
      <c r="FHA16" s="458"/>
      <c r="FHB16" s="458"/>
      <c r="FHC16" s="458"/>
      <c r="FHD16" s="458"/>
      <c r="FHE16" s="458"/>
      <c r="FHF16" s="458"/>
      <c r="FHG16" s="458"/>
      <c r="FHH16" s="458"/>
      <c r="FHI16" s="458"/>
      <c r="FHJ16" s="458"/>
      <c r="FHK16" s="458"/>
      <c r="FHL16" s="458"/>
      <c r="FHM16" s="458"/>
      <c r="FHN16" s="458"/>
      <c r="FHO16" s="458"/>
      <c r="FHP16" s="458"/>
      <c r="FHQ16" s="458"/>
      <c r="FHR16" s="458"/>
      <c r="FHS16" s="458"/>
      <c r="FHT16" s="458"/>
      <c r="FHU16" s="458"/>
      <c r="FHV16" s="458"/>
      <c r="FHW16" s="458"/>
      <c r="FHX16" s="458"/>
      <c r="FHY16" s="458"/>
      <c r="FHZ16" s="458"/>
      <c r="FIA16" s="458"/>
      <c r="FIB16" s="458"/>
      <c r="FIC16" s="458"/>
      <c r="FID16" s="458"/>
      <c r="FIE16" s="458"/>
      <c r="FIF16" s="458"/>
      <c r="FIG16" s="458"/>
      <c r="FIH16" s="458"/>
      <c r="FII16" s="458"/>
      <c r="FIJ16" s="458"/>
      <c r="FIK16" s="458"/>
      <c r="FIL16" s="458"/>
      <c r="FIM16" s="458"/>
      <c r="FIN16" s="458"/>
      <c r="FIO16" s="458"/>
      <c r="FIP16" s="458"/>
      <c r="FIQ16" s="458"/>
      <c r="FIR16" s="458"/>
      <c r="FIS16" s="458"/>
      <c r="FIT16" s="458"/>
      <c r="FIU16" s="458"/>
      <c r="FIV16" s="458"/>
      <c r="FIW16" s="458"/>
      <c r="FIX16" s="458"/>
      <c r="FIY16" s="458"/>
      <c r="FIZ16" s="458"/>
      <c r="FJA16" s="458"/>
      <c r="FJB16" s="458"/>
      <c r="FJC16" s="458"/>
      <c r="FJD16" s="458"/>
      <c r="FJE16" s="458"/>
      <c r="FJF16" s="458"/>
      <c r="FJG16" s="458"/>
      <c r="FJH16" s="458"/>
      <c r="FJI16" s="458"/>
      <c r="FJJ16" s="458"/>
      <c r="FJK16" s="458"/>
      <c r="FJL16" s="458"/>
      <c r="FJM16" s="458"/>
      <c r="FJN16" s="458"/>
      <c r="FJO16" s="458"/>
      <c r="FJP16" s="458"/>
      <c r="FJQ16" s="458"/>
      <c r="FJR16" s="458"/>
      <c r="FJS16" s="458"/>
      <c r="FJT16" s="458"/>
      <c r="FJU16" s="458"/>
      <c r="FJV16" s="458"/>
      <c r="FJW16" s="458"/>
      <c r="FJX16" s="458"/>
      <c r="FJY16" s="458"/>
      <c r="FJZ16" s="458"/>
      <c r="FKA16" s="458"/>
      <c r="FKB16" s="458"/>
      <c r="FKC16" s="458"/>
      <c r="FKD16" s="458"/>
      <c r="FKE16" s="458"/>
      <c r="FKF16" s="458"/>
      <c r="FKG16" s="458"/>
      <c r="FKH16" s="458"/>
      <c r="FKI16" s="458"/>
      <c r="FKJ16" s="458"/>
      <c r="FKK16" s="458"/>
      <c r="FKL16" s="458"/>
      <c r="FKM16" s="458"/>
      <c r="FKN16" s="458"/>
      <c r="FKO16" s="458"/>
      <c r="FKP16" s="458"/>
      <c r="FKQ16" s="458"/>
      <c r="FKR16" s="458"/>
      <c r="FKS16" s="458"/>
      <c r="FKT16" s="458"/>
      <c r="FKU16" s="458"/>
      <c r="FKV16" s="458"/>
      <c r="FKW16" s="458"/>
      <c r="FKX16" s="458"/>
      <c r="FKY16" s="458"/>
      <c r="FKZ16" s="458"/>
      <c r="FLA16" s="458"/>
      <c r="FLB16" s="458"/>
      <c r="FLC16" s="458"/>
      <c r="FLD16" s="458"/>
      <c r="FLE16" s="458"/>
      <c r="FLF16" s="458"/>
      <c r="FLG16" s="458"/>
      <c r="FLH16" s="458"/>
      <c r="FLI16" s="458"/>
      <c r="FLJ16" s="458"/>
      <c r="FLK16" s="458"/>
      <c r="FLL16" s="458"/>
      <c r="FLM16" s="458"/>
      <c r="FLN16" s="458"/>
      <c r="FLO16" s="458"/>
      <c r="FLP16" s="458"/>
      <c r="FLQ16" s="458"/>
      <c r="FLR16" s="458"/>
      <c r="FLS16" s="458"/>
      <c r="FLT16" s="458"/>
      <c r="FLU16" s="458"/>
      <c r="FLV16" s="458"/>
      <c r="FLW16" s="458"/>
      <c r="FLX16" s="458"/>
      <c r="FLY16" s="458"/>
      <c r="FLZ16" s="458"/>
      <c r="FMA16" s="458"/>
      <c r="FMB16" s="458"/>
      <c r="FMC16" s="458"/>
      <c r="FMD16" s="458"/>
      <c r="FME16" s="458"/>
      <c r="FMF16" s="458"/>
      <c r="FMG16" s="458"/>
      <c r="FMH16" s="458"/>
      <c r="FMI16" s="458"/>
      <c r="FMJ16" s="458"/>
      <c r="FMK16" s="458"/>
      <c r="FML16" s="458"/>
      <c r="FMM16" s="458"/>
      <c r="FMN16" s="458"/>
      <c r="FMO16" s="458"/>
      <c r="FMP16" s="458"/>
      <c r="FMQ16" s="458"/>
      <c r="FMR16" s="458"/>
      <c r="FMS16" s="458"/>
      <c r="FMT16" s="458"/>
      <c r="FMU16" s="458"/>
      <c r="FMV16" s="458"/>
      <c r="FMW16" s="458"/>
      <c r="FMX16" s="458"/>
      <c r="FMY16" s="458"/>
      <c r="FMZ16" s="458"/>
      <c r="FNA16" s="458"/>
      <c r="FNB16" s="458"/>
      <c r="FNC16" s="458"/>
      <c r="FND16" s="458"/>
      <c r="FNE16" s="458"/>
      <c r="FNF16" s="458"/>
      <c r="FNG16" s="458"/>
      <c r="FNH16" s="458"/>
      <c r="FNI16" s="458"/>
      <c r="FNJ16" s="458"/>
      <c r="FNK16" s="458"/>
      <c r="FNL16" s="458"/>
      <c r="FNM16" s="458"/>
      <c r="FNN16" s="458"/>
      <c r="FNO16" s="458"/>
      <c r="FNP16" s="458"/>
      <c r="FNQ16" s="458"/>
      <c r="FNR16" s="458"/>
      <c r="FNS16" s="458"/>
      <c r="FNT16" s="458"/>
      <c r="FNU16" s="458"/>
      <c r="FNV16" s="458"/>
      <c r="FNW16" s="458"/>
      <c r="FNX16" s="458"/>
      <c r="FNY16" s="458"/>
      <c r="FNZ16" s="458"/>
      <c r="FOA16" s="458"/>
      <c r="FOB16" s="458"/>
      <c r="FOC16" s="458"/>
      <c r="FOD16" s="458"/>
      <c r="FOE16" s="458"/>
      <c r="FOF16" s="458"/>
      <c r="FOG16" s="458"/>
      <c r="FOH16" s="458"/>
      <c r="FOI16" s="458"/>
      <c r="FOJ16" s="458"/>
      <c r="FOK16" s="458"/>
      <c r="FOL16" s="458"/>
      <c r="FOM16" s="458"/>
      <c r="FON16" s="458"/>
      <c r="FOO16" s="458"/>
      <c r="FOP16" s="458"/>
      <c r="FOQ16" s="458"/>
      <c r="FOR16" s="458"/>
      <c r="FOS16" s="458"/>
      <c r="FOT16" s="458"/>
      <c r="FOU16" s="458"/>
      <c r="FOV16" s="458"/>
      <c r="FOW16" s="458"/>
      <c r="FOX16" s="458"/>
      <c r="FOY16" s="458"/>
      <c r="FOZ16" s="458"/>
      <c r="FPA16" s="458"/>
      <c r="FPB16" s="458"/>
      <c r="FPC16" s="458"/>
      <c r="FPD16" s="458"/>
      <c r="FPE16" s="458"/>
      <c r="FPF16" s="458"/>
      <c r="FPG16" s="458"/>
      <c r="FPH16" s="458"/>
      <c r="FPI16" s="458"/>
      <c r="FPJ16" s="458"/>
      <c r="FPK16" s="458"/>
      <c r="FPL16" s="458"/>
      <c r="FPM16" s="458"/>
      <c r="FPN16" s="458"/>
      <c r="FPO16" s="458"/>
      <c r="FPP16" s="458"/>
      <c r="FPQ16" s="458"/>
      <c r="FPR16" s="458"/>
      <c r="FPS16" s="458"/>
      <c r="FPT16" s="458"/>
      <c r="FPU16" s="458"/>
      <c r="FPV16" s="458"/>
      <c r="FPW16" s="458"/>
      <c r="FPX16" s="458"/>
      <c r="FPY16" s="458"/>
      <c r="FPZ16" s="458"/>
      <c r="FQA16" s="458"/>
      <c r="FQB16" s="458"/>
      <c r="FQC16" s="458"/>
      <c r="FQD16" s="458"/>
      <c r="FQE16" s="458"/>
      <c r="FQF16" s="458"/>
      <c r="FQG16" s="458"/>
      <c r="FQH16" s="458"/>
      <c r="FQI16" s="458"/>
      <c r="FQJ16" s="458"/>
      <c r="FQK16" s="458"/>
      <c r="FQL16" s="458"/>
      <c r="FQM16" s="458"/>
      <c r="FQN16" s="458"/>
      <c r="FQO16" s="458"/>
      <c r="FQP16" s="458"/>
      <c r="FQQ16" s="458"/>
      <c r="FQR16" s="458"/>
      <c r="FQS16" s="458"/>
      <c r="FQT16" s="458"/>
      <c r="FQU16" s="458"/>
      <c r="FQV16" s="458"/>
      <c r="FQW16" s="458"/>
      <c r="FQX16" s="458"/>
      <c r="FQY16" s="458"/>
      <c r="FQZ16" s="458"/>
      <c r="FRA16" s="458"/>
      <c r="FRB16" s="458"/>
      <c r="FRC16" s="458"/>
      <c r="FRD16" s="458"/>
      <c r="FRE16" s="458"/>
      <c r="FRF16" s="458"/>
      <c r="FRG16" s="458"/>
      <c r="FRH16" s="458"/>
      <c r="FRI16" s="458"/>
      <c r="FRJ16" s="458"/>
      <c r="FRK16" s="458"/>
      <c r="FRL16" s="458"/>
      <c r="FRM16" s="458"/>
      <c r="FRN16" s="458"/>
      <c r="FRO16" s="458"/>
      <c r="FRP16" s="458"/>
      <c r="FRQ16" s="458"/>
      <c r="FRR16" s="458"/>
      <c r="FRS16" s="458"/>
      <c r="FRT16" s="458"/>
      <c r="FRU16" s="458"/>
      <c r="FRV16" s="458"/>
      <c r="FRW16" s="458"/>
      <c r="FRX16" s="458"/>
      <c r="FRY16" s="458"/>
      <c r="FRZ16" s="458"/>
      <c r="FSA16" s="458"/>
      <c r="FSB16" s="458"/>
      <c r="FSC16" s="458"/>
      <c r="FSD16" s="458"/>
      <c r="FSE16" s="458"/>
      <c r="FSF16" s="458"/>
      <c r="FSG16" s="458"/>
      <c r="FSH16" s="458"/>
      <c r="FSI16" s="458"/>
      <c r="FSJ16" s="458"/>
      <c r="FSK16" s="458"/>
      <c r="FSL16" s="458"/>
      <c r="FSM16" s="458"/>
      <c r="FSN16" s="458"/>
      <c r="FSO16" s="458"/>
      <c r="FSP16" s="458"/>
      <c r="FSQ16" s="458"/>
      <c r="FSR16" s="458"/>
      <c r="FSS16" s="458"/>
      <c r="FST16" s="458"/>
      <c r="FSU16" s="458"/>
      <c r="FSV16" s="458"/>
      <c r="FSW16" s="458"/>
      <c r="FSX16" s="458"/>
      <c r="FSY16" s="458"/>
      <c r="FSZ16" s="458"/>
      <c r="FTA16" s="458"/>
      <c r="FTB16" s="458"/>
      <c r="FTC16" s="458"/>
      <c r="FTD16" s="458"/>
      <c r="FTE16" s="458"/>
      <c r="FTF16" s="458"/>
      <c r="FTG16" s="458"/>
      <c r="FTH16" s="458"/>
      <c r="FTI16" s="458"/>
      <c r="FTJ16" s="458"/>
      <c r="FTK16" s="458"/>
      <c r="FTL16" s="458"/>
      <c r="FTM16" s="458"/>
      <c r="FTN16" s="458"/>
      <c r="FTO16" s="458"/>
      <c r="FTP16" s="458"/>
      <c r="FTQ16" s="458"/>
      <c r="FTR16" s="458"/>
      <c r="FTS16" s="458"/>
      <c r="FTT16" s="458"/>
      <c r="FTU16" s="458"/>
      <c r="FTV16" s="458"/>
      <c r="FTW16" s="458"/>
      <c r="FTX16" s="458"/>
      <c r="FTY16" s="458"/>
      <c r="FTZ16" s="458"/>
      <c r="FUA16" s="458"/>
      <c r="FUB16" s="458"/>
      <c r="FUC16" s="458"/>
      <c r="FUD16" s="458"/>
      <c r="FUE16" s="458"/>
      <c r="FUF16" s="458"/>
      <c r="FUG16" s="458"/>
      <c r="FUH16" s="458"/>
      <c r="FUI16" s="458"/>
      <c r="FUJ16" s="458"/>
      <c r="FUK16" s="458"/>
      <c r="FUL16" s="458"/>
      <c r="FUM16" s="458"/>
      <c r="FUN16" s="458"/>
      <c r="FUO16" s="458"/>
      <c r="FUP16" s="458"/>
      <c r="FUQ16" s="458"/>
      <c r="FUR16" s="458"/>
      <c r="FUS16" s="458"/>
      <c r="FUT16" s="458"/>
      <c r="FUU16" s="458"/>
      <c r="FUV16" s="458"/>
      <c r="FUW16" s="458"/>
      <c r="FUX16" s="458"/>
      <c r="FUY16" s="458"/>
      <c r="FUZ16" s="458"/>
      <c r="FVA16" s="458"/>
      <c r="FVB16" s="458"/>
      <c r="FVC16" s="458"/>
      <c r="FVD16" s="458"/>
      <c r="FVE16" s="458"/>
      <c r="FVF16" s="458"/>
      <c r="FVG16" s="458"/>
      <c r="FVH16" s="458"/>
      <c r="FVI16" s="458"/>
      <c r="FVJ16" s="458"/>
      <c r="FVK16" s="458"/>
      <c r="FVL16" s="458"/>
      <c r="FVM16" s="458"/>
      <c r="FVN16" s="458"/>
      <c r="FVO16" s="458"/>
      <c r="FVP16" s="458"/>
      <c r="FVQ16" s="458"/>
      <c r="FVR16" s="458"/>
      <c r="FVS16" s="458"/>
      <c r="FVT16" s="458"/>
      <c r="FVU16" s="458"/>
      <c r="FVV16" s="458"/>
      <c r="FVW16" s="458"/>
      <c r="FVX16" s="458"/>
      <c r="FVY16" s="458"/>
      <c r="FVZ16" s="458"/>
      <c r="FWA16" s="458"/>
      <c r="FWB16" s="458"/>
      <c r="FWC16" s="458"/>
      <c r="FWD16" s="458"/>
      <c r="FWE16" s="458"/>
      <c r="FWF16" s="458"/>
      <c r="FWG16" s="458"/>
      <c r="FWH16" s="458"/>
      <c r="FWI16" s="458"/>
      <c r="FWJ16" s="458"/>
      <c r="FWK16" s="458"/>
      <c r="FWL16" s="458"/>
      <c r="FWM16" s="458"/>
      <c r="FWN16" s="458"/>
      <c r="FWO16" s="458"/>
      <c r="FWP16" s="458"/>
      <c r="FWQ16" s="458"/>
      <c r="FWR16" s="458"/>
      <c r="FWS16" s="458"/>
      <c r="FWT16" s="458"/>
      <c r="FWU16" s="458"/>
      <c r="FWV16" s="458"/>
      <c r="FWW16" s="458"/>
      <c r="FWX16" s="458"/>
      <c r="FWY16" s="458"/>
      <c r="FWZ16" s="458"/>
      <c r="FXA16" s="458"/>
      <c r="FXB16" s="458"/>
      <c r="FXC16" s="458"/>
      <c r="FXD16" s="458"/>
      <c r="FXE16" s="458"/>
      <c r="FXF16" s="458"/>
      <c r="FXG16" s="458"/>
      <c r="FXH16" s="458"/>
      <c r="FXI16" s="458"/>
      <c r="FXJ16" s="458"/>
      <c r="FXK16" s="458"/>
      <c r="FXL16" s="458"/>
      <c r="FXM16" s="458"/>
      <c r="FXN16" s="458"/>
      <c r="FXO16" s="458"/>
      <c r="FXP16" s="458"/>
      <c r="FXQ16" s="458"/>
      <c r="FXR16" s="458"/>
      <c r="FXS16" s="458"/>
      <c r="FXT16" s="458"/>
      <c r="FXU16" s="458"/>
      <c r="FXV16" s="458"/>
      <c r="FXW16" s="458"/>
      <c r="FXX16" s="458"/>
      <c r="FXY16" s="458"/>
      <c r="FXZ16" s="458"/>
      <c r="FYA16" s="458"/>
      <c r="FYB16" s="458"/>
      <c r="FYC16" s="458"/>
      <c r="FYD16" s="458"/>
      <c r="FYE16" s="458"/>
      <c r="FYF16" s="458"/>
      <c r="FYG16" s="458"/>
      <c r="FYH16" s="458"/>
      <c r="FYI16" s="458"/>
      <c r="FYJ16" s="458"/>
      <c r="FYK16" s="458"/>
      <c r="FYL16" s="458"/>
      <c r="FYM16" s="458"/>
      <c r="FYN16" s="458"/>
      <c r="FYO16" s="458"/>
      <c r="FYP16" s="458"/>
      <c r="FYQ16" s="458"/>
      <c r="FYR16" s="458"/>
      <c r="FYS16" s="458"/>
      <c r="FYT16" s="458"/>
      <c r="FYU16" s="458"/>
      <c r="FYV16" s="458"/>
      <c r="FYW16" s="458"/>
      <c r="FYX16" s="458"/>
      <c r="FYY16" s="458"/>
      <c r="FYZ16" s="458"/>
      <c r="FZA16" s="458"/>
      <c r="FZB16" s="458"/>
      <c r="FZC16" s="458"/>
      <c r="FZD16" s="458"/>
      <c r="FZE16" s="458"/>
      <c r="FZF16" s="458"/>
      <c r="FZG16" s="458"/>
      <c r="FZH16" s="458"/>
      <c r="FZI16" s="458"/>
      <c r="FZJ16" s="458"/>
      <c r="FZK16" s="458"/>
      <c r="FZL16" s="458"/>
      <c r="FZM16" s="458"/>
      <c r="FZN16" s="458"/>
      <c r="FZO16" s="458"/>
      <c r="FZP16" s="458"/>
      <c r="FZQ16" s="458"/>
      <c r="FZR16" s="458"/>
      <c r="FZS16" s="458"/>
      <c r="FZT16" s="458"/>
      <c r="FZU16" s="458"/>
      <c r="FZV16" s="458"/>
      <c r="FZW16" s="458"/>
      <c r="FZX16" s="458"/>
      <c r="FZY16" s="458"/>
      <c r="FZZ16" s="458"/>
      <c r="GAA16" s="458"/>
      <c r="GAB16" s="458"/>
      <c r="GAC16" s="458"/>
      <c r="GAD16" s="458"/>
      <c r="GAE16" s="458"/>
      <c r="GAF16" s="458"/>
      <c r="GAG16" s="458"/>
      <c r="GAH16" s="458"/>
      <c r="GAI16" s="458"/>
      <c r="GAJ16" s="458"/>
      <c r="GAK16" s="458"/>
      <c r="GAL16" s="458"/>
      <c r="GAM16" s="458"/>
      <c r="GAN16" s="458"/>
      <c r="GAO16" s="458"/>
      <c r="GAP16" s="458"/>
      <c r="GAQ16" s="458"/>
      <c r="GAR16" s="458"/>
      <c r="GAS16" s="458"/>
      <c r="GAT16" s="458"/>
      <c r="GAU16" s="458"/>
      <c r="GAV16" s="458"/>
      <c r="GAW16" s="458"/>
      <c r="GAX16" s="458"/>
      <c r="GAY16" s="458"/>
      <c r="GAZ16" s="458"/>
      <c r="GBA16" s="458"/>
      <c r="GBB16" s="458"/>
      <c r="GBC16" s="458"/>
      <c r="GBD16" s="458"/>
      <c r="GBE16" s="458"/>
      <c r="GBF16" s="458"/>
      <c r="GBG16" s="458"/>
      <c r="GBH16" s="458"/>
      <c r="GBI16" s="458"/>
      <c r="GBJ16" s="458"/>
      <c r="GBK16" s="458"/>
      <c r="GBL16" s="458"/>
      <c r="GBM16" s="458"/>
      <c r="GBN16" s="458"/>
      <c r="GBO16" s="458"/>
      <c r="GBP16" s="458"/>
      <c r="GBQ16" s="458"/>
      <c r="GBR16" s="458"/>
      <c r="GBS16" s="458"/>
      <c r="GBT16" s="458"/>
      <c r="GBU16" s="458"/>
      <c r="GBV16" s="458"/>
      <c r="GBW16" s="458"/>
      <c r="GBX16" s="458"/>
      <c r="GBY16" s="458"/>
      <c r="GBZ16" s="458"/>
      <c r="GCA16" s="458"/>
      <c r="GCB16" s="458"/>
      <c r="GCC16" s="458"/>
      <c r="GCD16" s="458"/>
      <c r="GCE16" s="458"/>
      <c r="GCF16" s="458"/>
      <c r="GCG16" s="458"/>
      <c r="GCH16" s="458"/>
      <c r="GCI16" s="458"/>
      <c r="GCJ16" s="458"/>
      <c r="GCK16" s="458"/>
      <c r="GCL16" s="458"/>
      <c r="GCM16" s="458"/>
      <c r="GCN16" s="458"/>
      <c r="GCO16" s="458"/>
      <c r="GCP16" s="458"/>
      <c r="GCQ16" s="458"/>
      <c r="GCR16" s="458"/>
      <c r="GCS16" s="458"/>
      <c r="GCT16" s="458"/>
      <c r="GCU16" s="458"/>
      <c r="GCV16" s="458"/>
      <c r="GCW16" s="458"/>
      <c r="GCX16" s="458"/>
      <c r="GCY16" s="458"/>
      <c r="GCZ16" s="458"/>
      <c r="GDA16" s="458"/>
      <c r="GDB16" s="458"/>
      <c r="GDC16" s="458"/>
      <c r="GDD16" s="458"/>
      <c r="GDE16" s="458"/>
      <c r="GDF16" s="458"/>
      <c r="GDG16" s="458"/>
      <c r="GDH16" s="458"/>
      <c r="GDI16" s="458"/>
      <c r="GDJ16" s="458"/>
      <c r="GDK16" s="458"/>
      <c r="GDL16" s="458"/>
      <c r="GDM16" s="458"/>
      <c r="GDN16" s="458"/>
      <c r="GDO16" s="458"/>
      <c r="GDP16" s="458"/>
      <c r="GDQ16" s="458"/>
      <c r="GDR16" s="458"/>
      <c r="GDS16" s="458"/>
      <c r="GDT16" s="458"/>
      <c r="GDU16" s="458"/>
      <c r="GDV16" s="458"/>
      <c r="GDW16" s="458"/>
      <c r="GDX16" s="458"/>
      <c r="GDY16" s="458"/>
      <c r="GDZ16" s="458"/>
      <c r="GEA16" s="458"/>
      <c r="GEB16" s="458"/>
      <c r="GEC16" s="458"/>
      <c r="GED16" s="458"/>
      <c r="GEE16" s="458"/>
      <c r="GEF16" s="458"/>
      <c r="GEG16" s="458"/>
      <c r="GEH16" s="458"/>
      <c r="GEI16" s="458"/>
      <c r="GEJ16" s="458"/>
      <c r="GEK16" s="458"/>
      <c r="GEL16" s="458"/>
      <c r="GEM16" s="458"/>
      <c r="GEN16" s="458"/>
      <c r="GEO16" s="458"/>
      <c r="GEP16" s="458"/>
      <c r="GEQ16" s="458"/>
      <c r="GER16" s="458"/>
      <c r="GES16" s="458"/>
      <c r="GET16" s="458"/>
      <c r="GEU16" s="458"/>
      <c r="GEV16" s="458"/>
      <c r="GEW16" s="458"/>
      <c r="GEX16" s="458"/>
      <c r="GEY16" s="458"/>
      <c r="GEZ16" s="458"/>
      <c r="GFA16" s="458"/>
      <c r="GFB16" s="458"/>
      <c r="GFC16" s="458"/>
      <c r="GFD16" s="458"/>
      <c r="GFE16" s="458"/>
      <c r="GFF16" s="458"/>
      <c r="GFG16" s="458"/>
      <c r="GFH16" s="458"/>
      <c r="GFI16" s="458"/>
      <c r="GFJ16" s="458"/>
      <c r="GFK16" s="458"/>
      <c r="GFL16" s="458"/>
      <c r="GFM16" s="458"/>
      <c r="GFN16" s="458"/>
      <c r="GFO16" s="458"/>
      <c r="GFP16" s="458"/>
      <c r="GFQ16" s="458"/>
      <c r="GFR16" s="458"/>
      <c r="GFS16" s="458"/>
      <c r="GFT16" s="458"/>
      <c r="GFU16" s="458"/>
      <c r="GFV16" s="458"/>
      <c r="GFW16" s="458"/>
      <c r="GFX16" s="458"/>
      <c r="GFY16" s="458"/>
      <c r="GFZ16" s="458"/>
      <c r="GGA16" s="458"/>
      <c r="GGB16" s="458"/>
      <c r="GGC16" s="458"/>
      <c r="GGD16" s="458"/>
      <c r="GGE16" s="458"/>
      <c r="GGF16" s="458"/>
      <c r="GGG16" s="458"/>
      <c r="GGH16" s="458"/>
      <c r="GGI16" s="458"/>
      <c r="GGJ16" s="458"/>
      <c r="GGK16" s="458"/>
      <c r="GGL16" s="458"/>
      <c r="GGM16" s="458"/>
      <c r="GGN16" s="458"/>
      <c r="GGO16" s="458"/>
      <c r="GGP16" s="458"/>
      <c r="GGQ16" s="458"/>
      <c r="GGR16" s="458"/>
      <c r="GGS16" s="458"/>
      <c r="GGT16" s="458"/>
      <c r="GGU16" s="458"/>
      <c r="GGV16" s="458"/>
      <c r="GGW16" s="458"/>
      <c r="GGX16" s="458"/>
      <c r="GGY16" s="458"/>
      <c r="GGZ16" s="458"/>
      <c r="GHA16" s="458"/>
      <c r="GHB16" s="458"/>
      <c r="GHC16" s="458"/>
      <c r="GHD16" s="458"/>
      <c r="GHE16" s="458"/>
      <c r="GHF16" s="458"/>
      <c r="GHG16" s="458"/>
      <c r="GHH16" s="458"/>
      <c r="GHI16" s="458"/>
      <c r="GHJ16" s="458"/>
      <c r="GHK16" s="458"/>
      <c r="GHL16" s="458"/>
      <c r="GHM16" s="458"/>
      <c r="GHN16" s="458"/>
      <c r="GHO16" s="458"/>
      <c r="GHP16" s="458"/>
      <c r="GHQ16" s="458"/>
      <c r="GHR16" s="458"/>
      <c r="GHS16" s="458"/>
      <c r="GHT16" s="458"/>
      <c r="GHU16" s="458"/>
      <c r="GHV16" s="458"/>
      <c r="GHW16" s="458"/>
      <c r="GHX16" s="458"/>
      <c r="GHY16" s="458"/>
      <c r="GHZ16" s="458"/>
      <c r="GIA16" s="458"/>
      <c r="GIB16" s="458"/>
      <c r="GIC16" s="458"/>
      <c r="GID16" s="458"/>
      <c r="GIE16" s="458"/>
      <c r="GIF16" s="458"/>
      <c r="GIG16" s="458"/>
      <c r="GIH16" s="458"/>
      <c r="GII16" s="458"/>
      <c r="GIJ16" s="458"/>
      <c r="GIK16" s="458"/>
      <c r="GIL16" s="458"/>
      <c r="GIM16" s="458"/>
      <c r="GIN16" s="458"/>
      <c r="GIO16" s="458"/>
      <c r="GIP16" s="458"/>
      <c r="GIQ16" s="458"/>
      <c r="GIR16" s="458"/>
      <c r="GIS16" s="458"/>
      <c r="GIT16" s="458"/>
      <c r="GIU16" s="458"/>
      <c r="GIV16" s="458"/>
      <c r="GIW16" s="458"/>
      <c r="GIX16" s="458"/>
      <c r="GIY16" s="458"/>
      <c r="GIZ16" s="458"/>
      <c r="GJA16" s="458"/>
      <c r="GJB16" s="458"/>
      <c r="GJC16" s="458"/>
      <c r="GJD16" s="458"/>
      <c r="GJE16" s="458"/>
      <c r="GJF16" s="458"/>
      <c r="GJG16" s="458"/>
      <c r="GJH16" s="458"/>
      <c r="GJI16" s="458"/>
      <c r="GJJ16" s="458"/>
      <c r="GJK16" s="458"/>
      <c r="GJL16" s="458"/>
      <c r="GJM16" s="458"/>
      <c r="GJN16" s="458"/>
      <c r="GJO16" s="458"/>
      <c r="GJP16" s="458"/>
      <c r="GJQ16" s="458"/>
      <c r="GJR16" s="458"/>
      <c r="GJS16" s="458"/>
      <c r="GJT16" s="458"/>
      <c r="GJU16" s="458"/>
      <c r="GJV16" s="458"/>
      <c r="GJW16" s="458"/>
      <c r="GJX16" s="458"/>
      <c r="GJY16" s="458"/>
      <c r="GJZ16" s="458"/>
      <c r="GKA16" s="458"/>
      <c r="GKB16" s="458"/>
      <c r="GKC16" s="458"/>
      <c r="GKD16" s="458"/>
      <c r="GKE16" s="458"/>
      <c r="GKF16" s="458"/>
      <c r="GKG16" s="458"/>
      <c r="GKH16" s="458"/>
      <c r="GKI16" s="458"/>
      <c r="GKJ16" s="458"/>
      <c r="GKK16" s="458"/>
      <c r="GKL16" s="458"/>
      <c r="GKM16" s="458"/>
      <c r="GKN16" s="458"/>
      <c r="GKO16" s="458"/>
      <c r="GKP16" s="458"/>
      <c r="GKQ16" s="458"/>
      <c r="GKR16" s="458"/>
      <c r="GKS16" s="458"/>
      <c r="GKT16" s="458"/>
      <c r="GKU16" s="458"/>
      <c r="GKV16" s="458"/>
      <c r="GKW16" s="458"/>
      <c r="GKX16" s="458"/>
      <c r="GKY16" s="458"/>
      <c r="GKZ16" s="458"/>
      <c r="GLA16" s="458"/>
      <c r="GLB16" s="458"/>
      <c r="GLC16" s="458"/>
      <c r="GLD16" s="458"/>
      <c r="GLE16" s="458"/>
      <c r="GLF16" s="458"/>
      <c r="GLG16" s="458"/>
      <c r="GLH16" s="458"/>
      <c r="GLI16" s="458"/>
      <c r="GLJ16" s="458"/>
      <c r="GLK16" s="458"/>
      <c r="GLL16" s="458"/>
      <c r="GLM16" s="458"/>
      <c r="GLN16" s="458"/>
      <c r="GLO16" s="458"/>
      <c r="GLP16" s="458"/>
      <c r="GLQ16" s="458"/>
      <c r="GLR16" s="458"/>
      <c r="GLS16" s="458"/>
      <c r="GLT16" s="458"/>
      <c r="GLU16" s="458"/>
      <c r="GLV16" s="458"/>
      <c r="GLW16" s="458"/>
      <c r="GLX16" s="458"/>
      <c r="GLY16" s="458"/>
      <c r="GLZ16" s="458"/>
      <c r="GMA16" s="458"/>
      <c r="GMB16" s="458"/>
      <c r="GMC16" s="458"/>
      <c r="GMD16" s="458"/>
      <c r="GME16" s="458"/>
      <c r="GMF16" s="458"/>
      <c r="GMG16" s="458"/>
      <c r="GMH16" s="458"/>
      <c r="GMI16" s="458"/>
      <c r="GMJ16" s="458"/>
      <c r="GMK16" s="458"/>
      <c r="GML16" s="458"/>
      <c r="GMM16" s="458"/>
      <c r="GMN16" s="458"/>
      <c r="GMO16" s="458"/>
      <c r="GMP16" s="458"/>
      <c r="GMQ16" s="458"/>
      <c r="GMR16" s="458"/>
      <c r="GMS16" s="458"/>
      <c r="GMT16" s="458"/>
      <c r="GMU16" s="458"/>
      <c r="GMV16" s="458"/>
      <c r="GMW16" s="458"/>
      <c r="GMX16" s="458"/>
      <c r="GMY16" s="458"/>
      <c r="GMZ16" s="458"/>
      <c r="GNA16" s="458"/>
      <c r="GNB16" s="458"/>
      <c r="GNC16" s="458"/>
      <c r="GND16" s="458"/>
      <c r="GNE16" s="458"/>
      <c r="GNF16" s="458"/>
      <c r="GNG16" s="458"/>
      <c r="GNH16" s="458"/>
      <c r="GNI16" s="458"/>
      <c r="GNJ16" s="458"/>
      <c r="GNK16" s="458"/>
      <c r="GNL16" s="458"/>
      <c r="GNM16" s="458"/>
      <c r="GNN16" s="458"/>
      <c r="GNO16" s="458"/>
      <c r="GNP16" s="458"/>
      <c r="GNQ16" s="458"/>
      <c r="GNR16" s="458"/>
      <c r="GNS16" s="458"/>
      <c r="GNT16" s="458"/>
      <c r="GNU16" s="458"/>
      <c r="GNV16" s="458"/>
      <c r="GNW16" s="458"/>
      <c r="GNX16" s="458"/>
      <c r="GNY16" s="458"/>
      <c r="GNZ16" s="458"/>
      <c r="GOA16" s="458"/>
      <c r="GOB16" s="458"/>
      <c r="GOC16" s="458"/>
      <c r="GOD16" s="458"/>
      <c r="GOE16" s="458"/>
      <c r="GOF16" s="458"/>
      <c r="GOG16" s="458"/>
      <c r="GOH16" s="458"/>
      <c r="GOI16" s="458"/>
      <c r="GOJ16" s="458"/>
      <c r="GOK16" s="458"/>
      <c r="GOL16" s="458"/>
      <c r="GOM16" s="458"/>
      <c r="GON16" s="458"/>
      <c r="GOO16" s="458"/>
      <c r="GOP16" s="458"/>
      <c r="GOQ16" s="458"/>
      <c r="GOR16" s="458"/>
      <c r="GOS16" s="458"/>
      <c r="GOT16" s="458"/>
      <c r="GOU16" s="458"/>
      <c r="GOV16" s="458"/>
      <c r="GOW16" s="458"/>
      <c r="GOX16" s="458"/>
      <c r="GOY16" s="458"/>
      <c r="GOZ16" s="458"/>
      <c r="GPA16" s="458"/>
      <c r="GPB16" s="458"/>
      <c r="GPC16" s="458"/>
      <c r="GPD16" s="458"/>
      <c r="GPE16" s="458"/>
      <c r="GPF16" s="458"/>
      <c r="GPG16" s="458"/>
      <c r="GPH16" s="458"/>
      <c r="GPI16" s="458"/>
      <c r="GPJ16" s="458"/>
      <c r="GPK16" s="458"/>
      <c r="GPL16" s="458"/>
      <c r="GPM16" s="458"/>
      <c r="GPN16" s="458"/>
      <c r="GPO16" s="458"/>
      <c r="GPP16" s="458"/>
      <c r="GPQ16" s="458"/>
      <c r="GPR16" s="458"/>
      <c r="GPS16" s="458"/>
      <c r="GPT16" s="458"/>
      <c r="GPU16" s="458"/>
      <c r="GPV16" s="458"/>
      <c r="GPW16" s="458"/>
      <c r="GPX16" s="458"/>
      <c r="GPY16" s="458"/>
      <c r="GPZ16" s="458"/>
      <c r="GQA16" s="458"/>
      <c r="GQB16" s="458"/>
      <c r="GQC16" s="458"/>
      <c r="GQD16" s="458"/>
      <c r="GQE16" s="458"/>
      <c r="GQF16" s="458"/>
      <c r="GQG16" s="458"/>
      <c r="GQH16" s="458"/>
      <c r="GQI16" s="458"/>
      <c r="GQJ16" s="458"/>
      <c r="GQK16" s="458"/>
      <c r="GQL16" s="458"/>
      <c r="GQM16" s="458"/>
      <c r="GQN16" s="458"/>
      <c r="GQO16" s="458"/>
      <c r="GQP16" s="458"/>
      <c r="GQQ16" s="458"/>
      <c r="GQR16" s="458"/>
      <c r="GQS16" s="458"/>
      <c r="GQT16" s="458"/>
      <c r="GQU16" s="458"/>
      <c r="GQV16" s="458"/>
      <c r="GQW16" s="458"/>
      <c r="GQX16" s="458"/>
      <c r="GQY16" s="458"/>
      <c r="GQZ16" s="458"/>
      <c r="GRA16" s="458"/>
      <c r="GRB16" s="458"/>
      <c r="GRC16" s="458"/>
      <c r="GRD16" s="458"/>
      <c r="GRE16" s="458"/>
      <c r="GRF16" s="458"/>
      <c r="GRG16" s="458"/>
      <c r="GRH16" s="458"/>
      <c r="GRI16" s="458"/>
      <c r="GRJ16" s="458"/>
      <c r="GRK16" s="458"/>
      <c r="GRL16" s="458"/>
      <c r="GRM16" s="458"/>
      <c r="GRN16" s="458"/>
      <c r="GRO16" s="458"/>
      <c r="GRP16" s="458"/>
      <c r="GRQ16" s="458"/>
      <c r="GRR16" s="458"/>
      <c r="GRS16" s="458"/>
      <c r="GRT16" s="458"/>
      <c r="GRU16" s="458"/>
      <c r="GRV16" s="458"/>
      <c r="GRW16" s="458"/>
      <c r="GRX16" s="458"/>
      <c r="GRY16" s="458"/>
      <c r="GRZ16" s="458"/>
      <c r="GSA16" s="458"/>
      <c r="GSB16" s="458"/>
      <c r="GSC16" s="458"/>
      <c r="GSD16" s="458"/>
      <c r="GSE16" s="458"/>
      <c r="GSF16" s="458"/>
      <c r="GSG16" s="458"/>
      <c r="GSH16" s="458"/>
      <c r="GSI16" s="458"/>
      <c r="GSJ16" s="458"/>
      <c r="GSK16" s="458"/>
      <c r="GSL16" s="458"/>
      <c r="GSM16" s="458"/>
      <c r="GSN16" s="458"/>
      <c r="GSO16" s="458"/>
      <c r="GSP16" s="458"/>
      <c r="GSQ16" s="458"/>
      <c r="GSR16" s="458"/>
      <c r="GSS16" s="458"/>
      <c r="GST16" s="458"/>
      <c r="GSU16" s="458"/>
      <c r="GSV16" s="458"/>
      <c r="GSW16" s="458"/>
      <c r="GSX16" s="458"/>
      <c r="GSY16" s="458"/>
      <c r="GSZ16" s="458"/>
      <c r="GTA16" s="458"/>
      <c r="GTB16" s="458"/>
      <c r="GTC16" s="458"/>
      <c r="GTD16" s="458"/>
      <c r="GTE16" s="458"/>
      <c r="GTF16" s="458"/>
      <c r="GTG16" s="458"/>
      <c r="GTH16" s="458"/>
      <c r="GTI16" s="458"/>
      <c r="GTJ16" s="458"/>
      <c r="GTK16" s="458"/>
      <c r="GTL16" s="458"/>
      <c r="GTM16" s="458"/>
      <c r="GTN16" s="458"/>
      <c r="GTO16" s="458"/>
      <c r="GTP16" s="458"/>
      <c r="GTQ16" s="458"/>
      <c r="GTR16" s="458"/>
      <c r="GTS16" s="458"/>
      <c r="GTT16" s="458"/>
      <c r="GTU16" s="458"/>
      <c r="GTV16" s="458"/>
      <c r="GTW16" s="458"/>
      <c r="GTX16" s="458"/>
      <c r="GTY16" s="458"/>
      <c r="GTZ16" s="458"/>
      <c r="GUA16" s="458"/>
      <c r="GUB16" s="458"/>
      <c r="GUC16" s="458"/>
      <c r="GUD16" s="458"/>
      <c r="GUE16" s="458"/>
      <c r="GUF16" s="458"/>
      <c r="GUG16" s="458"/>
      <c r="GUH16" s="458"/>
      <c r="GUI16" s="458"/>
      <c r="GUJ16" s="458"/>
      <c r="GUK16" s="458"/>
      <c r="GUL16" s="458"/>
      <c r="GUM16" s="458"/>
      <c r="GUN16" s="458"/>
      <c r="GUO16" s="458"/>
      <c r="GUP16" s="458"/>
      <c r="GUQ16" s="458"/>
      <c r="GUR16" s="458"/>
      <c r="GUS16" s="458"/>
      <c r="GUT16" s="458"/>
      <c r="GUU16" s="458"/>
      <c r="GUV16" s="458"/>
      <c r="GUW16" s="458"/>
      <c r="GUX16" s="458"/>
      <c r="GUY16" s="458"/>
      <c r="GUZ16" s="458"/>
      <c r="GVA16" s="458"/>
      <c r="GVB16" s="458"/>
      <c r="GVC16" s="458"/>
      <c r="GVD16" s="458"/>
      <c r="GVE16" s="458"/>
      <c r="GVF16" s="458"/>
      <c r="GVG16" s="458"/>
      <c r="GVH16" s="458"/>
      <c r="GVI16" s="458"/>
      <c r="GVJ16" s="458"/>
      <c r="GVK16" s="458"/>
      <c r="GVL16" s="458"/>
      <c r="GVM16" s="458"/>
      <c r="GVN16" s="458"/>
      <c r="GVO16" s="458"/>
      <c r="GVP16" s="458"/>
      <c r="GVQ16" s="458"/>
      <c r="GVR16" s="458"/>
      <c r="GVS16" s="458"/>
      <c r="GVT16" s="458"/>
      <c r="GVU16" s="458"/>
      <c r="GVV16" s="458"/>
      <c r="GVW16" s="458"/>
      <c r="GVX16" s="458"/>
      <c r="GVY16" s="458"/>
      <c r="GVZ16" s="458"/>
      <c r="GWA16" s="458"/>
      <c r="GWB16" s="458"/>
      <c r="GWC16" s="458"/>
      <c r="GWD16" s="458"/>
      <c r="GWE16" s="458"/>
      <c r="GWF16" s="458"/>
      <c r="GWG16" s="458"/>
      <c r="GWH16" s="458"/>
      <c r="GWI16" s="458"/>
      <c r="GWJ16" s="458"/>
      <c r="GWK16" s="458"/>
      <c r="GWL16" s="458"/>
      <c r="GWM16" s="458"/>
      <c r="GWN16" s="458"/>
      <c r="GWO16" s="458"/>
      <c r="GWP16" s="458"/>
      <c r="GWQ16" s="458"/>
      <c r="GWR16" s="458"/>
      <c r="GWS16" s="458"/>
      <c r="GWT16" s="458"/>
      <c r="GWU16" s="458"/>
      <c r="GWV16" s="458"/>
      <c r="GWW16" s="458"/>
      <c r="GWX16" s="458"/>
      <c r="GWY16" s="458"/>
      <c r="GWZ16" s="458"/>
      <c r="GXA16" s="458"/>
      <c r="GXB16" s="458"/>
      <c r="GXC16" s="458"/>
      <c r="GXD16" s="458"/>
      <c r="GXE16" s="458"/>
      <c r="GXF16" s="458"/>
      <c r="GXG16" s="458"/>
      <c r="GXH16" s="458"/>
      <c r="GXI16" s="458"/>
      <c r="GXJ16" s="458"/>
      <c r="GXK16" s="458"/>
      <c r="GXL16" s="458"/>
      <c r="GXM16" s="458"/>
      <c r="GXN16" s="458"/>
      <c r="GXO16" s="458"/>
      <c r="GXP16" s="458"/>
      <c r="GXQ16" s="458"/>
      <c r="GXR16" s="458"/>
      <c r="GXS16" s="458"/>
      <c r="GXT16" s="458"/>
      <c r="GXU16" s="458"/>
      <c r="GXV16" s="458"/>
      <c r="GXW16" s="458"/>
      <c r="GXX16" s="458"/>
      <c r="GXY16" s="458"/>
      <c r="GXZ16" s="458"/>
      <c r="GYA16" s="458"/>
      <c r="GYB16" s="458"/>
      <c r="GYC16" s="458"/>
      <c r="GYD16" s="458"/>
      <c r="GYE16" s="458"/>
      <c r="GYF16" s="458"/>
      <c r="GYG16" s="458"/>
      <c r="GYH16" s="458"/>
      <c r="GYI16" s="458"/>
      <c r="GYJ16" s="458"/>
      <c r="GYK16" s="458"/>
      <c r="GYL16" s="458"/>
      <c r="GYM16" s="458"/>
      <c r="GYN16" s="458"/>
      <c r="GYO16" s="458"/>
      <c r="GYP16" s="458"/>
      <c r="GYQ16" s="458"/>
      <c r="GYR16" s="458"/>
      <c r="GYS16" s="458"/>
      <c r="GYT16" s="458"/>
      <c r="GYU16" s="458"/>
      <c r="GYV16" s="458"/>
      <c r="GYW16" s="458"/>
      <c r="GYX16" s="458"/>
      <c r="GYY16" s="458"/>
      <c r="GYZ16" s="458"/>
      <c r="GZA16" s="458"/>
      <c r="GZB16" s="458"/>
      <c r="GZC16" s="458"/>
      <c r="GZD16" s="458"/>
      <c r="GZE16" s="458"/>
      <c r="GZF16" s="458"/>
      <c r="GZG16" s="458"/>
      <c r="GZH16" s="458"/>
      <c r="GZI16" s="458"/>
      <c r="GZJ16" s="458"/>
      <c r="GZK16" s="458"/>
      <c r="GZL16" s="458"/>
      <c r="GZM16" s="458"/>
      <c r="GZN16" s="458"/>
      <c r="GZO16" s="458"/>
      <c r="GZP16" s="458"/>
      <c r="GZQ16" s="458"/>
      <c r="GZR16" s="458"/>
      <c r="GZS16" s="458"/>
      <c r="GZT16" s="458"/>
      <c r="GZU16" s="458"/>
      <c r="GZV16" s="458"/>
      <c r="GZW16" s="458"/>
      <c r="GZX16" s="458"/>
      <c r="GZY16" s="458"/>
      <c r="GZZ16" s="458"/>
      <c r="HAA16" s="458"/>
      <c r="HAB16" s="458"/>
      <c r="HAC16" s="458"/>
      <c r="HAD16" s="458"/>
      <c r="HAE16" s="458"/>
      <c r="HAF16" s="458"/>
      <c r="HAG16" s="458"/>
      <c r="HAH16" s="458"/>
      <c r="HAI16" s="458"/>
      <c r="HAJ16" s="458"/>
      <c r="HAK16" s="458"/>
      <c r="HAL16" s="458"/>
      <c r="HAM16" s="458"/>
      <c r="HAN16" s="458"/>
      <c r="HAO16" s="458"/>
      <c r="HAP16" s="458"/>
      <c r="HAQ16" s="458"/>
      <c r="HAR16" s="458"/>
      <c r="HAS16" s="458"/>
      <c r="HAT16" s="458"/>
      <c r="HAU16" s="458"/>
      <c r="HAV16" s="458"/>
      <c r="HAW16" s="458"/>
      <c r="HAX16" s="458"/>
      <c r="HAY16" s="458"/>
      <c r="HAZ16" s="458"/>
      <c r="HBA16" s="458"/>
      <c r="HBB16" s="458"/>
      <c r="HBC16" s="458"/>
      <c r="HBD16" s="458"/>
      <c r="HBE16" s="458"/>
      <c r="HBF16" s="458"/>
      <c r="HBG16" s="458"/>
      <c r="HBH16" s="458"/>
      <c r="HBI16" s="458"/>
      <c r="HBJ16" s="458"/>
      <c r="HBK16" s="458"/>
      <c r="HBL16" s="458"/>
      <c r="HBM16" s="458"/>
      <c r="HBN16" s="458"/>
      <c r="HBO16" s="458"/>
      <c r="HBP16" s="458"/>
      <c r="HBQ16" s="458"/>
      <c r="HBR16" s="458"/>
      <c r="HBS16" s="458"/>
      <c r="HBT16" s="458"/>
      <c r="HBU16" s="458"/>
      <c r="HBV16" s="458"/>
      <c r="HBW16" s="458"/>
      <c r="HBX16" s="458"/>
      <c r="HBY16" s="458"/>
      <c r="HBZ16" s="458"/>
      <c r="HCA16" s="458"/>
      <c r="HCB16" s="458"/>
      <c r="HCC16" s="458"/>
      <c r="HCD16" s="458"/>
      <c r="HCE16" s="458"/>
      <c r="HCF16" s="458"/>
      <c r="HCG16" s="458"/>
      <c r="HCH16" s="458"/>
      <c r="HCI16" s="458"/>
      <c r="HCJ16" s="458"/>
      <c r="HCK16" s="458"/>
      <c r="HCL16" s="458"/>
      <c r="HCM16" s="458"/>
      <c r="HCN16" s="458"/>
      <c r="HCO16" s="458"/>
      <c r="HCP16" s="458"/>
      <c r="HCQ16" s="458"/>
      <c r="HCR16" s="458"/>
      <c r="HCS16" s="458"/>
      <c r="HCT16" s="458"/>
      <c r="HCU16" s="458"/>
      <c r="HCV16" s="458"/>
      <c r="HCW16" s="458"/>
      <c r="HCX16" s="458"/>
      <c r="HCY16" s="458"/>
      <c r="HCZ16" s="458"/>
      <c r="HDA16" s="458"/>
      <c r="HDB16" s="458"/>
      <c r="HDC16" s="458"/>
      <c r="HDD16" s="458"/>
      <c r="HDE16" s="458"/>
      <c r="HDF16" s="458"/>
      <c r="HDG16" s="458"/>
      <c r="HDH16" s="458"/>
      <c r="HDI16" s="458"/>
      <c r="HDJ16" s="458"/>
      <c r="HDK16" s="458"/>
      <c r="HDL16" s="458"/>
      <c r="HDM16" s="458"/>
      <c r="HDN16" s="458"/>
      <c r="HDO16" s="458"/>
      <c r="HDP16" s="458"/>
      <c r="HDQ16" s="458"/>
      <c r="HDR16" s="458"/>
      <c r="HDS16" s="458"/>
      <c r="HDT16" s="458"/>
      <c r="HDU16" s="458"/>
      <c r="HDV16" s="458"/>
      <c r="HDW16" s="458"/>
      <c r="HDX16" s="458"/>
      <c r="HDY16" s="458"/>
      <c r="HDZ16" s="458"/>
      <c r="HEA16" s="458"/>
      <c r="HEB16" s="458"/>
      <c r="HEC16" s="458"/>
      <c r="HED16" s="458"/>
      <c r="HEE16" s="458"/>
      <c r="HEF16" s="458"/>
      <c r="HEG16" s="458"/>
      <c r="HEH16" s="458"/>
      <c r="HEI16" s="458"/>
      <c r="HEJ16" s="458"/>
      <c r="HEK16" s="458"/>
      <c r="HEL16" s="458"/>
      <c r="HEM16" s="458"/>
      <c r="HEN16" s="458"/>
      <c r="HEO16" s="458"/>
      <c r="HEP16" s="458"/>
      <c r="HEQ16" s="458"/>
      <c r="HER16" s="458"/>
      <c r="HES16" s="458"/>
      <c r="HET16" s="458"/>
      <c r="HEU16" s="458"/>
      <c r="HEV16" s="458"/>
      <c r="HEW16" s="458"/>
      <c r="HEX16" s="458"/>
      <c r="HEY16" s="458"/>
      <c r="HEZ16" s="458"/>
      <c r="HFA16" s="458"/>
      <c r="HFB16" s="458"/>
      <c r="HFC16" s="458"/>
      <c r="HFD16" s="458"/>
      <c r="HFE16" s="458"/>
      <c r="HFF16" s="458"/>
      <c r="HFG16" s="458"/>
      <c r="HFH16" s="458"/>
      <c r="HFI16" s="458"/>
      <c r="HFJ16" s="458"/>
      <c r="HFK16" s="458"/>
      <c r="HFL16" s="458"/>
      <c r="HFM16" s="458"/>
      <c r="HFN16" s="458"/>
      <c r="HFO16" s="458"/>
      <c r="HFP16" s="458"/>
      <c r="HFQ16" s="458"/>
      <c r="HFR16" s="458"/>
      <c r="HFS16" s="458"/>
      <c r="HFT16" s="458"/>
      <c r="HFU16" s="458"/>
      <c r="HFV16" s="458"/>
      <c r="HFW16" s="458"/>
      <c r="HFX16" s="458"/>
      <c r="HFY16" s="458"/>
      <c r="HFZ16" s="458"/>
      <c r="HGA16" s="458"/>
      <c r="HGB16" s="458"/>
      <c r="HGC16" s="458"/>
      <c r="HGD16" s="458"/>
      <c r="HGE16" s="458"/>
      <c r="HGF16" s="458"/>
      <c r="HGG16" s="458"/>
      <c r="HGH16" s="458"/>
      <c r="HGI16" s="458"/>
      <c r="HGJ16" s="458"/>
      <c r="HGK16" s="458"/>
      <c r="HGL16" s="458"/>
      <c r="HGM16" s="458"/>
      <c r="HGN16" s="458"/>
      <c r="HGO16" s="458"/>
      <c r="HGP16" s="458"/>
      <c r="HGQ16" s="458"/>
      <c r="HGR16" s="458"/>
      <c r="HGS16" s="458"/>
      <c r="HGT16" s="458"/>
      <c r="HGU16" s="458"/>
      <c r="HGV16" s="458"/>
      <c r="HGW16" s="458"/>
      <c r="HGX16" s="458"/>
      <c r="HGY16" s="458"/>
      <c r="HGZ16" s="458"/>
      <c r="HHA16" s="458"/>
      <c r="HHB16" s="458"/>
      <c r="HHC16" s="458"/>
      <c r="HHD16" s="458"/>
      <c r="HHE16" s="458"/>
      <c r="HHF16" s="458"/>
      <c r="HHG16" s="458"/>
      <c r="HHH16" s="458"/>
      <c r="HHI16" s="458"/>
      <c r="HHJ16" s="458"/>
      <c r="HHK16" s="458"/>
      <c r="HHL16" s="458"/>
      <c r="HHM16" s="458"/>
      <c r="HHN16" s="458"/>
      <c r="HHO16" s="458"/>
      <c r="HHP16" s="458"/>
      <c r="HHQ16" s="458"/>
      <c r="HHR16" s="458"/>
      <c r="HHS16" s="458"/>
      <c r="HHT16" s="458"/>
      <c r="HHU16" s="458"/>
      <c r="HHV16" s="458"/>
      <c r="HHW16" s="458"/>
      <c r="HHX16" s="458"/>
      <c r="HHY16" s="458"/>
      <c r="HHZ16" s="458"/>
      <c r="HIA16" s="458"/>
      <c r="HIB16" s="458"/>
      <c r="HIC16" s="458"/>
      <c r="HID16" s="458"/>
      <c r="HIE16" s="458"/>
      <c r="HIF16" s="458"/>
      <c r="HIG16" s="458"/>
      <c r="HIH16" s="458"/>
      <c r="HII16" s="458"/>
      <c r="HIJ16" s="458"/>
      <c r="HIK16" s="458"/>
      <c r="HIL16" s="458"/>
      <c r="HIM16" s="458"/>
      <c r="HIN16" s="458"/>
      <c r="HIO16" s="458"/>
      <c r="HIP16" s="458"/>
      <c r="HIQ16" s="458"/>
      <c r="HIR16" s="458"/>
      <c r="HIS16" s="458"/>
      <c r="HIT16" s="458"/>
      <c r="HIU16" s="458"/>
      <c r="HIV16" s="458"/>
      <c r="HIW16" s="458"/>
      <c r="HIX16" s="458"/>
      <c r="HIY16" s="458"/>
      <c r="HIZ16" s="458"/>
      <c r="HJA16" s="458"/>
      <c r="HJB16" s="458"/>
      <c r="HJC16" s="458"/>
      <c r="HJD16" s="458"/>
      <c r="HJE16" s="458"/>
      <c r="HJF16" s="458"/>
      <c r="HJG16" s="458"/>
      <c r="HJH16" s="458"/>
      <c r="HJI16" s="458"/>
      <c r="HJJ16" s="458"/>
      <c r="HJK16" s="458"/>
      <c r="HJL16" s="458"/>
      <c r="HJM16" s="458"/>
      <c r="HJN16" s="458"/>
      <c r="HJO16" s="458"/>
      <c r="HJP16" s="458"/>
      <c r="HJQ16" s="458"/>
      <c r="HJR16" s="458"/>
      <c r="HJS16" s="458"/>
      <c r="HJT16" s="458"/>
      <c r="HJU16" s="458"/>
      <c r="HJV16" s="458"/>
      <c r="HJW16" s="458"/>
      <c r="HJX16" s="458"/>
      <c r="HJY16" s="458"/>
      <c r="HJZ16" s="458"/>
      <c r="HKA16" s="458"/>
      <c r="HKB16" s="458"/>
      <c r="HKC16" s="458"/>
      <c r="HKD16" s="458"/>
      <c r="HKE16" s="458"/>
      <c r="HKF16" s="458"/>
      <c r="HKG16" s="458"/>
      <c r="HKH16" s="458"/>
      <c r="HKI16" s="458"/>
      <c r="HKJ16" s="458"/>
      <c r="HKK16" s="458"/>
      <c r="HKL16" s="458"/>
      <c r="HKM16" s="458"/>
      <c r="HKN16" s="458"/>
      <c r="HKO16" s="458"/>
      <c r="HKP16" s="458"/>
      <c r="HKQ16" s="458"/>
      <c r="HKR16" s="458"/>
      <c r="HKS16" s="458"/>
      <c r="HKT16" s="458"/>
      <c r="HKU16" s="458"/>
      <c r="HKV16" s="458"/>
      <c r="HKW16" s="458"/>
      <c r="HKX16" s="458"/>
      <c r="HKY16" s="458"/>
      <c r="HKZ16" s="458"/>
      <c r="HLA16" s="458"/>
      <c r="HLB16" s="458"/>
      <c r="HLC16" s="458"/>
      <c r="HLD16" s="458"/>
      <c r="HLE16" s="458"/>
      <c r="HLF16" s="458"/>
      <c r="HLG16" s="458"/>
      <c r="HLH16" s="458"/>
      <c r="HLI16" s="458"/>
      <c r="HLJ16" s="458"/>
      <c r="HLK16" s="458"/>
      <c r="HLL16" s="458"/>
      <c r="HLM16" s="458"/>
      <c r="HLN16" s="458"/>
      <c r="HLO16" s="458"/>
      <c r="HLP16" s="458"/>
      <c r="HLQ16" s="458"/>
      <c r="HLR16" s="458"/>
      <c r="HLS16" s="458"/>
      <c r="HLT16" s="458"/>
      <c r="HLU16" s="458"/>
      <c r="HLV16" s="458"/>
      <c r="HLW16" s="458"/>
      <c r="HLX16" s="458"/>
      <c r="HLY16" s="458"/>
      <c r="HLZ16" s="458"/>
      <c r="HMA16" s="458"/>
      <c r="HMB16" s="458"/>
      <c r="HMC16" s="458"/>
      <c r="HMD16" s="458"/>
      <c r="HME16" s="458"/>
      <c r="HMF16" s="458"/>
      <c r="HMG16" s="458"/>
      <c r="HMH16" s="458"/>
      <c r="HMI16" s="458"/>
      <c r="HMJ16" s="458"/>
      <c r="HMK16" s="458"/>
      <c r="HML16" s="458"/>
      <c r="HMM16" s="458"/>
      <c r="HMN16" s="458"/>
      <c r="HMO16" s="458"/>
      <c r="HMP16" s="458"/>
      <c r="HMQ16" s="458"/>
      <c r="HMR16" s="458"/>
      <c r="HMS16" s="458"/>
      <c r="HMT16" s="458"/>
      <c r="HMU16" s="458"/>
      <c r="HMV16" s="458"/>
      <c r="HMW16" s="458"/>
      <c r="HMX16" s="458"/>
      <c r="HMY16" s="458"/>
      <c r="HMZ16" s="458"/>
      <c r="HNA16" s="458"/>
      <c r="HNB16" s="458"/>
      <c r="HNC16" s="458"/>
      <c r="HND16" s="458"/>
      <c r="HNE16" s="458"/>
      <c r="HNF16" s="458"/>
      <c r="HNG16" s="458"/>
      <c r="HNH16" s="458"/>
      <c r="HNI16" s="458"/>
      <c r="HNJ16" s="458"/>
      <c r="HNK16" s="458"/>
      <c r="HNL16" s="458"/>
      <c r="HNM16" s="458"/>
      <c r="HNN16" s="458"/>
      <c r="HNO16" s="458"/>
      <c r="HNP16" s="458"/>
      <c r="HNQ16" s="458"/>
      <c r="HNR16" s="458"/>
      <c r="HNS16" s="458"/>
      <c r="HNT16" s="458"/>
      <c r="HNU16" s="458"/>
      <c r="HNV16" s="458"/>
      <c r="HNW16" s="458"/>
      <c r="HNX16" s="458"/>
      <c r="HNY16" s="458"/>
      <c r="HNZ16" s="458"/>
      <c r="HOA16" s="458"/>
      <c r="HOB16" s="458"/>
      <c r="HOC16" s="458"/>
      <c r="HOD16" s="458"/>
      <c r="HOE16" s="458"/>
      <c r="HOF16" s="458"/>
      <c r="HOG16" s="458"/>
      <c r="HOH16" s="458"/>
      <c r="HOI16" s="458"/>
      <c r="HOJ16" s="458"/>
      <c r="HOK16" s="458"/>
      <c r="HOL16" s="458"/>
      <c r="HOM16" s="458"/>
      <c r="HON16" s="458"/>
      <c r="HOO16" s="458"/>
      <c r="HOP16" s="458"/>
      <c r="HOQ16" s="458"/>
      <c r="HOR16" s="458"/>
      <c r="HOS16" s="458"/>
      <c r="HOT16" s="458"/>
      <c r="HOU16" s="458"/>
      <c r="HOV16" s="458"/>
      <c r="HOW16" s="458"/>
      <c r="HOX16" s="458"/>
      <c r="HOY16" s="458"/>
      <c r="HOZ16" s="458"/>
      <c r="HPA16" s="458"/>
      <c r="HPB16" s="458"/>
      <c r="HPC16" s="458"/>
      <c r="HPD16" s="458"/>
      <c r="HPE16" s="458"/>
      <c r="HPF16" s="458"/>
      <c r="HPG16" s="458"/>
      <c r="HPH16" s="458"/>
      <c r="HPI16" s="458"/>
      <c r="HPJ16" s="458"/>
      <c r="HPK16" s="458"/>
      <c r="HPL16" s="458"/>
      <c r="HPM16" s="458"/>
      <c r="HPN16" s="458"/>
      <c r="HPO16" s="458"/>
      <c r="HPP16" s="458"/>
      <c r="HPQ16" s="458"/>
      <c r="HPR16" s="458"/>
      <c r="HPS16" s="458"/>
      <c r="HPT16" s="458"/>
      <c r="HPU16" s="458"/>
      <c r="HPV16" s="458"/>
      <c r="HPW16" s="458"/>
      <c r="HPX16" s="458"/>
      <c r="HPY16" s="458"/>
      <c r="HPZ16" s="458"/>
      <c r="HQA16" s="458"/>
      <c r="HQB16" s="458"/>
      <c r="HQC16" s="458"/>
      <c r="HQD16" s="458"/>
      <c r="HQE16" s="458"/>
      <c r="HQF16" s="458"/>
      <c r="HQG16" s="458"/>
      <c r="HQH16" s="458"/>
      <c r="HQI16" s="458"/>
      <c r="HQJ16" s="458"/>
      <c r="HQK16" s="458"/>
      <c r="HQL16" s="458"/>
      <c r="HQM16" s="458"/>
      <c r="HQN16" s="458"/>
      <c r="HQO16" s="458"/>
      <c r="HQP16" s="458"/>
      <c r="HQQ16" s="458"/>
      <c r="HQR16" s="458"/>
      <c r="HQS16" s="458"/>
      <c r="HQT16" s="458"/>
      <c r="HQU16" s="458"/>
      <c r="HQV16" s="458"/>
      <c r="HQW16" s="458"/>
      <c r="HQX16" s="458"/>
      <c r="HQY16" s="458"/>
      <c r="HQZ16" s="458"/>
      <c r="HRA16" s="458"/>
      <c r="HRB16" s="458"/>
      <c r="HRC16" s="458"/>
      <c r="HRD16" s="458"/>
      <c r="HRE16" s="458"/>
      <c r="HRF16" s="458"/>
      <c r="HRG16" s="458"/>
      <c r="HRH16" s="458"/>
      <c r="HRI16" s="458"/>
      <c r="HRJ16" s="458"/>
      <c r="HRK16" s="458"/>
      <c r="HRL16" s="458"/>
      <c r="HRM16" s="458"/>
      <c r="HRN16" s="458"/>
      <c r="HRO16" s="458"/>
      <c r="HRP16" s="458"/>
      <c r="HRQ16" s="458"/>
      <c r="HRR16" s="458"/>
      <c r="HRS16" s="458"/>
      <c r="HRT16" s="458"/>
      <c r="HRU16" s="458"/>
      <c r="HRV16" s="458"/>
      <c r="HRW16" s="458"/>
      <c r="HRX16" s="458"/>
      <c r="HRY16" s="458"/>
      <c r="HRZ16" s="458"/>
      <c r="HSA16" s="458"/>
      <c r="HSB16" s="458"/>
      <c r="HSC16" s="458"/>
      <c r="HSD16" s="458"/>
      <c r="HSE16" s="458"/>
      <c r="HSF16" s="458"/>
      <c r="HSG16" s="458"/>
      <c r="HSH16" s="458"/>
      <c r="HSI16" s="458"/>
      <c r="HSJ16" s="458"/>
      <c r="HSK16" s="458"/>
      <c r="HSL16" s="458"/>
      <c r="HSM16" s="458"/>
      <c r="HSN16" s="458"/>
      <c r="HSO16" s="458"/>
      <c r="HSP16" s="458"/>
      <c r="HSQ16" s="458"/>
      <c r="HSR16" s="458"/>
      <c r="HSS16" s="458"/>
      <c r="HST16" s="458"/>
      <c r="HSU16" s="458"/>
      <c r="HSV16" s="458"/>
      <c r="HSW16" s="458"/>
      <c r="HSX16" s="458"/>
      <c r="HSY16" s="458"/>
      <c r="HSZ16" s="458"/>
      <c r="HTA16" s="458"/>
      <c r="HTB16" s="458"/>
      <c r="HTC16" s="458"/>
      <c r="HTD16" s="458"/>
      <c r="HTE16" s="458"/>
      <c r="HTF16" s="458"/>
      <c r="HTG16" s="458"/>
      <c r="HTH16" s="458"/>
      <c r="HTI16" s="458"/>
      <c r="HTJ16" s="458"/>
      <c r="HTK16" s="458"/>
      <c r="HTL16" s="458"/>
      <c r="HTM16" s="458"/>
      <c r="HTN16" s="458"/>
      <c r="HTO16" s="458"/>
      <c r="HTP16" s="458"/>
      <c r="HTQ16" s="458"/>
      <c r="HTR16" s="458"/>
      <c r="HTS16" s="458"/>
      <c r="HTT16" s="458"/>
      <c r="HTU16" s="458"/>
      <c r="HTV16" s="458"/>
      <c r="HTW16" s="458"/>
      <c r="HTX16" s="458"/>
      <c r="HTY16" s="458"/>
      <c r="HTZ16" s="458"/>
      <c r="HUA16" s="458"/>
      <c r="HUB16" s="458"/>
      <c r="HUC16" s="458"/>
      <c r="HUD16" s="458"/>
      <c r="HUE16" s="458"/>
      <c r="HUF16" s="458"/>
      <c r="HUG16" s="458"/>
      <c r="HUH16" s="458"/>
      <c r="HUI16" s="458"/>
      <c r="HUJ16" s="458"/>
      <c r="HUK16" s="458"/>
      <c r="HUL16" s="458"/>
      <c r="HUM16" s="458"/>
      <c r="HUN16" s="458"/>
      <c r="HUO16" s="458"/>
      <c r="HUP16" s="458"/>
      <c r="HUQ16" s="458"/>
      <c r="HUR16" s="458"/>
      <c r="HUS16" s="458"/>
      <c r="HUT16" s="458"/>
      <c r="HUU16" s="458"/>
      <c r="HUV16" s="458"/>
      <c r="HUW16" s="458"/>
      <c r="HUX16" s="458"/>
      <c r="HUY16" s="458"/>
      <c r="HUZ16" s="458"/>
      <c r="HVA16" s="458"/>
      <c r="HVB16" s="458"/>
      <c r="HVC16" s="458"/>
      <c r="HVD16" s="458"/>
      <c r="HVE16" s="458"/>
      <c r="HVF16" s="458"/>
      <c r="HVG16" s="458"/>
      <c r="HVH16" s="458"/>
      <c r="HVI16" s="458"/>
      <c r="HVJ16" s="458"/>
      <c r="HVK16" s="458"/>
      <c r="HVL16" s="458"/>
      <c r="HVM16" s="458"/>
      <c r="HVN16" s="458"/>
      <c r="HVO16" s="458"/>
      <c r="HVP16" s="458"/>
      <c r="HVQ16" s="458"/>
      <c r="HVR16" s="458"/>
      <c r="HVS16" s="458"/>
      <c r="HVT16" s="458"/>
      <c r="HVU16" s="458"/>
      <c r="HVV16" s="458"/>
      <c r="HVW16" s="458"/>
      <c r="HVX16" s="458"/>
      <c r="HVY16" s="458"/>
      <c r="HVZ16" s="458"/>
      <c r="HWA16" s="458"/>
      <c r="HWB16" s="458"/>
      <c r="HWC16" s="458"/>
      <c r="HWD16" s="458"/>
      <c r="HWE16" s="458"/>
      <c r="HWF16" s="458"/>
      <c r="HWG16" s="458"/>
      <c r="HWH16" s="458"/>
      <c r="HWI16" s="458"/>
      <c r="HWJ16" s="458"/>
      <c r="HWK16" s="458"/>
      <c r="HWL16" s="458"/>
      <c r="HWM16" s="458"/>
      <c r="HWN16" s="458"/>
      <c r="HWO16" s="458"/>
      <c r="HWP16" s="458"/>
      <c r="HWQ16" s="458"/>
      <c r="HWR16" s="458"/>
      <c r="HWS16" s="458"/>
      <c r="HWT16" s="458"/>
      <c r="HWU16" s="458"/>
      <c r="HWV16" s="458"/>
      <c r="HWW16" s="458"/>
      <c r="HWX16" s="458"/>
      <c r="HWY16" s="458"/>
      <c r="HWZ16" s="458"/>
      <c r="HXA16" s="458"/>
      <c r="HXB16" s="458"/>
      <c r="HXC16" s="458"/>
      <c r="HXD16" s="458"/>
      <c r="HXE16" s="458"/>
      <c r="HXF16" s="458"/>
      <c r="HXG16" s="458"/>
      <c r="HXH16" s="458"/>
      <c r="HXI16" s="458"/>
      <c r="HXJ16" s="458"/>
      <c r="HXK16" s="458"/>
      <c r="HXL16" s="458"/>
      <c r="HXM16" s="458"/>
      <c r="HXN16" s="458"/>
      <c r="HXO16" s="458"/>
      <c r="HXP16" s="458"/>
      <c r="HXQ16" s="458"/>
      <c r="HXR16" s="458"/>
      <c r="HXS16" s="458"/>
      <c r="HXT16" s="458"/>
      <c r="HXU16" s="458"/>
      <c r="HXV16" s="458"/>
      <c r="HXW16" s="458"/>
      <c r="HXX16" s="458"/>
      <c r="HXY16" s="458"/>
      <c r="HXZ16" s="458"/>
      <c r="HYA16" s="458"/>
      <c r="HYB16" s="458"/>
      <c r="HYC16" s="458"/>
      <c r="HYD16" s="458"/>
      <c r="HYE16" s="458"/>
      <c r="HYF16" s="458"/>
      <c r="HYG16" s="458"/>
      <c r="HYH16" s="458"/>
      <c r="HYI16" s="458"/>
      <c r="HYJ16" s="458"/>
      <c r="HYK16" s="458"/>
      <c r="HYL16" s="458"/>
      <c r="HYM16" s="458"/>
      <c r="HYN16" s="458"/>
      <c r="HYO16" s="458"/>
      <c r="HYP16" s="458"/>
      <c r="HYQ16" s="458"/>
      <c r="HYR16" s="458"/>
      <c r="HYS16" s="458"/>
      <c r="HYT16" s="458"/>
      <c r="HYU16" s="458"/>
      <c r="HYV16" s="458"/>
      <c r="HYW16" s="458"/>
      <c r="HYX16" s="458"/>
      <c r="HYY16" s="458"/>
      <c r="HYZ16" s="458"/>
      <c r="HZA16" s="458"/>
      <c r="HZB16" s="458"/>
      <c r="HZC16" s="458"/>
      <c r="HZD16" s="458"/>
      <c r="HZE16" s="458"/>
      <c r="HZF16" s="458"/>
      <c r="HZG16" s="458"/>
      <c r="HZH16" s="458"/>
      <c r="HZI16" s="458"/>
      <c r="HZJ16" s="458"/>
      <c r="HZK16" s="458"/>
      <c r="HZL16" s="458"/>
      <c r="HZM16" s="458"/>
      <c r="HZN16" s="458"/>
      <c r="HZO16" s="458"/>
      <c r="HZP16" s="458"/>
      <c r="HZQ16" s="458"/>
      <c r="HZR16" s="458"/>
      <c r="HZS16" s="458"/>
      <c r="HZT16" s="458"/>
      <c r="HZU16" s="458"/>
      <c r="HZV16" s="458"/>
      <c r="HZW16" s="458"/>
      <c r="HZX16" s="458"/>
      <c r="HZY16" s="458"/>
      <c r="HZZ16" s="458"/>
      <c r="IAA16" s="458"/>
      <c r="IAB16" s="458"/>
      <c r="IAC16" s="458"/>
      <c r="IAD16" s="458"/>
      <c r="IAE16" s="458"/>
      <c r="IAF16" s="458"/>
      <c r="IAG16" s="458"/>
      <c r="IAH16" s="458"/>
      <c r="IAI16" s="458"/>
      <c r="IAJ16" s="458"/>
      <c r="IAK16" s="458"/>
      <c r="IAL16" s="458"/>
      <c r="IAM16" s="458"/>
      <c r="IAN16" s="458"/>
      <c r="IAO16" s="458"/>
      <c r="IAP16" s="458"/>
      <c r="IAQ16" s="458"/>
      <c r="IAR16" s="458"/>
      <c r="IAS16" s="458"/>
      <c r="IAT16" s="458"/>
      <c r="IAU16" s="458"/>
      <c r="IAV16" s="458"/>
      <c r="IAW16" s="458"/>
      <c r="IAX16" s="458"/>
      <c r="IAY16" s="458"/>
      <c r="IAZ16" s="458"/>
      <c r="IBA16" s="458"/>
      <c r="IBB16" s="458"/>
      <c r="IBC16" s="458"/>
      <c r="IBD16" s="458"/>
      <c r="IBE16" s="458"/>
      <c r="IBF16" s="458"/>
      <c r="IBG16" s="458"/>
      <c r="IBH16" s="458"/>
      <c r="IBI16" s="458"/>
      <c r="IBJ16" s="458"/>
      <c r="IBK16" s="458"/>
      <c r="IBL16" s="458"/>
      <c r="IBM16" s="458"/>
      <c r="IBN16" s="458"/>
      <c r="IBO16" s="458"/>
      <c r="IBP16" s="458"/>
      <c r="IBQ16" s="458"/>
      <c r="IBR16" s="458"/>
      <c r="IBS16" s="458"/>
      <c r="IBT16" s="458"/>
      <c r="IBU16" s="458"/>
      <c r="IBV16" s="458"/>
      <c r="IBW16" s="458"/>
      <c r="IBX16" s="458"/>
      <c r="IBY16" s="458"/>
      <c r="IBZ16" s="458"/>
      <c r="ICA16" s="458"/>
      <c r="ICB16" s="458"/>
      <c r="ICC16" s="458"/>
      <c r="ICD16" s="458"/>
      <c r="ICE16" s="458"/>
      <c r="ICF16" s="458"/>
      <c r="ICG16" s="458"/>
      <c r="ICH16" s="458"/>
      <c r="ICI16" s="458"/>
      <c r="ICJ16" s="458"/>
      <c r="ICK16" s="458"/>
      <c r="ICL16" s="458"/>
      <c r="ICM16" s="458"/>
      <c r="ICN16" s="458"/>
      <c r="ICO16" s="458"/>
      <c r="ICP16" s="458"/>
      <c r="ICQ16" s="458"/>
      <c r="ICR16" s="458"/>
      <c r="ICS16" s="458"/>
      <c r="ICT16" s="458"/>
      <c r="ICU16" s="458"/>
      <c r="ICV16" s="458"/>
      <c r="ICW16" s="458"/>
      <c r="ICX16" s="458"/>
      <c r="ICY16" s="458"/>
      <c r="ICZ16" s="458"/>
      <c r="IDA16" s="458"/>
      <c r="IDB16" s="458"/>
      <c r="IDC16" s="458"/>
      <c r="IDD16" s="458"/>
      <c r="IDE16" s="458"/>
      <c r="IDF16" s="458"/>
      <c r="IDG16" s="458"/>
      <c r="IDH16" s="458"/>
      <c r="IDI16" s="458"/>
      <c r="IDJ16" s="458"/>
      <c r="IDK16" s="458"/>
      <c r="IDL16" s="458"/>
      <c r="IDM16" s="458"/>
      <c r="IDN16" s="458"/>
      <c r="IDO16" s="458"/>
      <c r="IDP16" s="458"/>
      <c r="IDQ16" s="458"/>
      <c r="IDR16" s="458"/>
      <c r="IDS16" s="458"/>
      <c r="IDT16" s="458"/>
      <c r="IDU16" s="458"/>
      <c r="IDV16" s="458"/>
      <c r="IDW16" s="458"/>
      <c r="IDX16" s="458"/>
      <c r="IDY16" s="458"/>
      <c r="IDZ16" s="458"/>
      <c r="IEA16" s="458"/>
      <c r="IEB16" s="458"/>
      <c r="IEC16" s="458"/>
      <c r="IED16" s="458"/>
      <c r="IEE16" s="458"/>
      <c r="IEF16" s="458"/>
      <c r="IEG16" s="458"/>
      <c r="IEH16" s="458"/>
      <c r="IEI16" s="458"/>
      <c r="IEJ16" s="458"/>
      <c r="IEK16" s="458"/>
      <c r="IEL16" s="458"/>
      <c r="IEM16" s="458"/>
      <c r="IEN16" s="458"/>
      <c r="IEO16" s="458"/>
      <c r="IEP16" s="458"/>
      <c r="IEQ16" s="458"/>
      <c r="IER16" s="458"/>
      <c r="IES16" s="458"/>
      <c r="IET16" s="458"/>
      <c r="IEU16" s="458"/>
      <c r="IEV16" s="458"/>
      <c r="IEW16" s="458"/>
      <c r="IEX16" s="458"/>
      <c r="IEY16" s="458"/>
      <c r="IEZ16" s="458"/>
      <c r="IFA16" s="458"/>
      <c r="IFB16" s="458"/>
      <c r="IFC16" s="458"/>
      <c r="IFD16" s="458"/>
      <c r="IFE16" s="458"/>
      <c r="IFF16" s="458"/>
      <c r="IFG16" s="458"/>
      <c r="IFH16" s="458"/>
      <c r="IFI16" s="458"/>
      <c r="IFJ16" s="458"/>
      <c r="IFK16" s="458"/>
      <c r="IFL16" s="458"/>
      <c r="IFM16" s="458"/>
      <c r="IFN16" s="458"/>
      <c r="IFO16" s="458"/>
      <c r="IFP16" s="458"/>
      <c r="IFQ16" s="458"/>
      <c r="IFR16" s="458"/>
      <c r="IFS16" s="458"/>
      <c r="IFT16" s="458"/>
      <c r="IFU16" s="458"/>
      <c r="IFV16" s="458"/>
      <c r="IFW16" s="458"/>
      <c r="IFX16" s="458"/>
      <c r="IFY16" s="458"/>
      <c r="IFZ16" s="458"/>
      <c r="IGA16" s="458"/>
      <c r="IGB16" s="458"/>
      <c r="IGC16" s="458"/>
      <c r="IGD16" s="458"/>
      <c r="IGE16" s="458"/>
      <c r="IGF16" s="458"/>
      <c r="IGG16" s="458"/>
      <c r="IGH16" s="458"/>
      <c r="IGI16" s="458"/>
      <c r="IGJ16" s="458"/>
      <c r="IGK16" s="458"/>
      <c r="IGL16" s="458"/>
      <c r="IGM16" s="458"/>
      <c r="IGN16" s="458"/>
      <c r="IGO16" s="458"/>
      <c r="IGP16" s="458"/>
      <c r="IGQ16" s="458"/>
      <c r="IGR16" s="458"/>
      <c r="IGS16" s="458"/>
      <c r="IGT16" s="458"/>
      <c r="IGU16" s="458"/>
      <c r="IGV16" s="458"/>
      <c r="IGW16" s="458"/>
      <c r="IGX16" s="458"/>
      <c r="IGY16" s="458"/>
      <c r="IGZ16" s="458"/>
      <c r="IHA16" s="458"/>
      <c r="IHB16" s="458"/>
      <c r="IHC16" s="458"/>
      <c r="IHD16" s="458"/>
      <c r="IHE16" s="458"/>
      <c r="IHF16" s="458"/>
      <c r="IHG16" s="458"/>
      <c r="IHH16" s="458"/>
      <c r="IHI16" s="458"/>
      <c r="IHJ16" s="458"/>
      <c r="IHK16" s="458"/>
      <c r="IHL16" s="458"/>
      <c r="IHM16" s="458"/>
      <c r="IHN16" s="458"/>
      <c r="IHO16" s="458"/>
      <c r="IHP16" s="458"/>
      <c r="IHQ16" s="458"/>
      <c r="IHR16" s="458"/>
      <c r="IHS16" s="458"/>
      <c r="IHT16" s="458"/>
      <c r="IHU16" s="458"/>
      <c r="IHV16" s="458"/>
      <c r="IHW16" s="458"/>
      <c r="IHX16" s="458"/>
      <c r="IHY16" s="458"/>
      <c r="IHZ16" s="458"/>
      <c r="IIA16" s="458"/>
      <c r="IIB16" s="458"/>
      <c r="IIC16" s="458"/>
      <c r="IID16" s="458"/>
      <c r="IIE16" s="458"/>
      <c r="IIF16" s="458"/>
      <c r="IIG16" s="458"/>
      <c r="IIH16" s="458"/>
      <c r="III16" s="458"/>
      <c r="IIJ16" s="458"/>
      <c r="IIK16" s="458"/>
      <c r="IIL16" s="458"/>
      <c r="IIM16" s="458"/>
      <c r="IIN16" s="458"/>
      <c r="IIO16" s="458"/>
      <c r="IIP16" s="458"/>
      <c r="IIQ16" s="458"/>
      <c r="IIR16" s="458"/>
      <c r="IIS16" s="458"/>
      <c r="IIT16" s="458"/>
      <c r="IIU16" s="458"/>
      <c r="IIV16" s="458"/>
      <c r="IIW16" s="458"/>
      <c r="IIX16" s="458"/>
      <c r="IIY16" s="458"/>
      <c r="IIZ16" s="458"/>
      <c r="IJA16" s="458"/>
      <c r="IJB16" s="458"/>
      <c r="IJC16" s="458"/>
      <c r="IJD16" s="458"/>
      <c r="IJE16" s="458"/>
      <c r="IJF16" s="458"/>
      <c r="IJG16" s="458"/>
      <c r="IJH16" s="458"/>
      <c r="IJI16" s="458"/>
      <c r="IJJ16" s="458"/>
      <c r="IJK16" s="458"/>
      <c r="IJL16" s="458"/>
      <c r="IJM16" s="458"/>
      <c r="IJN16" s="458"/>
      <c r="IJO16" s="458"/>
      <c r="IJP16" s="458"/>
      <c r="IJQ16" s="458"/>
      <c r="IJR16" s="458"/>
      <c r="IJS16" s="458"/>
      <c r="IJT16" s="458"/>
      <c r="IJU16" s="458"/>
      <c r="IJV16" s="458"/>
      <c r="IJW16" s="458"/>
      <c r="IJX16" s="458"/>
      <c r="IJY16" s="458"/>
      <c r="IJZ16" s="458"/>
      <c r="IKA16" s="458"/>
      <c r="IKB16" s="458"/>
      <c r="IKC16" s="458"/>
      <c r="IKD16" s="458"/>
      <c r="IKE16" s="458"/>
      <c r="IKF16" s="458"/>
      <c r="IKG16" s="458"/>
      <c r="IKH16" s="458"/>
      <c r="IKI16" s="458"/>
      <c r="IKJ16" s="458"/>
      <c r="IKK16" s="458"/>
      <c r="IKL16" s="458"/>
      <c r="IKM16" s="458"/>
      <c r="IKN16" s="458"/>
      <c r="IKO16" s="458"/>
      <c r="IKP16" s="458"/>
      <c r="IKQ16" s="458"/>
      <c r="IKR16" s="458"/>
      <c r="IKS16" s="458"/>
      <c r="IKT16" s="458"/>
      <c r="IKU16" s="458"/>
      <c r="IKV16" s="458"/>
      <c r="IKW16" s="458"/>
      <c r="IKX16" s="458"/>
      <c r="IKY16" s="458"/>
      <c r="IKZ16" s="458"/>
      <c r="ILA16" s="458"/>
      <c r="ILB16" s="458"/>
      <c r="ILC16" s="458"/>
      <c r="ILD16" s="458"/>
      <c r="ILE16" s="458"/>
      <c r="ILF16" s="458"/>
      <c r="ILG16" s="458"/>
      <c r="ILH16" s="458"/>
      <c r="ILI16" s="458"/>
      <c r="ILJ16" s="458"/>
      <c r="ILK16" s="458"/>
      <c r="ILL16" s="458"/>
      <c r="ILM16" s="458"/>
      <c r="ILN16" s="458"/>
      <c r="ILO16" s="458"/>
      <c r="ILP16" s="458"/>
      <c r="ILQ16" s="458"/>
      <c r="ILR16" s="458"/>
      <c r="ILS16" s="458"/>
      <c r="ILT16" s="458"/>
      <c r="ILU16" s="458"/>
      <c r="ILV16" s="458"/>
      <c r="ILW16" s="458"/>
      <c r="ILX16" s="458"/>
      <c r="ILY16" s="458"/>
      <c r="ILZ16" s="458"/>
      <c r="IMA16" s="458"/>
      <c r="IMB16" s="458"/>
      <c r="IMC16" s="458"/>
      <c r="IMD16" s="458"/>
      <c r="IME16" s="458"/>
      <c r="IMF16" s="458"/>
      <c r="IMG16" s="458"/>
      <c r="IMH16" s="458"/>
      <c r="IMI16" s="458"/>
      <c r="IMJ16" s="458"/>
      <c r="IMK16" s="458"/>
      <c r="IML16" s="458"/>
      <c r="IMM16" s="458"/>
      <c r="IMN16" s="458"/>
      <c r="IMO16" s="458"/>
      <c r="IMP16" s="458"/>
      <c r="IMQ16" s="458"/>
      <c r="IMR16" s="458"/>
      <c r="IMS16" s="458"/>
      <c r="IMT16" s="458"/>
      <c r="IMU16" s="458"/>
      <c r="IMV16" s="458"/>
      <c r="IMW16" s="458"/>
      <c r="IMX16" s="458"/>
      <c r="IMY16" s="458"/>
      <c r="IMZ16" s="458"/>
      <c r="INA16" s="458"/>
      <c r="INB16" s="458"/>
      <c r="INC16" s="458"/>
      <c r="IND16" s="458"/>
      <c r="INE16" s="458"/>
      <c r="INF16" s="458"/>
      <c r="ING16" s="458"/>
      <c r="INH16" s="458"/>
      <c r="INI16" s="458"/>
      <c r="INJ16" s="458"/>
      <c r="INK16" s="458"/>
      <c r="INL16" s="458"/>
      <c r="INM16" s="458"/>
      <c r="INN16" s="458"/>
      <c r="INO16" s="458"/>
      <c r="INP16" s="458"/>
      <c r="INQ16" s="458"/>
      <c r="INR16" s="458"/>
      <c r="INS16" s="458"/>
      <c r="INT16" s="458"/>
      <c r="INU16" s="458"/>
      <c r="INV16" s="458"/>
      <c r="INW16" s="458"/>
      <c r="INX16" s="458"/>
      <c r="INY16" s="458"/>
      <c r="INZ16" s="458"/>
      <c r="IOA16" s="458"/>
      <c r="IOB16" s="458"/>
      <c r="IOC16" s="458"/>
      <c r="IOD16" s="458"/>
      <c r="IOE16" s="458"/>
      <c r="IOF16" s="458"/>
      <c r="IOG16" s="458"/>
      <c r="IOH16" s="458"/>
      <c r="IOI16" s="458"/>
      <c r="IOJ16" s="458"/>
      <c r="IOK16" s="458"/>
      <c r="IOL16" s="458"/>
      <c r="IOM16" s="458"/>
      <c r="ION16" s="458"/>
      <c r="IOO16" s="458"/>
      <c r="IOP16" s="458"/>
      <c r="IOQ16" s="458"/>
      <c r="IOR16" s="458"/>
      <c r="IOS16" s="458"/>
      <c r="IOT16" s="458"/>
      <c r="IOU16" s="458"/>
      <c r="IOV16" s="458"/>
      <c r="IOW16" s="458"/>
      <c r="IOX16" s="458"/>
      <c r="IOY16" s="458"/>
      <c r="IOZ16" s="458"/>
      <c r="IPA16" s="458"/>
      <c r="IPB16" s="458"/>
      <c r="IPC16" s="458"/>
      <c r="IPD16" s="458"/>
      <c r="IPE16" s="458"/>
      <c r="IPF16" s="458"/>
      <c r="IPG16" s="458"/>
      <c r="IPH16" s="458"/>
      <c r="IPI16" s="458"/>
      <c r="IPJ16" s="458"/>
      <c r="IPK16" s="458"/>
      <c r="IPL16" s="458"/>
      <c r="IPM16" s="458"/>
      <c r="IPN16" s="458"/>
      <c r="IPO16" s="458"/>
      <c r="IPP16" s="458"/>
      <c r="IPQ16" s="458"/>
      <c r="IPR16" s="458"/>
      <c r="IPS16" s="458"/>
      <c r="IPT16" s="458"/>
      <c r="IPU16" s="458"/>
      <c r="IPV16" s="458"/>
      <c r="IPW16" s="458"/>
      <c r="IPX16" s="458"/>
      <c r="IPY16" s="458"/>
      <c r="IPZ16" s="458"/>
      <c r="IQA16" s="458"/>
      <c r="IQB16" s="458"/>
      <c r="IQC16" s="458"/>
      <c r="IQD16" s="458"/>
      <c r="IQE16" s="458"/>
      <c r="IQF16" s="458"/>
      <c r="IQG16" s="458"/>
      <c r="IQH16" s="458"/>
      <c r="IQI16" s="458"/>
      <c r="IQJ16" s="458"/>
      <c r="IQK16" s="458"/>
      <c r="IQL16" s="458"/>
      <c r="IQM16" s="458"/>
      <c r="IQN16" s="458"/>
      <c r="IQO16" s="458"/>
      <c r="IQP16" s="458"/>
      <c r="IQQ16" s="458"/>
      <c r="IQR16" s="458"/>
      <c r="IQS16" s="458"/>
      <c r="IQT16" s="458"/>
      <c r="IQU16" s="458"/>
      <c r="IQV16" s="458"/>
      <c r="IQW16" s="458"/>
      <c r="IQX16" s="458"/>
      <c r="IQY16" s="458"/>
      <c r="IQZ16" s="458"/>
      <c r="IRA16" s="458"/>
      <c r="IRB16" s="458"/>
      <c r="IRC16" s="458"/>
      <c r="IRD16" s="458"/>
      <c r="IRE16" s="458"/>
      <c r="IRF16" s="458"/>
      <c r="IRG16" s="458"/>
      <c r="IRH16" s="458"/>
      <c r="IRI16" s="458"/>
      <c r="IRJ16" s="458"/>
      <c r="IRK16" s="458"/>
      <c r="IRL16" s="458"/>
      <c r="IRM16" s="458"/>
      <c r="IRN16" s="458"/>
      <c r="IRO16" s="458"/>
      <c r="IRP16" s="458"/>
      <c r="IRQ16" s="458"/>
      <c r="IRR16" s="458"/>
      <c r="IRS16" s="458"/>
      <c r="IRT16" s="458"/>
      <c r="IRU16" s="458"/>
      <c r="IRV16" s="458"/>
      <c r="IRW16" s="458"/>
      <c r="IRX16" s="458"/>
      <c r="IRY16" s="458"/>
      <c r="IRZ16" s="458"/>
      <c r="ISA16" s="458"/>
      <c r="ISB16" s="458"/>
      <c r="ISC16" s="458"/>
      <c r="ISD16" s="458"/>
      <c r="ISE16" s="458"/>
      <c r="ISF16" s="458"/>
      <c r="ISG16" s="458"/>
      <c r="ISH16" s="458"/>
      <c r="ISI16" s="458"/>
      <c r="ISJ16" s="458"/>
      <c r="ISK16" s="458"/>
      <c r="ISL16" s="458"/>
      <c r="ISM16" s="458"/>
      <c r="ISN16" s="458"/>
      <c r="ISO16" s="458"/>
      <c r="ISP16" s="458"/>
      <c r="ISQ16" s="458"/>
      <c r="ISR16" s="458"/>
      <c r="ISS16" s="458"/>
      <c r="IST16" s="458"/>
      <c r="ISU16" s="458"/>
      <c r="ISV16" s="458"/>
      <c r="ISW16" s="458"/>
      <c r="ISX16" s="458"/>
      <c r="ISY16" s="458"/>
      <c r="ISZ16" s="458"/>
      <c r="ITA16" s="458"/>
      <c r="ITB16" s="458"/>
      <c r="ITC16" s="458"/>
      <c r="ITD16" s="458"/>
      <c r="ITE16" s="458"/>
      <c r="ITF16" s="458"/>
      <c r="ITG16" s="458"/>
      <c r="ITH16" s="458"/>
      <c r="ITI16" s="458"/>
      <c r="ITJ16" s="458"/>
      <c r="ITK16" s="458"/>
      <c r="ITL16" s="458"/>
      <c r="ITM16" s="458"/>
      <c r="ITN16" s="458"/>
      <c r="ITO16" s="458"/>
      <c r="ITP16" s="458"/>
      <c r="ITQ16" s="458"/>
      <c r="ITR16" s="458"/>
      <c r="ITS16" s="458"/>
      <c r="ITT16" s="458"/>
      <c r="ITU16" s="458"/>
      <c r="ITV16" s="458"/>
      <c r="ITW16" s="458"/>
      <c r="ITX16" s="458"/>
      <c r="ITY16" s="458"/>
      <c r="ITZ16" s="458"/>
      <c r="IUA16" s="458"/>
      <c r="IUB16" s="458"/>
      <c r="IUC16" s="458"/>
      <c r="IUD16" s="458"/>
      <c r="IUE16" s="458"/>
      <c r="IUF16" s="458"/>
      <c r="IUG16" s="458"/>
      <c r="IUH16" s="458"/>
      <c r="IUI16" s="458"/>
      <c r="IUJ16" s="458"/>
      <c r="IUK16" s="458"/>
      <c r="IUL16" s="458"/>
      <c r="IUM16" s="458"/>
      <c r="IUN16" s="458"/>
      <c r="IUO16" s="458"/>
      <c r="IUP16" s="458"/>
      <c r="IUQ16" s="458"/>
      <c r="IUR16" s="458"/>
      <c r="IUS16" s="458"/>
      <c r="IUT16" s="458"/>
      <c r="IUU16" s="458"/>
      <c r="IUV16" s="458"/>
      <c r="IUW16" s="458"/>
      <c r="IUX16" s="458"/>
      <c r="IUY16" s="458"/>
      <c r="IUZ16" s="458"/>
      <c r="IVA16" s="458"/>
      <c r="IVB16" s="458"/>
      <c r="IVC16" s="458"/>
      <c r="IVD16" s="458"/>
      <c r="IVE16" s="458"/>
      <c r="IVF16" s="458"/>
      <c r="IVG16" s="458"/>
      <c r="IVH16" s="458"/>
      <c r="IVI16" s="458"/>
      <c r="IVJ16" s="458"/>
      <c r="IVK16" s="458"/>
      <c r="IVL16" s="458"/>
      <c r="IVM16" s="458"/>
      <c r="IVN16" s="458"/>
      <c r="IVO16" s="458"/>
      <c r="IVP16" s="458"/>
      <c r="IVQ16" s="458"/>
      <c r="IVR16" s="458"/>
      <c r="IVS16" s="458"/>
      <c r="IVT16" s="458"/>
      <c r="IVU16" s="458"/>
      <c r="IVV16" s="458"/>
      <c r="IVW16" s="458"/>
      <c r="IVX16" s="458"/>
      <c r="IVY16" s="458"/>
      <c r="IVZ16" s="458"/>
      <c r="IWA16" s="458"/>
      <c r="IWB16" s="458"/>
      <c r="IWC16" s="458"/>
      <c r="IWD16" s="458"/>
      <c r="IWE16" s="458"/>
      <c r="IWF16" s="458"/>
      <c r="IWG16" s="458"/>
      <c r="IWH16" s="458"/>
      <c r="IWI16" s="458"/>
      <c r="IWJ16" s="458"/>
      <c r="IWK16" s="458"/>
      <c r="IWL16" s="458"/>
      <c r="IWM16" s="458"/>
      <c r="IWN16" s="458"/>
      <c r="IWO16" s="458"/>
      <c r="IWP16" s="458"/>
      <c r="IWQ16" s="458"/>
      <c r="IWR16" s="458"/>
      <c r="IWS16" s="458"/>
      <c r="IWT16" s="458"/>
      <c r="IWU16" s="458"/>
      <c r="IWV16" s="458"/>
      <c r="IWW16" s="458"/>
      <c r="IWX16" s="458"/>
      <c r="IWY16" s="458"/>
      <c r="IWZ16" s="458"/>
      <c r="IXA16" s="458"/>
      <c r="IXB16" s="458"/>
      <c r="IXC16" s="458"/>
      <c r="IXD16" s="458"/>
      <c r="IXE16" s="458"/>
      <c r="IXF16" s="458"/>
      <c r="IXG16" s="458"/>
      <c r="IXH16" s="458"/>
      <c r="IXI16" s="458"/>
      <c r="IXJ16" s="458"/>
      <c r="IXK16" s="458"/>
      <c r="IXL16" s="458"/>
      <c r="IXM16" s="458"/>
      <c r="IXN16" s="458"/>
      <c r="IXO16" s="458"/>
      <c r="IXP16" s="458"/>
      <c r="IXQ16" s="458"/>
      <c r="IXR16" s="458"/>
      <c r="IXS16" s="458"/>
      <c r="IXT16" s="458"/>
      <c r="IXU16" s="458"/>
      <c r="IXV16" s="458"/>
      <c r="IXW16" s="458"/>
      <c r="IXX16" s="458"/>
      <c r="IXY16" s="458"/>
      <c r="IXZ16" s="458"/>
      <c r="IYA16" s="458"/>
      <c r="IYB16" s="458"/>
      <c r="IYC16" s="458"/>
      <c r="IYD16" s="458"/>
      <c r="IYE16" s="458"/>
      <c r="IYF16" s="458"/>
      <c r="IYG16" s="458"/>
      <c r="IYH16" s="458"/>
      <c r="IYI16" s="458"/>
      <c r="IYJ16" s="458"/>
      <c r="IYK16" s="458"/>
      <c r="IYL16" s="458"/>
      <c r="IYM16" s="458"/>
      <c r="IYN16" s="458"/>
      <c r="IYO16" s="458"/>
      <c r="IYP16" s="458"/>
      <c r="IYQ16" s="458"/>
      <c r="IYR16" s="458"/>
      <c r="IYS16" s="458"/>
      <c r="IYT16" s="458"/>
      <c r="IYU16" s="458"/>
      <c r="IYV16" s="458"/>
      <c r="IYW16" s="458"/>
      <c r="IYX16" s="458"/>
      <c r="IYY16" s="458"/>
      <c r="IYZ16" s="458"/>
      <c r="IZA16" s="458"/>
      <c r="IZB16" s="458"/>
      <c r="IZC16" s="458"/>
      <c r="IZD16" s="458"/>
      <c r="IZE16" s="458"/>
      <c r="IZF16" s="458"/>
      <c r="IZG16" s="458"/>
      <c r="IZH16" s="458"/>
      <c r="IZI16" s="458"/>
      <c r="IZJ16" s="458"/>
      <c r="IZK16" s="458"/>
      <c r="IZL16" s="458"/>
      <c r="IZM16" s="458"/>
      <c r="IZN16" s="458"/>
      <c r="IZO16" s="458"/>
      <c r="IZP16" s="458"/>
      <c r="IZQ16" s="458"/>
      <c r="IZR16" s="458"/>
      <c r="IZS16" s="458"/>
      <c r="IZT16" s="458"/>
      <c r="IZU16" s="458"/>
      <c r="IZV16" s="458"/>
      <c r="IZW16" s="458"/>
      <c r="IZX16" s="458"/>
      <c r="IZY16" s="458"/>
      <c r="IZZ16" s="458"/>
      <c r="JAA16" s="458"/>
      <c r="JAB16" s="458"/>
      <c r="JAC16" s="458"/>
      <c r="JAD16" s="458"/>
      <c r="JAE16" s="458"/>
      <c r="JAF16" s="458"/>
      <c r="JAG16" s="458"/>
      <c r="JAH16" s="458"/>
      <c r="JAI16" s="458"/>
      <c r="JAJ16" s="458"/>
      <c r="JAK16" s="458"/>
      <c r="JAL16" s="458"/>
      <c r="JAM16" s="458"/>
      <c r="JAN16" s="458"/>
      <c r="JAO16" s="458"/>
      <c r="JAP16" s="458"/>
      <c r="JAQ16" s="458"/>
      <c r="JAR16" s="458"/>
      <c r="JAS16" s="458"/>
      <c r="JAT16" s="458"/>
      <c r="JAU16" s="458"/>
      <c r="JAV16" s="458"/>
      <c r="JAW16" s="458"/>
      <c r="JAX16" s="458"/>
      <c r="JAY16" s="458"/>
      <c r="JAZ16" s="458"/>
      <c r="JBA16" s="458"/>
      <c r="JBB16" s="458"/>
      <c r="JBC16" s="458"/>
      <c r="JBD16" s="458"/>
      <c r="JBE16" s="458"/>
      <c r="JBF16" s="458"/>
      <c r="JBG16" s="458"/>
      <c r="JBH16" s="458"/>
      <c r="JBI16" s="458"/>
      <c r="JBJ16" s="458"/>
      <c r="JBK16" s="458"/>
      <c r="JBL16" s="458"/>
      <c r="JBM16" s="458"/>
      <c r="JBN16" s="458"/>
      <c r="JBO16" s="458"/>
      <c r="JBP16" s="458"/>
      <c r="JBQ16" s="458"/>
      <c r="JBR16" s="458"/>
      <c r="JBS16" s="458"/>
      <c r="JBT16" s="458"/>
      <c r="JBU16" s="458"/>
      <c r="JBV16" s="458"/>
      <c r="JBW16" s="458"/>
      <c r="JBX16" s="458"/>
      <c r="JBY16" s="458"/>
      <c r="JBZ16" s="458"/>
      <c r="JCA16" s="458"/>
      <c r="JCB16" s="458"/>
      <c r="JCC16" s="458"/>
      <c r="JCD16" s="458"/>
      <c r="JCE16" s="458"/>
      <c r="JCF16" s="458"/>
      <c r="JCG16" s="458"/>
      <c r="JCH16" s="458"/>
      <c r="JCI16" s="458"/>
      <c r="JCJ16" s="458"/>
      <c r="JCK16" s="458"/>
      <c r="JCL16" s="458"/>
      <c r="JCM16" s="458"/>
      <c r="JCN16" s="458"/>
      <c r="JCO16" s="458"/>
      <c r="JCP16" s="458"/>
      <c r="JCQ16" s="458"/>
      <c r="JCR16" s="458"/>
      <c r="JCS16" s="458"/>
      <c r="JCT16" s="458"/>
      <c r="JCU16" s="458"/>
      <c r="JCV16" s="458"/>
      <c r="JCW16" s="458"/>
      <c r="JCX16" s="458"/>
      <c r="JCY16" s="458"/>
      <c r="JCZ16" s="458"/>
      <c r="JDA16" s="458"/>
      <c r="JDB16" s="458"/>
      <c r="JDC16" s="458"/>
      <c r="JDD16" s="458"/>
      <c r="JDE16" s="458"/>
      <c r="JDF16" s="458"/>
      <c r="JDG16" s="458"/>
      <c r="JDH16" s="458"/>
      <c r="JDI16" s="458"/>
      <c r="JDJ16" s="458"/>
      <c r="JDK16" s="458"/>
      <c r="JDL16" s="458"/>
      <c r="JDM16" s="458"/>
      <c r="JDN16" s="458"/>
      <c r="JDO16" s="458"/>
      <c r="JDP16" s="458"/>
      <c r="JDQ16" s="458"/>
      <c r="JDR16" s="458"/>
      <c r="JDS16" s="458"/>
      <c r="JDT16" s="458"/>
      <c r="JDU16" s="458"/>
      <c r="JDV16" s="458"/>
      <c r="JDW16" s="458"/>
      <c r="JDX16" s="458"/>
      <c r="JDY16" s="458"/>
      <c r="JDZ16" s="458"/>
      <c r="JEA16" s="458"/>
      <c r="JEB16" s="458"/>
      <c r="JEC16" s="458"/>
      <c r="JED16" s="458"/>
      <c r="JEE16" s="458"/>
      <c r="JEF16" s="458"/>
      <c r="JEG16" s="458"/>
      <c r="JEH16" s="458"/>
      <c r="JEI16" s="458"/>
      <c r="JEJ16" s="458"/>
      <c r="JEK16" s="458"/>
      <c r="JEL16" s="458"/>
      <c r="JEM16" s="458"/>
      <c r="JEN16" s="458"/>
      <c r="JEO16" s="458"/>
      <c r="JEP16" s="458"/>
      <c r="JEQ16" s="458"/>
      <c r="JER16" s="458"/>
      <c r="JES16" s="458"/>
      <c r="JET16" s="458"/>
      <c r="JEU16" s="458"/>
      <c r="JEV16" s="458"/>
      <c r="JEW16" s="458"/>
      <c r="JEX16" s="458"/>
      <c r="JEY16" s="458"/>
      <c r="JEZ16" s="458"/>
      <c r="JFA16" s="458"/>
      <c r="JFB16" s="458"/>
      <c r="JFC16" s="458"/>
      <c r="JFD16" s="458"/>
      <c r="JFE16" s="458"/>
      <c r="JFF16" s="458"/>
      <c r="JFG16" s="458"/>
      <c r="JFH16" s="458"/>
      <c r="JFI16" s="458"/>
      <c r="JFJ16" s="458"/>
      <c r="JFK16" s="458"/>
      <c r="JFL16" s="458"/>
      <c r="JFM16" s="458"/>
      <c r="JFN16" s="458"/>
      <c r="JFO16" s="458"/>
      <c r="JFP16" s="458"/>
      <c r="JFQ16" s="458"/>
      <c r="JFR16" s="458"/>
      <c r="JFS16" s="458"/>
      <c r="JFT16" s="458"/>
      <c r="JFU16" s="458"/>
      <c r="JFV16" s="458"/>
      <c r="JFW16" s="458"/>
      <c r="JFX16" s="458"/>
      <c r="JFY16" s="458"/>
      <c r="JFZ16" s="458"/>
      <c r="JGA16" s="458"/>
      <c r="JGB16" s="458"/>
      <c r="JGC16" s="458"/>
      <c r="JGD16" s="458"/>
      <c r="JGE16" s="458"/>
      <c r="JGF16" s="458"/>
      <c r="JGG16" s="458"/>
      <c r="JGH16" s="458"/>
      <c r="JGI16" s="458"/>
      <c r="JGJ16" s="458"/>
      <c r="JGK16" s="458"/>
      <c r="JGL16" s="458"/>
      <c r="JGM16" s="458"/>
      <c r="JGN16" s="458"/>
      <c r="JGO16" s="458"/>
      <c r="JGP16" s="458"/>
      <c r="JGQ16" s="458"/>
      <c r="JGR16" s="458"/>
      <c r="JGS16" s="458"/>
      <c r="JGT16" s="458"/>
      <c r="JGU16" s="458"/>
      <c r="JGV16" s="458"/>
      <c r="JGW16" s="458"/>
      <c r="JGX16" s="458"/>
      <c r="JGY16" s="458"/>
      <c r="JGZ16" s="458"/>
      <c r="JHA16" s="458"/>
      <c r="JHB16" s="458"/>
      <c r="JHC16" s="458"/>
      <c r="JHD16" s="458"/>
      <c r="JHE16" s="458"/>
      <c r="JHF16" s="458"/>
      <c r="JHG16" s="458"/>
      <c r="JHH16" s="458"/>
      <c r="JHI16" s="458"/>
      <c r="JHJ16" s="458"/>
      <c r="JHK16" s="458"/>
      <c r="JHL16" s="458"/>
      <c r="JHM16" s="458"/>
      <c r="JHN16" s="458"/>
      <c r="JHO16" s="458"/>
      <c r="JHP16" s="458"/>
      <c r="JHQ16" s="458"/>
      <c r="JHR16" s="458"/>
      <c r="JHS16" s="458"/>
      <c r="JHT16" s="458"/>
      <c r="JHU16" s="458"/>
      <c r="JHV16" s="458"/>
      <c r="JHW16" s="458"/>
      <c r="JHX16" s="458"/>
      <c r="JHY16" s="458"/>
      <c r="JHZ16" s="458"/>
      <c r="JIA16" s="458"/>
      <c r="JIB16" s="458"/>
      <c r="JIC16" s="458"/>
      <c r="JID16" s="458"/>
      <c r="JIE16" s="458"/>
      <c r="JIF16" s="458"/>
      <c r="JIG16" s="458"/>
      <c r="JIH16" s="458"/>
      <c r="JII16" s="458"/>
      <c r="JIJ16" s="458"/>
      <c r="JIK16" s="458"/>
      <c r="JIL16" s="458"/>
      <c r="JIM16" s="458"/>
      <c r="JIN16" s="458"/>
      <c r="JIO16" s="458"/>
      <c r="JIP16" s="458"/>
      <c r="JIQ16" s="458"/>
      <c r="JIR16" s="458"/>
      <c r="JIS16" s="458"/>
      <c r="JIT16" s="458"/>
      <c r="JIU16" s="458"/>
      <c r="JIV16" s="458"/>
      <c r="JIW16" s="458"/>
      <c r="JIX16" s="458"/>
      <c r="JIY16" s="458"/>
      <c r="JIZ16" s="458"/>
      <c r="JJA16" s="458"/>
      <c r="JJB16" s="458"/>
      <c r="JJC16" s="458"/>
      <c r="JJD16" s="458"/>
      <c r="JJE16" s="458"/>
      <c r="JJF16" s="458"/>
      <c r="JJG16" s="458"/>
      <c r="JJH16" s="458"/>
      <c r="JJI16" s="458"/>
      <c r="JJJ16" s="458"/>
      <c r="JJK16" s="458"/>
      <c r="JJL16" s="458"/>
      <c r="JJM16" s="458"/>
      <c r="JJN16" s="458"/>
      <c r="JJO16" s="458"/>
      <c r="JJP16" s="458"/>
      <c r="JJQ16" s="458"/>
      <c r="JJR16" s="458"/>
      <c r="JJS16" s="458"/>
      <c r="JJT16" s="458"/>
      <c r="JJU16" s="458"/>
      <c r="JJV16" s="458"/>
      <c r="JJW16" s="458"/>
      <c r="JJX16" s="458"/>
      <c r="JJY16" s="458"/>
      <c r="JJZ16" s="458"/>
      <c r="JKA16" s="458"/>
      <c r="JKB16" s="458"/>
      <c r="JKC16" s="458"/>
      <c r="JKD16" s="458"/>
      <c r="JKE16" s="458"/>
      <c r="JKF16" s="458"/>
      <c r="JKG16" s="458"/>
      <c r="JKH16" s="458"/>
      <c r="JKI16" s="458"/>
      <c r="JKJ16" s="458"/>
      <c r="JKK16" s="458"/>
      <c r="JKL16" s="458"/>
      <c r="JKM16" s="458"/>
      <c r="JKN16" s="458"/>
      <c r="JKO16" s="458"/>
      <c r="JKP16" s="458"/>
      <c r="JKQ16" s="458"/>
      <c r="JKR16" s="458"/>
      <c r="JKS16" s="458"/>
      <c r="JKT16" s="458"/>
      <c r="JKU16" s="458"/>
      <c r="JKV16" s="458"/>
      <c r="JKW16" s="458"/>
      <c r="JKX16" s="458"/>
      <c r="JKY16" s="458"/>
      <c r="JKZ16" s="458"/>
      <c r="JLA16" s="458"/>
      <c r="JLB16" s="458"/>
      <c r="JLC16" s="458"/>
      <c r="JLD16" s="458"/>
      <c r="JLE16" s="458"/>
      <c r="JLF16" s="458"/>
      <c r="JLG16" s="458"/>
      <c r="JLH16" s="458"/>
      <c r="JLI16" s="458"/>
      <c r="JLJ16" s="458"/>
      <c r="JLK16" s="458"/>
      <c r="JLL16" s="458"/>
      <c r="JLM16" s="458"/>
      <c r="JLN16" s="458"/>
      <c r="JLO16" s="458"/>
      <c r="JLP16" s="458"/>
      <c r="JLQ16" s="458"/>
      <c r="JLR16" s="458"/>
      <c r="JLS16" s="458"/>
      <c r="JLT16" s="458"/>
      <c r="JLU16" s="458"/>
      <c r="JLV16" s="458"/>
      <c r="JLW16" s="458"/>
      <c r="JLX16" s="458"/>
      <c r="JLY16" s="458"/>
      <c r="JLZ16" s="458"/>
      <c r="JMA16" s="458"/>
      <c r="JMB16" s="458"/>
      <c r="JMC16" s="458"/>
      <c r="JMD16" s="458"/>
      <c r="JME16" s="458"/>
      <c r="JMF16" s="458"/>
      <c r="JMG16" s="458"/>
      <c r="JMH16" s="458"/>
      <c r="JMI16" s="458"/>
      <c r="JMJ16" s="458"/>
      <c r="JMK16" s="458"/>
      <c r="JML16" s="458"/>
      <c r="JMM16" s="458"/>
      <c r="JMN16" s="458"/>
      <c r="JMO16" s="458"/>
      <c r="JMP16" s="458"/>
      <c r="JMQ16" s="458"/>
      <c r="JMR16" s="458"/>
      <c r="JMS16" s="458"/>
      <c r="JMT16" s="458"/>
      <c r="JMU16" s="458"/>
      <c r="JMV16" s="458"/>
      <c r="JMW16" s="458"/>
      <c r="JMX16" s="458"/>
      <c r="JMY16" s="458"/>
      <c r="JMZ16" s="458"/>
      <c r="JNA16" s="458"/>
      <c r="JNB16" s="458"/>
      <c r="JNC16" s="458"/>
      <c r="JND16" s="458"/>
      <c r="JNE16" s="458"/>
      <c r="JNF16" s="458"/>
      <c r="JNG16" s="458"/>
      <c r="JNH16" s="458"/>
      <c r="JNI16" s="458"/>
      <c r="JNJ16" s="458"/>
      <c r="JNK16" s="458"/>
      <c r="JNL16" s="458"/>
      <c r="JNM16" s="458"/>
      <c r="JNN16" s="458"/>
      <c r="JNO16" s="458"/>
      <c r="JNP16" s="458"/>
      <c r="JNQ16" s="458"/>
      <c r="JNR16" s="458"/>
      <c r="JNS16" s="458"/>
      <c r="JNT16" s="458"/>
      <c r="JNU16" s="458"/>
      <c r="JNV16" s="458"/>
      <c r="JNW16" s="458"/>
      <c r="JNX16" s="458"/>
      <c r="JNY16" s="458"/>
      <c r="JNZ16" s="458"/>
      <c r="JOA16" s="458"/>
      <c r="JOB16" s="458"/>
      <c r="JOC16" s="458"/>
      <c r="JOD16" s="458"/>
      <c r="JOE16" s="458"/>
      <c r="JOF16" s="458"/>
      <c r="JOG16" s="458"/>
      <c r="JOH16" s="458"/>
      <c r="JOI16" s="458"/>
      <c r="JOJ16" s="458"/>
      <c r="JOK16" s="458"/>
      <c r="JOL16" s="458"/>
      <c r="JOM16" s="458"/>
      <c r="JON16" s="458"/>
      <c r="JOO16" s="458"/>
      <c r="JOP16" s="458"/>
      <c r="JOQ16" s="458"/>
      <c r="JOR16" s="458"/>
      <c r="JOS16" s="458"/>
      <c r="JOT16" s="458"/>
      <c r="JOU16" s="458"/>
      <c r="JOV16" s="458"/>
      <c r="JOW16" s="458"/>
      <c r="JOX16" s="458"/>
      <c r="JOY16" s="458"/>
      <c r="JOZ16" s="458"/>
      <c r="JPA16" s="458"/>
      <c r="JPB16" s="458"/>
      <c r="JPC16" s="458"/>
      <c r="JPD16" s="458"/>
      <c r="JPE16" s="458"/>
      <c r="JPF16" s="458"/>
      <c r="JPG16" s="458"/>
      <c r="JPH16" s="458"/>
      <c r="JPI16" s="458"/>
      <c r="JPJ16" s="458"/>
      <c r="JPK16" s="458"/>
      <c r="JPL16" s="458"/>
      <c r="JPM16" s="458"/>
      <c r="JPN16" s="458"/>
      <c r="JPO16" s="458"/>
      <c r="JPP16" s="458"/>
      <c r="JPQ16" s="458"/>
      <c r="JPR16" s="458"/>
      <c r="JPS16" s="458"/>
      <c r="JPT16" s="458"/>
      <c r="JPU16" s="458"/>
      <c r="JPV16" s="458"/>
      <c r="JPW16" s="458"/>
      <c r="JPX16" s="458"/>
      <c r="JPY16" s="458"/>
      <c r="JPZ16" s="458"/>
      <c r="JQA16" s="458"/>
      <c r="JQB16" s="458"/>
      <c r="JQC16" s="458"/>
      <c r="JQD16" s="458"/>
      <c r="JQE16" s="458"/>
      <c r="JQF16" s="458"/>
      <c r="JQG16" s="458"/>
      <c r="JQH16" s="458"/>
      <c r="JQI16" s="458"/>
      <c r="JQJ16" s="458"/>
      <c r="JQK16" s="458"/>
      <c r="JQL16" s="458"/>
      <c r="JQM16" s="458"/>
      <c r="JQN16" s="458"/>
      <c r="JQO16" s="458"/>
      <c r="JQP16" s="458"/>
      <c r="JQQ16" s="458"/>
      <c r="JQR16" s="458"/>
      <c r="JQS16" s="458"/>
      <c r="JQT16" s="458"/>
      <c r="JQU16" s="458"/>
      <c r="JQV16" s="458"/>
      <c r="JQW16" s="458"/>
      <c r="JQX16" s="458"/>
      <c r="JQY16" s="458"/>
      <c r="JQZ16" s="458"/>
      <c r="JRA16" s="458"/>
      <c r="JRB16" s="458"/>
      <c r="JRC16" s="458"/>
      <c r="JRD16" s="458"/>
      <c r="JRE16" s="458"/>
      <c r="JRF16" s="458"/>
      <c r="JRG16" s="458"/>
      <c r="JRH16" s="458"/>
      <c r="JRI16" s="458"/>
      <c r="JRJ16" s="458"/>
      <c r="JRK16" s="458"/>
      <c r="JRL16" s="458"/>
      <c r="JRM16" s="458"/>
      <c r="JRN16" s="458"/>
      <c r="JRO16" s="458"/>
      <c r="JRP16" s="458"/>
      <c r="JRQ16" s="458"/>
      <c r="JRR16" s="458"/>
      <c r="JRS16" s="458"/>
      <c r="JRT16" s="458"/>
      <c r="JRU16" s="458"/>
      <c r="JRV16" s="458"/>
      <c r="JRW16" s="458"/>
      <c r="JRX16" s="458"/>
      <c r="JRY16" s="458"/>
      <c r="JRZ16" s="458"/>
      <c r="JSA16" s="458"/>
      <c r="JSB16" s="458"/>
      <c r="JSC16" s="458"/>
      <c r="JSD16" s="458"/>
      <c r="JSE16" s="458"/>
      <c r="JSF16" s="458"/>
      <c r="JSG16" s="458"/>
      <c r="JSH16" s="458"/>
      <c r="JSI16" s="458"/>
      <c r="JSJ16" s="458"/>
      <c r="JSK16" s="458"/>
      <c r="JSL16" s="458"/>
      <c r="JSM16" s="458"/>
      <c r="JSN16" s="458"/>
      <c r="JSO16" s="458"/>
      <c r="JSP16" s="458"/>
      <c r="JSQ16" s="458"/>
      <c r="JSR16" s="458"/>
      <c r="JSS16" s="458"/>
      <c r="JST16" s="458"/>
      <c r="JSU16" s="458"/>
      <c r="JSV16" s="458"/>
      <c r="JSW16" s="458"/>
      <c r="JSX16" s="458"/>
      <c r="JSY16" s="458"/>
      <c r="JSZ16" s="458"/>
      <c r="JTA16" s="458"/>
      <c r="JTB16" s="458"/>
      <c r="JTC16" s="458"/>
      <c r="JTD16" s="458"/>
      <c r="JTE16" s="458"/>
      <c r="JTF16" s="458"/>
      <c r="JTG16" s="458"/>
      <c r="JTH16" s="458"/>
      <c r="JTI16" s="458"/>
      <c r="JTJ16" s="458"/>
      <c r="JTK16" s="458"/>
      <c r="JTL16" s="458"/>
      <c r="JTM16" s="458"/>
      <c r="JTN16" s="458"/>
      <c r="JTO16" s="458"/>
      <c r="JTP16" s="458"/>
      <c r="JTQ16" s="458"/>
      <c r="JTR16" s="458"/>
      <c r="JTS16" s="458"/>
      <c r="JTT16" s="458"/>
      <c r="JTU16" s="458"/>
      <c r="JTV16" s="458"/>
      <c r="JTW16" s="458"/>
      <c r="JTX16" s="458"/>
      <c r="JTY16" s="458"/>
      <c r="JTZ16" s="458"/>
      <c r="JUA16" s="458"/>
      <c r="JUB16" s="458"/>
      <c r="JUC16" s="458"/>
      <c r="JUD16" s="458"/>
      <c r="JUE16" s="458"/>
      <c r="JUF16" s="458"/>
      <c r="JUG16" s="458"/>
      <c r="JUH16" s="458"/>
      <c r="JUI16" s="458"/>
      <c r="JUJ16" s="458"/>
      <c r="JUK16" s="458"/>
      <c r="JUL16" s="458"/>
      <c r="JUM16" s="458"/>
      <c r="JUN16" s="458"/>
      <c r="JUO16" s="458"/>
      <c r="JUP16" s="458"/>
      <c r="JUQ16" s="458"/>
      <c r="JUR16" s="458"/>
      <c r="JUS16" s="458"/>
      <c r="JUT16" s="458"/>
      <c r="JUU16" s="458"/>
      <c r="JUV16" s="458"/>
      <c r="JUW16" s="458"/>
      <c r="JUX16" s="458"/>
      <c r="JUY16" s="458"/>
      <c r="JUZ16" s="458"/>
      <c r="JVA16" s="458"/>
      <c r="JVB16" s="458"/>
      <c r="JVC16" s="458"/>
      <c r="JVD16" s="458"/>
      <c r="JVE16" s="458"/>
      <c r="JVF16" s="458"/>
      <c r="JVG16" s="458"/>
      <c r="JVH16" s="458"/>
      <c r="JVI16" s="458"/>
      <c r="JVJ16" s="458"/>
      <c r="JVK16" s="458"/>
      <c r="JVL16" s="458"/>
      <c r="JVM16" s="458"/>
      <c r="JVN16" s="458"/>
      <c r="JVO16" s="458"/>
      <c r="JVP16" s="458"/>
      <c r="JVQ16" s="458"/>
      <c r="JVR16" s="458"/>
      <c r="JVS16" s="458"/>
      <c r="JVT16" s="458"/>
      <c r="JVU16" s="458"/>
      <c r="JVV16" s="458"/>
      <c r="JVW16" s="458"/>
      <c r="JVX16" s="458"/>
      <c r="JVY16" s="458"/>
      <c r="JVZ16" s="458"/>
      <c r="JWA16" s="458"/>
      <c r="JWB16" s="458"/>
      <c r="JWC16" s="458"/>
      <c r="JWD16" s="458"/>
      <c r="JWE16" s="458"/>
      <c r="JWF16" s="458"/>
      <c r="JWG16" s="458"/>
      <c r="JWH16" s="458"/>
      <c r="JWI16" s="458"/>
      <c r="JWJ16" s="458"/>
      <c r="JWK16" s="458"/>
      <c r="JWL16" s="458"/>
      <c r="JWM16" s="458"/>
      <c r="JWN16" s="458"/>
      <c r="JWO16" s="458"/>
      <c r="JWP16" s="458"/>
      <c r="JWQ16" s="458"/>
      <c r="JWR16" s="458"/>
      <c r="JWS16" s="458"/>
      <c r="JWT16" s="458"/>
      <c r="JWU16" s="458"/>
      <c r="JWV16" s="458"/>
      <c r="JWW16" s="458"/>
      <c r="JWX16" s="458"/>
      <c r="JWY16" s="458"/>
      <c r="JWZ16" s="458"/>
      <c r="JXA16" s="458"/>
      <c r="JXB16" s="458"/>
      <c r="JXC16" s="458"/>
      <c r="JXD16" s="458"/>
      <c r="JXE16" s="458"/>
      <c r="JXF16" s="458"/>
      <c r="JXG16" s="458"/>
      <c r="JXH16" s="458"/>
      <c r="JXI16" s="458"/>
      <c r="JXJ16" s="458"/>
      <c r="JXK16" s="458"/>
      <c r="JXL16" s="458"/>
      <c r="JXM16" s="458"/>
      <c r="JXN16" s="458"/>
      <c r="JXO16" s="458"/>
      <c r="JXP16" s="458"/>
      <c r="JXQ16" s="458"/>
      <c r="JXR16" s="458"/>
      <c r="JXS16" s="458"/>
      <c r="JXT16" s="458"/>
      <c r="JXU16" s="458"/>
      <c r="JXV16" s="458"/>
      <c r="JXW16" s="458"/>
      <c r="JXX16" s="458"/>
      <c r="JXY16" s="458"/>
      <c r="JXZ16" s="458"/>
      <c r="JYA16" s="458"/>
      <c r="JYB16" s="458"/>
      <c r="JYC16" s="458"/>
      <c r="JYD16" s="458"/>
      <c r="JYE16" s="458"/>
      <c r="JYF16" s="458"/>
      <c r="JYG16" s="458"/>
      <c r="JYH16" s="458"/>
      <c r="JYI16" s="458"/>
      <c r="JYJ16" s="458"/>
      <c r="JYK16" s="458"/>
      <c r="JYL16" s="458"/>
      <c r="JYM16" s="458"/>
      <c r="JYN16" s="458"/>
      <c r="JYO16" s="458"/>
      <c r="JYP16" s="458"/>
      <c r="JYQ16" s="458"/>
      <c r="JYR16" s="458"/>
      <c r="JYS16" s="458"/>
      <c r="JYT16" s="458"/>
      <c r="JYU16" s="458"/>
      <c r="JYV16" s="458"/>
      <c r="JYW16" s="458"/>
      <c r="JYX16" s="458"/>
      <c r="JYY16" s="458"/>
      <c r="JYZ16" s="458"/>
      <c r="JZA16" s="458"/>
      <c r="JZB16" s="458"/>
      <c r="JZC16" s="458"/>
      <c r="JZD16" s="458"/>
      <c r="JZE16" s="458"/>
      <c r="JZF16" s="458"/>
      <c r="JZG16" s="458"/>
      <c r="JZH16" s="458"/>
      <c r="JZI16" s="458"/>
      <c r="JZJ16" s="458"/>
      <c r="JZK16" s="458"/>
      <c r="JZL16" s="458"/>
      <c r="JZM16" s="458"/>
      <c r="JZN16" s="458"/>
      <c r="JZO16" s="458"/>
      <c r="JZP16" s="458"/>
      <c r="JZQ16" s="458"/>
      <c r="JZR16" s="458"/>
      <c r="JZS16" s="458"/>
      <c r="JZT16" s="458"/>
      <c r="JZU16" s="458"/>
      <c r="JZV16" s="458"/>
      <c r="JZW16" s="458"/>
      <c r="JZX16" s="458"/>
      <c r="JZY16" s="458"/>
      <c r="JZZ16" s="458"/>
      <c r="KAA16" s="458"/>
      <c r="KAB16" s="458"/>
      <c r="KAC16" s="458"/>
      <c r="KAD16" s="458"/>
      <c r="KAE16" s="458"/>
      <c r="KAF16" s="458"/>
      <c r="KAG16" s="458"/>
      <c r="KAH16" s="458"/>
      <c r="KAI16" s="458"/>
      <c r="KAJ16" s="458"/>
      <c r="KAK16" s="458"/>
      <c r="KAL16" s="458"/>
      <c r="KAM16" s="458"/>
      <c r="KAN16" s="458"/>
      <c r="KAO16" s="458"/>
      <c r="KAP16" s="458"/>
      <c r="KAQ16" s="458"/>
      <c r="KAR16" s="458"/>
      <c r="KAS16" s="458"/>
      <c r="KAT16" s="458"/>
      <c r="KAU16" s="458"/>
      <c r="KAV16" s="458"/>
      <c r="KAW16" s="458"/>
      <c r="KAX16" s="458"/>
      <c r="KAY16" s="458"/>
      <c r="KAZ16" s="458"/>
      <c r="KBA16" s="458"/>
      <c r="KBB16" s="458"/>
      <c r="KBC16" s="458"/>
      <c r="KBD16" s="458"/>
      <c r="KBE16" s="458"/>
      <c r="KBF16" s="458"/>
      <c r="KBG16" s="458"/>
      <c r="KBH16" s="458"/>
      <c r="KBI16" s="458"/>
      <c r="KBJ16" s="458"/>
      <c r="KBK16" s="458"/>
      <c r="KBL16" s="458"/>
      <c r="KBM16" s="458"/>
      <c r="KBN16" s="458"/>
      <c r="KBO16" s="458"/>
      <c r="KBP16" s="458"/>
      <c r="KBQ16" s="458"/>
      <c r="KBR16" s="458"/>
      <c r="KBS16" s="458"/>
      <c r="KBT16" s="458"/>
      <c r="KBU16" s="458"/>
      <c r="KBV16" s="458"/>
      <c r="KBW16" s="458"/>
      <c r="KBX16" s="458"/>
      <c r="KBY16" s="458"/>
      <c r="KBZ16" s="458"/>
      <c r="KCA16" s="458"/>
      <c r="KCB16" s="458"/>
      <c r="KCC16" s="458"/>
      <c r="KCD16" s="458"/>
      <c r="KCE16" s="458"/>
      <c r="KCF16" s="458"/>
      <c r="KCG16" s="458"/>
      <c r="KCH16" s="458"/>
      <c r="KCI16" s="458"/>
      <c r="KCJ16" s="458"/>
      <c r="KCK16" s="458"/>
      <c r="KCL16" s="458"/>
      <c r="KCM16" s="458"/>
      <c r="KCN16" s="458"/>
      <c r="KCO16" s="458"/>
      <c r="KCP16" s="458"/>
      <c r="KCQ16" s="458"/>
      <c r="KCR16" s="458"/>
      <c r="KCS16" s="458"/>
      <c r="KCT16" s="458"/>
      <c r="KCU16" s="458"/>
      <c r="KCV16" s="458"/>
      <c r="KCW16" s="458"/>
      <c r="KCX16" s="458"/>
      <c r="KCY16" s="458"/>
      <c r="KCZ16" s="458"/>
      <c r="KDA16" s="458"/>
      <c r="KDB16" s="458"/>
      <c r="KDC16" s="458"/>
      <c r="KDD16" s="458"/>
      <c r="KDE16" s="458"/>
      <c r="KDF16" s="458"/>
      <c r="KDG16" s="458"/>
      <c r="KDH16" s="458"/>
      <c r="KDI16" s="458"/>
      <c r="KDJ16" s="458"/>
      <c r="KDK16" s="458"/>
      <c r="KDL16" s="458"/>
      <c r="KDM16" s="458"/>
      <c r="KDN16" s="458"/>
      <c r="KDO16" s="458"/>
      <c r="KDP16" s="458"/>
      <c r="KDQ16" s="458"/>
      <c r="KDR16" s="458"/>
      <c r="KDS16" s="458"/>
      <c r="KDT16" s="458"/>
      <c r="KDU16" s="458"/>
      <c r="KDV16" s="458"/>
      <c r="KDW16" s="458"/>
      <c r="KDX16" s="458"/>
      <c r="KDY16" s="458"/>
      <c r="KDZ16" s="458"/>
      <c r="KEA16" s="458"/>
      <c r="KEB16" s="458"/>
      <c r="KEC16" s="458"/>
      <c r="KED16" s="458"/>
      <c r="KEE16" s="458"/>
      <c r="KEF16" s="458"/>
      <c r="KEG16" s="458"/>
      <c r="KEH16" s="458"/>
      <c r="KEI16" s="458"/>
      <c r="KEJ16" s="458"/>
      <c r="KEK16" s="458"/>
      <c r="KEL16" s="458"/>
      <c r="KEM16" s="458"/>
      <c r="KEN16" s="458"/>
      <c r="KEO16" s="458"/>
      <c r="KEP16" s="458"/>
      <c r="KEQ16" s="458"/>
      <c r="KER16" s="458"/>
      <c r="KES16" s="458"/>
      <c r="KET16" s="458"/>
      <c r="KEU16" s="458"/>
      <c r="KEV16" s="458"/>
      <c r="KEW16" s="458"/>
      <c r="KEX16" s="458"/>
      <c r="KEY16" s="458"/>
      <c r="KEZ16" s="458"/>
      <c r="KFA16" s="458"/>
      <c r="KFB16" s="458"/>
      <c r="KFC16" s="458"/>
      <c r="KFD16" s="458"/>
      <c r="KFE16" s="458"/>
      <c r="KFF16" s="458"/>
      <c r="KFG16" s="458"/>
      <c r="KFH16" s="458"/>
      <c r="KFI16" s="458"/>
      <c r="KFJ16" s="458"/>
      <c r="KFK16" s="458"/>
      <c r="KFL16" s="458"/>
      <c r="KFM16" s="458"/>
      <c r="KFN16" s="458"/>
      <c r="KFO16" s="458"/>
      <c r="KFP16" s="458"/>
      <c r="KFQ16" s="458"/>
      <c r="KFR16" s="458"/>
      <c r="KFS16" s="458"/>
      <c r="KFT16" s="458"/>
      <c r="KFU16" s="458"/>
      <c r="KFV16" s="458"/>
      <c r="KFW16" s="458"/>
      <c r="KFX16" s="458"/>
      <c r="KFY16" s="458"/>
      <c r="KFZ16" s="458"/>
      <c r="KGA16" s="458"/>
      <c r="KGB16" s="458"/>
      <c r="KGC16" s="458"/>
      <c r="KGD16" s="458"/>
      <c r="KGE16" s="458"/>
      <c r="KGF16" s="458"/>
      <c r="KGG16" s="458"/>
      <c r="KGH16" s="458"/>
      <c r="KGI16" s="458"/>
      <c r="KGJ16" s="458"/>
      <c r="KGK16" s="458"/>
      <c r="KGL16" s="458"/>
      <c r="KGM16" s="458"/>
      <c r="KGN16" s="458"/>
      <c r="KGO16" s="458"/>
      <c r="KGP16" s="458"/>
      <c r="KGQ16" s="458"/>
      <c r="KGR16" s="458"/>
      <c r="KGS16" s="458"/>
      <c r="KGT16" s="458"/>
      <c r="KGU16" s="458"/>
      <c r="KGV16" s="458"/>
      <c r="KGW16" s="458"/>
      <c r="KGX16" s="458"/>
      <c r="KGY16" s="458"/>
      <c r="KGZ16" s="458"/>
      <c r="KHA16" s="458"/>
      <c r="KHB16" s="458"/>
      <c r="KHC16" s="458"/>
      <c r="KHD16" s="458"/>
      <c r="KHE16" s="458"/>
      <c r="KHF16" s="458"/>
      <c r="KHG16" s="458"/>
      <c r="KHH16" s="458"/>
      <c r="KHI16" s="458"/>
      <c r="KHJ16" s="458"/>
      <c r="KHK16" s="458"/>
      <c r="KHL16" s="458"/>
      <c r="KHM16" s="458"/>
      <c r="KHN16" s="458"/>
      <c r="KHO16" s="458"/>
      <c r="KHP16" s="458"/>
      <c r="KHQ16" s="458"/>
      <c r="KHR16" s="458"/>
      <c r="KHS16" s="458"/>
      <c r="KHT16" s="458"/>
      <c r="KHU16" s="458"/>
      <c r="KHV16" s="458"/>
      <c r="KHW16" s="458"/>
      <c r="KHX16" s="458"/>
      <c r="KHY16" s="458"/>
      <c r="KHZ16" s="458"/>
      <c r="KIA16" s="458"/>
      <c r="KIB16" s="458"/>
      <c r="KIC16" s="458"/>
      <c r="KID16" s="458"/>
      <c r="KIE16" s="458"/>
      <c r="KIF16" s="458"/>
      <c r="KIG16" s="458"/>
      <c r="KIH16" s="458"/>
      <c r="KII16" s="458"/>
      <c r="KIJ16" s="458"/>
      <c r="KIK16" s="458"/>
      <c r="KIL16" s="458"/>
      <c r="KIM16" s="458"/>
      <c r="KIN16" s="458"/>
      <c r="KIO16" s="458"/>
      <c r="KIP16" s="458"/>
      <c r="KIQ16" s="458"/>
      <c r="KIR16" s="458"/>
      <c r="KIS16" s="458"/>
      <c r="KIT16" s="458"/>
      <c r="KIU16" s="458"/>
      <c r="KIV16" s="458"/>
      <c r="KIW16" s="458"/>
      <c r="KIX16" s="458"/>
      <c r="KIY16" s="458"/>
      <c r="KIZ16" s="458"/>
      <c r="KJA16" s="458"/>
      <c r="KJB16" s="458"/>
      <c r="KJC16" s="458"/>
      <c r="KJD16" s="458"/>
      <c r="KJE16" s="458"/>
      <c r="KJF16" s="458"/>
      <c r="KJG16" s="458"/>
      <c r="KJH16" s="458"/>
      <c r="KJI16" s="458"/>
      <c r="KJJ16" s="458"/>
      <c r="KJK16" s="458"/>
      <c r="KJL16" s="458"/>
      <c r="KJM16" s="458"/>
      <c r="KJN16" s="458"/>
      <c r="KJO16" s="458"/>
      <c r="KJP16" s="458"/>
      <c r="KJQ16" s="458"/>
      <c r="KJR16" s="458"/>
      <c r="KJS16" s="458"/>
      <c r="KJT16" s="458"/>
      <c r="KJU16" s="458"/>
      <c r="KJV16" s="458"/>
      <c r="KJW16" s="458"/>
      <c r="KJX16" s="458"/>
      <c r="KJY16" s="458"/>
      <c r="KJZ16" s="458"/>
      <c r="KKA16" s="458"/>
      <c r="KKB16" s="458"/>
      <c r="KKC16" s="458"/>
      <c r="KKD16" s="458"/>
      <c r="KKE16" s="458"/>
      <c r="KKF16" s="458"/>
      <c r="KKG16" s="458"/>
      <c r="KKH16" s="458"/>
      <c r="KKI16" s="458"/>
      <c r="KKJ16" s="458"/>
      <c r="KKK16" s="458"/>
      <c r="KKL16" s="458"/>
      <c r="KKM16" s="458"/>
      <c r="KKN16" s="458"/>
      <c r="KKO16" s="458"/>
      <c r="KKP16" s="458"/>
      <c r="KKQ16" s="458"/>
      <c r="KKR16" s="458"/>
      <c r="KKS16" s="458"/>
      <c r="KKT16" s="458"/>
      <c r="KKU16" s="458"/>
      <c r="KKV16" s="458"/>
      <c r="KKW16" s="458"/>
      <c r="KKX16" s="458"/>
      <c r="KKY16" s="458"/>
      <c r="KKZ16" s="458"/>
      <c r="KLA16" s="458"/>
      <c r="KLB16" s="458"/>
      <c r="KLC16" s="458"/>
      <c r="KLD16" s="458"/>
      <c r="KLE16" s="458"/>
      <c r="KLF16" s="458"/>
      <c r="KLG16" s="458"/>
      <c r="KLH16" s="458"/>
      <c r="KLI16" s="458"/>
      <c r="KLJ16" s="458"/>
      <c r="KLK16" s="458"/>
      <c r="KLL16" s="458"/>
      <c r="KLM16" s="458"/>
      <c r="KLN16" s="458"/>
      <c r="KLO16" s="458"/>
      <c r="KLP16" s="458"/>
      <c r="KLQ16" s="458"/>
      <c r="KLR16" s="458"/>
      <c r="KLS16" s="458"/>
      <c r="KLT16" s="458"/>
      <c r="KLU16" s="458"/>
      <c r="KLV16" s="458"/>
      <c r="KLW16" s="458"/>
      <c r="KLX16" s="458"/>
      <c r="KLY16" s="458"/>
      <c r="KLZ16" s="458"/>
      <c r="KMA16" s="458"/>
      <c r="KMB16" s="458"/>
      <c r="KMC16" s="458"/>
      <c r="KMD16" s="458"/>
      <c r="KME16" s="458"/>
      <c r="KMF16" s="458"/>
      <c r="KMG16" s="458"/>
      <c r="KMH16" s="458"/>
      <c r="KMI16" s="458"/>
      <c r="KMJ16" s="458"/>
      <c r="KMK16" s="458"/>
      <c r="KML16" s="458"/>
      <c r="KMM16" s="458"/>
      <c r="KMN16" s="458"/>
      <c r="KMO16" s="458"/>
      <c r="KMP16" s="458"/>
      <c r="KMQ16" s="458"/>
      <c r="KMR16" s="458"/>
      <c r="KMS16" s="458"/>
      <c r="KMT16" s="458"/>
      <c r="KMU16" s="458"/>
      <c r="KMV16" s="458"/>
      <c r="KMW16" s="458"/>
      <c r="KMX16" s="458"/>
      <c r="KMY16" s="458"/>
      <c r="KMZ16" s="458"/>
      <c r="KNA16" s="458"/>
      <c r="KNB16" s="458"/>
      <c r="KNC16" s="458"/>
      <c r="KND16" s="458"/>
      <c r="KNE16" s="458"/>
      <c r="KNF16" s="458"/>
      <c r="KNG16" s="458"/>
      <c r="KNH16" s="458"/>
      <c r="KNI16" s="458"/>
      <c r="KNJ16" s="458"/>
      <c r="KNK16" s="458"/>
      <c r="KNL16" s="458"/>
      <c r="KNM16" s="458"/>
      <c r="KNN16" s="458"/>
      <c r="KNO16" s="458"/>
      <c r="KNP16" s="458"/>
      <c r="KNQ16" s="458"/>
      <c r="KNR16" s="458"/>
      <c r="KNS16" s="458"/>
      <c r="KNT16" s="458"/>
      <c r="KNU16" s="458"/>
      <c r="KNV16" s="458"/>
      <c r="KNW16" s="458"/>
      <c r="KNX16" s="458"/>
      <c r="KNY16" s="458"/>
      <c r="KNZ16" s="458"/>
      <c r="KOA16" s="458"/>
      <c r="KOB16" s="458"/>
      <c r="KOC16" s="458"/>
      <c r="KOD16" s="458"/>
      <c r="KOE16" s="458"/>
      <c r="KOF16" s="458"/>
      <c r="KOG16" s="458"/>
      <c r="KOH16" s="458"/>
      <c r="KOI16" s="458"/>
      <c r="KOJ16" s="458"/>
      <c r="KOK16" s="458"/>
      <c r="KOL16" s="458"/>
      <c r="KOM16" s="458"/>
      <c r="KON16" s="458"/>
      <c r="KOO16" s="458"/>
      <c r="KOP16" s="458"/>
      <c r="KOQ16" s="458"/>
      <c r="KOR16" s="458"/>
      <c r="KOS16" s="458"/>
      <c r="KOT16" s="458"/>
      <c r="KOU16" s="458"/>
      <c r="KOV16" s="458"/>
      <c r="KOW16" s="458"/>
      <c r="KOX16" s="458"/>
      <c r="KOY16" s="458"/>
      <c r="KOZ16" s="458"/>
      <c r="KPA16" s="458"/>
      <c r="KPB16" s="458"/>
      <c r="KPC16" s="458"/>
      <c r="KPD16" s="458"/>
      <c r="KPE16" s="458"/>
      <c r="KPF16" s="458"/>
      <c r="KPG16" s="458"/>
      <c r="KPH16" s="458"/>
      <c r="KPI16" s="458"/>
      <c r="KPJ16" s="458"/>
      <c r="KPK16" s="458"/>
      <c r="KPL16" s="458"/>
      <c r="KPM16" s="458"/>
      <c r="KPN16" s="458"/>
      <c r="KPO16" s="458"/>
      <c r="KPP16" s="458"/>
      <c r="KPQ16" s="458"/>
      <c r="KPR16" s="458"/>
      <c r="KPS16" s="458"/>
      <c r="KPT16" s="458"/>
      <c r="KPU16" s="458"/>
      <c r="KPV16" s="458"/>
      <c r="KPW16" s="458"/>
      <c r="KPX16" s="458"/>
      <c r="KPY16" s="458"/>
      <c r="KPZ16" s="458"/>
      <c r="KQA16" s="458"/>
      <c r="KQB16" s="458"/>
      <c r="KQC16" s="458"/>
      <c r="KQD16" s="458"/>
      <c r="KQE16" s="458"/>
      <c r="KQF16" s="458"/>
      <c r="KQG16" s="458"/>
      <c r="KQH16" s="458"/>
      <c r="KQI16" s="458"/>
      <c r="KQJ16" s="458"/>
      <c r="KQK16" s="458"/>
      <c r="KQL16" s="458"/>
      <c r="KQM16" s="458"/>
      <c r="KQN16" s="458"/>
      <c r="KQO16" s="458"/>
      <c r="KQP16" s="458"/>
      <c r="KQQ16" s="458"/>
      <c r="KQR16" s="458"/>
      <c r="KQS16" s="458"/>
      <c r="KQT16" s="458"/>
      <c r="KQU16" s="458"/>
      <c r="KQV16" s="458"/>
      <c r="KQW16" s="458"/>
      <c r="KQX16" s="458"/>
      <c r="KQY16" s="458"/>
      <c r="KQZ16" s="458"/>
      <c r="KRA16" s="458"/>
      <c r="KRB16" s="458"/>
      <c r="KRC16" s="458"/>
      <c r="KRD16" s="458"/>
      <c r="KRE16" s="458"/>
      <c r="KRF16" s="458"/>
      <c r="KRG16" s="458"/>
      <c r="KRH16" s="458"/>
      <c r="KRI16" s="458"/>
      <c r="KRJ16" s="458"/>
      <c r="KRK16" s="458"/>
      <c r="KRL16" s="458"/>
      <c r="KRM16" s="458"/>
      <c r="KRN16" s="458"/>
      <c r="KRO16" s="458"/>
      <c r="KRP16" s="458"/>
      <c r="KRQ16" s="458"/>
      <c r="KRR16" s="458"/>
      <c r="KRS16" s="458"/>
      <c r="KRT16" s="458"/>
      <c r="KRU16" s="458"/>
      <c r="KRV16" s="458"/>
      <c r="KRW16" s="458"/>
      <c r="KRX16" s="458"/>
      <c r="KRY16" s="458"/>
      <c r="KRZ16" s="458"/>
      <c r="KSA16" s="458"/>
      <c r="KSB16" s="458"/>
      <c r="KSC16" s="458"/>
      <c r="KSD16" s="458"/>
      <c r="KSE16" s="458"/>
      <c r="KSF16" s="458"/>
      <c r="KSG16" s="458"/>
      <c r="KSH16" s="458"/>
      <c r="KSI16" s="458"/>
      <c r="KSJ16" s="458"/>
      <c r="KSK16" s="458"/>
      <c r="KSL16" s="458"/>
      <c r="KSM16" s="458"/>
      <c r="KSN16" s="458"/>
      <c r="KSO16" s="458"/>
      <c r="KSP16" s="458"/>
      <c r="KSQ16" s="458"/>
      <c r="KSR16" s="458"/>
      <c r="KSS16" s="458"/>
      <c r="KST16" s="458"/>
      <c r="KSU16" s="458"/>
      <c r="KSV16" s="458"/>
      <c r="KSW16" s="458"/>
      <c r="KSX16" s="458"/>
      <c r="KSY16" s="458"/>
      <c r="KSZ16" s="458"/>
      <c r="KTA16" s="458"/>
      <c r="KTB16" s="458"/>
      <c r="KTC16" s="458"/>
      <c r="KTD16" s="458"/>
      <c r="KTE16" s="458"/>
      <c r="KTF16" s="458"/>
      <c r="KTG16" s="458"/>
      <c r="KTH16" s="458"/>
      <c r="KTI16" s="458"/>
      <c r="KTJ16" s="458"/>
      <c r="KTK16" s="458"/>
      <c r="KTL16" s="458"/>
      <c r="KTM16" s="458"/>
      <c r="KTN16" s="458"/>
      <c r="KTO16" s="458"/>
      <c r="KTP16" s="458"/>
      <c r="KTQ16" s="458"/>
      <c r="KTR16" s="458"/>
      <c r="KTS16" s="458"/>
      <c r="KTT16" s="458"/>
      <c r="KTU16" s="458"/>
      <c r="KTV16" s="458"/>
      <c r="KTW16" s="458"/>
      <c r="KTX16" s="458"/>
      <c r="KTY16" s="458"/>
      <c r="KTZ16" s="458"/>
      <c r="KUA16" s="458"/>
      <c r="KUB16" s="458"/>
      <c r="KUC16" s="458"/>
      <c r="KUD16" s="458"/>
      <c r="KUE16" s="458"/>
      <c r="KUF16" s="458"/>
      <c r="KUG16" s="458"/>
      <c r="KUH16" s="458"/>
      <c r="KUI16" s="458"/>
      <c r="KUJ16" s="458"/>
      <c r="KUK16" s="458"/>
      <c r="KUL16" s="458"/>
      <c r="KUM16" s="458"/>
      <c r="KUN16" s="458"/>
      <c r="KUO16" s="458"/>
      <c r="KUP16" s="458"/>
      <c r="KUQ16" s="458"/>
      <c r="KUR16" s="458"/>
      <c r="KUS16" s="458"/>
      <c r="KUT16" s="458"/>
      <c r="KUU16" s="458"/>
      <c r="KUV16" s="458"/>
      <c r="KUW16" s="458"/>
      <c r="KUX16" s="458"/>
      <c r="KUY16" s="458"/>
      <c r="KUZ16" s="458"/>
      <c r="KVA16" s="458"/>
      <c r="KVB16" s="458"/>
      <c r="KVC16" s="458"/>
      <c r="KVD16" s="458"/>
      <c r="KVE16" s="458"/>
      <c r="KVF16" s="458"/>
      <c r="KVG16" s="458"/>
      <c r="KVH16" s="458"/>
      <c r="KVI16" s="458"/>
      <c r="KVJ16" s="458"/>
      <c r="KVK16" s="458"/>
      <c r="KVL16" s="458"/>
      <c r="KVM16" s="458"/>
      <c r="KVN16" s="458"/>
      <c r="KVO16" s="458"/>
      <c r="KVP16" s="458"/>
      <c r="KVQ16" s="458"/>
      <c r="KVR16" s="458"/>
      <c r="KVS16" s="458"/>
      <c r="KVT16" s="458"/>
      <c r="KVU16" s="458"/>
      <c r="KVV16" s="458"/>
      <c r="KVW16" s="458"/>
      <c r="KVX16" s="458"/>
      <c r="KVY16" s="458"/>
      <c r="KVZ16" s="458"/>
      <c r="KWA16" s="458"/>
      <c r="KWB16" s="458"/>
      <c r="KWC16" s="458"/>
      <c r="KWD16" s="458"/>
      <c r="KWE16" s="458"/>
      <c r="KWF16" s="458"/>
      <c r="KWG16" s="458"/>
      <c r="KWH16" s="458"/>
      <c r="KWI16" s="458"/>
      <c r="KWJ16" s="458"/>
      <c r="KWK16" s="458"/>
      <c r="KWL16" s="458"/>
      <c r="KWM16" s="458"/>
      <c r="KWN16" s="458"/>
      <c r="KWO16" s="458"/>
      <c r="KWP16" s="458"/>
      <c r="KWQ16" s="458"/>
      <c r="KWR16" s="458"/>
      <c r="KWS16" s="458"/>
      <c r="KWT16" s="458"/>
      <c r="KWU16" s="458"/>
      <c r="KWV16" s="458"/>
      <c r="KWW16" s="458"/>
      <c r="KWX16" s="458"/>
      <c r="KWY16" s="458"/>
      <c r="KWZ16" s="458"/>
      <c r="KXA16" s="458"/>
      <c r="KXB16" s="458"/>
      <c r="KXC16" s="458"/>
      <c r="KXD16" s="458"/>
      <c r="KXE16" s="458"/>
      <c r="KXF16" s="458"/>
      <c r="KXG16" s="458"/>
      <c r="KXH16" s="458"/>
      <c r="KXI16" s="458"/>
      <c r="KXJ16" s="458"/>
      <c r="KXK16" s="458"/>
      <c r="KXL16" s="458"/>
      <c r="KXM16" s="458"/>
      <c r="KXN16" s="458"/>
      <c r="KXO16" s="458"/>
      <c r="KXP16" s="458"/>
      <c r="KXQ16" s="458"/>
      <c r="KXR16" s="458"/>
      <c r="KXS16" s="458"/>
      <c r="KXT16" s="458"/>
      <c r="KXU16" s="458"/>
      <c r="KXV16" s="458"/>
      <c r="KXW16" s="458"/>
      <c r="KXX16" s="458"/>
      <c r="KXY16" s="458"/>
      <c r="KXZ16" s="458"/>
      <c r="KYA16" s="458"/>
      <c r="KYB16" s="458"/>
      <c r="KYC16" s="458"/>
      <c r="KYD16" s="458"/>
      <c r="KYE16" s="458"/>
      <c r="KYF16" s="458"/>
      <c r="KYG16" s="458"/>
      <c r="KYH16" s="458"/>
      <c r="KYI16" s="458"/>
      <c r="KYJ16" s="458"/>
      <c r="KYK16" s="458"/>
      <c r="KYL16" s="458"/>
      <c r="KYM16" s="458"/>
      <c r="KYN16" s="458"/>
      <c r="KYO16" s="458"/>
      <c r="KYP16" s="458"/>
      <c r="KYQ16" s="458"/>
      <c r="KYR16" s="458"/>
      <c r="KYS16" s="458"/>
      <c r="KYT16" s="458"/>
      <c r="KYU16" s="458"/>
      <c r="KYV16" s="458"/>
      <c r="KYW16" s="458"/>
      <c r="KYX16" s="458"/>
      <c r="KYY16" s="458"/>
      <c r="KYZ16" s="458"/>
      <c r="KZA16" s="458"/>
      <c r="KZB16" s="458"/>
      <c r="KZC16" s="458"/>
      <c r="KZD16" s="458"/>
      <c r="KZE16" s="458"/>
      <c r="KZF16" s="458"/>
      <c r="KZG16" s="458"/>
      <c r="KZH16" s="458"/>
      <c r="KZI16" s="458"/>
      <c r="KZJ16" s="458"/>
      <c r="KZK16" s="458"/>
      <c r="KZL16" s="458"/>
      <c r="KZM16" s="458"/>
      <c r="KZN16" s="458"/>
      <c r="KZO16" s="458"/>
      <c r="KZP16" s="458"/>
      <c r="KZQ16" s="458"/>
      <c r="KZR16" s="458"/>
      <c r="KZS16" s="458"/>
      <c r="KZT16" s="458"/>
      <c r="KZU16" s="458"/>
      <c r="KZV16" s="458"/>
      <c r="KZW16" s="458"/>
      <c r="KZX16" s="458"/>
      <c r="KZY16" s="458"/>
      <c r="KZZ16" s="458"/>
      <c r="LAA16" s="458"/>
      <c r="LAB16" s="458"/>
      <c r="LAC16" s="458"/>
      <c r="LAD16" s="458"/>
      <c r="LAE16" s="458"/>
      <c r="LAF16" s="458"/>
      <c r="LAG16" s="458"/>
      <c r="LAH16" s="458"/>
      <c r="LAI16" s="458"/>
      <c r="LAJ16" s="458"/>
      <c r="LAK16" s="458"/>
      <c r="LAL16" s="458"/>
      <c r="LAM16" s="458"/>
      <c r="LAN16" s="458"/>
      <c r="LAO16" s="458"/>
      <c r="LAP16" s="458"/>
      <c r="LAQ16" s="458"/>
      <c r="LAR16" s="458"/>
      <c r="LAS16" s="458"/>
      <c r="LAT16" s="458"/>
      <c r="LAU16" s="458"/>
      <c r="LAV16" s="458"/>
      <c r="LAW16" s="458"/>
      <c r="LAX16" s="458"/>
      <c r="LAY16" s="458"/>
      <c r="LAZ16" s="458"/>
      <c r="LBA16" s="458"/>
      <c r="LBB16" s="458"/>
      <c r="LBC16" s="458"/>
      <c r="LBD16" s="458"/>
      <c r="LBE16" s="458"/>
      <c r="LBF16" s="458"/>
      <c r="LBG16" s="458"/>
      <c r="LBH16" s="458"/>
      <c r="LBI16" s="458"/>
      <c r="LBJ16" s="458"/>
      <c r="LBK16" s="458"/>
      <c r="LBL16" s="458"/>
      <c r="LBM16" s="458"/>
      <c r="LBN16" s="458"/>
      <c r="LBO16" s="458"/>
      <c r="LBP16" s="458"/>
      <c r="LBQ16" s="458"/>
      <c r="LBR16" s="458"/>
      <c r="LBS16" s="458"/>
      <c r="LBT16" s="458"/>
      <c r="LBU16" s="458"/>
      <c r="LBV16" s="458"/>
      <c r="LBW16" s="458"/>
      <c r="LBX16" s="458"/>
      <c r="LBY16" s="458"/>
      <c r="LBZ16" s="458"/>
      <c r="LCA16" s="458"/>
      <c r="LCB16" s="458"/>
      <c r="LCC16" s="458"/>
      <c r="LCD16" s="458"/>
      <c r="LCE16" s="458"/>
      <c r="LCF16" s="458"/>
      <c r="LCG16" s="458"/>
      <c r="LCH16" s="458"/>
      <c r="LCI16" s="458"/>
      <c r="LCJ16" s="458"/>
      <c r="LCK16" s="458"/>
      <c r="LCL16" s="458"/>
      <c r="LCM16" s="458"/>
      <c r="LCN16" s="458"/>
      <c r="LCO16" s="458"/>
      <c r="LCP16" s="458"/>
      <c r="LCQ16" s="458"/>
      <c r="LCR16" s="458"/>
      <c r="LCS16" s="458"/>
      <c r="LCT16" s="458"/>
      <c r="LCU16" s="458"/>
      <c r="LCV16" s="458"/>
      <c r="LCW16" s="458"/>
      <c r="LCX16" s="458"/>
      <c r="LCY16" s="458"/>
      <c r="LCZ16" s="458"/>
      <c r="LDA16" s="458"/>
      <c r="LDB16" s="458"/>
      <c r="LDC16" s="458"/>
      <c r="LDD16" s="458"/>
      <c r="LDE16" s="458"/>
      <c r="LDF16" s="458"/>
      <c r="LDG16" s="458"/>
      <c r="LDH16" s="458"/>
      <c r="LDI16" s="458"/>
      <c r="LDJ16" s="458"/>
      <c r="LDK16" s="458"/>
      <c r="LDL16" s="458"/>
      <c r="LDM16" s="458"/>
      <c r="LDN16" s="458"/>
      <c r="LDO16" s="458"/>
      <c r="LDP16" s="458"/>
      <c r="LDQ16" s="458"/>
      <c r="LDR16" s="458"/>
      <c r="LDS16" s="458"/>
      <c r="LDT16" s="458"/>
      <c r="LDU16" s="458"/>
      <c r="LDV16" s="458"/>
      <c r="LDW16" s="458"/>
      <c r="LDX16" s="458"/>
      <c r="LDY16" s="458"/>
      <c r="LDZ16" s="458"/>
      <c r="LEA16" s="458"/>
      <c r="LEB16" s="458"/>
      <c r="LEC16" s="458"/>
      <c r="LED16" s="458"/>
      <c r="LEE16" s="458"/>
      <c r="LEF16" s="458"/>
      <c r="LEG16" s="458"/>
      <c r="LEH16" s="458"/>
      <c r="LEI16" s="458"/>
      <c r="LEJ16" s="458"/>
      <c r="LEK16" s="458"/>
      <c r="LEL16" s="458"/>
      <c r="LEM16" s="458"/>
      <c r="LEN16" s="458"/>
      <c r="LEO16" s="458"/>
      <c r="LEP16" s="458"/>
      <c r="LEQ16" s="458"/>
      <c r="LER16" s="458"/>
      <c r="LES16" s="458"/>
      <c r="LET16" s="458"/>
      <c r="LEU16" s="458"/>
      <c r="LEV16" s="458"/>
      <c r="LEW16" s="458"/>
      <c r="LEX16" s="458"/>
      <c r="LEY16" s="458"/>
      <c r="LEZ16" s="458"/>
      <c r="LFA16" s="458"/>
      <c r="LFB16" s="458"/>
      <c r="LFC16" s="458"/>
      <c r="LFD16" s="458"/>
      <c r="LFE16" s="458"/>
      <c r="LFF16" s="458"/>
      <c r="LFG16" s="458"/>
      <c r="LFH16" s="458"/>
      <c r="LFI16" s="458"/>
      <c r="LFJ16" s="458"/>
      <c r="LFK16" s="458"/>
      <c r="LFL16" s="458"/>
      <c r="LFM16" s="458"/>
      <c r="LFN16" s="458"/>
      <c r="LFO16" s="458"/>
      <c r="LFP16" s="458"/>
      <c r="LFQ16" s="458"/>
      <c r="LFR16" s="458"/>
      <c r="LFS16" s="458"/>
      <c r="LFT16" s="458"/>
      <c r="LFU16" s="458"/>
      <c r="LFV16" s="458"/>
      <c r="LFW16" s="458"/>
      <c r="LFX16" s="458"/>
      <c r="LFY16" s="458"/>
      <c r="LFZ16" s="458"/>
      <c r="LGA16" s="458"/>
      <c r="LGB16" s="458"/>
      <c r="LGC16" s="458"/>
      <c r="LGD16" s="458"/>
      <c r="LGE16" s="458"/>
      <c r="LGF16" s="458"/>
      <c r="LGG16" s="458"/>
      <c r="LGH16" s="458"/>
      <c r="LGI16" s="458"/>
      <c r="LGJ16" s="458"/>
      <c r="LGK16" s="458"/>
      <c r="LGL16" s="458"/>
      <c r="LGM16" s="458"/>
      <c r="LGN16" s="458"/>
      <c r="LGO16" s="458"/>
      <c r="LGP16" s="458"/>
      <c r="LGQ16" s="458"/>
      <c r="LGR16" s="458"/>
      <c r="LGS16" s="458"/>
      <c r="LGT16" s="458"/>
      <c r="LGU16" s="458"/>
      <c r="LGV16" s="458"/>
      <c r="LGW16" s="458"/>
      <c r="LGX16" s="458"/>
      <c r="LGY16" s="458"/>
      <c r="LGZ16" s="458"/>
      <c r="LHA16" s="458"/>
      <c r="LHB16" s="458"/>
      <c r="LHC16" s="458"/>
      <c r="LHD16" s="458"/>
      <c r="LHE16" s="458"/>
      <c r="LHF16" s="458"/>
      <c r="LHG16" s="458"/>
      <c r="LHH16" s="458"/>
      <c r="LHI16" s="458"/>
      <c r="LHJ16" s="458"/>
      <c r="LHK16" s="458"/>
      <c r="LHL16" s="458"/>
      <c r="LHM16" s="458"/>
      <c r="LHN16" s="458"/>
      <c r="LHO16" s="458"/>
      <c r="LHP16" s="458"/>
      <c r="LHQ16" s="458"/>
      <c r="LHR16" s="458"/>
      <c r="LHS16" s="458"/>
      <c r="LHT16" s="458"/>
      <c r="LHU16" s="458"/>
      <c r="LHV16" s="458"/>
      <c r="LHW16" s="458"/>
      <c r="LHX16" s="458"/>
      <c r="LHY16" s="458"/>
      <c r="LHZ16" s="458"/>
      <c r="LIA16" s="458"/>
      <c r="LIB16" s="458"/>
      <c r="LIC16" s="458"/>
      <c r="LID16" s="458"/>
      <c r="LIE16" s="458"/>
      <c r="LIF16" s="458"/>
      <c r="LIG16" s="458"/>
      <c r="LIH16" s="458"/>
      <c r="LII16" s="458"/>
      <c r="LIJ16" s="458"/>
      <c r="LIK16" s="458"/>
      <c r="LIL16" s="458"/>
      <c r="LIM16" s="458"/>
      <c r="LIN16" s="458"/>
      <c r="LIO16" s="458"/>
      <c r="LIP16" s="458"/>
      <c r="LIQ16" s="458"/>
      <c r="LIR16" s="458"/>
      <c r="LIS16" s="458"/>
      <c r="LIT16" s="458"/>
      <c r="LIU16" s="458"/>
      <c r="LIV16" s="458"/>
      <c r="LIW16" s="458"/>
      <c r="LIX16" s="458"/>
      <c r="LIY16" s="458"/>
      <c r="LIZ16" s="458"/>
      <c r="LJA16" s="458"/>
      <c r="LJB16" s="458"/>
      <c r="LJC16" s="458"/>
      <c r="LJD16" s="458"/>
      <c r="LJE16" s="458"/>
      <c r="LJF16" s="458"/>
      <c r="LJG16" s="458"/>
      <c r="LJH16" s="458"/>
      <c r="LJI16" s="458"/>
      <c r="LJJ16" s="458"/>
      <c r="LJK16" s="458"/>
      <c r="LJL16" s="458"/>
      <c r="LJM16" s="458"/>
      <c r="LJN16" s="458"/>
      <c r="LJO16" s="458"/>
      <c r="LJP16" s="458"/>
      <c r="LJQ16" s="458"/>
      <c r="LJR16" s="458"/>
      <c r="LJS16" s="458"/>
      <c r="LJT16" s="458"/>
      <c r="LJU16" s="458"/>
      <c r="LJV16" s="458"/>
      <c r="LJW16" s="458"/>
      <c r="LJX16" s="458"/>
      <c r="LJY16" s="458"/>
      <c r="LJZ16" s="458"/>
      <c r="LKA16" s="458"/>
      <c r="LKB16" s="458"/>
      <c r="LKC16" s="458"/>
      <c r="LKD16" s="458"/>
      <c r="LKE16" s="458"/>
      <c r="LKF16" s="458"/>
      <c r="LKG16" s="458"/>
      <c r="LKH16" s="458"/>
      <c r="LKI16" s="458"/>
      <c r="LKJ16" s="458"/>
      <c r="LKK16" s="458"/>
      <c r="LKL16" s="458"/>
      <c r="LKM16" s="458"/>
      <c r="LKN16" s="458"/>
      <c r="LKO16" s="458"/>
      <c r="LKP16" s="458"/>
      <c r="LKQ16" s="458"/>
      <c r="LKR16" s="458"/>
      <c r="LKS16" s="458"/>
      <c r="LKT16" s="458"/>
      <c r="LKU16" s="458"/>
      <c r="LKV16" s="458"/>
      <c r="LKW16" s="458"/>
      <c r="LKX16" s="458"/>
      <c r="LKY16" s="458"/>
      <c r="LKZ16" s="458"/>
      <c r="LLA16" s="458"/>
      <c r="LLB16" s="458"/>
      <c r="LLC16" s="458"/>
      <c r="LLD16" s="458"/>
      <c r="LLE16" s="458"/>
      <c r="LLF16" s="458"/>
      <c r="LLG16" s="458"/>
      <c r="LLH16" s="458"/>
      <c r="LLI16" s="458"/>
      <c r="LLJ16" s="458"/>
      <c r="LLK16" s="458"/>
      <c r="LLL16" s="458"/>
      <c r="LLM16" s="458"/>
      <c r="LLN16" s="458"/>
      <c r="LLO16" s="458"/>
      <c r="LLP16" s="458"/>
      <c r="LLQ16" s="458"/>
      <c r="LLR16" s="458"/>
      <c r="LLS16" s="458"/>
      <c r="LLT16" s="458"/>
      <c r="LLU16" s="458"/>
      <c r="LLV16" s="458"/>
      <c r="LLW16" s="458"/>
      <c r="LLX16" s="458"/>
      <c r="LLY16" s="458"/>
      <c r="LLZ16" s="458"/>
      <c r="LMA16" s="458"/>
      <c r="LMB16" s="458"/>
      <c r="LMC16" s="458"/>
      <c r="LMD16" s="458"/>
      <c r="LME16" s="458"/>
      <c r="LMF16" s="458"/>
      <c r="LMG16" s="458"/>
      <c r="LMH16" s="458"/>
      <c r="LMI16" s="458"/>
      <c r="LMJ16" s="458"/>
      <c r="LMK16" s="458"/>
      <c r="LML16" s="458"/>
      <c r="LMM16" s="458"/>
      <c r="LMN16" s="458"/>
      <c r="LMO16" s="458"/>
      <c r="LMP16" s="458"/>
      <c r="LMQ16" s="458"/>
      <c r="LMR16" s="458"/>
      <c r="LMS16" s="458"/>
      <c r="LMT16" s="458"/>
      <c r="LMU16" s="458"/>
      <c r="LMV16" s="458"/>
      <c r="LMW16" s="458"/>
      <c r="LMX16" s="458"/>
      <c r="LMY16" s="458"/>
      <c r="LMZ16" s="458"/>
      <c r="LNA16" s="458"/>
      <c r="LNB16" s="458"/>
      <c r="LNC16" s="458"/>
      <c r="LND16" s="458"/>
      <c r="LNE16" s="458"/>
      <c r="LNF16" s="458"/>
      <c r="LNG16" s="458"/>
      <c r="LNH16" s="458"/>
      <c r="LNI16" s="458"/>
      <c r="LNJ16" s="458"/>
      <c r="LNK16" s="458"/>
      <c r="LNL16" s="458"/>
      <c r="LNM16" s="458"/>
      <c r="LNN16" s="458"/>
      <c r="LNO16" s="458"/>
      <c r="LNP16" s="458"/>
      <c r="LNQ16" s="458"/>
      <c r="LNR16" s="458"/>
      <c r="LNS16" s="458"/>
      <c r="LNT16" s="458"/>
      <c r="LNU16" s="458"/>
      <c r="LNV16" s="458"/>
      <c r="LNW16" s="458"/>
      <c r="LNX16" s="458"/>
      <c r="LNY16" s="458"/>
      <c r="LNZ16" s="458"/>
      <c r="LOA16" s="458"/>
      <c r="LOB16" s="458"/>
      <c r="LOC16" s="458"/>
      <c r="LOD16" s="458"/>
      <c r="LOE16" s="458"/>
      <c r="LOF16" s="458"/>
      <c r="LOG16" s="458"/>
      <c r="LOH16" s="458"/>
      <c r="LOI16" s="458"/>
      <c r="LOJ16" s="458"/>
      <c r="LOK16" s="458"/>
      <c r="LOL16" s="458"/>
      <c r="LOM16" s="458"/>
      <c r="LON16" s="458"/>
      <c r="LOO16" s="458"/>
      <c r="LOP16" s="458"/>
      <c r="LOQ16" s="458"/>
      <c r="LOR16" s="458"/>
      <c r="LOS16" s="458"/>
      <c r="LOT16" s="458"/>
      <c r="LOU16" s="458"/>
      <c r="LOV16" s="458"/>
      <c r="LOW16" s="458"/>
      <c r="LOX16" s="458"/>
      <c r="LOY16" s="458"/>
      <c r="LOZ16" s="458"/>
      <c r="LPA16" s="458"/>
      <c r="LPB16" s="458"/>
      <c r="LPC16" s="458"/>
      <c r="LPD16" s="458"/>
      <c r="LPE16" s="458"/>
      <c r="LPF16" s="458"/>
      <c r="LPG16" s="458"/>
      <c r="LPH16" s="458"/>
      <c r="LPI16" s="458"/>
      <c r="LPJ16" s="458"/>
      <c r="LPK16" s="458"/>
      <c r="LPL16" s="458"/>
      <c r="LPM16" s="458"/>
      <c r="LPN16" s="458"/>
      <c r="LPO16" s="458"/>
      <c r="LPP16" s="458"/>
      <c r="LPQ16" s="458"/>
      <c r="LPR16" s="458"/>
      <c r="LPS16" s="458"/>
      <c r="LPT16" s="458"/>
      <c r="LPU16" s="458"/>
      <c r="LPV16" s="458"/>
      <c r="LPW16" s="458"/>
      <c r="LPX16" s="458"/>
      <c r="LPY16" s="458"/>
      <c r="LPZ16" s="458"/>
      <c r="LQA16" s="458"/>
      <c r="LQB16" s="458"/>
      <c r="LQC16" s="458"/>
      <c r="LQD16" s="458"/>
      <c r="LQE16" s="458"/>
      <c r="LQF16" s="458"/>
      <c r="LQG16" s="458"/>
      <c r="LQH16" s="458"/>
      <c r="LQI16" s="458"/>
      <c r="LQJ16" s="458"/>
      <c r="LQK16" s="458"/>
      <c r="LQL16" s="458"/>
      <c r="LQM16" s="458"/>
      <c r="LQN16" s="458"/>
      <c r="LQO16" s="458"/>
      <c r="LQP16" s="458"/>
      <c r="LQQ16" s="458"/>
      <c r="LQR16" s="458"/>
      <c r="LQS16" s="458"/>
      <c r="LQT16" s="458"/>
      <c r="LQU16" s="458"/>
      <c r="LQV16" s="458"/>
      <c r="LQW16" s="458"/>
      <c r="LQX16" s="458"/>
      <c r="LQY16" s="458"/>
      <c r="LQZ16" s="458"/>
      <c r="LRA16" s="458"/>
      <c r="LRB16" s="458"/>
      <c r="LRC16" s="458"/>
      <c r="LRD16" s="458"/>
      <c r="LRE16" s="458"/>
      <c r="LRF16" s="458"/>
      <c r="LRG16" s="458"/>
      <c r="LRH16" s="458"/>
      <c r="LRI16" s="458"/>
      <c r="LRJ16" s="458"/>
      <c r="LRK16" s="458"/>
      <c r="LRL16" s="458"/>
      <c r="LRM16" s="458"/>
      <c r="LRN16" s="458"/>
      <c r="LRO16" s="458"/>
      <c r="LRP16" s="458"/>
      <c r="LRQ16" s="458"/>
      <c r="LRR16" s="458"/>
      <c r="LRS16" s="458"/>
      <c r="LRT16" s="458"/>
      <c r="LRU16" s="458"/>
      <c r="LRV16" s="458"/>
      <c r="LRW16" s="458"/>
      <c r="LRX16" s="458"/>
      <c r="LRY16" s="458"/>
      <c r="LRZ16" s="458"/>
      <c r="LSA16" s="458"/>
      <c r="LSB16" s="458"/>
      <c r="LSC16" s="458"/>
      <c r="LSD16" s="458"/>
      <c r="LSE16" s="458"/>
      <c r="LSF16" s="458"/>
      <c r="LSG16" s="458"/>
      <c r="LSH16" s="458"/>
      <c r="LSI16" s="458"/>
      <c r="LSJ16" s="458"/>
      <c r="LSK16" s="458"/>
      <c r="LSL16" s="458"/>
      <c r="LSM16" s="458"/>
      <c r="LSN16" s="458"/>
      <c r="LSO16" s="458"/>
      <c r="LSP16" s="458"/>
      <c r="LSQ16" s="458"/>
      <c r="LSR16" s="458"/>
      <c r="LSS16" s="458"/>
      <c r="LST16" s="458"/>
      <c r="LSU16" s="458"/>
      <c r="LSV16" s="458"/>
      <c r="LSW16" s="458"/>
      <c r="LSX16" s="458"/>
      <c r="LSY16" s="458"/>
      <c r="LSZ16" s="458"/>
      <c r="LTA16" s="458"/>
      <c r="LTB16" s="458"/>
      <c r="LTC16" s="458"/>
      <c r="LTD16" s="458"/>
      <c r="LTE16" s="458"/>
      <c r="LTF16" s="458"/>
      <c r="LTG16" s="458"/>
      <c r="LTH16" s="458"/>
      <c r="LTI16" s="458"/>
      <c r="LTJ16" s="458"/>
      <c r="LTK16" s="458"/>
      <c r="LTL16" s="458"/>
      <c r="LTM16" s="458"/>
      <c r="LTN16" s="458"/>
      <c r="LTO16" s="458"/>
      <c r="LTP16" s="458"/>
      <c r="LTQ16" s="458"/>
      <c r="LTR16" s="458"/>
      <c r="LTS16" s="458"/>
      <c r="LTT16" s="458"/>
      <c r="LTU16" s="458"/>
      <c r="LTV16" s="458"/>
      <c r="LTW16" s="458"/>
      <c r="LTX16" s="458"/>
      <c r="LTY16" s="458"/>
      <c r="LTZ16" s="458"/>
      <c r="LUA16" s="458"/>
      <c r="LUB16" s="458"/>
      <c r="LUC16" s="458"/>
      <c r="LUD16" s="458"/>
      <c r="LUE16" s="458"/>
      <c r="LUF16" s="458"/>
      <c r="LUG16" s="458"/>
      <c r="LUH16" s="458"/>
      <c r="LUI16" s="458"/>
      <c r="LUJ16" s="458"/>
      <c r="LUK16" s="458"/>
      <c r="LUL16" s="458"/>
      <c r="LUM16" s="458"/>
      <c r="LUN16" s="458"/>
      <c r="LUO16" s="458"/>
      <c r="LUP16" s="458"/>
      <c r="LUQ16" s="458"/>
      <c r="LUR16" s="458"/>
      <c r="LUS16" s="458"/>
      <c r="LUT16" s="458"/>
      <c r="LUU16" s="458"/>
      <c r="LUV16" s="458"/>
      <c r="LUW16" s="458"/>
      <c r="LUX16" s="458"/>
      <c r="LUY16" s="458"/>
      <c r="LUZ16" s="458"/>
      <c r="LVA16" s="458"/>
      <c r="LVB16" s="458"/>
      <c r="LVC16" s="458"/>
      <c r="LVD16" s="458"/>
      <c r="LVE16" s="458"/>
      <c r="LVF16" s="458"/>
      <c r="LVG16" s="458"/>
      <c r="LVH16" s="458"/>
      <c r="LVI16" s="458"/>
      <c r="LVJ16" s="458"/>
      <c r="LVK16" s="458"/>
      <c r="LVL16" s="458"/>
      <c r="LVM16" s="458"/>
      <c r="LVN16" s="458"/>
      <c r="LVO16" s="458"/>
      <c r="LVP16" s="458"/>
      <c r="LVQ16" s="458"/>
      <c r="LVR16" s="458"/>
      <c r="LVS16" s="458"/>
      <c r="LVT16" s="458"/>
      <c r="LVU16" s="458"/>
      <c r="LVV16" s="458"/>
      <c r="LVW16" s="458"/>
      <c r="LVX16" s="458"/>
      <c r="LVY16" s="458"/>
      <c r="LVZ16" s="458"/>
      <c r="LWA16" s="458"/>
      <c r="LWB16" s="458"/>
      <c r="LWC16" s="458"/>
      <c r="LWD16" s="458"/>
      <c r="LWE16" s="458"/>
      <c r="LWF16" s="458"/>
      <c r="LWG16" s="458"/>
      <c r="LWH16" s="458"/>
      <c r="LWI16" s="458"/>
      <c r="LWJ16" s="458"/>
      <c r="LWK16" s="458"/>
      <c r="LWL16" s="458"/>
      <c r="LWM16" s="458"/>
      <c r="LWN16" s="458"/>
      <c r="LWO16" s="458"/>
      <c r="LWP16" s="458"/>
      <c r="LWQ16" s="458"/>
      <c r="LWR16" s="458"/>
      <c r="LWS16" s="458"/>
      <c r="LWT16" s="458"/>
      <c r="LWU16" s="458"/>
      <c r="LWV16" s="458"/>
      <c r="LWW16" s="458"/>
      <c r="LWX16" s="458"/>
      <c r="LWY16" s="458"/>
      <c r="LWZ16" s="458"/>
      <c r="LXA16" s="458"/>
      <c r="LXB16" s="458"/>
      <c r="LXC16" s="458"/>
      <c r="LXD16" s="458"/>
      <c r="LXE16" s="458"/>
      <c r="LXF16" s="458"/>
      <c r="LXG16" s="458"/>
      <c r="LXH16" s="458"/>
      <c r="LXI16" s="458"/>
      <c r="LXJ16" s="458"/>
      <c r="LXK16" s="458"/>
      <c r="LXL16" s="458"/>
      <c r="LXM16" s="458"/>
      <c r="LXN16" s="458"/>
      <c r="LXO16" s="458"/>
      <c r="LXP16" s="458"/>
      <c r="LXQ16" s="458"/>
      <c r="LXR16" s="458"/>
      <c r="LXS16" s="458"/>
      <c r="LXT16" s="458"/>
      <c r="LXU16" s="458"/>
      <c r="LXV16" s="458"/>
      <c r="LXW16" s="458"/>
      <c r="LXX16" s="458"/>
      <c r="LXY16" s="458"/>
      <c r="LXZ16" s="458"/>
      <c r="LYA16" s="458"/>
      <c r="LYB16" s="458"/>
      <c r="LYC16" s="458"/>
      <c r="LYD16" s="458"/>
      <c r="LYE16" s="458"/>
      <c r="LYF16" s="458"/>
      <c r="LYG16" s="458"/>
      <c r="LYH16" s="458"/>
      <c r="LYI16" s="458"/>
      <c r="LYJ16" s="458"/>
      <c r="LYK16" s="458"/>
      <c r="LYL16" s="458"/>
      <c r="LYM16" s="458"/>
      <c r="LYN16" s="458"/>
      <c r="LYO16" s="458"/>
      <c r="LYP16" s="458"/>
      <c r="LYQ16" s="458"/>
      <c r="LYR16" s="458"/>
      <c r="LYS16" s="458"/>
      <c r="LYT16" s="458"/>
      <c r="LYU16" s="458"/>
      <c r="LYV16" s="458"/>
      <c r="LYW16" s="458"/>
      <c r="LYX16" s="458"/>
      <c r="LYY16" s="458"/>
      <c r="LYZ16" s="458"/>
      <c r="LZA16" s="458"/>
      <c r="LZB16" s="458"/>
      <c r="LZC16" s="458"/>
      <c r="LZD16" s="458"/>
      <c r="LZE16" s="458"/>
      <c r="LZF16" s="458"/>
      <c r="LZG16" s="458"/>
      <c r="LZH16" s="458"/>
      <c r="LZI16" s="458"/>
      <c r="LZJ16" s="458"/>
      <c r="LZK16" s="458"/>
      <c r="LZL16" s="458"/>
      <c r="LZM16" s="458"/>
      <c r="LZN16" s="458"/>
      <c r="LZO16" s="458"/>
      <c r="LZP16" s="458"/>
      <c r="LZQ16" s="458"/>
      <c r="LZR16" s="458"/>
      <c r="LZS16" s="458"/>
      <c r="LZT16" s="458"/>
      <c r="LZU16" s="458"/>
      <c r="LZV16" s="458"/>
      <c r="LZW16" s="458"/>
      <c r="LZX16" s="458"/>
      <c r="LZY16" s="458"/>
      <c r="LZZ16" s="458"/>
      <c r="MAA16" s="458"/>
      <c r="MAB16" s="458"/>
      <c r="MAC16" s="458"/>
      <c r="MAD16" s="458"/>
      <c r="MAE16" s="458"/>
      <c r="MAF16" s="458"/>
      <c r="MAG16" s="458"/>
      <c r="MAH16" s="458"/>
      <c r="MAI16" s="458"/>
      <c r="MAJ16" s="458"/>
      <c r="MAK16" s="458"/>
      <c r="MAL16" s="458"/>
      <c r="MAM16" s="458"/>
      <c r="MAN16" s="458"/>
      <c r="MAO16" s="458"/>
      <c r="MAP16" s="458"/>
      <c r="MAQ16" s="458"/>
      <c r="MAR16" s="458"/>
      <c r="MAS16" s="458"/>
      <c r="MAT16" s="458"/>
      <c r="MAU16" s="458"/>
      <c r="MAV16" s="458"/>
      <c r="MAW16" s="458"/>
      <c r="MAX16" s="458"/>
      <c r="MAY16" s="458"/>
      <c r="MAZ16" s="458"/>
      <c r="MBA16" s="458"/>
      <c r="MBB16" s="458"/>
      <c r="MBC16" s="458"/>
      <c r="MBD16" s="458"/>
      <c r="MBE16" s="458"/>
      <c r="MBF16" s="458"/>
      <c r="MBG16" s="458"/>
      <c r="MBH16" s="458"/>
      <c r="MBI16" s="458"/>
      <c r="MBJ16" s="458"/>
      <c r="MBK16" s="458"/>
      <c r="MBL16" s="458"/>
      <c r="MBM16" s="458"/>
      <c r="MBN16" s="458"/>
      <c r="MBO16" s="458"/>
      <c r="MBP16" s="458"/>
      <c r="MBQ16" s="458"/>
      <c r="MBR16" s="458"/>
      <c r="MBS16" s="458"/>
      <c r="MBT16" s="458"/>
      <c r="MBU16" s="458"/>
      <c r="MBV16" s="458"/>
      <c r="MBW16" s="458"/>
      <c r="MBX16" s="458"/>
      <c r="MBY16" s="458"/>
      <c r="MBZ16" s="458"/>
      <c r="MCA16" s="458"/>
      <c r="MCB16" s="458"/>
      <c r="MCC16" s="458"/>
      <c r="MCD16" s="458"/>
      <c r="MCE16" s="458"/>
      <c r="MCF16" s="458"/>
      <c r="MCG16" s="458"/>
      <c r="MCH16" s="458"/>
      <c r="MCI16" s="458"/>
      <c r="MCJ16" s="458"/>
      <c r="MCK16" s="458"/>
      <c r="MCL16" s="458"/>
      <c r="MCM16" s="458"/>
      <c r="MCN16" s="458"/>
      <c r="MCO16" s="458"/>
      <c r="MCP16" s="458"/>
      <c r="MCQ16" s="458"/>
      <c r="MCR16" s="458"/>
      <c r="MCS16" s="458"/>
      <c r="MCT16" s="458"/>
      <c r="MCU16" s="458"/>
      <c r="MCV16" s="458"/>
      <c r="MCW16" s="458"/>
      <c r="MCX16" s="458"/>
      <c r="MCY16" s="458"/>
      <c r="MCZ16" s="458"/>
      <c r="MDA16" s="458"/>
      <c r="MDB16" s="458"/>
      <c r="MDC16" s="458"/>
      <c r="MDD16" s="458"/>
      <c r="MDE16" s="458"/>
      <c r="MDF16" s="458"/>
      <c r="MDG16" s="458"/>
      <c r="MDH16" s="458"/>
      <c r="MDI16" s="458"/>
      <c r="MDJ16" s="458"/>
      <c r="MDK16" s="458"/>
      <c r="MDL16" s="458"/>
      <c r="MDM16" s="458"/>
      <c r="MDN16" s="458"/>
      <c r="MDO16" s="458"/>
      <c r="MDP16" s="458"/>
      <c r="MDQ16" s="458"/>
      <c r="MDR16" s="458"/>
      <c r="MDS16" s="458"/>
      <c r="MDT16" s="458"/>
      <c r="MDU16" s="458"/>
      <c r="MDV16" s="458"/>
      <c r="MDW16" s="458"/>
      <c r="MDX16" s="458"/>
      <c r="MDY16" s="458"/>
      <c r="MDZ16" s="458"/>
      <c r="MEA16" s="458"/>
      <c r="MEB16" s="458"/>
      <c r="MEC16" s="458"/>
      <c r="MED16" s="458"/>
      <c r="MEE16" s="458"/>
      <c r="MEF16" s="458"/>
      <c r="MEG16" s="458"/>
      <c r="MEH16" s="458"/>
      <c r="MEI16" s="458"/>
      <c r="MEJ16" s="458"/>
      <c r="MEK16" s="458"/>
      <c r="MEL16" s="458"/>
      <c r="MEM16" s="458"/>
      <c r="MEN16" s="458"/>
      <c r="MEO16" s="458"/>
      <c r="MEP16" s="458"/>
      <c r="MEQ16" s="458"/>
      <c r="MER16" s="458"/>
      <c r="MES16" s="458"/>
      <c r="MET16" s="458"/>
      <c r="MEU16" s="458"/>
      <c r="MEV16" s="458"/>
      <c r="MEW16" s="458"/>
      <c r="MEX16" s="458"/>
      <c r="MEY16" s="458"/>
      <c r="MEZ16" s="458"/>
      <c r="MFA16" s="458"/>
      <c r="MFB16" s="458"/>
      <c r="MFC16" s="458"/>
      <c r="MFD16" s="458"/>
      <c r="MFE16" s="458"/>
      <c r="MFF16" s="458"/>
      <c r="MFG16" s="458"/>
      <c r="MFH16" s="458"/>
      <c r="MFI16" s="458"/>
      <c r="MFJ16" s="458"/>
      <c r="MFK16" s="458"/>
      <c r="MFL16" s="458"/>
      <c r="MFM16" s="458"/>
      <c r="MFN16" s="458"/>
      <c r="MFO16" s="458"/>
      <c r="MFP16" s="458"/>
      <c r="MFQ16" s="458"/>
      <c r="MFR16" s="458"/>
      <c r="MFS16" s="458"/>
      <c r="MFT16" s="458"/>
      <c r="MFU16" s="458"/>
      <c r="MFV16" s="458"/>
      <c r="MFW16" s="458"/>
      <c r="MFX16" s="458"/>
      <c r="MFY16" s="458"/>
      <c r="MFZ16" s="458"/>
      <c r="MGA16" s="458"/>
      <c r="MGB16" s="458"/>
      <c r="MGC16" s="458"/>
      <c r="MGD16" s="458"/>
      <c r="MGE16" s="458"/>
      <c r="MGF16" s="458"/>
      <c r="MGG16" s="458"/>
      <c r="MGH16" s="458"/>
      <c r="MGI16" s="458"/>
      <c r="MGJ16" s="458"/>
      <c r="MGK16" s="458"/>
      <c r="MGL16" s="458"/>
      <c r="MGM16" s="458"/>
      <c r="MGN16" s="458"/>
      <c r="MGO16" s="458"/>
      <c r="MGP16" s="458"/>
      <c r="MGQ16" s="458"/>
      <c r="MGR16" s="458"/>
      <c r="MGS16" s="458"/>
      <c r="MGT16" s="458"/>
      <c r="MGU16" s="458"/>
      <c r="MGV16" s="458"/>
      <c r="MGW16" s="458"/>
      <c r="MGX16" s="458"/>
      <c r="MGY16" s="458"/>
      <c r="MGZ16" s="458"/>
      <c r="MHA16" s="458"/>
      <c r="MHB16" s="458"/>
      <c r="MHC16" s="458"/>
      <c r="MHD16" s="458"/>
      <c r="MHE16" s="458"/>
      <c r="MHF16" s="458"/>
      <c r="MHG16" s="458"/>
      <c r="MHH16" s="458"/>
      <c r="MHI16" s="458"/>
      <c r="MHJ16" s="458"/>
      <c r="MHK16" s="458"/>
      <c r="MHL16" s="458"/>
      <c r="MHM16" s="458"/>
      <c r="MHN16" s="458"/>
      <c r="MHO16" s="458"/>
      <c r="MHP16" s="458"/>
      <c r="MHQ16" s="458"/>
      <c r="MHR16" s="458"/>
      <c r="MHS16" s="458"/>
      <c r="MHT16" s="458"/>
      <c r="MHU16" s="458"/>
      <c r="MHV16" s="458"/>
      <c r="MHW16" s="458"/>
      <c r="MHX16" s="458"/>
      <c r="MHY16" s="458"/>
      <c r="MHZ16" s="458"/>
      <c r="MIA16" s="458"/>
      <c r="MIB16" s="458"/>
      <c r="MIC16" s="458"/>
      <c r="MID16" s="458"/>
      <c r="MIE16" s="458"/>
      <c r="MIF16" s="458"/>
      <c r="MIG16" s="458"/>
      <c r="MIH16" s="458"/>
      <c r="MII16" s="458"/>
      <c r="MIJ16" s="458"/>
      <c r="MIK16" s="458"/>
      <c r="MIL16" s="458"/>
      <c r="MIM16" s="458"/>
      <c r="MIN16" s="458"/>
      <c r="MIO16" s="458"/>
      <c r="MIP16" s="458"/>
      <c r="MIQ16" s="458"/>
      <c r="MIR16" s="458"/>
      <c r="MIS16" s="458"/>
      <c r="MIT16" s="458"/>
      <c r="MIU16" s="458"/>
      <c r="MIV16" s="458"/>
      <c r="MIW16" s="458"/>
      <c r="MIX16" s="458"/>
      <c r="MIY16" s="458"/>
      <c r="MIZ16" s="458"/>
      <c r="MJA16" s="458"/>
      <c r="MJB16" s="458"/>
      <c r="MJC16" s="458"/>
      <c r="MJD16" s="458"/>
      <c r="MJE16" s="458"/>
      <c r="MJF16" s="458"/>
      <c r="MJG16" s="458"/>
      <c r="MJH16" s="458"/>
      <c r="MJI16" s="458"/>
      <c r="MJJ16" s="458"/>
      <c r="MJK16" s="458"/>
      <c r="MJL16" s="458"/>
      <c r="MJM16" s="458"/>
      <c r="MJN16" s="458"/>
      <c r="MJO16" s="458"/>
      <c r="MJP16" s="458"/>
      <c r="MJQ16" s="458"/>
      <c r="MJR16" s="458"/>
      <c r="MJS16" s="458"/>
      <c r="MJT16" s="458"/>
      <c r="MJU16" s="458"/>
      <c r="MJV16" s="458"/>
      <c r="MJW16" s="458"/>
      <c r="MJX16" s="458"/>
      <c r="MJY16" s="458"/>
      <c r="MJZ16" s="458"/>
      <c r="MKA16" s="458"/>
      <c r="MKB16" s="458"/>
      <c r="MKC16" s="458"/>
      <c r="MKD16" s="458"/>
      <c r="MKE16" s="458"/>
      <c r="MKF16" s="458"/>
      <c r="MKG16" s="458"/>
      <c r="MKH16" s="458"/>
      <c r="MKI16" s="458"/>
      <c r="MKJ16" s="458"/>
      <c r="MKK16" s="458"/>
      <c r="MKL16" s="458"/>
      <c r="MKM16" s="458"/>
      <c r="MKN16" s="458"/>
      <c r="MKO16" s="458"/>
      <c r="MKP16" s="458"/>
      <c r="MKQ16" s="458"/>
      <c r="MKR16" s="458"/>
      <c r="MKS16" s="458"/>
      <c r="MKT16" s="458"/>
      <c r="MKU16" s="458"/>
      <c r="MKV16" s="458"/>
      <c r="MKW16" s="458"/>
      <c r="MKX16" s="458"/>
      <c r="MKY16" s="458"/>
      <c r="MKZ16" s="458"/>
      <c r="MLA16" s="458"/>
      <c r="MLB16" s="458"/>
      <c r="MLC16" s="458"/>
      <c r="MLD16" s="458"/>
      <c r="MLE16" s="458"/>
      <c r="MLF16" s="458"/>
      <c r="MLG16" s="458"/>
      <c r="MLH16" s="458"/>
      <c r="MLI16" s="458"/>
      <c r="MLJ16" s="458"/>
      <c r="MLK16" s="458"/>
      <c r="MLL16" s="458"/>
      <c r="MLM16" s="458"/>
      <c r="MLN16" s="458"/>
      <c r="MLO16" s="458"/>
      <c r="MLP16" s="458"/>
      <c r="MLQ16" s="458"/>
      <c r="MLR16" s="458"/>
      <c r="MLS16" s="458"/>
      <c r="MLT16" s="458"/>
      <c r="MLU16" s="458"/>
      <c r="MLV16" s="458"/>
      <c r="MLW16" s="458"/>
      <c r="MLX16" s="458"/>
      <c r="MLY16" s="458"/>
      <c r="MLZ16" s="458"/>
      <c r="MMA16" s="458"/>
      <c r="MMB16" s="458"/>
      <c r="MMC16" s="458"/>
      <c r="MMD16" s="458"/>
      <c r="MME16" s="458"/>
      <c r="MMF16" s="458"/>
      <c r="MMG16" s="458"/>
      <c r="MMH16" s="458"/>
      <c r="MMI16" s="458"/>
      <c r="MMJ16" s="458"/>
      <c r="MMK16" s="458"/>
      <c r="MML16" s="458"/>
      <c r="MMM16" s="458"/>
      <c r="MMN16" s="458"/>
      <c r="MMO16" s="458"/>
      <c r="MMP16" s="458"/>
      <c r="MMQ16" s="458"/>
      <c r="MMR16" s="458"/>
      <c r="MMS16" s="458"/>
      <c r="MMT16" s="458"/>
      <c r="MMU16" s="458"/>
      <c r="MMV16" s="458"/>
      <c r="MMW16" s="458"/>
      <c r="MMX16" s="458"/>
      <c r="MMY16" s="458"/>
      <c r="MMZ16" s="458"/>
      <c r="MNA16" s="458"/>
      <c r="MNB16" s="458"/>
      <c r="MNC16" s="458"/>
      <c r="MND16" s="458"/>
      <c r="MNE16" s="458"/>
      <c r="MNF16" s="458"/>
      <c r="MNG16" s="458"/>
      <c r="MNH16" s="458"/>
      <c r="MNI16" s="458"/>
      <c r="MNJ16" s="458"/>
      <c r="MNK16" s="458"/>
      <c r="MNL16" s="458"/>
      <c r="MNM16" s="458"/>
      <c r="MNN16" s="458"/>
      <c r="MNO16" s="458"/>
      <c r="MNP16" s="458"/>
      <c r="MNQ16" s="458"/>
      <c r="MNR16" s="458"/>
      <c r="MNS16" s="458"/>
      <c r="MNT16" s="458"/>
      <c r="MNU16" s="458"/>
      <c r="MNV16" s="458"/>
      <c r="MNW16" s="458"/>
      <c r="MNX16" s="458"/>
      <c r="MNY16" s="458"/>
      <c r="MNZ16" s="458"/>
      <c r="MOA16" s="458"/>
      <c r="MOB16" s="458"/>
      <c r="MOC16" s="458"/>
      <c r="MOD16" s="458"/>
      <c r="MOE16" s="458"/>
      <c r="MOF16" s="458"/>
      <c r="MOG16" s="458"/>
      <c r="MOH16" s="458"/>
      <c r="MOI16" s="458"/>
      <c r="MOJ16" s="458"/>
      <c r="MOK16" s="458"/>
      <c r="MOL16" s="458"/>
      <c r="MOM16" s="458"/>
      <c r="MON16" s="458"/>
      <c r="MOO16" s="458"/>
      <c r="MOP16" s="458"/>
      <c r="MOQ16" s="458"/>
      <c r="MOR16" s="458"/>
      <c r="MOS16" s="458"/>
      <c r="MOT16" s="458"/>
      <c r="MOU16" s="458"/>
      <c r="MOV16" s="458"/>
      <c r="MOW16" s="458"/>
      <c r="MOX16" s="458"/>
      <c r="MOY16" s="458"/>
      <c r="MOZ16" s="458"/>
      <c r="MPA16" s="458"/>
      <c r="MPB16" s="458"/>
      <c r="MPC16" s="458"/>
      <c r="MPD16" s="458"/>
      <c r="MPE16" s="458"/>
      <c r="MPF16" s="458"/>
      <c r="MPG16" s="458"/>
      <c r="MPH16" s="458"/>
      <c r="MPI16" s="458"/>
      <c r="MPJ16" s="458"/>
      <c r="MPK16" s="458"/>
      <c r="MPL16" s="458"/>
      <c r="MPM16" s="458"/>
      <c r="MPN16" s="458"/>
      <c r="MPO16" s="458"/>
      <c r="MPP16" s="458"/>
      <c r="MPQ16" s="458"/>
      <c r="MPR16" s="458"/>
      <c r="MPS16" s="458"/>
      <c r="MPT16" s="458"/>
      <c r="MPU16" s="458"/>
      <c r="MPV16" s="458"/>
      <c r="MPW16" s="458"/>
      <c r="MPX16" s="458"/>
      <c r="MPY16" s="458"/>
      <c r="MPZ16" s="458"/>
      <c r="MQA16" s="458"/>
      <c r="MQB16" s="458"/>
      <c r="MQC16" s="458"/>
      <c r="MQD16" s="458"/>
      <c r="MQE16" s="458"/>
      <c r="MQF16" s="458"/>
      <c r="MQG16" s="458"/>
      <c r="MQH16" s="458"/>
      <c r="MQI16" s="458"/>
      <c r="MQJ16" s="458"/>
      <c r="MQK16" s="458"/>
      <c r="MQL16" s="458"/>
      <c r="MQM16" s="458"/>
      <c r="MQN16" s="458"/>
      <c r="MQO16" s="458"/>
      <c r="MQP16" s="458"/>
      <c r="MQQ16" s="458"/>
      <c r="MQR16" s="458"/>
      <c r="MQS16" s="458"/>
      <c r="MQT16" s="458"/>
      <c r="MQU16" s="458"/>
      <c r="MQV16" s="458"/>
      <c r="MQW16" s="458"/>
      <c r="MQX16" s="458"/>
      <c r="MQY16" s="458"/>
      <c r="MQZ16" s="458"/>
      <c r="MRA16" s="458"/>
      <c r="MRB16" s="458"/>
      <c r="MRC16" s="458"/>
      <c r="MRD16" s="458"/>
      <c r="MRE16" s="458"/>
      <c r="MRF16" s="458"/>
      <c r="MRG16" s="458"/>
      <c r="MRH16" s="458"/>
      <c r="MRI16" s="458"/>
      <c r="MRJ16" s="458"/>
      <c r="MRK16" s="458"/>
      <c r="MRL16" s="458"/>
      <c r="MRM16" s="458"/>
      <c r="MRN16" s="458"/>
      <c r="MRO16" s="458"/>
      <c r="MRP16" s="458"/>
      <c r="MRQ16" s="458"/>
      <c r="MRR16" s="458"/>
      <c r="MRS16" s="458"/>
      <c r="MRT16" s="458"/>
      <c r="MRU16" s="458"/>
      <c r="MRV16" s="458"/>
      <c r="MRW16" s="458"/>
      <c r="MRX16" s="458"/>
      <c r="MRY16" s="458"/>
      <c r="MRZ16" s="458"/>
      <c r="MSA16" s="458"/>
      <c r="MSB16" s="458"/>
      <c r="MSC16" s="458"/>
      <c r="MSD16" s="458"/>
      <c r="MSE16" s="458"/>
      <c r="MSF16" s="458"/>
      <c r="MSG16" s="458"/>
      <c r="MSH16" s="458"/>
      <c r="MSI16" s="458"/>
      <c r="MSJ16" s="458"/>
      <c r="MSK16" s="458"/>
      <c r="MSL16" s="458"/>
      <c r="MSM16" s="458"/>
      <c r="MSN16" s="458"/>
      <c r="MSO16" s="458"/>
      <c r="MSP16" s="458"/>
      <c r="MSQ16" s="458"/>
      <c r="MSR16" s="458"/>
      <c r="MSS16" s="458"/>
      <c r="MST16" s="458"/>
      <c r="MSU16" s="458"/>
      <c r="MSV16" s="458"/>
      <c r="MSW16" s="458"/>
      <c r="MSX16" s="458"/>
      <c r="MSY16" s="458"/>
      <c r="MSZ16" s="458"/>
      <c r="MTA16" s="458"/>
      <c r="MTB16" s="458"/>
      <c r="MTC16" s="458"/>
      <c r="MTD16" s="458"/>
      <c r="MTE16" s="458"/>
      <c r="MTF16" s="458"/>
      <c r="MTG16" s="458"/>
      <c r="MTH16" s="458"/>
      <c r="MTI16" s="458"/>
      <c r="MTJ16" s="458"/>
      <c r="MTK16" s="458"/>
      <c r="MTL16" s="458"/>
      <c r="MTM16" s="458"/>
      <c r="MTN16" s="458"/>
      <c r="MTO16" s="458"/>
      <c r="MTP16" s="458"/>
      <c r="MTQ16" s="458"/>
      <c r="MTR16" s="458"/>
      <c r="MTS16" s="458"/>
      <c r="MTT16" s="458"/>
      <c r="MTU16" s="458"/>
      <c r="MTV16" s="458"/>
      <c r="MTW16" s="458"/>
      <c r="MTX16" s="458"/>
      <c r="MTY16" s="458"/>
      <c r="MTZ16" s="458"/>
      <c r="MUA16" s="458"/>
      <c r="MUB16" s="458"/>
      <c r="MUC16" s="458"/>
      <c r="MUD16" s="458"/>
      <c r="MUE16" s="458"/>
      <c r="MUF16" s="458"/>
      <c r="MUG16" s="458"/>
      <c r="MUH16" s="458"/>
      <c r="MUI16" s="458"/>
      <c r="MUJ16" s="458"/>
      <c r="MUK16" s="458"/>
      <c r="MUL16" s="458"/>
      <c r="MUM16" s="458"/>
      <c r="MUN16" s="458"/>
      <c r="MUO16" s="458"/>
      <c r="MUP16" s="458"/>
      <c r="MUQ16" s="458"/>
      <c r="MUR16" s="458"/>
      <c r="MUS16" s="458"/>
      <c r="MUT16" s="458"/>
      <c r="MUU16" s="458"/>
      <c r="MUV16" s="458"/>
      <c r="MUW16" s="458"/>
      <c r="MUX16" s="458"/>
      <c r="MUY16" s="458"/>
      <c r="MUZ16" s="458"/>
      <c r="MVA16" s="458"/>
      <c r="MVB16" s="458"/>
      <c r="MVC16" s="458"/>
      <c r="MVD16" s="458"/>
      <c r="MVE16" s="458"/>
      <c r="MVF16" s="458"/>
      <c r="MVG16" s="458"/>
      <c r="MVH16" s="458"/>
      <c r="MVI16" s="458"/>
      <c r="MVJ16" s="458"/>
      <c r="MVK16" s="458"/>
      <c r="MVL16" s="458"/>
      <c r="MVM16" s="458"/>
      <c r="MVN16" s="458"/>
      <c r="MVO16" s="458"/>
      <c r="MVP16" s="458"/>
      <c r="MVQ16" s="458"/>
      <c r="MVR16" s="458"/>
      <c r="MVS16" s="458"/>
      <c r="MVT16" s="458"/>
      <c r="MVU16" s="458"/>
      <c r="MVV16" s="458"/>
      <c r="MVW16" s="458"/>
      <c r="MVX16" s="458"/>
      <c r="MVY16" s="458"/>
      <c r="MVZ16" s="458"/>
      <c r="MWA16" s="458"/>
      <c r="MWB16" s="458"/>
      <c r="MWC16" s="458"/>
      <c r="MWD16" s="458"/>
      <c r="MWE16" s="458"/>
      <c r="MWF16" s="458"/>
      <c r="MWG16" s="458"/>
      <c r="MWH16" s="458"/>
      <c r="MWI16" s="458"/>
      <c r="MWJ16" s="458"/>
      <c r="MWK16" s="458"/>
      <c r="MWL16" s="458"/>
      <c r="MWM16" s="458"/>
      <c r="MWN16" s="458"/>
      <c r="MWO16" s="458"/>
      <c r="MWP16" s="458"/>
      <c r="MWQ16" s="458"/>
      <c r="MWR16" s="458"/>
      <c r="MWS16" s="458"/>
      <c r="MWT16" s="458"/>
      <c r="MWU16" s="458"/>
      <c r="MWV16" s="458"/>
      <c r="MWW16" s="458"/>
      <c r="MWX16" s="458"/>
      <c r="MWY16" s="458"/>
      <c r="MWZ16" s="458"/>
      <c r="MXA16" s="458"/>
      <c r="MXB16" s="458"/>
      <c r="MXC16" s="458"/>
      <c r="MXD16" s="458"/>
      <c r="MXE16" s="458"/>
      <c r="MXF16" s="458"/>
      <c r="MXG16" s="458"/>
      <c r="MXH16" s="458"/>
      <c r="MXI16" s="458"/>
      <c r="MXJ16" s="458"/>
      <c r="MXK16" s="458"/>
      <c r="MXL16" s="458"/>
      <c r="MXM16" s="458"/>
      <c r="MXN16" s="458"/>
      <c r="MXO16" s="458"/>
      <c r="MXP16" s="458"/>
      <c r="MXQ16" s="458"/>
      <c r="MXR16" s="458"/>
      <c r="MXS16" s="458"/>
      <c r="MXT16" s="458"/>
      <c r="MXU16" s="458"/>
      <c r="MXV16" s="458"/>
      <c r="MXW16" s="458"/>
      <c r="MXX16" s="458"/>
      <c r="MXY16" s="458"/>
      <c r="MXZ16" s="458"/>
      <c r="MYA16" s="458"/>
      <c r="MYB16" s="458"/>
      <c r="MYC16" s="458"/>
      <c r="MYD16" s="458"/>
      <c r="MYE16" s="458"/>
      <c r="MYF16" s="458"/>
      <c r="MYG16" s="458"/>
      <c r="MYH16" s="458"/>
      <c r="MYI16" s="458"/>
      <c r="MYJ16" s="458"/>
      <c r="MYK16" s="458"/>
      <c r="MYL16" s="458"/>
      <c r="MYM16" s="458"/>
      <c r="MYN16" s="458"/>
      <c r="MYO16" s="458"/>
      <c r="MYP16" s="458"/>
      <c r="MYQ16" s="458"/>
      <c r="MYR16" s="458"/>
      <c r="MYS16" s="458"/>
      <c r="MYT16" s="458"/>
      <c r="MYU16" s="458"/>
      <c r="MYV16" s="458"/>
      <c r="MYW16" s="458"/>
      <c r="MYX16" s="458"/>
      <c r="MYY16" s="458"/>
      <c r="MYZ16" s="458"/>
      <c r="MZA16" s="458"/>
      <c r="MZB16" s="458"/>
      <c r="MZC16" s="458"/>
      <c r="MZD16" s="458"/>
      <c r="MZE16" s="458"/>
      <c r="MZF16" s="458"/>
      <c r="MZG16" s="458"/>
      <c r="MZH16" s="458"/>
      <c r="MZI16" s="458"/>
      <c r="MZJ16" s="458"/>
      <c r="MZK16" s="458"/>
      <c r="MZL16" s="458"/>
      <c r="MZM16" s="458"/>
      <c r="MZN16" s="458"/>
      <c r="MZO16" s="458"/>
      <c r="MZP16" s="458"/>
      <c r="MZQ16" s="458"/>
      <c r="MZR16" s="458"/>
      <c r="MZS16" s="458"/>
      <c r="MZT16" s="458"/>
      <c r="MZU16" s="458"/>
      <c r="MZV16" s="458"/>
      <c r="MZW16" s="458"/>
      <c r="MZX16" s="458"/>
      <c r="MZY16" s="458"/>
      <c r="MZZ16" s="458"/>
      <c r="NAA16" s="458"/>
      <c r="NAB16" s="458"/>
      <c r="NAC16" s="458"/>
      <c r="NAD16" s="458"/>
      <c r="NAE16" s="458"/>
      <c r="NAF16" s="458"/>
      <c r="NAG16" s="458"/>
      <c r="NAH16" s="458"/>
      <c r="NAI16" s="458"/>
      <c r="NAJ16" s="458"/>
      <c r="NAK16" s="458"/>
      <c r="NAL16" s="458"/>
      <c r="NAM16" s="458"/>
      <c r="NAN16" s="458"/>
      <c r="NAO16" s="458"/>
      <c r="NAP16" s="458"/>
      <c r="NAQ16" s="458"/>
      <c r="NAR16" s="458"/>
      <c r="NAS16" s="458"/>
      <c r="NAT16" s="458"/>
      <c r="NAU16" s="458"/>
      <c r="NAV16" s="458"/>
      <c r="NAW16" s="458"/>
      <c r="NAX16" s="458"/>
      <c r="NAY16" s="458"/>
      <c r="NAZ16" s="458"/>
      <c r="NBA16" s="458"/>
      <c r="NBB16" s="458"/>
      <c r="NBC16" s="458"/>
      <c r="NBD16" s="458"/>
      <c r="NBE16" s="458"/>
      <c r="NBF16" s="458"/>
      <c r="NBG16" s="458"/>
      <c r="NBH16" s="458"/>
      <c r="NBI16" s="458"/>
      <c r="NBJ16" s="458"/>
      <c r="NBK16" s="458"/>
      <c r="NBL16" s="458"/>
      <c r="NBM16" s="458"/>
      <c r="NBN16" s="458"/>
      <c r="NBO16" s="458"/>
      <c r="NBP16" s="458"/>
      <c r="NBQ16" s="458"/>
      <c r="NBR16" s="458"/>
      <c r="NBS16" s="458"/>
      <c r="NBT16" s="458"/>
      <c r="NBU16" s="458"/>
      <c r="NBV16" s="458"/>
      <c r="NBW16" s="458"/>
      <c r="NBX16" s="458"/>
      <c r="NBY16" s="458"/>
      <c r="NBZ16" s="458"/>
      <c r="NCA16" s="458"/>
      <c r="NCB16" s="458"/>
      <c r="NCC16" s="458"/>
      <c r="NCD16" s="458"/>
      <c r="NCE16" s="458"/>
      <c r="NCF16" s="458"/>
      <c r="NCG16" s="458"/>
      <c r="NCH16" s="458"/>
      <c r="NCI16" s="458"/>
      <c r="NCJ16" s="458"/>
      <c r="NCK16" s="458"/>
      <c r="NCL16" s="458"/>
      <c r="NCM16" s="458"/>
      <c r="NCN16" s="458"/>
      <c r="NCO16" s="458"/>
      <c r="NCP16" s="458"/>
      <c r="NCQ16" s="458"/>
      <c r="NCR16" s="458"/>
      <c r="NCS16" s="458"/>
      <c r="NCT16" s="458"/>
      <c r="NCU16" s="458"/>
      <c r="NCV16" s="458"/>
      <c r="NCW16" s="458"/>
      <c r="NCX16" s="458"/>
      <c r="NCY16" s="458"/>
      <c r="NCZ16" s="458"/>
      <c r="NDA16" s="458"/>
      <c r="NDB16" s="458"/>
      <c r="NDC16" s="458"/>
      <c r="NDD16" s="458"/>
      <c r="NDE16" s="458"/>
      <c r="NDF16" s="458"/>
      <c r="NDG16" s="458"/>
      <c r="NDH16" s="458"/>
      <c r="NDI16" s="458"/>
      <c r="NDJ16" s="458"/>
      <c r="NDK16" s="458"/>
      <c r="NDL16" s="458"/>
      <c r="NDM16" s="458"/>
      <c r="NDN16" s="458"/>
      <c r="NDO16" s="458"/>
      <c r="NDP16" s="458"/>
      <c r="NDQ16" s="458"/>
      <c r="NDR16" s="458"/>
      <c r="NDS16" s="458"/>
      <c r="NDT16" s="458"/>
      <c r="NDU16" s="458"/>
      <c r="NDV16" s="458"/>
      <c r="NDW16" s="458"/>
      <c r="NDX16" s="458"/>
      <c r="NDY16" s="458"/>
      <c r="NDZ16" s="458"/>
      <c r="NEA16" s="458"/>
      <c r="NEB16" s="458"/>
      <c r="NEC16" s="458"/>
      <c r="NED16" s="458"/>
      <c r="NEE16" s="458"/>
      <c r="NEF16" s="458"/>
      <c r="NEG16" s="458"/>
      <c r="NEH16" s="458"/>
      <c r="NEI16" s="458"/>
      <c r="NEJ16" s="458"/>
      <c r="NEK16" s="458"/>
      <c r="NEL16" s="458"/>
      <c r="NEM16" s="458"/>
      <c r="NEN16" s="458"/>
      <c r="NEO16" s="458"/>
      <c r="NEP16" s="458"/>
      <c r="NEQ16" s="458"/>
      <c r="NER16" s="458"/>
      <c r="NES16" s="458"/>
      <c r="NET16" s="458"/>
      <c r="NEU16" s="458"/>
      <c r="NEV16" s="458"/>
      <c r="NEW16" s="458"/>
      <c r="NEX16" s="458"/>
      <c r="NEY16" s="458"/>
      <c r="NEZ16" s="458"/>
      <c r="NFA16" s="458"/>
      <c r="NFB16" s="458"/>
      <c r="NFC16" s="458"/>
      <c r="NFD16" s="458"/>
      <c r="NFE16" s="458"/>
      <c r="NFF16" s="458"/>
      <c r="NFG16" s="458"/>
      <c r="NFH16" s="458"/>
      <c r="NFI16" s="458"/>
      <c r="NFJ16" s="458"/>
      <c r="NFK16" s="458"/>
      <c r="NFL16" s="458"/>
      <c r="NFM16" s="458"/>
      <c r="NFN16" s="458"/>
      <c r="NFO16" s="458"/>
      <c r="NFP16" s="458"/>
      <c r="NFQ16" s="458"/>
      <c r="NFR16" s="458"/>
      <c r="NFS16" s="458"/>
      <c r="NFT16" s="458"/>
      <c r="NFU16" s="458"/>
      <c r="NFV16" s="458"/>
      <c r="NFW16" s="458"/>
      <c r="NFX16" s="458"/>
      <c r="NFY16" s="458"/>
      <c r="NFZ16" s="458"/>
      <c r="NGA16" s="458"/>
      <c r="NGB16" s="458"/>
      <c r="NGC16" s="458"/>
      <c r="NGD16" s="458"/>
      <c r="NGE16" s="458"/>
      <c r="NGF16" s="458"/>
      <c r="NGG16" s="458"/>
      <c r="NGH16" s="458"/>
      <c r="NGI16" s="458"/>
      <c r="NGJ16" s="458"/>
      <c r="NGK16" s="458"/>
      <c r="NGL16" s="458"/>
      <c r="NGM16" s="458"/>
      <c r="NGN16" s="458"/>
      <c r="NGO16" s="458"/>
      <c r="NGP16" s="458"/>
      <c r="NGQ16" s="458"/>
      <c r="NGR16" s="458"/>
      <c r="NGS16" s="458"/>
      <c r="NGT16" s="458"/>
      <c r="NGU16" s="458"/>
      <c r="NGV16" s="458"/>
      <c r="NGW16" s="458"/>
      <c r="NGX16" s="458"/>
      <c r="NGY16" s="458"/>
      <c r="NGZ16" s="458"/>
      <c r="NHA16" s="458"/>
      <c r="NHB16" s="458"/>
      <c r="NHC16" s="458"/>
      <c r="NHD16" s="458"/>
      <c r="NHE16" s="458"/>
      <c r="NHF16" s="458"/>
      <c r="NHG16" s="458"/>
      <c r="NHH16" s="458"/>
      <c r="NHI16" s="458"/>
      <c r="NHJ16" s="458"/>
      <c r="NHK16" s="458"/>
      <c r="NHL16" s="458"/>
      <c r="NHM16" s="458"/>
      <c r="NHN16" s="458"/>
      <c r="NHO16" s="458"/>
      <c r="NHP16" s="458"/>
      <c r="NHQ16" s="458"/>
      <c r="NHR16" s="458"/>
      <c r="NHS16" s="458"/>
      <c r="NHT16" s="458"/>
      <c r="NHU16" s="458"/>
      <c r="NHV16" s="458"/>
      <c r="NHW16" s="458"/>
      <c r="NHX16" s="458"/>
      <c r="NHY16" s="458"/>
      <c r="NHZ16" s="458"/>
      <c r="NIA16" s="458"/>
      <c r="NIB16" s="458"/>
      <c r="NIC16" s="458"/>
      <c r="NID16" s="458"/>
      <c r="NIE16" s="458"/>
      <c r="NIF16" s="458"/>
      <c r="NIG16" s="458"/>
      <c r="NIH16" s="458"/>
      <c r="NII16" s="458"/>
      <c r="NIJ16" s="458"/>
      <c r="NIK16" s="458"/>
      <c r="NIL16" s="458"/>
      <c r="NIM16" s="458"/>
      <c r="NIN16" s="458"/>
      <c r="NIO16" s="458"/>
      <c r="NIP16" s="458"/>
      <c r="NIQ16" s="458"/>
      <c r="NIR16" s="458"/>
      <c r="NIS16" s="458"/>
      <c r="NIT16" s="458"/>
      <c r="NIU16" s="458"/>
      <c r="NIV16" s="458"/>
      <c r="NIW16" s="458"/>
      <c r="NIX16" s="458"/>
      <c r="NIY16" s="458"/>
      <c r="NIZ16" s="458"/>
      <c r="NJA16" s="458"/>
      <c r="NJB16" s="458"/>
      <c r="NJC16" s="458"/>
      <c r="NJD16" s="458"/>
      <c r="NJE16" s="458"/>
      <c r="NJF16" s="458"/>
      <c r="NJG16" s="458"/>
      <c r="NJH16" s="458"/>
      <c r="NJI16" s="458"/>
      <c r="NJJ16" s="458"/>
      <c r="NJK16" s="458"/>
      <c r="NJL16" s="458"/>
      <c r="NJM16" s="458"/>
      <c r="NJN16" s="458"/>
      <c r="NJO16" s="458"/>
      <c r="NJP16" s="458"/>
      <c r="NJQ16" s="458"/>
      <c r="NJR16" s="458"/>
      <c r="NJS16" s="458"/>
      <c r="NJT16" s="458"/>
      <c r="NJU16" s="458"/>
      <c r="NJV16" s="458"/>
      <c r="NJW16" s="458"/>
      <c r="NJX16" s="458"/>
      <c r="NJY16" s="458"/>
      <c r="NJZ16" s="458"/>
      <c r="NKA16" s="458"/>
      <c r="NKB16" s="458"/>
      <c r="NKC16" s="458"/>
      <c r="NKD16" s="458"/>
      <c r="NKE16" s="458"/>
      <c r="NKF16" s="458"/>
      <c r="NKG16" s="458"/>
      <c r="NKH16" s="458"/>
      <c r="NKI16" s="458"/>
      <c r="NKJ16" s="458"/>
      <c r="NKK16" s="458"/>
      <c r="NKL16" s="458"/>
      <c r="NKM16" s="458"/>
      <c r="NKN16" s="458"/>
      <c r="NKO16" s="458"/>
      <c r="NKP16" s="458"/>
      <c r="NKQ16" s="458"/>
      <c r="NKR16" s="458"/>
      <c r="NKS16" s="458"/>
      <c r="NKT16" s="458"/>
      <c r="NKU16" s="458"/>
      <c r="NKV16" s="458"/>
      <c r="NKW16" s="458"/>
      <c r="NKX16" s="458"/>
      <c r="NKY16" s="458"/>
      <c r="NKZ16" s="458"/>
      <c r="NLA16" s="458"/>
      <c r="NLB16" s="458"/>
      <c r="NLC16" s="458"/>
      <c r="NLD16" s="458"/>
      <c r="NLE16" s="458"/>
      <c r="NLF16" s="458"/>
      <c r="NLG16" s="458"/>
      <c r="NLH16" s="458"/>
      <c r="NLI16" s="458"/>
      <c r="NLJ16" s="458"/>
      <c r="NLK16" s="458"/>
      <c r="NLL16" s="458"/>
      <c r="NLM16" s="458"/>
      <c r="NLN16" s="458"/>
      <c r="NLO16" s="458"/>
      <c r="NLP16" s="458"/>
      <c r="NLQ16" s="458"/>
      <c r="NLR16" s="458"/>
      <c r="NLS16" s="458"/>
      <c r="NLT16" s="458"/>
      <c r="NLU16" s="458"/>
      <c r="NLV16" s="458"/>
      <c r="NLW16" s="458"/>
      <c r="NLX16" s="458"/>
      <c r="NLY16" s="458"/>
      <c r="NLZ16" s="458"/>
      <c r="NMA16" s="458"/>
      <c r="NMB16" s="458"/>
      <c r="NMC16" s="458"/>
      <c r="NMD16" s="458"/>
      <c r="NME16" s="458"/>
      <c r="NMF16" s="458"/>
      <c r="NMG16" s="458"/>
      <c r="NMH16" s="458"/>
      <c r="NMI16" s="458"/>
      <c r="NMJ16" s="458"/>
      <c r="NMK16" s="458"/>
      <c r="NML16" s="458"/>
      <c r="NMM16" s="458"/>
      <c r="NMN16" s="458"/>
      <c r="NMO16" s="458"/>
      <c r="NMP16" s="458"/>
      <c r="NMQ16" s="458"/>
      <c r="NMR16" s="458"/>
      <c r="NMS16" s="458"/>
      <c r="NMT16" s="458"/>
      <c r="NMU16" s="458"/>
      <c r="NMV16" s="458"/>
      <c r="NMW16" s="458"/>
      <c r="NMX16" s="458"/>
      <c r="NMY16" s="458"/>
      <c r="NMZ16" s="458"/>
      <c r="NNA16" s="458"/>
      <c r="NNB16" s="458"/>
      <c r="NNC16" s="458"/>
      <c r="NND16" s="458"/>
      <c r="NNE16" s="458"/>
      <c r="NNF16" s="458"/>
      <c r="NNG16" s="458"/>
      <c r="NNH16" s="458"/>
      <c r="NNI16" s="458"/>
      <c r="NNJ16" s="458"/>
      <c r="NNK16" s="458"/>
      <c r="NNL16" s="458"/>
      <c r="NNM16" s="458"/>
      <c r="NNN16" s="458"/>
      <c r="NNO16" s="458"/>
      <c r="NNP16" s="458"/>
      <c r="NNQ16" s="458"/>
      <c r="NNR16" s="458"/>
      <c r="NNS16" s="458"/>
      <c r="NNT16" s="458"/>
      <c r="NNU16" s="458"/>
      <c r="NNV16" s="458"/>
      <c r="NNW16" s="458"/>
      <c r="NNX16" s="458"/>
      <c r="NNY16" s="458"/>
      <c r="NNZ16" s="458"/>
      <c r="NOA16" s="458"/>
      <c r="NOB16" s="458"/>
      <c r="NOC16" s="458"/>
      <c r="NOD16" s="458"/>
      <c r="NOE16" s="458"/>
      <c r="NOF16" s="458"/>
      <c r="NOG16" s="458"/>
      <c r="NOH16" s="458"/>
      <c r="NOI16" s="458"/>
      <c r="NOJ16" s="458"/>
      <c r="NOK16" s="458"/>
      <c r="NOL16" s="458"/>
      <c r="NOM16" s="458"/>
      <c r="NON16" s="458"/>
      <c r="NOO16" s="458"/>
      <c r="NOP16" s="458"/>
      <c r="NOQ16" s="458"/>
      <c r="NOR16" s="458"/>
      <c r="NOS16" s="458"/>
      <c r="NOT16" s="458"/>
      <c r="NOU16" s="458"/>
      <c r="NOV16" s="458"/>
      <c r="NOW16" s="458"/>
      <c r="NOX16" s="458"/>
      <c r="NOY16" s="458"/>
      <c r="NOZ16" s="458"/>
      <c r="NPA16" s="458"/>
      <c r="NPB16" s="458"/>
      <c r="NPC16" s="458"/>
      <c r="NPD16" s="458"/>
      <c r="NPE16" s="458"/>
      <c r="NPF16" s="458"/>
      <c r="NPG16" s="458"/>
      <c r="NPH16" s="458"/>
      <c r="NPI16" s="458"/>
      <c r="NPJ16" s="458"/>
      <c r="NPK16" s="458"/>
      <c r="NPL16" s="458"/>
      <c r="NPM16" s="458"/>
      <c r="NPN16" s="458"/>
      <c r="NPO16" s="458"/>
      <c r="NPP16" s="458"/>
      <c r="NPQ16" s="458"/>
      <c r="NPR16" s="458"/>
      <c r="NPS16" s="458"/>
      <c r="NPT16" s="458"/>
      <c r="NPU16" s="458"/>
      <c r="NPV16" s="458"/>
      <c r="NPW16" s="458"/>
      <c r="NPX16" s="458"/>
      <c r="NPY16" s="458"/>
      <c r="NPZ16" s="458"/>
      <c r="NQA16" s="458"/>
      <c r="NQB16" s="458"/>
      <c r="NQC16" s="458"/>
      <c r="NQD16" s="458"/>
      <c r="NQE16" s="458"/>
      <c r="NQF16" s="458"/>
      <c r="NQG16" s="458"/>
      <c r="NQH16" s="458"/>
      <c r="NQI16" s="458"/>
      <c r="NQJ16" s="458"/>
      <c r="NQK16" s="458"/>
      <c r="NQL16" s="458"/>
      <c r="NQM16" s="458"/>
      <c r="NQN16" s="458"/>
      <c r="NQO16" s="458"/>
      <c r="NQP16" s="458"/>
      <c r="NQQ16" s="458"/>
      <c r="NQR16" s="458"/>
      <c r="NQS16" s="458"/>
      <c r="NQT16" s="458"/>
      <c r="NQU16" s="458"/>
      <c r="NQV16" s="458"/>
      <c r="NQW16" s="458"/>
      <c r="NQX16" s="458"/>
      <c r="NQY16" s="458"/>
      <c r="NQZ16" s="458"/>
      <c r="NRA16" s="458"/>
      <c r="NRB16" s="458"/>
      <c r="NRC16" s="458"/>
      <c r="NRD16" s="458"/>
      <c r="NRE16" s="458"/>
      <c r="NRF16" s="458"/>
      <c r="NRG16" s="458"/>
      <c r="NRH16" s="458"/>
      <c r="NRI16" s="458"/>
      <c r="NRJ16" s="458"/>
      <c r="NRK16" s="458"/>
      <c r="NRL16" s="458"/>
      <c r="NRM16" s="458"/>
      <c r="NRN16" s="458"/>
      <c r="NRO16" s="458"/>
      <c r="NRP16" s="458"/>
      <c r="NRQ16" s="458"/>
      <c r="NRR16" s="458"/>
      <c r="NRS16" s="458"/>
      <c r="NRT16" s="458"/>
      <c r="NRU16" s="458"/>
      <c r="NRV16" s="458"/>
      <c r="NRW16" s="458"/>
      <c r="NRX16" s="458"/>
      <c r="NRY16" s="458"/>
      <c r="NRZ16" s="458"/>
      <c r="NSA16" s="458"/>
      <c r="NSB16" s="458"/>
      <c r="NSC16" s="458"/>
      <c r="NSD16" s="458"/>
      <c r="NSE16" s="458"/>
      <c r="NSF16" s="458"/>
      <c r="NSG16" s="458"/>
      <c r="NSH16" s="458"/>
      <c r="NSI16" s="458"/>
      <c r="NSJ16" s="458"/>
      <c r="NSK16" s="458"/>
      <c r="NSL16" s="458"/>
      <c r="NSM16" s="458"/>
      <c r="NSN16" s="458"/>
      <c r="NSO16" s="458"/>
      <c r="NSP16" s="458"/>
      <c r="NSQ16" s="458"/>
      <c r="NSR16" s="458"/>
      <c r="NSS16" s="458"/>
      <c r="NST16" s="458"/>
      <c r="NSU16" s="458"/>
      <c r="NSV16" s="458"/>
      <c r="NSW16" s="458"/>
      <c r="NSX16" s="458"/>
      <c r="NSY16" s="458"/>
      <c r="NSZ16" s="458"/>
      <c r="NTA16" s="458"/>
      <c r="NTB16" s="458"/>
      <c r="NTC16" s="458"/>
      <c r="NTD16" s="458"/>
      <c r="NTE16" s="458"/>
      <c r="NTF16" s="458"/>
      <c r="NTG16" s="458"/>
      <c r="NTH16" s="458"/>
      <c r="NTI16" s="458"/>
      <c r="NTJ16" s="458"/>
      <c r="NTK16" s="458"/>
      <c r="NTL16" s="458"/>
      <c r="NTM16" s="458"/>
      <c r="NTN16" s="458"/>
      <c r="NTO16" s="458"/>
      <c r="NTP16" s="458"/>
      <c r="NTQ16" s="458"/>
      <c r="NTR16" s="458"/>
      <c r="NTS16" s="458"/>
      <c r="NTT16" s="458"/>
      <c r="NTU16" s="458"/>
      <c r="NTV16" s="458"/>
      <c r="NTW16" s="458"/>
      <c r="NTX16" s="458"/>
      <c r="NTY16" s="458"/>
      <c r="NTZ16" s="458"/>
      <c r="NUA16" s="458"/>
      <c r="NUB16" s="458"/>
      <c r="NUC16" s="458"/>
      <c r="NUD16" s="458"/>
      <c r="NUE16" s="458"/>
      <c r="NUF16" s="458"/>
      <c r="NUG16" s="458"/>
      <c r="NUH16" s="458"/>
      <c r="NUI16" s="458"/>
      <c r="NUJ16" s="458"/>
      <c r="NUK16" s="458"/>
      <c r="NUL16" s="458"/>
      <c r="NUM16" s="458"/>
      <c r="NUN16" s="458"/>
      <c r="NUO16" s="458"/>
      <c r="NUP16" s="458"/>
      <c r="NUQ16" s="458"/>
      <c r="NUR16" s="458"/>
      <c r="NUS16" s="458"/>
      <c r="NUT16" s="458"/>
      <c r="NUU16" s="458"/>
      <c r="NUV16" s="458"/>
      <c r="NUW16" s="458"/>
      <c r="NUX16" s="458"/>
      <c r="NUY16" s="458"/>
      <c r="NUZ16" s="458"/>
      <c r="NVA16" s="458"/>
      <c r="NVB16" s="458"/>
      <c r="NVC16" s="458"/>
      <c r="NVD16" s="458"/>
      <c r="NVE16" s="458"/>
      <c r="NVF16" s="458"/>
      <c r="NVG16" s="458"/>
      <c r="NVH16" s="458"/>
      <c r="NVI16" s="458"/>
      <c r="NVJ16" s="458"/>
      <c r="NVK16" s="458"/>
      <c r="NVL16" s="458"/>
      <c r="NVM16" s="458"/>
      <c r="NVN16" s="458"/>
      <c r="NVO16" s="458"/>
      <c r="NVP16" s="458"/>
      <c r="NVQ16" s="458"/>
      <c r="NVR16" s="458"/>
      <c r="NVS16" s="458"/>
      <c r="NVT16" s="458"/>
      <c r="NVU16" s="458"/>
      <c r="NVV16" s="458"/>
      <c r="NVW16" s="458"/>
      <c r="NVX16" s="458"/>
      <c r="NVY16" s="458"/>
      <c r="NVZ16" s="458"/>
      <c r="NWA16" s="458"/>
      <c r="NWB16" s="458"/>
      <c r="NWC16" s="458"/>
      <c r="NWD16" s="458"/>
      <c r="NWE16" s="458"/>
      <c r="NWF16" s="458"/>
      <c r="NWG16" s="458"/>
      <c r="NWH16" s="458"/>
      <c r="NWI16" s="458"/>
      <c r="NWJ16" s="458"/>
      <c r="NWK16" s="458"/>
      <c r="NWL16" s="458"/>
      <c r="NWM16" s="458"/>
      <c r="NWN16" s="458"/>
      <c r="NWO16" s="458"/>
      <c r="NWP16" s="458"/>
      <c r="NWQ16" s="458"/>
      <c r="NWR16" s="458"/>
      <c r="NWS16" s="458"/>
      <c r="NWT16" s="458"/>
      <c r="NWU16" s="458"/>
      <c r="NWV16" s="458"/>
      <c r="NWW16" s="458"/>
      <c r="NWX16" s="458"/>
      <c r="NWY16" s="458"/>
      <c r="NWZ16" s="458"/>
      <c r="NXA16" s="458"/>
      <c r="NXB16" s="458"/>
      <c r="NXC16" s="458"/>
      <c r="NXD16" s="458"/>
      <c r="NXE16" s="458"/>
      <c r="NXF16" s="458"/>
      <c r="NXG16" s="458"/>
      <c r="NXH16" s="458"/>
      <c r="NXI16" s="458"/>
      <c r="NXJ16" s="458"/>
      <c r="NXK16" s="458"/>
      <c r="NXL16" s="458"/>
      <c r="NXM16" s="458"/>
      <c r="NXN16" s="458"/>
      <c r="NXO16" s="458"/>
      <c r="NXP16" s="458"/>
      <c r="NXQ16" s="458"/>
      <c r="NXR16" s="458"/>
      <c r="NXS16" s="458"/>
      <c r="NXT16" s="458"/>
      <c r="NXU16" s="458"/>
      <c r="NXV16" s="458"/>
      <c r="NXW16" s="458"/>
      <c r="NXX16" s="458"/>
      <c r="NXY16" s="458"/>
      <c r="NXZ16" s="458"/>
      <c r="NYA16" s="458"/>
      <c r="NYB16" s="458"/>
      <c r="NYC16" s="458"/>
      <c r="NYD16" s="458"/>
      <c r="NYE16" s="458"/>
      <c r="NYF16" s="458"/>
      <c r="NYG16" s="458"/>
      <c r="NYH16" s="458"/>
      <c r="NYI16" s="458"/>
      <c r="NYJ16" s="458"/>
      <c r="NYK16" s="458"/>
      <c r="NYL16" s="458"/>
      <c r="NYM16" s="458"/>
      <c r="NYN16" s="458"/>
      <c r="NYO16" s="458"/>
      <c r="NYP16" s="458"/>
      <c r="NYQ16" s="458"/>
      <c r="NYR16" s="458"/>
      <c r="NYS16" s="458"/>
      <c r="NYT16" s="458"/>
      <c r="NYU16" s="458"/>
      <c r="NYV16" s="458"/>
      <c r="NYW16" s="458"/>
      <c r="NYX16" s="458"/>
      <c r="NYY16" s="458"/>
      <c r="NYZ16" s="458"/>
      <c r="NZA16" s="458"/>
      <c r="NZB16" s="458"/>
      <c r="NZC16" s="458"/>
      <c r="NZD16" s="458"/>
      <c r="NZE16" s="458"/>
      <c r="NZF16" s="458"/>
      <c r="NZG16" s="458"/>
      <c r="NZH16" s="458"/>
      <c r="NZI16" s="458"/>
      <c r="NZJ16" s="458"/>
      <c r="NZK16" s="458"/>
      <c r="NZL16" s="458"/>
      <c r="NZM16" s="458"/>
      <c r="NZN16" s="458"/>
      <c r="NZO16" s="458"/>
      <c r="NZP16" s="458"/>
      <c r="NZQ16" s="458"/>
      <c r="NZR16" s="458"/>
      <c r="NZS16" s="458"/>
      <c r="NZT16" s="458"/>
      <c r="NZU16" s="458"/>
      <c r="NZV16" s="458"/>
      <c r="NZW16" s="458"/>
      <c r="NZX16" s="458"/>
      <c r="NZY16" s="458"/>
      <c r="NZZ16" s="458"/>
      <c r="OAA16" s="458"/>
      <c r="OAB16" s="458"/>
      <c r="OAC16" s="458"/>
      <c r="OAD16" s="458"/>
      <c r="OAE16" s="458"/>
      <c r="OAF16" s="458"/>
      <c r="OAG16" s="458"/>
      <c r="OAH16" s="458"/>
      <c r="OAI16" s="458"/>
      <c r="OAJ16" s="458"/>
      <c r="OAK16" s="458"/>
      <c r="OAL16" s="458"/>
      <c r="OAM16" s="458"/>
      <c r="OAN16" s="458"/>
      <c r="OAO16" s="458"/>
      <c r="OAP16" s="458"/>
      <c r="OAQ16" s="458"/>
      <c r="OAR16" s="458"/>
      <c r="OAS16" s="458"/>
      <c r="OAT16" s="458"/>
      <c r="OAU16" s="458"/>
      <c r="OAV16" s="458"/>
      <c r="OAW16" s="458"/>
      <c r="OAX16" s="458"/>
      <c r="OAY16" s="458"/>
      <c r="OAZ16" s="458"/>
      <c r="OBA16" s="458"/>
      <c r="OBB16" s="458"/>
      <c r="OBC16" s="458"/>
      <c r="OBD16" s="458"/>
      <c r="OBE16" s="458"/>
      <c r="OBF16" s="458"/>
      <c r="OBG16" s="458"/>
      <c r="OBH16" s="458"/>
      <c r="OBI16" s="458"/>
      <c r="OBJ16" s="458"/>
      <c r="OBK16" s="458"/>
      <c r="OBL16" s="458"/>
      <c r="OBM16" s="458"/>
      <c r="OBN16" s="458"/>
      <c r="OBO16" s="458"/>
      <c r="OBP16" s="458"/>
      <c r="OBQ16" s="458"/>
      <c r="OBR16" s="458"/>
      <c r="OBS16" s="458"/>
      <c r="OBT16" s="458"/>
      <c r="OBU16" s="458"/>
      <c r="OBV16" s="458"/>
      <c r="OBW16" s="458"/>
      <c r="OBX16" s="458"/>
      <c r="OBY16" s="458"/>
      <c r="OBZ16" s="458"/>
      <c r="OCA16" s="458"/>
      <c r="OCB16" s="458"/>
      <c r="OCC16" s="458"/>
      <c r="OCD16" s="458"/>
      <c r="OCE16" s="458"/>
      <c r="OCF16" s="458"/>
      <c r="OCG16" s="458"/>
      <c r="OCH16" s="458"/>
      <c r="OCI16" s="458"/>
      <c r="OCJ16" s="458"/>
      <c r="OCK16" s="458"/>
      <c r="OCL16" s="458"/>
      <c r="OCM16" s="458"/>
      <c r="OCN16" s="458"/>
      <c r="OCO16" s="458"/>
      <c r="OCP16" s="458"/>
      <c r="OCQ16" s="458"/>
      <c r="OCR16" s="458"/>
      <c r="OCS16" s="458"/>
      <c r="OCT16" s="458"/>
      <c r="OCU16" s="458"/>
      <c r="OCV16" s="458"/>
      <c r="OCW16" s="458"/>
      <c r="OCX16" s="458"/>
      <c r="OCY16" s="458"/>
      <c r="OCZ16" s="458"/>
      <c r="ODA16" s="458"/>
      <c r="ODB16" s="458"/>
      <c r="ODC16" s="458"/>
      <c r="ODD16" s="458"/>
      <c r="ODE16" s="458"/>
      <c r="ODF16" s="458"/>
      <c r="ODG16" s="458"/>
      <c r="ODH16" s="458"/>
      <c r="ODI16" s="458"/>
      <c r="ODJ16" s="458"/>
      <c r="ODK16" s="458"/>
      <c r="ODL16" s="458"/>
      <c r="ODM16" s="458"/>
      <c r="ODN16" s="458"/>
      <c r="ODO16" s="458"/>
      <c r="ODP16" s="458"/>
      <c r="ODQ16" s="458"/>
      <c r="ODR16" s="458"/>
      <c r="ODS16" s="458"/>
      <c r="ODT16" s="458"/>
      <c r="ODU16" s="458"/>
      <c r="ODV16" s="458"/>
      <c r="ODW16" s="458"/>
      <c r="ODX16" s="458"/>
      <c r="ODY16" s="458"/>
      <c r="ODZ16" s="458"/>
      <c r="OEA16" s="458"/>
      <c r="OEB16" s="458"/>
      <c r="OEC16" s="458"/>
      <c r="OED16" s="458"/>
      <c r="OEE16" s="458"/>
      <c r="OEF16" s="458"/>
      <c r="OEG16" s="458"/>
      <c r="OEH16" s="458"/>
      <c r="OEI16" s="458"/>
      <c r="OEJ16" s="458"/>
      <c r="OEK16" s="458"/>
      <c r="OEL16" s="458"/>
      <c r="OEM16" s="458"/>
      <c r="OEN16" s="458"/>
      <c r="OEO16" s="458"/>
      <c r="OEP16" s="458"/>
      <c r="OEQ16" s="458"/>
      <c r="OER16" s="458"/>
      <c r="OES16" s="458"/>
      <c r="OET16" s="458"/>
      <c r="OEU16" s="458"/>
      <c r="OEV16" s="458"/>
      <c r="OEW16" s="458"/>
      <c r="OEX16" s="458"/>
      <c r="OEY16" s="458"/>
      <c r="OEZ16" s="458"/>
      <c r="OFA16" s="458"/>
      <c r="OFB16" s="458"/>
      <c r="OFC16" s="458"/>
      <c r="OFD16" s="458"/>
      <c r="OFE16" s="458"/>
      <c r="OFF16" s="458"/>
      <c r="OFG16" s="458"/>
      <c r="OFH16" s="458"/>
      <c r="OFI16" s="458"/>
      <c r="OFJ16" s="458"/>
      <c r="OFK16" s="458"/>
      <c r="OFL16" s="458"/>
      <c r="OFM16" s="458"/>
      <c r="OFN16" s="458"/>
      <c r="OFO16" s="458"/>
      <c r="OFP16" s="458"/>
      <c r="OFQ16" s="458"/>
      <c r="OFR16" s="458"/>
      <c r="OFS16" s="458"/>
      <c r="OFT16" s="458"/>
      <c r="OFU16" s="458"/>
      <c r="OFV16" s="458"/>
      <c r="OFW16" s="458"/>
      <c r="OFX16" s="458"/>
      <c r="OFY16" s="458"/>
      <c r="OFZ16" s="458"/>
      <c r="OGA16" s="458"/>
      <c r="OGB16" s="458"/>
      <c r="OGC16" s="458"/>
      <c r="OGD16" s="458"/>
      <c r="OGE16" s="458"/>
      <c r="OGF16" s="458"/>
      <c r="OGG16" s="458"/>
      <c r="OGH16" s="458"/>
      <c r="OGI16" s="458"/>
      <c r="OGJ16" s="458"/>
      <c r="OGK16" s="458"/>
      <c r="OGL16" s="458"/>
      <c r="OGM16" s="458"/>
      <c r="OGN16" s="458"/>
      <c r="OGO16" s="458"/>
      <c r="OGP16" s="458"/>
      <c r="OGQ16" s="458"/>
      <c r="OGR16" s="458"/>
      <c r="OGS16" s="458"/>
      <c r="OGT16" s="458"/>
      <c r="OGU16" s="458"/>
      <c r="OGV16" s="458"/>
      <c r="OGW16" s="458"/>
      <c r="OGX16" s="458"/>
      <c r="OGY16" s="458"/>
      <c r="OGZ16" s="458"/>
      <c r="OHA16" s="458"/>
      <c r="OHB16" s="458"/>
      <c r="OHC16" s="458"/>
      <c r="OHD16" s="458"/>
      <c r="OHE16" s="458"/>
      <c r="OHF16" s="458"/>
      <c r="OHG16" s="458"/>
      <c r="OHH16" s="458"/>
      <c r="OHI16" s="458"/>
      <c r="OHJ16" s="458"/>
      <c r="OHK16" s="458"/>
      <c r="OHL16" s="458"/>
      <c r="OHM16" s="458"/>
      <c r="OHN16" s="458"/>
      <c r="OHO16" s="458"/>
      <c r="OHP16" s="458"/>
      <c r="OHQ16" s="458"/>
      <c r="OHR16" s="458"/>
      <c r="OHS16" s="458"/>
      <c r="OHT16" s="458"/>
      <c r="OHU16" s="458"/>
      <c r="OHV16" s="458"/>
      <c r="OHW16" s="458"/>
      <c r="OHX16" s="458"/>
      <c r="OHY16" s="458"/>
      <c r="OHZ16" s="458"/>
      <c r="OIA16" s="458"/>
      <c r="OIB16" s="458"/>
      <c r="OIC16" s="458"/>
      <c r="OID16" s="458"/>
      <c r="OIE16" s="458"/>
      <c r="OIF16" s="458"/>
      <c r="OIG16" s="458"/>
      <c r="OIH16" s="458"/>
      <c r="OII16" s="458"/>
      <c r="OIJ16" s="458"/>
      <c r="OIK16" s="458"/>
      <c r="OIL16" s="458"/>
      <c r="OIM16" s="458"/>
      <c r="OIN16" s="458"/>
      <c r="OIO16" s="458"/>
      <c r="OIP16" s="458"/>
      <c r="OIQ16" s="458"/>
      <c r="OIR16" s="458"/>
      <c r="OIS16" s="458"/>
      <c r="OIT16" s="458"/>
      <c r="OIU16" s="458"/>
      <c r="OIV16" s="458"/>
      <c r="OIW16" s="458"/>
      <c r="OIX16" s="458"/>
      <c r="OIY16" s="458"/>
      <c r="OIZ16" s="458"/>
      <c r="OJA16" s="458"/>
      <c r="OJB16" s="458"/>
      <c r="OJC16" s="458"/>
      <c r="OJD16" s="458"/>
      <c r="OJE16" s="458"/>
      <c r="OJF16" s="458"/>
      <c r="OJG16" s="458"/>
      <c r="OJH16" s="458"/>
      <c r="OJI16" s="458"/>
      <c r="OJJ16" s="458"/>
      <c r="OJK16" s="458"/>
      <c r="OJL16" s="458"/>
      <c r="OJM16" s="458"/>
      <c r="OJN16" s="458"/>
      <c r="OJO16" s="458"/>
      <c r="OJP16" s="458"/>
      <c r="OJQ16" s="458"/>
      <c r="OJR16" s="458"/>
      <c r="OJS16" s="458"/>
      <c r="OJT16" s="458"/>
      <c r="OJU16" s="458"/>
      <c r="OJV16" s="458"/>
      <c r="OJW16" s="458"/>
      <c r="OJX16" s="458"/>
      <c r="OJY16" s="458"/>
      <c r="OJZ16" s="458"/>
      <c r="OKA16" s="458"/>
      <c r="OKB16" s="458"/>
      <c r="OKC16" s="458"/>
      <c r="OKD16" s="458"/>
      <c r="OKE16" s="458"/>
      <c r="OKF16" s="458"/>
      <c r="OKG16" s="458"/>
      <c r="OKH16" s="458"/>
      <c r="OKI16" s="458"/>
      <c r="OKJ16" s="458"/>
      <c r="OKK16" s="458"/>
      <c r="OKL16" s="458"/>
      <c r="OKM16" s="458"/>
      <c r="OKN16" s="458"/>
      <c r="OKO16" s="458"/>
      <c r="OKP16" s="458"/>
      <c r="OKQ16" s="458"/>
      <c r="OKR16" s="458"/>
      <c r="OKS16" s="458"/>
      <c r="OKT16" s="458"/>
      <c r="OKU16" s="458"/>
      <c r="OKV16" s="458"/>
      <c r="OKW16" s="458"/>
      <c r="OKX16" s="458"/>
      <c r="OKY16" s="458"/>
      <c r="OKZ16" s="458"/>
      <c r="OLA16" s="458"/>
      <c r="OLB16" s="458"/>
      <c r="OLC16" s="458"/>
      <c r="OLD16" s="458"/>
      <c r="OLE16" s="458"/>
      <c r="OLF16" s="458"/>
      <c r="OLG16" s="458"/>
      <c r="OLH16" s="458"/>
      <c r="OLI16" s="458"/>
      <c r="OLJ16" s="458"/>
      <c r="OLK16" s="458"/>
      <c r="OLL16" s="458"/>
      <c r="OLM16" s="458"/>
      <c r="OLN16" s="458"/>
      <c r="OLO16" s="458"/>
      <c r="OLP16" s="458"/>
      <c r="OLQ16" s="458"/>
      <c r="OLR16" s="458"/>
      <c r="OLS16" s="458"/>
      <c r="OLT16" s="458"/>
      <c r="OLU16" s="458"/>
      <c r="OLV16" s="458"/>
      <c r="OLW16" s="458"/>
      <c r="OLX16" s="458"/>
      <c r="OLY16" s="458"/>
      <c r="OLZ16" s="458"/>
      <c r="OMA16" s="458"/>
      <c r="OMB16" s="458"/>
      <c r="OMC16" s="458"/>
      <c r="OMD16" s="458"/>
      <c r="OME16" s="458"/>
      <c r="OMF16" s="458"/>
      <c r="OMG16" s="458"/>
      <c r="OMH16" s="458"/>
      <c r="OMI16" s="458"/>
      <c r="OMJ16" s="458"/>
      <c r="OMK16" s="458"/>
      <c r="OML16" s="458"/>
      <c r="OMM16" s="458"/>
      <c r="OMN16" s="458"/>
      <c r="OMO16" s="458"/>
      <c r="OMP16" s="458"/>
      <c r="OMQ16" s="458"/>
      <c r="OMR16" s="458"/>
      <c r="OMS16" s="458"/>
      <c r="OMT16" s="458"/>
      <c r="OMU16" s="458"/>
      <c r="OMV16" s="458"/>
      <c r="OMW16" s="458"/>
      <c r="OMX16" s="458"/>
      <c r="OMY16" s="458"/>
      <c r="OMZ16" s="458"/>
      <c r="ONA16" s="458"/>
      <c r="ONB16" s="458"/>
      <c r="ONC16" s="458"/>
      <c r="OND16" s="458"/>
      <c r="ONE16" s="458"/>
      <c r="ONF16" s="458"/>
      <c r="ONG16" s="458"/>
      <c r="ONH16" s="458"/>
      <c r="ONI16" s="458"/>
      <c r="ONJ16" s="458"/>
      <c r="ONK16" s="458"/>
      <c r="ONL16" s="458"/>
      <c r="ONM16" s="458"/>
      <c r="ONN16" s="458"/>
      <c r="ONO16" s="458"/>
      <c r="ONP16" s="458"/>
      <c r="ONQ16" s="458"/>
      <c r="ONR16" s="458"/>
      <c r="ONS16" s="458"/>
      <c r="ONT16" s="458"/>
      <c r="ONU16" s="458"/>
      <c r="ONV16" s="458"/>
      <c r="ONW16" s="458"/>
      <c r="ONX16" s="458"/>
      <c r="ONY16" s="458"/>
      <c r="ONZ16" s="458"/>
      <c r="OOA16" s="458"/>
      <c r="OOB16" s="458"/>
      <c r="OOC16" s="458"/>
      <c r="OOD16" s="458"/>
      <c r="OOE16" s="458"/>
      <c r="OOF16" s="458"/>
      <c r="OOG16" s="458"/>
      <c r="OOH16" s="458"/>
      <c r="OOI16" s="458"/>
      <c r="OOJ16" s="458"/>
      <c r="OOK16" s="458"/>
      <c r="OOL16" s="458"/>
      <c r="OOM16" s="458"/>
      <c r="OON16" s="458"/>
      <c r="OOO16" s="458"/>
      <c r="OOP16" s="458"/>
      <c r="OOQ16" s="458"/>
      <c r="OOR16" s="458"/>
      <c r="OOS16" s="458"/>
      <c r="OOT16" s="458"/>
      <c r="OOU16" s="458"/>
      <c r="OOV16" s="458"/>
      <c r="OOW16" s="458"/>
      <c r="OOX16" s="458"/>
      <c r="OOY16" s="458"/>
      <c r="OOZ16" s="458"/>
      <c r="OPA16" s="458"/>
      <c r="OPB16" s="458"/>
      <c r="OPC16" s="458"/>
      <c r="OPD16" s="458"/>
      <c r="OPE16" s="458"/>
      <c r="OPF16" s="458"/>
      <c r="OPG16" s="458"/>
      <c r="OPH16" s="458"/>
      <c r="OPI16" s="458"/>
      <c r="OPJ16" s="458"/>
      <c r="OPK16" s="458"/>
      <c r="OPL16" s="458"/>
      <c r="OPM16" s="458"/>
      <c r="OPN16" s="458"/>
      <c r="OPO16" s="458"/>
      <c r="OPP16" s="458"/>
      <c r="OPQ16" s="458"/>
      <c r="OPR16" s="458"/>
      <c r="OPS16" s="458"/>
      <c r="OPT16" s="458"/>
      <c r="OPU16" s="458"/>
      <c r="OPV16" s="458"/>
      <c r="OPW16" s="458"/>
      <c r="OPX16" s="458"/>
      <c r="OPY16" s="458"/>
      <c r="OPZ16" s="458"/>
      <c r="OQA16" s="458"/>
      <c r="OQB16" s="458"/>
      <c r="OQC16" s="458"/>
      <c r="OQD16" s="458"/>
      <c r="OQE16" s="458"/>
      <c r="OQF16" s="458"/>
      <c r="OQG16" s="458"/>
      <c r="OQH16" s="458"/>
      <c r="OQI16" s="458"/>
      <c r="OQJ16" s="458"/>
      <c r="OQK16" s="458"/>
      <c r="OQL16" s="458"/>
      <c r="OQM16" s="458"/>
      <c r="OQN16" s="458"/>
      <c r="OQO16" s="458"/>
      <c r="OQP16" s="458"/>
      <c r="OQQ16" s="458"/>
      <c r="OQR16" s="458"/>
      <c r="OQS16" s="458"/>
      <c r="OQT16" s="458"/>
      <c r="OQU16" s="458"/>
      <c r="OQV16" s="458"/>
      <c r="OQW16" s="458"/>
      <c r="OQX16" s="458"/>
      <c r="OQY16" s="458"/>
      <c r="OQZ16" s="458"/>
      <c r="ORA16" s="458"/>
      <c r="ORB16" s="458"/>
      <c r="ORC16" s="458"/>
      <c r="ORD16" s="458"/>
      <c r="ORE16" s="458"/>
      <c r="ORF16" s="458"/>
      <c r="ORG16" s="458"/>
      <c r="ORH16" s="458"/>
      <c r="ORI16" s="458"/>
      <c r="ORJ16" s="458"/>
      <c r="ORK16" s="458"/>
      <c r="ORL16" s="458"/>
      <c r="ORM16" s="458"/>
      <c r="ORN16" s="458"/>
      <c r="ORO16" s="458"/>
      <c r="ORP16" s="458"/>
      <c r="ORQ16" s="458"/>
      <c r="ORR16" s="458"/>
      <c r="ORS16" s="458"/>
      <c r="ORT16" s="458"/>
      <c r="ORU16" s="458"/>
      <c r="ORV16" s="458"/>
      <c r="ORW16" s="458"/>
      <c r="ORX16" s="458"/>
      <c r="ORY16" s="458"/>
      <c r="ORZ16" s="458"/>
      <c r="OSA16" s="458"/>
      <c r="OSB16" s="458"/>
      <c r="OSC16" s="458"/>
      <c r="OSD16" s="458"/>
      <c r="OSE16" s="458"/>
      <c r="OSF16" s="458"/>
      <c r="OSG16" s="458"/>
      <c r="OSH16" s="458"/>
      <c r="OSI16" s="458"/>
      <c r="OSJ16" s="458"/>
      <c r="OSK16" s="458"/>
      <c r="OSL16" s="458"/>
      <c r="OSM16" s="458"/>
      <c r="OSN16" s="458"/>
      <c r="OSO16" s="458"/>
      <c r="OSP16" s="458"/>
      <c r="OSQ16" s="458"/>
      <c r="OSR16" s="458"/>
      <c r="OSS16" s="458"/>
      <c r="OST16" s="458"/>
      <c r="OSU16" s="458"/>
      <c r="OSV16" s="458"/>
      <c r="OSW16" s="458"/>
      <c r="OSX16" s="458"/>
      <c r="OSY16" s="458"/>
      <c r="OSZ16" s="458"/>
      <c r="OTA16" s="458"/>
      <c r="OTB16" s="458"/>
      <c r="OTC16" s="458"/>
      <c r="OTD16" s="458"/>
      <c r="OTE16" s="458"/>
      <c r="OTF16" s="458"/>
      <c r="OTG16" s="458"/>
      <c r="OTH16" s="458"/>
      <c r="OTI16" s="458"/>
      <c r="OTJ16" s="458"/>
      <c r="OTK16" s="458"/>
      <c r="OTL16" s="458"/>
      <c r="OTM16" s="458"/>
      <c r="OTN16" s="458"/>
      <c r="OTO16" s="458"/>
      <c r="OTP16" s="458"/>
      <c r="OTQ16" s="458"/>
      <c r="OTR16" s="458"/>
      <c r="OTS16" s="458"/>
      <c r="OTT16" s="458"/>
      <c r="OTU16" s="458"/>
      <c r="OTV16" s="458"/>
      <c r="OTW16" s="458"/>
      <c r="OTX16" s="458"/>
      <c r="OTY16" s="458"/>
      <c r="OTZ16" s="458"/>
      <c r="OUA16" s="458"/>
      <c r="OUB16" s="458"/>
      <c r="OUC16" s="458"/>
      <c r="OUD16" s="458"/>
      <c r="OUE16" s="458"/>
      <c r="OUF16" s="458"/>
      <c r="OUG16" s="458"/>
      <c r="OUH16" s="458"/>
      <c r="OUI16" s="458"/>
      <c r="OUJ16" s="458"/>
      <c r="OUK16" s="458"/>
      <c r="OUL16" s="458"/>
      <c r="OUM16" s="458"/>
      <c r="OUN16" s="458"/>
      <c r="OUO16" s="458"/>
      <c r="OUP16" s="458"/>
      <c r="OUQ16" s="458"/>
      <c r="OUR16" s="458"/>
      <c r="OUS16" s="458"/>
      <c r="OUT16" s="458"/>
      <c r="OUU16" s="458"/>
      <c r="OUV16" s="458"/>
      <c r="OUW16" s="458"/>
      <c r="OUX16" s="458"/>
      <c r="OUY16" s="458"/>
      <c r="OUZ16" s="458"/>
      <c r="OVA16" s="458"/>
      <c r="OVB16" s="458"/>
      <c r="OVC16" s="458"/>
      <c r="OVD16" s="458"/>
      <c r="OVE16" s="458"/>
      <c r="OVF16" s="458"/>
      <c r="OVG16" s="458"/>
      <c r="OVH16" s="458"/>
      <c r="OVI16" s="458"/>
      <c r="OVJ16" s="458"/>
      <c r="OVK16" s="458"/>
      <c r="OVL16" s="458"/>
      <c r="OVM16" s="458"/>
      <c r="OVN16" s="458"/>
      <c r="OVO16" s="458"/>
      <c r="OVP16" s="458"/>
      <c r="OVQ16" s="458"/>
      <c r="OVR16" s="458"/>
      <c r="OVS16" s="458"/>
      <c r="OVT16" s="458"/>
      <c r="OVU16" s="458"/>
      <c r="OVV16" s="458"/>
      <c r="OVW16" s="458"/>
      <c r="OVX16" s="458"/>
      <c r="OVY16" s="458"/>
      <c r="OVZ16" s="458"/>
      <c r="OWA16" s="458"/>
      <c r="OWB16" s="458"/>
      <c r="OWC16" s="458"/>
      <c r="OWD16" s="458"/>
      <c r="OWE16" s="458"/>
      <c r="OWF16" s="458"/>
      <c r="OWG16" s="458"/>
      <c r="OWH16" s="458"/>
      <c r="OWI16" s="458"/>
      <c r="OWJ16" s="458"/>
      <c r="OWK16" s="458"/>
      <c r="OWL16" s="458"/>
      <c r="OWM16" s="458"/>
      <c r="OWN16" s="458"/>
      <c r="OWO16" s="458"/>
      <c r="OWP16" s="458"/>
      <c r="OWQ16" s="458"/>
      <c r="OWR16" s="458"/>
      <c r="OWS16" s="458"/>
      <c r="OWT16" s="458"/>
      <c r="OWU16" s="458"/>
      <c r="OWV16" s="458"/>
      <c r="OWW16" s="458"/>
      <c r="OWX16" s="458"/>
      <c r="OWY16" s="458"/>
      <c r="OWZ16" s="458"/>
      <c r="OXA16" s="458"/>
      <c r="OXB16" s="458"/>
      <c r="OXC16" s="458"/>
      <c r="OXD16" s="458"/>
      <c r="OXE16" s="458"/>
      <c r="OXF16" s="458"/>
      <c r="OXG16" s="458"/>
      <c r="OXH16" s="458"/>
      <c r="OXI16" s="458"/>
      <c r="OXJ16" s="458"/>
      <c r="OXK16" s="458"/>
      <c r="OXL16" s="458"/>
      <c r="OXM16" s="458"/>
      <c r="OXN16" s="458"/>
      <c r="OXO16" s="458"/>
      <c r="OXP16" s="458"/>
      <c r="OXQ16" s="458"/>
      <c r="OXR16" s="458"/>
      <c r="OXS16" s="458"/>
      <c r="OXT16" s="458"/>
      <c r="OXU16" s="458"/>
      <c r="OXV16" s="458"/>
      <c r="OXW16" s="458"/>
      <c r="OXX16" s="458"/>
      <c r="OXY16" s="458"/>
      <c r="OXZ16" s="458"/>
      <c r="OYA16" s="458"/>
      <c r="OYB16" s="458"/>
      <c r="OYC16" s="458"/>
      <c r="OYD16" s="458"/>
      <c r="OYE16" s="458"/>
      <c r="OYF16" s="458"/>
      <c r="OYG16" s="458"/>
      <c r="OYH16" s="458"/>
      <c r="OYI16" s="458"/>
      <c r="OYJ16" s="458"/>
      <c r="OYK16" s="458"/>
      <c r="OYL16" s="458"/>
      <c r="OYM16" s="458"/>
      <c r="OYN16" s="458"/>
      <c r="OYO16" s="458"/>
      <c r="OYP16" s="458"/>
      <c r="OYQ16" s="458"/>
      <c r="OYR16" s="458"/>
      <c r="OYS16" s="458"/>
      <c r="OYT16" s="458"/>
      <c r="OYU16" s="458"/>
      <c r="OYV16" s="458"/>
      <c r="OYW16" s="458"/>
      <c r="OYX16" s="458"/>
      <c r="OYY16" s="458"/>
      <c r="OYZ16" s="458"/>
      <c r="OZA16" s="458"/>
      <c r="OZB16" s="458"/>
      <c r="OZC16" s="458"/>
      <c r="OZD16" s="458"/>
      <c r="OZE16" s="458"/>
      <c r="OZF16" s="458"/>
      <c r="OZG16" s="458"/>
      <c r="OZH16" s="458"/>
      <c r="OZI16" s="458"/>
      <c r="OZJ16" s="458"/>
      <c r="OZK16" s="458"/>
      <c r="OZL16" s="458"/>
      <c r="OZM16" s="458"/>
      <c r="OZN16" s="458"/>
      <c r="OZO16" s="458"/>
      <c r="OZP16" s="458"/>
      <c r="OZQ16" s="458"/>
      <c r="OZR16" s="458"/>
      <c r="OZS16" s="458"/>
      <c r="OZT16" s="458"/>
      <c r="OZU16" s="458"/>
      <c r="OZV16" s="458"/>
      <c r="OZW16" s="458"/>
      <c r="OZX16" s="458"/>
      <c r="OZY16" s="458"/>
      <c r="OZZ16" s="458"/>
      <c r="PAA16" s="458"/>
      <c r="PAB16" s="458"/>
      <c r="PAC16" s="458"/>
      <c r="PAD16" s="458"/>
      <c r="PAE16" s="458"/>
      <c r="PAF16" s="458"/>
      <c r="PAG16" s="458"/>
      <c r="PAH16" s="458"/>
      <c r="PAI16" s="458"/>
      <c r="PAJ16" s="458"/>
      <c r="PAK16" s="458"/>
      <c r="PAL16" s="458"/>
      <c r="PAM16" s="458"/>
      <c r="PAN16" s="458"/>
      <c r="PAO16" s="458"/>
      <c r="PAP16" s="458"/>
      <c r="PAQ16" s="458"/>
      <c r="PAR16" s="458"/>
      <c r="PAS16" s="458"/>
      <c r="PAT16" s="458"/>
      <c r="PAU16" s="458"/>
      <c r="PAV16" s="458"/>
      <c r="PAW16" s="458"/>
      <c r="PAX16" s="458"/>
      <c r="PAY16" s="458"/>
      <c r="PAZ16" s="458"/>
      <c r="PBA16" s="458"/>
      <c r="PBB16" s="458"/>
      <c r="PBC16" s="458"/>
      <c r="PBD16" s="458"/>
      <c r="PBE16" s="458"/>
      <c r="PBF16" s="458"/>
      <c r="PBG16" s="458"/>
      <c r="PBH16" s="458"/>
      <c r="PBI16" s="458"/>
      <c r="PBJ16" s="458"/>
      <c r="PBK16" s="458"/>
      <c r="PBL16" s="458"/>
      <c r="PBM16" s="458"/>
      <c r="PBN16" s="458"/>
      <c r="PBO16" s="458"/>
      <c r="PBP16" s="458"/>
      <c r="PBQ16" s="458"/>
      <c r="PBR16" s="458"/>
      <c r="PBS16" s="458"/>
      <c r="PBT16" s="458"/>
      <c r="PBU16" s="458"/>
      <c r="PBV16" s="458"/>
      <c r="PBW16" s="458"/>
      <c r="PBX16" s="458"/>
      <c r="PBY16" s="458"/>
      <c r="PBZ16" s="458"/>
      <c r="PCA16" s="458"/>
      <c r="PCB16" s="458"/>
      <c r="PCC16" s="458"/>
      <c r="PCD16" s="458"/>
      <c r="PCE16" s="458"/>
      <c r="PCF16" s="458"/>
      <c r="PCG16" s="458"/>
      <c r="PCH16" s="458"/>
      <c r="PCI16" s="458"/>
      <c r="PCJ16" s="458"/>
      <c r="PCK16" s="458"/>
      <c r="PCL16" s="458"/>
      <c r="PCM16" s="458"/>
      <c r="PCN16" s="458"/>
      <c r="PCO16" s="458"/>
      <c r="PCP16" s="458"/>
      <c r="PCQ16" s="458"/>
      <c r="PCR16" s="458"/>
      <c r="PCS16" s="458"/>
      <c r="PCT16" s="458"/>
      <c r="PCU16" s="458"/>
      <c r="PCV16" s="458"/>
      <c r="PCW16" s="458"/>
      <c r="PCX16" s="458"/>
      <c r="PCY16" s="458"/>
      <c r="PCZ16" s="458"/>
      <c r="PDA16" s="458"/>
      <c r="PDB16" s="458"/>
      <c r="PDC16" s="458"/>
      <c r="PDD16" s="458"/>
      <c r="PDE16" s="458"/>
      <c r="PDF16" s="458"/>
      <c r="PDG16" s="458"/>
      <c r="PDH16" s="458"/>
      <c r="PDI16" s="458"/>
      <c r="PDJ16" s="458"/>
      <c r="PDK16" s="458"/>
      <c r="PDL16" s="458"/>
      <c r="PDM16" s="458"/>
      <c r="PDN16" s="458"/>
      <c r="PDO16" s="458"/>
      <c r="PDP16" s="458"/>
      <c r="PDQ16" s="458"/>
      <c r="PDR16" s="458"/>
      <c r="PDS16" s="458"/>
      <c r="PDT16" s="458"/>
      <c r="PDU16" s="458"/>
      <c r="PDV16" s="458"/>
      <c r="PDW16" s="458"/>
      <c r="PDX16" s="458"/>
      <c r="PDY16" s="458"/>
      <c r="PDZ16" s="458"/>
      <c r="PEA16" s="458"/>
      <c r="PEB16" s="458"/>
      <c r="PEC16" s="458"/>
      <c r="PED16" s="458"/>
      <c r="PEE16" s="458"/>
      <c r="PEF16" s="458"/>
      <c r="PEG16" s="458"/>
      <c r="PEH16" s="458"/>
      <c r="PEI16" s="458"/>
      <c r="PEJ16" s="458"/>
      <c r="PEK16" s="458"/>
      <c r="PEL16" s="458"/>
      <c r="PEM16" s="458"/>
      <c r="PEN16" s="458"/>
      <c r="PEO16" s="458"/>
      <c r="PEP16" s="458"/>
      <c r="PEQ16" s="458"/>
      <c r="PER16" s="458"/>
      <c r="PES16" s="458"/>
      <c r="PET16" s="458"/>
      <c r="PEU16" s="458"/>
      <c r="PEV16" s="458"/>
      <c r="PEW16" s="458"/>
      <c r="PEX16" s="458"/>
      <c r="PEY16" s="458"/>
      <c r="PEZ16" s="458"/>
      <c r="PFA16" s="458"/>
      <c r="PFB16" s="458"/>
      <c r="PFC16" s="458"/>
      <c r="PFD16" s="458"/>
      <c r="PFE16" s="458"/>
      <c r="PFF16" s="458"/>
      <c r="PFG16" s="458"/>
      <c r="PFH16" s="458"/>
      <c r="PFI16" s="458"/>
      <c r="PFJ16" s="458"/>
      <c r="PFK16" s="458"/>
      <c r="PFL16" s="458"/>
      <c r="PFM16" s="458"/>
      <c r="PFN16" s="458"/>
      <c r="PFO16" s="458"/>
      <c r="PFP16" s="458"/>
      <c r="PFQ16" s="458"/>
      <c r="PFR16" s="458"/>
      <c r="PFS16" s="458"/>
      <c r="PFT16" s="458"/>
      <c r="PFU16" s="458"/>
      <c r="PFV16" s="458"/>
      <c r="PFW16" s="458"/>
      <c r="PFX16" s="458"/>
      <c r="PFY16" s="458"/>
      <c r="PFZ16" s="458"/>
      <c r="PGA16" s="458"/>
      <c r="PGB16" s="458"/>
      <c r="PGC16" s="458"/>
      <c r="PGD16" s="458"/>
      <c r="PGE16" s="458"/>
      <c r="PGF16" s="458"/>
      <c r="PGG16" s="458"/>
      <c r="PGH16" s="458"/>
      <c r="PGI16" s="458"/>
      <c r="PGJ16" s="458"/>
      <c r="PGK16" s="458"/>
      <c r="PGL16" s="458"/>
      <c r="PGM16" s="458"/>
      <c r="PGN16" s="458"/>
      <c r="PGO16" s="458"/>
      <c r="PGP16" s="458"/>
      <c r="PGQ16" s="458"/>
      <c r="PGR16" s="458"/>
      <c r="PGS16" s="458"/>
      <c r="PGT16" s="458"/>
      <c r="PGU16" s="458"/>
      <c r="PGV16" s="458"/>
      <c r="PGW16" s="458"/>
      <c r="PGX16" s="458"/>
      <c r="PGY16" s="458"/>
      <c r="PGZ16" s="458"/>
      <c r="PHA16" s="458"/>
      <c r="PHB16" s="458"/>
      <c r="PHC16" s="458"/>
      <c r="PHD16" s="458"/>
      <c r="PHE16" s="458"/>
      <c r="PHF16" s="458"/>
      <c r="PHG16" s="458"/>
      <c r="PHH16" s="458"/>
      <c r="PHI16" s="458"/>
      <c r="PHJ16" s="458"/>
      <c r="PHK16" s="458"/>
      <c r="PHL16" s="458"/>
      <c r="PHM16" s="458"/>
      <c r="PHN16" s="458"/>
      <c r="PHO16" s="458"/>
      <c r="PHP16" s="458"/>
      <c r="PHQ16" s="458"/>
      <c r="PHR16" s="458"/>
      <c r="PHS16" s="458"/>
      <c r="PHT16" s="458"/>
      <c r="PHU16" s="458"/>
      <c r="PHV16" s="458"/>
      <c r="PHW16" s="458"/>
      <c r="PHX16" s="458"/>
      <c r="PHY16" s="458"/>
      <c r="PHZ16" s="458"/>
      <c r="PIA16" s="458"/>
      <c r="PIB16" s="458"/>
      <c r="PIC16" s="458"/>
      <c r="PID16" s="458"/>
      <c r="PIE16" s="458"/>
      <c r="PIF16" s="458"/>
      <c r="PIG16" s="458"/>
      <c r="PIH16" s="458"/>
      <c r="PII16" s="458"/>
      <c r="PIJ16" s="458"/>
      <c r="PIK16" s="458"/>
      <c r="PIL16" s="458"/>
      <c r="PIM16" s="458"/>
      <c r="PIN16" s="458"/>
      <c r="PIO16" s="458"/>
      <c r="PIP16" s="458"/>
      <c r="PIQ16" s="458"/>
      <c r="PIR16" s="458"/>
      <c r="PIS16" s="458"/>
      <c r="PIT16" s="458"/>
      <c r="PIU16" s="458"/>
      <c r="PIV16" s="458"/>
      <c r="PIW16" s="458"/>
      <c r="PIX16" s="458"/>
      <c r="PIY16" s="458"/>
      <c r="PIZ16" s="458"/>
      <c r="PJA16" s="458"/>
      <c r="PJB16" s="458"/>
      <c r="PJC16" s="458"/>
      <c r="PJD16" s="458"/>
      <c r="PJE16" s="458"/>
      <c r="PJF16" s="458"/>
      <c r="PJG16" s="458"/>
      <c r="PJH16" s="458"/>
      <c r="PJI16" s="458"/>
      <c r="PJJ16" s="458"/>
      <c r="PJK16" s="458"/>
      <c r="PJL16" s="458"/>
      <c r="PJM16" s="458"/>
      <c r="PJN16" s="458"/>
      <c r="PJO16" s="458"/>
      <c r="PJP16" s="458"/>
      <c r="PJQ16" s="458"/>
      <c r="PJR16" s="458"/>
      <c r="PJS16" s="458"/>
      <c r="PJT16" s="458"/>
      <c r="PJU16" s="458"/>
      <c r="PJV16" s="458"/>
      <c r="PJW16" s="458"/>
      <c r="PJX16" s="458"/>
      <c r="PJY16" s="458"/>
      <c r="PJZ16" s="458"/>
      <c r="PKA16" s="458"/>
      <c r="PKB16" s="458"/>
      <c r="PKC16" s="458"/>
      <c r="PKD16" s="458"/>
      <c r="PKE16" s="458"/>
      <c r="PKF16" s="458"/>
      <c r="PKG16" s="458"/>
      <c r="PKH16" s="458"/>
      <c r="PKI16" s="458"/>
      <c r="PKJ16" s="458"/>
      <c r="PKK16" s="458"/>
      <c r="PKL16" s="458"/>
      <c r="PKM16" s="458"/>
      <c r="PKN16" s="458"/>
      <c r="PKO16" s="458"/>
      <c r="PKP16" s="458"/>
      <c r="PKQ16" s="458"/>
      <c r="PKR16" s="458"/>
      <c r="PKS16" s="458"/>
      <c r="PKT16" s="458"/>
      <c r="PKU16" s="458"/>
      <c r="PKV16" s="458"/>
      <c r="PKW16" s="458"/>
      <c r="PKX16" s="458"/>
      <c r="PKY16" s="458"/>
      <c r="PKZ16" s="458"/>
      <c r="PLA16" s="458"/>
      <c r="PLB16" s="458"/>
      <c r="PLC16" s="458"/>
      <c r="PLD16" s="458"/>
      <c r="PLE16" s="458"/>
      <c r="PLF16" s="458"/>
      <c r="PLG16" s="458"/>
      <c r="PLH16" s="458"/>
      <c r="PLI16" s="458"/>
      <c r="PLJ16" s="458"/>
      <c r="PLK16" s="458"/>
      <c r="PLL16" s="458"/>
      <c r="PLM16" s="458"/>
      <c r="PLN16" s="458"/>
      <c r="PLO16" s="458"/>
      <c r="PLP16" s="458"/>
      <c r="PLQ16" s="458"/>
      <c r="PLR16" s="458"/>
      <c r="PLS16" s="458"/>
      <c r="PLT16" s="458"/>
      <c r="PLU16" s="458"/>
      <c r="PLV16" s="458"/>
      <c r="PLW16" s="458"/>
      <c r="PLX16" s="458"/>
      <c r="PLY16" s="458"/>
      <c r="PLZ16" s="458"/>
      <c r="PMA16" s="458"/>
      <c r="PMB16" s="458"/>
      <c r="PMC16" s="458"/>
      <c r="PMD16" s="458"/>
      <c r="PME16" s="458"/>
      <c r="PMF16" s="458"/>
      <c r="PMG16" s="458"/>
      <c r="PMH16" s="458"/>
      <c r="PMI16" s="458"/>
      <c r="PMJ16" s="458"/>
      <c r="PMK16" s="458"/>
      <c r="PML16" s="458"/>
      <c r="PMM16" s="458"/>
      <c r="PMN16" s="458"/>
      <c r="PMO16" s="458"/>
      <c r="PMP16" s="458"/>
      <c r="PMQ16" s="458"/>
      <c r="PMR16" s="458"/>
      <c r="PMS16" s="458"/>
      <c r="PMT16" s="458"/>
      <c r="PMU16" s="458"/>
      <c r="PMV16" s="458"/>
      <c r="PMW16" s="458"/>
      <c r="PMX16" s="458"/>
      <c r="PMY16" s="458"/>
      <c r="PMZ16" s="458"/>
      <c r="PNA16" s="458"/>
      <c r="PNB16" s="458"/>
      <c r="PNC16" s="458"/>
      <c r="PND16" s="458"/>
      <c r="PNE16" s="458"/>
      <c r="PNF16" s="458"/>
      <c r="PNG16" s="458"/>
      <c r="PNH16" s="458"/>
      <c r="PNI16" s="458"/>
      <c r="PNJ16" s="458"/>
      <c r="PNK16" s="458"/>
      <c r="PNL16" s="458"/>
      <c r="PNM16" s="458"/>
      <c r="PNN16" s="458"/>
      <c r="PNO16" s="458"/>
      <c r="PNP16" s="458"/>
      <c r="PNQ16" s="458"/>
      <c r="PNR16" s="458"/>
      <c r="PNS16" s="458"/>
      <c r="PNT16" s="458"/>
      <c r="PNU16" s="458"/>
      <c r="PNV16" s="458"/>
      <c r="PNW16" s="458"/>
      <c r="PNX16" s="458"/>
      <c r="PNY16" s="458"/>
      <c r="PNZ16" s="458"/>
      <c r="POA16" s="458"/>
      <c r="POB16" s="458"/>
      <c r="POC16" s="458"/>
      <c r="POD16" s="458"/>
      <c r="POE16" s="458"/>
      <c r="POF16" s="458"/>
      <c r="POG16" s="458"/>
      <c r="POH16" s="458"/>
      <c r="POI16" s="458"/>
      <c r="POJ16" s="458"/>
      <c r="POK16" s="458"/>
      <c r="POL16" s="458"/>
      <c r="POM16" s="458"/>
      <c r="PON16" s="458"/>
      <c r="POO16" s="458"/>
      <c r="POP16" s="458"/>
      <c r="POQ16" s="458"/>
      <c r="POR16" s="458"/>
      <c r="POS16" s="458"/>
      <c r="POT16" s="458"/>
      <c r="POU16" s="458"/>
      <c r="POV16" s="458"/>
      <c r="POW16" s="458"/>
      <c r="POX16" s="458"/>
      <c r="POY16" s="458"/>
      <c r="POZ16" s="458"/>
      <c r="PPA16" s="458"/>
      <c r="PPB16" s="458"/>
      <c r="PPC16" s="458"/>
      <c r="PPD16" s="458"/>
      <c r="PPE16" s="458"/>
      <c r="PPF16" s="458"/>
      <c r="PPG16" s="458"/>
      <c r="PPH16" s="458"/>
      <c r="PPI16" s="458"/>
      <c r="PPJ16" s="458"/>
      <c r="PPK16" s="458"/>
      <c r="PPL16" s="458"/>
      <c r="PPM16" s="458"/>
      <c r="PPN16" s="458"/>
      <c r="PPO16" s="458"/>
      <c r="PPP16" s="458"/>
      <c r="PPQ16" s="458"/>
      <c r="PPR16" s="458"/>
      <c r="PPS16" s="458"/>
      <c r="PPT16" s="458"/>
      <c r="PPU16" s="458"/>
      <c r="PPV16" s="458"/>
      <c r="PPW16" s="458"/>
      <c r="PPX16" s="458"/>
      <c r="PPY16" s="458"/>
      <c r="PPZ16" s="458"/>
      <c r="PQA16" s="458"/>
      <c r="PQB16" s="458"/>
      <c r="PQC16" s="458"/>
      <c r="PQD16" s="458"/>
      <c r="PQE16" s="458"/>
      <c r="PQF16" s="458"/>
      <c r="PQG16" s="458"/>
      <c r="PQH16" s="458"/>
      <c r="PQI16" s="458"/>
      <c r="PQJ16" s="458"/>
      <c r="PQK16" s="458"/>
      <c r="PQL16" s="458"/>
      <c r="PQM16" s="458"/>
      <c r="PQN16" s="458"/>
      <c r="PQO16" s="458"/>
      <c r="PQP16" s="458"/>
      <c r="PQQ16" s="458"/>
      <c r="PQR16" s="458"/>
      <c r="PQS16" s="458"/>
      <c r="PQT16" s="458"/>
      <c r="PQU16" s="458"/>
      <c r="PQV16" s="458"/>
      <c r="PQW16" s="458"/>
      <c r="PQX16" s="458"/>
      <c r="PQY16" s="458"/>
      <c r="PQZ16" s="458"/>
      <c r="PRA16" s="458"/>
      <c r="PRB16" s="458"/>
      <c r="PRC16" s="458"/>
      <c r="PRD16" s="458"/>
      <c r="PRE16" s="458"/>
      <c r="PRF16" s="458"/>
      <c r="PRG16" s="458"/>
      <c r="PRH16" s="458"/>
      <c r="PRI16" s="458"/>
      <c r="PRJ16" s="458"/>
      <c r="PRK16" s="458"/>
      <c r="PRL16" s="458"/>
      <c r="PRM16" s="458"/>
      <c r="PRN16" s="458"/>
      <c r="PRO16" s="458"/>
      <c r="PRP16" s="458"/>
      <c r="PRQ16" s="458"/>
      <c r="PRR16" s="458"/>
      <c r="PRS16" s="458"/>
      <c r="PRT16" s="458"/>
      <c r="PRU16" s="458"/>
      <c r="PRV16" s="458"/>
      <c r="PRW16" s="458"/>
      <c r="PRX16" s="458"/>
      <c r="PRY16" s="458"/>
      <c r="PRZ16" s="458"/>
      <c r="PSA16" s="458"/>
      <c r="PSB16" s="458"/>
      <c r="PSC16" s="458"/>
      <c r="PSD16" s="458"/>
      <c r="PSE16" s="458"/>
      <c r="PSF16" s="458"/>
      <c r="PSG16" s="458"/>
      <c r="PSH16" s="458"/>
      <c r="PSI16" s="458"/>
      <c r="PSJ16" s="458"/>
      <c r="PSK16" s="458"/>
      <c r="PSL16" s="458"/>
      <c r="PSM16" s="458"/>
      <c r="PSN16" s="458"/>
      <c r="PSO16" s="458"/>
      <c r="PSP16" s="458"/>
      <c r="PSQ16" s="458"/>
      <c r="PSR16" s="458"/>
      <c r="PSS16" s="458"/>
      <c r="PST16" s="458"/>
      <c r="PSU16" s="458"/>
      <c r="PSV16" s="458"/>
      <c r="PSW16" s="458"/>
      <c r="PSX16" s="458"/>
      <c r="PSY16" s="458"/>
      <c r="PSZ16" s="458"/>
      <c r="PTA16" s="458"/>
      <c r="PTB16" s="458"/>
      <c r="PTC16" s="458"/>
      <c r="PTD16" s="458"/>
      <c r="PTE16" s="458"/>
      <c r="PTF16" s="458"/>
      <c r="PTG16" s="458"/>
      <c r="PTH16" s="458"/>
      <c r="PTI16" s="458"/>
      <c r="PTJ16" s="458"/>
      <c r="PTK16" s="458"/>
      <c r="PTL16" s="458"/>
      <c r="PTM16" s="458"/>
      <c r="PTN16" s="458"/>
      <c r="PTO16" s="458"/>
      <c r="PTP16" s="458"/>
      <c r="PTQ16" s="458"/>
      <c r="PTR16" s="458"/>
      <c r="PTS16" s="458"/>
      <c r="PTT16" s="458"/>
      <c r="PTU16" s="458"/>
      <c r="PTV16" s="458"/>
      <c r="PTW16" s="458"/>
      <c r="PTX16" s="458"/>
      <c r="PTY16" s="458"/>
      <c r="PTZ16" s="458"/>
      <c r="PUA16" s="458"/>
      <c r="PUB16" s="458"/>
      <c r="PUC16" s="458"/>
      <c r="PUD16" s="458"/>
      <c r="PUE16" s="458"/>
      <c r="PUF16" s="458"/>
      <c r="PUG16" s="458"/>
      <c r="PUH16" s="458"/>
      <c r="PUI16" s="458"/>
      <c r="PUJ16" s="458"/>
      <c r="PUK16" s="458"/>
      <c r="PUL16" s="458"/>
      <c r="PUM16" s="458"/>
      <c r="PUN16" s="458"/>
      <c r="PUO16" s="458"/>
      <c r="PUP16" s="458"/>
      <c r="PUQ16" s="458"/>
      <c r="PUR16" s="458"/>
      <c r="PUS16" s="458"/>
      <c r="PUT16" s="458"/>
      <c r="PUU16" s="458"/>
      <c r="PUV16" s="458"/>
      <c r="PUW16" s="458"/>
      <c r="PUX16" s="458"/>
      <c r="PUY16" s="458"/>
      <c r="PUZ16" s="458"/>
      <c r="PVA16" s="458"/>
      <c r="PVB16" s="458"/>
      <c r="PVC16" s="458"/>
      <c r="PVD16" s="458"/>
      <c r="PVE16" s="458"/>
      <c r="PVF16" s="458"/>
      <c r="PVG16" s="458"/>
      <c r="PVH16" s="458"/>
      <c r="PVI16" s="458"/>
      <c r="PVJ16" s="458"/>
      <c r="PVK16" s="458"/>
      <c r="PVL16" s="458"/>
      <c r="PVM16" s="458"/>
      <c r="PVN16" s="458"/>
      <c r="PVO16" s="458"/>
      <c r="PVP16" s="458"/>
      <c r="PVQ16" s="458"/>
      <c r="PVR16" s="458"/>
      <c r="PVS16" s="458"/>
      <c r="PVT16" s="458"/>
      <c r="PVU16" s="458"/>
      <c r="PVV16" s="458"/>
      <c r="PVW16" s="458"/>
      <c r="PVX16" s="458"/>
      <c r="PVY16" s="458"/>
      <c r="PVZ16" s="458"/>
      <c r="PWA16" s="458"/>
      <c r="PWB16" s="458"/>
      <c r="PWC16" s="458"/>
      <c r="PWD16" s="458"/>
      <c r="PWE16" s="458"/>
      <c r="PWF16" s="458"/>
      <c r="PWG16" s="458"/>
      <c r="PWH16" s="458"/>
      <c r="PWI16" s="458"/>
      <c r="PWJ16" s="458"/>
      <c r="PWK16" s="458"/>
      <c r="PWL16" s="458"/>
      <c r="PWM16" s="458"/>
      <c r="PWN16" s="458"/>
      <c r="PWO16" s="458"/>
      <c r="PWP16" s="458"/>
      <c r="PWQ16" s="458"/>
      <c r="PWR16" s="458"/>
      <c r="PWS16" s="458"/>
      <c r="PWT16" s="458"/>
      <c r="PWU16" s="458"/>
      <c r="PWV16" s="458"/>
      <c r="PWW16" s="458"/>
      <c r="PWX16" s="458"/>
      <c r="PWY16" s="458"/>
      <c r="PWZ16" s="458"/>
      <c r="PXA16" s="458"/>
      <c r="PXB16" s="458"/>
      <c r="PXC16" s="458"/>
      <c r="PXD16" s="458"/>
      <c r="PXE16" s="458"/>
      <c r="PXF16" s="458"/>
      <c r="PXG16" s="458"/>
      <c r="PXH16" s="458"/>
      <c r="PXI16" s="458"/>
      <c r="PXJ16" s="458"/>
      <c r="PXK16" s="458"/>
      <c r="PXL16" s="458"/>
      <c r="PXM16" s="458"/>
      <c r="PXN16" s="458"/>
      <c r="PXO16" s="458"/>
      <c r="PXP16" s="458"/>
      <c r="PXQ16" s="458"/>
      <c r="PXR16" s="458"/>
      <c r="PXS16" s="458"/>
      <c r="PXT16" s="458"/>
      <c r="PXU16" s="458"/>
      <c r="PXV16" s="458"/>
      <c r="PXW16" s="458"/>
      <c r="PXX16" s="458"/>
      <c r="PXY16" s="458"/>
      <c r="PXZ16" s="458"/>
      <c r="PYA16" s="458"/>
      <c r="PYB16" s="458"/>
      <c r="PYC16" s="458"/>
      <c r="PYD16" s="458"/>
      <c r="PYE16" s="458"/>
      <c r="PYF16" s="458"/>
      <c r="PYG16" s="458"/>
      <c r="PYH16" s="458"/>
      <c r="PYI16" s="458"/>
      <c r="PYJ16" s="458"/>
      <c r="PYK16" s="458"/>
      <c r="PYL16" s="458"/>
      <c r="PYM16" s="458"/>
      <c r="PYN16" s="458"/>
      <c r="PYO16" s="458"/>
      <c r="PYP16" s="458"/>
      <c r="PYQ16" s="458"/>
      <c r="PYR16" s="458"/>
      <c r="PYS16" s="458"/>
      <c r="PYT16" s="458"/>
      <c r="PYU16" s="458"/>
      <c r="PYV16" s="458"/>
      <c r="PYW16" s="458"/>
      <c r="PYX16" s="458"/>
      <c r="PYY16" s="458"/>
      <c r="PYZ16" s="458"/>
      <c r="PZA16" s="458"/>
      <c r="PZB16" s="458"/>
      <c r="PZC16" s="458"/>
      <c r="PZD16" s="458"/>
      <c r="PZE16" s="458"/>
      <c r="PZF16" s="458"/>
      <c r="PZG16" s="458"/>
      <c r="PZH16" s="458"/>
      <c r="PZI16" s="458"/>
      <c r="PZJ16" s="458"/>
      <c r="PZK16" s="458"/>
      <c r="PZL16" s="458"/>
      <c r="PZM16" s="458"/>
      <c r="PZN16" s="458"/>
      <c r="PZO16" s="458"/>
      <c r="PZP16" s="458"/>
      <c r="PZQ16" s="458"/>
      <c r="PZR16" s="458"/>
      <c r="PZS16" s="458"/>
      <c r="PZT16" s="458"/>
      <c r="PZU16" s="458"/>
      <c r="PZV16" s="458"/>
      <c r="PZW16" s="458"/>
      <c r="PZX16" s="458"/>
      <c r="PZY16" s="458"/>
      <c r="PZZ16" s="458"/>
      <c r="QAA16" s="458"/>
      <c r="QAB16" s="458"/>
      <c r="QAC16" s="458"/>
      <c r="QAD16" s="458"/>
      <c r="QAE16" s="458"/>
      <c r="QAF16" s="458"/>
      <c r="QAG16" s="458"/>
      <c r="QAH16" s="458"/>
      <c r="QAI16" s="458"/>
      <c r="QAJ16" s="458"/>
      <c r="QAK16" s="458"/>
      <c r="QAL16" s="458"/>
      <c r="QAM16" s="458"/>
      <c r="QAN16" s="458"/>
      <c r="QAO16" s="458"/>
      <c r="QAP16" s="458"/>
      <c r="QAQ16" s="458"/>
      <c r="QAR16" s="458"/>
      <c r="QAS16" s="458"/>
      <c r="QAT16" s="458"/>
      <c r="QAU16" s="458"/>
      <c r="QAV16" s="458"/>
      <c r="QAW16" s="458"/>
      <c r="QAX16" s="458"/>
      <c r="QAY16" s="458"/>
      <c r="QAZ16" s="458"/>
      <c r="QBA16" s="458"/>
      <c r="QBB16" s="458"/>
      <c r="QBC16" s="458"/>
      <c r="QBD16" s="458"/>
      <c r="QBE16" s="458"/>
      <c r="QBF16" s="458"/>
      <c r="QBG16" s="458"/>
      <c r="QBH16" s="458"/>
      <c r="QBI16" s="458"/>
      <c r="QBJ16" s="458"/>
      <c r="QBK16" s="458"/>
      <c r="QBL16" s="458"/>
      <c r="QBM16" s="458"/>
      <c r="QBN16" s="458"/>
      <c r="QBO16" s="458"/>
      <c r="QBP16" s="458"/>
      <c r="QBQ16" s="458"/>
      <c r="QBR16" s="458"/>
      <c r="QBS16" s="458"/>
      <c r="QBT16" s="458"/>
      <c r="QBU16" s="458"/>
      <c r="QBV16" s="458"/>
      <c r="QBW16" s="458"/>
      <c r="QBX16" s="458"/>
      <c r="QBY16" s="458"/>
      <c r="QBZ16" s="458"/>
      <c r="QCA16" s="458"/>
      <c r="QCB16" s="458"/>
      <c r="QCC16" s="458"/>
      <c r="QCD16" s="458"/>
      <c r="QCE16" s="458"/>
      <c r="QCF16" s="458"/>
      <c r="QCG16" s="458"/>
      <c r="QCH16" s="458"/>
      <c r="QCI16" s="458"/>
      <c r="QCJ16" s="458"/>
      <c r="QCK16" s="458"/>
      <c r="QCL16" s="458"/>
      <c r="QCM16" s="458"/>
      <c r="QCN16" s="458"/>
      <c r="QCO16" s="458"/>
      <c r="QCP16" s="458"/>
      <c r="QCQ16" s="458"/>
      <c r="QCR16" s="458"/>
      <c r="QCS16" s="458"/>
      <c r="QCT16" s="458"/>
      <c r="QCU16" s="458"/>
      <c r="QCV16" s="458"/>
      <c r="QCW16" s="458"/>
      <c r="QCX16" s="458"/>
      <c r="QCY16" s="458"/>
      <c r="QCZ16" s="458"/>
      <c r="QDA16" s="458"/>
      <c r="QDB16" s="458"/>
      <c r="QDC16" s="458"/>
      <c r="QDD16" s="458"/>
      <c r="QDE16" s="458"/>
      <c r="QDF16" s="458"/>
      <c r="QDG16" s="458"/>
      <c r="QDH16" s="458"/>
      <c r="QDI16" s="458"/>
      <c r="QDJ16" s="458"/>
      <c r="QDK16" s="458"/>
      <c r="QDL16" s="458"/>
      <c r="QDM16" s="458"/>
      <c r="QDN16" s="458"/>
      <c r="QDO16" s="458"/>
      <c r="QDP16" s="458"/>
      <c r="QDQ16" s="458"/>
      <c r="QDR16" s="458"/>
      <c r="QDS16" s="458"/>
      <c r="QDT16" s="458"/>
      <c r="QDU16" s="458"/>
      <c r="QDV16" s="458"/>
      <c r="QDW16" s="458"/>
      <c r="QDX16" s="458"/>
      <c r="QDY16" s="458"/>
      <c r="QDZ16" s="458"/>
      <c r="QEA16" s="458"/>
      <c r="QEB16" s="458"/>
      <c r="QEC16" s="458"/>
      <c r="QED16" s="458"/>
      <c r="QEE16" s="458"/>
      <c r="QEF16" s="458"/>
      <c r="QEG16" s="458"/>
      <c r="QEH16" s="458"/>
      <c r="QEI16" s="458"/>
      <c r="QEJ16" s="458"/>
      <c r="QEK16" s="458"/>
      <c r="QEL16" s="458"/>
      <c r="QEM16" s="458"/>
      <c r="QEN16" s="458"/>
      <c r="QEO16" s="458"/>
      <c r="QEP16" s="458"/>
      <c r="QEQ16" s="458"/>
      <c r="QER16" s="458"/>
      <c r="QES16" s="458"/>
      <c r="QET16" s="458"/>
      <c r="QEU16" s="458"/>
      <c r="QEV16" s="458"/>
      <c r="QEW16" s="458"/>
      <c r="QEX16" s="458"/>
      <c r="QEY16" s="458"/>
      <c r="QEZ16" s="458"/>
      <c r="QFA16" s="458"/>
      <c r="QFB16" s="458"/>
      <c r="QFC16" s="458"/>
      <c r="QFD16" s="458"/>
      <c r="QFE16" s="458"/>
      <c r="QFF16" s="458"/>
      <c r="QFG16" s="458"/>
      <c r="QFH16" s="458"/>
      <c r="QFI16" s="458"/>
      <c r="QFJ16" s="458"/>
      <c r="QFK16" s="458"/>
      <c r="QFL16" s="458"/>
      <c r="QFM16" s="458"/>
      <c r="QFN16" s="458"/>
      <c r="QFO16" s="458"/>
      <c r="QFP16" s="458"/>
      <c r="QFQ16" s="458"/>
      <c r="QFR16" s="458"/>
      <c r="QFS16" s="458"/>
      <c r="QFT16" s="458"/>
      <c r="QFU16" s="458"/>
      <c r="QFV16" s="458"/>
      <c r="QFW16" s="458"/>
      <c r="QFX16" s="458"/>
      <c r="QFY16" s="458"/>
      <c r="QFZ16" s="458"/>
      <c r="QGA16" s="458"/>
      <c r="QGB16" s="458"/>
      <c r="QGC16" s="458"/>
      <c r="QGD16" s="458"/>
      <c r="QGE16" s="458"/>
      <c r="QGF16" s="458"/>
      <c r="QGG16" s="458"/>
      <c r="QGH16" s="458"/>
      <c r="QGI16" s="458"/>
      <c r="QGJ16" s="458"/>
      <c r="QGK16" s="458"/>
      <c r="QGL16" s="458"/>
      <c r="QGM16" s="458"/>
      <c r="QGN16" s="458"/>
      <c r="QGO16" s="458"/>
      <c r="QGP16" s="458"/>
      <c r="QGQ16" s="458"/>
      <c r="QGR16" s="458"/>
      <c r="QGS16" s="458"/>
      <c r="QGT16" s="458"/>
      <c r="QGU16" s="458"/>
      <c r="QGV16" s="458"/>
      <c r="QGW16" s="458"/>
      <c r="QGX16" s="458"/>
      <c r="QGY16" s="458"/>
      <c r="QGZ16" s="458"/>
      <c r="QHA16" s="458"/>
      <c r="QHB16" s="458"/>
      <c r="QHC16" s="458"/>
      <c r="QHD16" s="458"/>
      <c r="QHE16" s="458"/>
      <c r="QHF16" s="458"/>
      <c r="QHG16" s="458"/>
      <c r="QHH16" s="458"/>
      <c r="QHI16" s="458"/>
      <c r="QHJ16" s="458"/>
      <c r="QHK16" s="458"/>
      <c r="QHL16" s="458"/>
      <c r="QHM16" s="458"/>
      <c r="QHN16" s="458"/>
      <c r="QHO16" s="458"/>
      <c r="QHP16" s="458"/>
      <c r="QHQ16" s="458"/>
      <c r="QHR16" s="458"/>
      <c r="QHS16" s="458"/>
      <c r="QHT16" s="458"/>
      <c r="QHU16" s="458"/>
      <c r="QHV16" s="458"/>
      <c r="QHW16" s="458"/>
      <c r="QHX16" s="458"/>
      <c r="QHY16" s="458"/>
      <c r="QHZ16" s="458"/>
      <c r="QIA16" s="458"/>
      <c r="QIB16" s="458"/>
      <c r="QIC16" s="458"/>
      <c r="QID16" s="458"/>
      <c r="QIE16" s="458"/>
      <c r="QIF16" s="458"/>
      <c r="QIG16" s="458"/>
      <c r="QIH16" s="458"/>
      <c r="QII16" s="458"/>
      <c r="QIJ16" s="458"/>
      <c r="QIK16" s="458"/>
      <c r="QIL16" s="458"/>
      <c r="QIM16" s="458"/>
      <c r="QIN16" s="458"/>
      <c r="QIO16" s="458"/>
      <c r="QIP16" s="458"/>
      <c r="QIQ16" s="458"/>
      <c r="QIR16" s="458"/>
      <c r="QIS16" s="458"/>
      <c r="QIT16" s="458"/>
      <c r="QIU16" s="458"/>
      <c r="QIV16" s="458"/>
      <c r="QIW16" s="458"/>
      <c r="QIX16" s="458"/>
      <c r="QIY16" s="458"/>
      <c r="QIZ16" s="458"/>
      <c r="QJA16" s="458"/>
      <c r="QJB16" s="458"/>
      <c r="QJC16" s="458"/>
      <c r="QJD16" s="458"/>
      <c r="QJE16" s="458"/>
      <c r="QJF16" s="458"/>
      <c r="QJG16" s="458"/>
      <c r="QJH16" s="458"/>
      <c r="QJI16" s="458"/>
      <c r="QJJ16" s="458"/>
      <c r="QJK16" s="458"/>
      <c r="QJL16" s="458"/>
      <c r="QJM16" s="458"/>
      <c r="QJN16" s="458"/>
      <c r="QJO16" s="458"/>
      <c r="QJP16" s="458"/>
      <c r="QJQ16" s="458"/>
      <c r="QJR16" s="458"/>
      <c r="QJS16" s="458"/>
      <c r="QJT16" s="458"/>
      <c r="QJU16" s="458"/>
      <c r="QJV16" s="458"/>
      <c r="QJW16" s="458"/>
      <c r="QJX16" s="458"/>
      <c r="QJY16" s="458"/>
      <c r="QJZ16" s="458"/>
      <c r="QKA16" s="458"/>
      <c r="QKB16" s="458"/>
      <c r="QKC16" s="458"/>
      <c r="QKD16" s="458"/>
      <c r="QKE16" s="458"/>
      <c r="QKF16" s="458"/>
      <c r="QKG16" s="458"/>
      <c r="QKH16" s="458"/>
      <c r="QKI16" s="458"/>
      <c r="QKJ16" s="458"/>
      <c r="QKK16" s="458"/>
      <c r="QKL16" s="458"/>
      <c r="QKM16" s="458"/>
      <c r="QKN16" s="458"/>
      <c r="QKO16" s="458"/>
      <c r="QKP16" s="458"/>
      <c r="QKQ16" s="458"/>
      <c r="QKR16" s="458"/>
      <c r="QKS16" s="458"/>
      <c r="QKT16" s="458"/>
      <c r="QKU16" s="458"/>
      <c r="QKV16" s="458"/>
      <c r="QKW16" s="458"/>
      <c r="QKX16" s="458"/>
      <c r="QKY16" s="458"/>
      <c r="QKZ16" s="458"/>
      <c r="QLA16" s="458"/>
      <c r="QLB16" s="458"/>
      <c r="QLC16" s="458"/>
      <c r="QLD16" s="458"/>
      <c r="QLE16" s="458"/>
      <c r="QLF16" s="458"/>
      <c r="QLG16" s="458"/>
      <c r="QLH16" s="458"/>
      <c r="QLI16" s="458"/>
      <c r="QLJ16" s="458"/>
      <c r="QLK16" s="458"/>
      <c r="QLL16" s="458"/>
      <c r="QLM16" s="458"/>
      <c r="QLN16" s="458"/>
      <c r="QLO16" s="458"/>
      <c r="QLP16" s="458"/>
      <c r="QLQ16" s="458"/>
      <c r="QLR16" s="458"/>
      <c r="QLS16" s="458"/>
      <c r="QLT16" s="458"/>
      <c r="QLU16" s="458"/>
      <c r="QLV16" s="458"/>
      <c r="QLW16" s="458"/>
      <c r="QLX16" s="458"/>
      <c r="QLY16" s="458"/>
      <c r="QLZ16" s="458"/>
      <c r="QMA16" s="458"/>
      <c r="QMB16" s="458"/>
      <c r="QMC16" s="458"/>
      <c r="QMD16" s="458"/>
      <c r="QME16" s="458"/>
      <c r="QMF16" s="458"/>
      <c r="QMG16" s="458"/>
      <c r="QMH16" s="458"/>
      <c r="QMI16" s="458"/>
      <c r="QMJ16" s="458"/>
      <c r="QMK16" s="458"/>
      <c r="QML16" s="458"/>
      <c r="QMM16" s="458"/>
      <c r="QMN16" s="458"/>
      <c r="QMO16" s="458"/>
      <c r="QMP16" s="458"/>
      <c r="QMQ16" s="458"/>
      <c r="QMR16" s="458"/>
      <c r="QMS16" s="458"/>
      <c r="QMT16" s="458"/>
      <c r="QMU16" s="458"/>
      <c r="QMV16" s="458"/>
      <c r="QMW16" s="458"/>
      <c r="QMX16" s="458"/>
      <c r="QMY16" s="458"/>
      <c r="QMZ16" s="458"/>
      <c r="QNA16" s="458"/>
      <c r="QNB16" s="458"/>
      <c r="QNC16" s="458"/>
      <c r="QND16" s="458"/>
      <c r="QNE16" s="458"/>
      <c r="QNF16" s="458"/>
      <c r="QNG16" s="458"/>
      <c r="QNH16" s="458"/>
      <c r="QNI16" s="458"/>
      <c r="QNJ16" s="458"/>
      <c r="QNK16" s="458"/>
      <c r="QNL16" s="458"/>
      <c r="QNM16" s="458"/>
      <c r="QNN16" s="458"/>
      <c r="QNO16" s="458"/>
      <c r="QNP16" s="458"/>
      <c r="QNQ16" s="458"/>
      <c r="QNR16" s="458"/>
      <c r="QNS16" s="458"/>
      <c r="QNT16" s="458"/>
      <c r="QNU16" s="458"/>
      <c r="QNV16" s="458"/>
      <c r="QNW16" s="458"/>
      <c r="QNX16" s="458"/>
      <c r="QNY16" s="458"/>
      <c r="QNZ16" s="458"/>
      <c r="QOA16" s="458"/>
      <c r="QOB16" s="458"/>
      <c r="QOC16" s="458"/>
      <c r="QOD16" s="458"/>
      <c r="QOE16" s="458"/>
      <c r="QOF16" s="458"/>
      <c r="QOG16" s="458"/>
      <c r="QOH16" s="458"/>
      <c r="QOI16" s="458"/>
      <c r="QOJ16" s="458"/>
      <c r="QOK16" s="458"/>
      <c r="QOL16" s="458"/>
      <c r="QOM16" s="458"/>
      <c r="QON16" s="458"/>
      <c r="QOO16" s="458"/>
      <c r="QOP16" s="458"/>
      <c r="QOQ16" s="458"/>
      <c r="QOR16" s="458"/>
      <c r="QOS16" s="458"/>
      <c r="QOT16" s="458"/>
      <c r="QOU16" s="458"/>
      <c r="QOV16" s="458"/>
      <c r="QOW16" s="458"/>
      <c r="QOX16" s="458"/>
      <c r="QOY16" s="458"/>
      <c r="QOZ16" s="458"/>
      <c r="QPA16" s="458"/>
      <c r="QPB16" s="458"/>
      <c r="QPC16" s="458"/>
      <c r="QPD16" s="458"/>
      <c r="QPE16" s="458"/>
      <c r="QPF16" s="458"/>
      <c r="QPG16" s="458"/>
      <c r="QPH16" s="458"/>
      <c r="QPI16" s="458"/>
      <c r="QPJ16" s="458"/>
      <c r="QPK16" s="458"/>
      <c r="QPL16" s="458"/>
      <c r="QPM16" s="458"/>
      <c r="QPN16" s="458"/>
      <c r="QPO16" s="458"/>
      <c r="QPP16" s="458"/>
      <c r="QPQ16" s="458"/>
      <c r="QPR16" s="458"/>
      <c r="QPS16" s="458"/>
      <c r="QPT16" s="458"/>
      <c r="QPU16" s="458"/>
      <c r="QPV16" s="458"/>
      <c r="QPW16" s="458"/>
      <c r="QPX16" s="458"/>
      <c r="QPY16" s="458"/>
      <c r="QPZ16" s="458"/>
      <c r="QQA16" s="458"/>
      <c r="QQB16" s="458"/>
      <c r="QQC16" s="458"/>
      <c r="QQD16" s="458"/>
      <c r="QQE16" s="458"/>
      <c r="QQF16" s="458"/>
      <c r="QQG16" s="458"/>
      <c r="QQH16" s="458"/>
      <c r="QQI16" s="458"/>
      <c r="QQJ16" s="458"/>
      <c r="QQK16" s="458"/>
      <c r="QQL16" s="458"/>
      <c r="QQM16" s="458"/>
      <c r="QQN16" s="458"/>
      <c r="QQO16" s="458"/>
      <c r="QQP16" s="458"/>
      <c r="QQQ16" s="458"/>
      <c r="QQR16" s="458"/>
      <c r="QQS16" s="458"/>
      <c r="QQT16" s="458"/>
      <c r="QQU16" s="458"/>
      <c r="QQV16" s="458"/>
      <c r="QQW16" s="458"/>
      <c r="QQX16" s="458"/>
      <c r="QQY16" s="458"/>
      <c r="QQZ16" s="458"/>
      <c r="QRA16" s="458"/>
      <c r="QRB16" s="458"/>
      <c r="QRC16" s="458"/>
      <c r="QRD16" s="458"/>
      <c r="QRE16" s="458"/>
      <c r="QRF16" s="458"/>
      <c r="QRG16" s="458"/>
      <c r="QRH16" s="458"/>
      <c r="QRI16" s="458"/>
      <c r="QRJ16" s="458"/>
      <c r="QRK16" s="458"/>
      <c r="QRL16" s="458"/>
      <c r="QRM16" s="458"/>
      <c r="QRN16" s="458"/>
      <c r="QRO16" s="458"/>
      <c r="QRP16" s="458"/>
      <c r="QRQ16" s="458"/>
      <c r="QRR16" s="458"/>
      <c r="QRS16" s="458"/>
      <c r="QRT16" s="458"/>
      <c r="QRU16" s="458"/>
      <c r="QRV16" s="458"/>
      <c r="QRW16" s="458"/>
      <c r="QRX16" s="458"/>
      <c r="QRY16" s="458"/>
      <c r="QRZ16" s="458"/>
      <c r="QSA16" s="458"/>
      <c r="QSB16" s="458"/>
      <c r="QSC16" s="458"/>
      <c r="QSD16" s="458"/>
      <c r="QSE16" s="458"/>
      <c r="QSF16" s="458"/>
      <c r="QSG16" s="458"/>
      <c r="QSH16" s="458"/>
      <c r="QSI16" s="458"/>
      <c r="QSJ16" s="458"/>
      <c r="QSK16" s="458"/>
      <c r="QSL16" s="458"/>
      <c r="QSM16" s="458"/>
      <c r="QSN16" s="458"/>
      <c r="QSO16" s="458"/>
      <c r="QSP16" s="458"/>
      <c r="QSQ16" s="458"/>
      <c r="QSR16" s="458"/>
      <c r="QSS16" s="458"/>
      <c r="QST16" s="458"/>
      <c r="QSU16" s="458"/>
      <c r="QSV16" s="458"/>
      <c r="QSW16" s="458"/>
      <c r="QSX16" s="458"/>
      <c r="QSY16" s="458"/>
      <c r="QSZ16" s="458"/>
      <c r="QTA16" s="458"/>
      <c r="QTB16" s="458"/>
      <c r="QTC16" s="458"/>
      <c r="QTD16" s="458"/>
      <c r="QTE16" s="458"/>
      <c r="QTF16" s="458"/>
      <c r="QTG16" s="458"/>
      <c r="QTH16" s="458"/>
      <c r="QTI16" s="458"/>
      <c r="QTJ16" s="458"/>
      <c r="QTK16" s="458"/>
      <c r="QTL16" s="458"/>
      <c r="QTM16" s="458"/>
      <c r="QTN16" s="458"/>
      <c r="QTO16" s="458"/>
      <c r="QTP16" s="458"/>
      <c r="QTQ16" s="458"/>
      <c r="QTR16" s="458"/>
      <c r="QTS16" s="458"/>
      <c r="QTT16" s="458"/>
      <c r="QTU16" s="458"/>
      <c r="QTV16" s="458"/>
      <c r="QTW16" s="458"/>
      <c r="QTX16" s="458"/>
      <c r="QTY16" s="458"/>
      <c r="QTZ16" s="458"/>
      <c r="QUA16" s="458"/>
      <c r="QUB16" s="458"/>
      <c r="QUC16" s="458"/>
      <c r="QUD16" s="458"/>
      <c r="QUE16" s="458"/>
      <c r="QUF16" s="458"/>
      <c r="QUG16" s="458"/>
      <c r="QUH16" s="458"/>
      <c r="QUI16" s="458"/>
      <c r="QUJ16" s="458"/>
      <c r="QUK16" s="458"/>
      <c r="QUL16" s="458"/>
      <c r="QUM16" s="458"/>
      <c r="QUN16" s="458"/>
      <c r="QUO16" s="458"/>
      <c r="QUP16" s="458"/>
      <c r="QUQ16" s="458"/>
      <c r="QUR16" s="458"/>
      <c r="QUS16" s="458"/>
      <c r="QUT16" s="458"/>
      <c r="QUU16" s="458"/>
      <c r="QUV16" s="458"/>
      <c r="QUW16" s="458"/>
      <c r="QUX16" s="458"/>
      <c r="QUY16" s="458"/>
      <c r="QUZ16" s="458"/>
      <c r="QVA16" s="458"/>
      <c r="QVB16" s="458"/>
      <c r="QVC16" s="458"/>
      <c r="QVD16" s="458"/>
      <c r="QVE16" s="458"/>
      <c r="QVF16" s="458"/>
      <c r="QVG16" s="458"/>
      <c r="QVH16" s="458"/>
      <c r="QVI16" s="458"/>
      <c r="QVJ16" s="458"/>
      <c r="QVK16" s="458"/>
      <c r="QVL16" s="458"/>
      <c r="QVM16" s="458"/>
      <c r="QVN16" s="458"/>
      <c r="QVO16" s="458"/>
      <c r="QVP16" s="458"/>
      <c r="QVQ16" s="458"/>
      <c r="QVR16" s="458"/>
      <c r="QVS16" s="458"/>
      <c r="QVT16" s="458"/>
      <c r="QVU16" s="458"/>
      <c r="QVV16" s="458"/>
      <c r="QVW16" s="458"/>
      <c r="QVX16" s="458"/>
      <c r="QVY16" s="458"/>
      <c r="QVZ16" s="458"/>
      <c r="QWA16" s="458"/>
      <c r="QWB16" s="458"/>
      <c r="QWC16" s="458"/>
      <c r="QWD16" s="458"/>
      <c r="QWE16" s="458"/>
      <c r="QWF16" s="458"/>
      <c r="QWG16" s="458"/>
      <c r="QWH16" s="458"/>
      <c r="QWI16" s="458"/>
      <c r="QWJ16" s="458"/>
      <c r="QWK16" s="458"/>
      <c r="QWL16" s="458"/>
      <c r="QWM16" s="458"/>
      <c r="QWN16" s="458"/>
      <c r="QWO16" s="458"/>
      <c r="QWP16" s="458"/>
      <c r="QWQ16" s="458"/>
      <c r="QWR16" s="458"/>
      <c r="QWS16" s="458"/>
      <c r="QWT16" s="458"/>
      <c r="QWU16" s="458"/>
      <c r="QWV16" s="458"/>
      <c r="QWW16" s="458"/>
      <c r="QWX16" s="458"/>
      <c r="QWY16" s="458"/>
      <c r="QWZ16" s="458"/>
      <c r="QXA16" s="458"/>
      <c r="QXB16" s="458"/>
      <c r="QXC16" s="458"/>
      <c r="QXD16" s="458"/>
      <c r="QXE16" s="458"/>
      <c r="QXF16" s="458"/>
      <c r="QXG16" s="458"/>
      <c r="QXH16" s="458"/>
      <c r="QXI16" s="458"/>
      <c r="QXJ16" s="458"/>
      <c r="QXK16" s="458"/>
      <c r="QXL16" s="458"/>
      <c r="QXM16" s="458"/>
      <c r="QXN16" s="458"/>
      <c r="QXO16" s="458"/>
      <c r="QXP16" s="458"/>
      <c r="QXQ16" s="458"/>
      <c r="QXR16" s="458"/>
      <c r="QXS16" s="458"/>
      <c r="QXT16" s="458"/>
      <c r="QXU16" s="458"/>
      <c r="QXV16" s="458"/>
      <c r="QXW16" s="458"/>
      <c r="QXX16" s="458"/>
      <c r="QXY16" s="458"/>
      <c r="QXZ16" s="458"/>
      <c r="QYA16" s="458"/>
      <c r="QYB16" s="458"/>
      <c r="QYC16" s="458"/>
      <c r="QYD16" s="458"/>
      <c r="QYE16" s="458"/>
      <c r="QYF16" s="458"/>
      <c r="QYG16" s="458"/>
      <c r="QYH16" s="458"/>
      <c r="QYI16" s="458"/>
      <c r="QYJ16" s="458"/>
      <c r="QYK16" s="458"/>
      <c r="QYL16" s="458"/>
      <c r="QYM16" s="458"/>
      <c r="QYN16" s="458"/>
      <c r="QYO16" s="458"/>
      <c r="QYP16" s="458"/>
      <c r="QYQ16" s="458"/>
      <c r="QYR16" s="458"/>
      <c r="QYS16" s="458"/>
      <c r="QYT16" s="458"/>
      <c r="QYU16" s="458"/>
      <c r="QYV16" s="458"/>
      <c r="QYW16" s="458"/>
      <c r="QYX16" s="458"/>
      <c r="QYY16" s="458"/>
      <c r="QYZ16" s="458"/>
      <c r="QZA16" s="458"/>
      <c r="QZB16" s="458"/>
      <c r="QZC16" s="458"/>
      <c r="QZD16" s="458"/>
      <c r="QZE16" s="458"/>
      <c r="QZF16" s="458"/>
      <c r="QZG16" s="458"/>
      <c r="QZH16" s="458"/>
      <c r="QZI16" s="458"/>
      <c r="QZJ16" s="458"/>
      <c r="QZK16" s="458"/>
      <c r="QZL16" s="458"/>
      <c r="QZM16" s="458"/>
      <c r="QZN16" s="458"/>
      <c r="QZO16" s="458"/>
      <c r="QZP16" s="458"/>
      <c r="QZQ16" s="458"/>
      <c r="QZR16" s="458"/>
      <c r="QZS16" s="458"/>
      <c r="QZT16" s="458"/>
      <c r="QZU16" s="458"/>
      <c r="QZV16" s="458"/>
      <c r="QZW16" s="458"/>
      <c r="QZX16" s="458"/>
      <c r="QZY16" s="458"/>
      <c r="QZZ16" s="458"/>
      <c r="RAA16" s="458"/>
      <c r="RAB16" s="458"/>
      <c r="RAC16" s="458"/>
      <c r="RAD16" s="458"/>
      <c r="RAE16" s="458"/>
      <c r="RAF16" s="458"/>
      <c r="RAG16" s="458"/>
      <c r="RAH16" s="458"/>
      <c r="RAI16" s="458"/>
      <c r="RAJ16" s="458"/>
      <c r="RAK16" s="458"/>
      <c r="RAL16" s="458"/>
      <c r="RAM16" s="458"/>
      <c r="RAN16" s="458"/>
      <c r="RAO16" s="458"/>
      <c r="RAP16" s="458"/>
      <c r="RAQ16" s="458"/>
      <c r="RAR16" s="458"/>
      <c r="RAS16" s="458"/>
      <c r="RAT16" s="458"/>
      <c r="RAU16" s="458"/>
      <c r="RAV16" s="458"/>
      <c r="RAW16" s="458"/>
      <c r="RAX16" s="458"/>
      <c r="RAY16" s="458"/>
      <c r="RAZ16" s="458"/>
      <c r="RBA16" s="458"/>
      <c r="RBB16" s="458"/>
      <c r="RBC16" s="458"/>
      <c r="RBD16" s="458"/>
      <c r="RBE16" s="458"/>
      <c r="RBF16" s="458"/>
      <c r="RBG16" s="458"/>
      <c r="RBH16" s="458"/>
      <c r="RBI16" s="458"/>
      <c r="RBJ16" s="458"/>
      <c r="RBK16" s="458"/>
      <c r="RBL16" s="458"/>
      <c r="RBM16" s="458"/>
      <c r="RBN16" s="458"/>
      <c r="RBO16" s="458"/>
      <c r="RBP16" s="458"/>
      <c r="RBQ16" s="458"/>
      <c r="RBR16" s="458"/>
      <c r="RBS16" s="458"/>
      <c r="RBT16" s="458"/>
      <c r="RBU16" s="458"/>
      <c r="RBV16" s="458"/>
      <c r="RBW16" s="458"/>
      <c r="RBX16" s="458"/>
      <c r="RBY16" s="458"/>
      <c r="RBZ16" s="458"/>
      <c r="RCA16" s="458"/>
      <c r="RCB16" s="458"/>
      <c r="RCC16" s="458"/>
      <c r="RCD16" s="458"/>
      <c r="RCE16" s="458"/>
      <c r="RCF16" s="458"/>
      <c r="RCG16" s="458"/>
      <c r="RCH16" s="458"/>
      <c r="RCI16" s="458"/>
      <c r="RCJ16" s="458"/>
      <c r="RCK16" s="458"/>
      <c r="RCL16" s="458"/>
      <c r="RCM16" s="458"/>
      <c r="RCN16" s="458"/>
      <c r="RCO16" s="458"/>
      <c r="RCP16" s="458"/>
      <c r="RCQ16" s="458"/>
      <c r="RCR16" s="458"/>
      <c r="RCS16" s="458"/>
      <c r="RCT16" s="458"/>
      <c r="RCU16" s="458"/>
      <c r="RCV16" s="458"/>
      <c r="RCW16" s="458"/>
      <c r="RCX16" s="458"/>
      <c r="RCY16" s="458"/>
      <c r="RCZ16" s="458"/>
      <c r="RDA16" s="458"/>
      <c r="RDB16" s="458"/>
      <c r="RDC16" s="458"/>
      <c r="RDD16" s="458"/>
      <c r="RDE16" s="458"/>
      <c r="RDF16" s="458"/>
      <c r="RDG16" s="458"/>
      <c r="RDH16" s="458"/>
      <c r="RDI16" s="458"/>
      <c r="RDJ16" s="458"/>
      <c r="RDK16" s="458"/>
      <c r="RDL16" s="458"/>
      <c r="RDM16" s="458"/>
      <c r="RDN16" s="458"/>
      <c r="RDO16" s="458"/>
      <c r="RDP16" s="458"/>
      <c r="RDQ16" s="458"/>
      <c r="RDR16" s="458"/>
      <c r="RDS16" s="458"/>
      <c r="RDT16" s="458"/>
      <c r="RDU16" s="458"/>
      <c r="RDV16" s="458"/>
      <c r="RDW16" s="458"/>
      <c r="RDX16" s="458"/>
      <c r="RDY16" s="458"/>
      <c r="RDZ16" s="458"/>
      <c r="REA16" s="458"/>
      <c r="REB16" s="458"/>
      <c r="REC16" s="458"/>
      <c r="RED16" s="458"/>
      <c r="REE16" s="458"/>
      <c r="REF16" s="458"/>
      <c r="REG16" s="458"/>
      <c r="REH16" s="458"/>
      <c r="REI16" s="458"/>
      <c r="REJ16" s="458"/>
      <c r="REK16" s="458"/>
      <c r="REL16" s="458"/>
      <c r="REM16" s="458"/>
      <c r="REN16" s="458"/>
      <c r="REO16" s="458"/>
      <c r="REP16" s="458"/>
      <c r="REQ16" s="458"/>
      <c r="RER16" s="458"/>
      <c r="RES16" s="458"/>
      <c r="RET16" s="458"/>
      <c r="REU16" s="458"/>
      <c r="REV16" s="458"/>
      <c r="REW16" s="458"/>
      <c r="REX16" s="458"/>
      <c r="REY16" s="458"/>
      <c r="REZ16" s="458"/>
      <c r="RFA16" s="458"/>
      <c r="RFB16" s="458"/>
      <c r="RFC16" s="458"/>
      <c r="RFD16" s="458"/>
      <c r="RFE16" s="458"/>
      <c r="RFF16" s="458"/>
      <c r="RFG16" s="458"/>
      <c r="RFH16" s="458"/>
      <c r="RFI16" s="458"/>
      <c r="RFJ16" s="458"/>
      <c r="RFK16" s="458"/>
      <c r="RFL16" s="458"/>
      <c r="RFM16" s="458"/>
      <c r="RFN16" s="458"/>
      <c r="RFO16" s="458"/>
      <c r="RFP16" s="458"/>
      <c r="RFQ16" s="458"/>
      <c r="RFR16" s="458"/>
      <c r="RFS16" s="458"/>
      <c r="RFT16" s="458"/>
      <c r="RFU16" s="458"/>
      <c r="RFV16" s="458"/>
      <c r="RFW16" s="458"/>
      <c r="RFX16" s="458"/>
      <c r="RFY16" s="458"/>
      <c r="RFZ16" s="458"/>
      <c r="RGA16" s="458"/>
      <c r="RGB16" s="458"/>
      <c r="RGC16" s="458"/>
      <c r="RGD16" s="458"/>
      <c r="RGE16" s="458"/>
      <c r="RGF16" s="458"/>
      <c r="RGG16" s="458"/>
      <c r="RGH16" s="458"/>
      <c r="RGI16" s="458"/>
      <c r="RGJ16" s="458"/>
      <c r="RGK16" s="458"/>
      <c r="RGL16" s="458"/>
      <c r="RGM16" s="458"/>
      <c r="RGN16" s="458"/>
      <c r="RGO16" s="458"/>
      <c r="RGP16" s="458"/>
      <c r="RGQ16" s="458"/>
      <c r="RGR16" s="458"/>
      <c r="RGS16" s="458"/>
      <c r="RGT16" s="458"/>
      <c r="RGU16" s="458"/>
      <c r="RGV16" s="458"/>
      <c r="RGW16" s="458"/>
      <c r="RGX16" s="458"/>
      <c r="RGY16" s="458"/>
      <c r="RGZ16" s="458"/>
      <c r="RHA16" s="458"/>
      <c r="RHB16" s="458"/>
      <c r="RHC16" s="458"/>
      <c r="RHD16" s="458"/>
      <c r="RHE16" s="458"/>
      <c r="RHF16" s="458"/>
      <c r="RHG16" s="458"/>
      <c r="RHH16" s="458"/>
      <c r="RHI16" s="458"/>
      <c r="RHJ16" s="458"/>
      <c r="RHK16" s="458"/>
      <c r="RHL16" s="458"/>
      <c r="RHM16" s="458"/>
      <c r="RHN16" s="458"/>
      <c r="RHO16" s="458"/>
      <c r="RHP16" s="458"/>
      <c r="RHQ16" s="458"/>
      <c r="RHR16" s="458"/>
      <c r="RHS16" s="458"/>
      <c r="RHT16" s="458"/>
      <c r="RHU16" s="458"/>
      <c r="RHV16" s="458"/>
      <c r="RHW16" s="458"/>
      <c r="RHX16" s="458"/>
      <c r="RHY16" s="458"/>
      <c r="RHZ16" s="458"/>
      <c r="RIA16" s="458"/>
      <c r="RIB16" s="458"/>
      <c r="RIC16" s="458"/>
      <c r="RID16" s="458"/>
      <c r="RIE16" s="458"/>
      <c r="RIF16" s="458"/>
      <c r="RIG16" s="458"/>
      <c r="RIH16" s="458"/>
      <c r="RII16" s="458"/>
      <c r="RIJ16" s="458"/>
      <c r="RIK16" s="458"/>
      <c r="RIL16" s="458"/>
      <c r="RIM16" s="458"/>
      <c r="RIN16" s="458"/>
      <c r="RIO16" s="458"/>
      <c r="RIP16" s="458"/>
      <c r="RIQ16" s="458"/>
      <c r="RIR16" s="458"/>
      <c r="RIS16" s="458"/>
      <c r="RIT16" s="458"/>
      <c r="RIU16" s="458"/>
      <c r="RIV16" s="458"/>
      <c r="RIW16" s="458"/>
      <c r="RIX16" s="458"/>
      <c r="RIY16" s="458"/>
      <c r="RIZ16" s="458"/>
      <c r="RJA16" s="458"/>
      <c r="RJB16" s="458"/>
      <c r="RJC16" s="458"/>
      <c r="RJD16" s="458"/>
      <c r="RJE16" s="458"/>
      <c r="RJF16" s="458"/>
      <c r="RJG16" s="458"/>
      <c r="RJH16" s="458"/>
      <c r="RJI16" s="458"/>
      <c r="RJJ16" s="458"/>
      <c r="RJK16" s="458"/>
      <c r="RJL16" s="458"/>
      <c r="RJM16" s="458"/>
      <c r="RJN16" s="458"/>
      <c r="RJO16" s="458"/>
      <c r="RJP16" s="458"/>
      <c r="RJQ16" s="458"/>
      <c r="RJR16" s="458"/>
      <c r="RJS16" s="458"/>
      <c r="RJT16" s="458"/>
      <c r="RJU16" s="458"/>
      <c r="RJV16" s="458"/>
      <c r="RJW16" s="458"/>
      <c r="RJX16" s="458"/>
      <c r="RJY16" s="458"/>
      <c r="RJZ16" s="458"/>
      <c r="RKA16" s="458"/>
      <c r="RKB16" s="458"/>
      <c r="RKC16" s="458"/>
      <c r="RKD16" s="458"/>
      <c r="RKE16" s="458"/>
      <c r="RKF16" s="458"/>
      <c r="RKG16" s="458"/>
      <c r="RKH16" s="458"/>
      <c r="RKI16" s="458"/>
      <c r="RKJ16" s="458"/>
      <c r="RKK16" s="458"/>
      <c r="RKL16" s="458"/>
      <c r="RKM16" s="458"/>
      <c r="RKN16" s="458"/>
      <c r="RKO16" s="458"/>
      <c r="RKP16" s="458"/>
      <c r="RKQ16" s="458"/>
      <c r="RKR16" s="458"/>
      <c r="RKS16" s="458"/>
      <c r="RKT16" s="458"/>
      <c r="RKU16" s="458"/>
      <c r="RKV16" s="458"/>
      <c r="RKW16" s="458"/>
      <c r="RKX16" s="458"/>
      <c r="RKY16" s="458"/>
      <c r="RKZ16" s="458"/>
      <c r="RLA16" s="458"/>
      <c r="RLB16" s="458"/>
      <c r="RLC16" s="458"/>
      <c r="RLD16" s="458"/>
      <c r="RLE16" s="458"/>
      <c r="RLF16" s="458"/>
      <c r="RLG16" s="458"/>
      <c r="RLH16" s="458"/>
      <c r="RLI16" s="458"/>
      <c r="RLJ16" s="458"/>
      <c r="RLK16" s="458"/>
      <c r="RLL16" s="458"/>
      <c r="RLM16" s="458"/>
      <c r="RLN16" s="458"/>
      <c r="RLO16" s="458"/>
      <c r="RLP16" s="458"/>
      <c r="RLQ16" s="458"/>
      <c r="RLR16" s="458"/>
      <c r="RLS16" s="458"/>
      <c r="RLT16" s="458"/>
      <c r="RLU16" s="458"/>
      <c r="RLV16" s="458"/>
      <c r="RLW16" s="458"/>
      <c r="RLX16" s="458"/>
      <c r="RLY16" s="458"/>
      <c r="RLZ16" s="458"/>
      <c r="RMA16" s="458"/>
      <c r="RMB16" s="458"/>
      <c r="RMC16" s="458"/>
      <c r="RMD16" s="458"/>
      <c r="RME16" s="458"/>
      <c r="RMF16" s="458"/>
      <c r="RMG16" s="458"/>
      <c r="RMH16" s="458"/>
      <c r="RMI16" s="458"/>
      <c r="RMJ16" s="458"/>
      <c r="RMK16" s="458"/>
      <c r="RML16" s="458"/>
      <c r="RMM16" s="458"/>
      <c r="RMN16" s="458"/>
      <c r="RMO16" s="458"/>
      <c r="RMP16" s="458"/>
      <c r="RMQ16" s="458"/>
      <c r="RMR16" s="458"/>
      <c r="RMS16" s="458"/>
      <c r="RMT16" s="458"/>
      <c r="RMU16" s="458"/>
      <c r="RMV16" s="458"/>
      <c r="RMW16" s="458"/>
      <c r="RMX16" s="458"/>
      <c r="RMY16" s="458"/>
      <c r="RMZ16" s="458"/>
      <c r="RNA16" s="458"/>
      <c r="RNB16" s="458"/>
      <c r="RNC16" s="458"/>
      <c r="RND16" s="458"/>
      <c r="RNE16" s="458"/>
      <c r="RNF16" s="458"/>
      <c r="RNG16" s="458"/>
      <c r="RNH16" s="458"/>
      <c r="RNI16" s="458"/>
      <c r="RNJ16" s="458"/>
      <c r="RNK16" s="458"/>
      <c r="RNL16" s="458"/>
      <c r="RNM16" s="458"/>
      <c r="RNN16" s="458"/>
      <c r="RNO16" s="458"/>
      <c r="RNP16" s="458"/>
      <c r="RNQ16" s="458"/>
      <c r="RNR16" s="458"/>
      <c r="RNS16" s="458"/>
      <c r="RNT16" s="458"/>
      <c r="RNU16" s="458"/>
      <c r="RNV16" s="458"/>
      <c r="RNW16" s="458"/>
      <c r="RNX16" s="458"/>
      <c r="RNY16" s="458"/>
      <c r="RNZ16" s="458"/>
      <c r="ROA16" s="458"/>
      <c r="ROB16" s="458"/>
      <c r="ROC16" s="458"/>
      <c r="ROD16" s="458"/>
      <c r="ROE16" s="458"/>
      <c r="ROF16" s="458"/>
      <c r="ROG16" s="458"/>
      <c r="ROH16" s="458"/>
      <c r="ROI16" s="458"/>
      <c r="ROJ16" s="458"/>
      <c r="ROK16" s="458"/>
      <c r="ROL16" s="458"/>
      <c r="ROM16" s="458"/>
      <c r="RON16" s="458"/>
      <c r="ROO16" s="458"/>
      <c r="ROP16" s="458"/>
      <c r="ROQ16" s="458"/>
      <c r="ROR16" s="458"/>
      <c r="ROS16" s="458"/>
      <c r="ROT16" s="458"/>
      <c r="ROU16" s="458"/>
      <c r="ROV16" s="458"/>
      <c r="ROW16" s="458"/>
      <c r="ROX16" s="458"/>
      <c r="ROY16" s="458"/>
      <c r="ROZ16" s="458"/>
      <c r="RPA16" s="458"/>
      <c r="RPB16" s="458"/>
      <c r="RPC16" s="458"/>
      <c r="RPD16" s="458"/>
      <c r="RPE16" s="458"/>
      <c r="RPF16" s="458"/>
      <c r="RPG16" s="458"/>
      <c r="RPH16" s="458"/>
      <c r="RPI16" s="458"/>
      <c r="RPJ16" s="458"/>
      <c r="RPK16" s="458"/>
      <c r="RPL16" s="458"/>
      <c r="RPM16" s="458"/>
      <c r="RPN16" s="458"/>
      <c r="RPO16" s="458"/>
      <c r="RPP16" s="458"/>
      <c r="RPQ16" s="458"/>
      <c r="RPR16" s="458"/>
      <c r="RPS16" s="458"/>
      <c r="RPT16" s="458"/>
      <c r="RPU16" s="458"/>
      <c r="RPV16" s="458"/>
      <c r="RPW16" s="458"/>
      <c r="RPX16" s="458"/>
      <c r="RPY16" s="458"/>
      <c r="RPZ16" s="458"/>
      <c r="RQA16" s="458"/>
      <c r="RQB16" s="458"/>
      <c r="RQC16" s="458"/>
      <c r="RQD16" s="458"/>
      <c r="RQE16" s="458"/>
      <c r="RQF16" s="458"/>
      <c r="RQG16" s="458"/>
      <c r="RQH16" s="458"/>
      <c r="RQI16" s="458"/>
      <c r="RQJ16" s="458"/>
      <c r="RQK16" s="458"/>
      <c r="RQL16" s="458"/>
      <c r="RQM16" s="458"/>
      <c r="RQN16" s="458"/>
      <c r="RQO16" s="458"/>
      <c r="RQP16" s="458"/>
      <c r="RQQ16" s="458"/>
      <c r="RQR16" s="458"/>
      <c r="RQS16" s="458"/>
      <c r="RQT16" s="458"/>
      <c r="RQU16" s="458"/>
      <c r="RQV16" s="458"/>
      <c r="RQW16" s="458"/>
      <c r="RQX16" s="458"/>
      <c r="RQY16" s="458"/>
      <c r="RQZ16" s="458"/>
      <c r="RRA16" s="458"/>
      <c r="RRB16" s="458"/>
      <c r="RRC16" s="458"/>
      <c r="RRD16" s="458"/>
      <c r="RRE16" s="458"/>
      <c r="RRF16" s="458"/>
      <c r="RRG16" s="458"/>
      <c r="RRH16" s="458"/>
      <c r="RRI16" s="458"/>
      <c r="RRJ16" s="458"/>
      <c r="RRK16" s="458"/>
      <c r="RRL16" s="458"/>
      <c r="RRM16" s="458"/>
      <c r="RRN16" s="458"/>
      <c r="RRO16" s="458"/>
      <c r="RRP16" s="458"/>
      <c r="RRQ16" s="458"/>
      <c r="RRR16" s="458"/>
      <c r="RRS16" s="458"/>
      <c r="RRT16" s="458"/>
      <c r="RRU16" s="458"/>
      <c r="RRV16" s="458"/>
      <c r="RRW16" s="458"/>
      <c r="RRX16" s="458"/>
      <c r="RRY16" s="458"/>
      <c r="RRZ16" s="458"/>
      <c r="RSA16" s="458"/>
      <c r="RSB16" s="458"/>
      <c r="RSC16" s="458"/>
      <c r="RSD16" s="458"/>
      <c r="RSE16" s="458"/>
      <c r="RSF16" s="458"/>
      <c r="RSG16" s="458"/>
      <c r="RSH16" s="458"/>
      <c r="RSI16" s="458"/>
      <c r="RSJ16" s="458"/>
      <c r="RSK16" s="458"/>
      <c r="RSL16" s="458"/>
      <c r="RSM16" s="458"/>
      <c r="RSN16" s="458"/>
      <c r="RSO16" s="458"/>
      <c r="RSP16" s="458"/>
      <c r="RSQ16" s="458"/>
      <c r="RSR16" s="458"/>
      <c r="RSS16" s="458"/>
      <c r="RST16" s="458"/>
      <c r="RSU16" s="458"/>
      <c r="RSV16" s="458"/>
      <c r="RSW16" s="458"/>
      <c r="RSX16" s="458"/>
      <c r="RSY16" s="458"/>
      <c r="RSZ16" s="458"/>
      <c r="RTA16" s="458"/>
      <c r="RTB16" s="458"/>
      <c r="RTC16" s="458"/>
      <c r="RTD16" s="458"/>
      <c r="RTE16" s="458"/>
      <c r="RTF16" s="458"/>
      <c r="RTG16" s="458"/>
      <c r="RTH16" s="458"/>
      <c r="RTI16" s="458"/>
      <c r="RTJ16" s="458"/>
      <c r="RTK16" s="458"/>
      <c r="RTL16" s="458"/>
      <c r="RTM16" s="458"/>
      <c r="RTN16" s="458"/>
      <c r="RTO16" s="458"/>
      <c r="RTP16" s="458"/>
      <c r="RTQ16" s="458"/>
      <c r="RTR16" s="458"/>
      <c r="RTS16" s="458"/>
      <c r="RTT16" s="458"/>
      <c r="RTU16" s="458"/>
      <c r="RTV16" s="458"/>
      <c r="RTW16" s="458"/>
      <c r="RTX16" s="458"/>
      <c r="RTY16" s="458"/>
      <c r="RTZ16" s="458"/>
      <c r="RUA16" s="458"/>
      <c r="RUB16" s="458"/>
      <c r="RUC16" s="458"/>
      <c r="RUD16" s="458"/>
      <c r="RUE16" s="458"/>
      <c r="RUF16" s="458"/>
      <c r="RUG16" s="458"/>
      <c r="RUH16" s="458"/>
      <c r="RUI16" s="458"/>
      <c r="RUJ16" s="458"/>
      <c r="RUK16" s="458"/>
      <c r="RUL16" s="458"/>
      <c r="RUM16" s="458"/>
      <c r="RUN16" s="458"/>
      <c r="RUO16" s="458"/>
      <c r="RUP16" s="458"/>
      <c r="RUQ16" s="458"/>
      <c r="RUR16" s="458"/>
      <c r="RUS16" s="458"/>
      <c r="RUT16" s="458"/>
      <c r="RUU16" s="458"/>
      <c r="RUV16" s="458"/>
      <c r="RUW16" s="458"/>
      <c r="RUX16" s="458"/>
      <c r="RUY16" s="458"/>
      <c r="RUZ16" s="458"/>
      <c r="RVA16" s="458"/>
      <c r="RVB16" s="458"/>
      <c r="RVC16" s="458"/>
      <c r="RVD16" s="458"/>
      <c r="RVE16" s="458"/>
      <c r="RVF16" s="458"/>
      <c r="RVG16" s="458"/>
      <c r="RVH16" s="458"/>
      <c r="RVI16" s="458"/>
      <c r="RVJ16" s="458"/>
      <c r="RVK16" s="458"/>
      <c r="RVL16" s="458"/>
      <c r="RVM16" s="458"/>
      <c r="RVN16" s="458"/>
      <c r="RVO16" s="458"/>
      <c r="RVP16" s="458"/>
      <c r="RVQ16" s="458"/>
      <c r="RVR16" s="458"/>
      <c r="RVS16" s="458"/>
      <c r="RVT16" s="458"/>
      <c r="RVU16" s="458"/>
      <c r="RVV16" s="458"/>
      <c r="RVW16" s="458"/>
      <c r="RVX16" s="458"/>
      <c r="RVY16" s="458"/>
      <c r="RVZ16" s="458"/>
      <c r="RWA16" s="458"/>
      <c r="RWB16" s="458"/>
      <c r="RWC16" s="458"/>
      <c r="RWD16" s="458"/>
      <c r="RWE16" s="458"/>
      <c r="RWF16" s="458"/>
      <c r="RWG16" s="458"/>
      <c r="RWH16" s="458"/>
      <c r="RWI16" s="458"/>
      <c r="RWJ16" s="458"/>
      <c r="RWK16" s="458"/>
      <c r="RWL16" s="458"/>
      <c r="RWM16" s="458"/>
      <c r="RWN16" s="458"/>
      <c r="RWO16" s="458"/>
      <c r="RWP16" s="458"/>
      <c r="RWQ16" s="458"/>
      <c r="RWR16" s="458"/>
      <c r="RWS16" s="458"/>
      <c r="RWT16" s="458"/>
      <c r="RWU16" s="458"/>
      <c r="RWV16" s="458"/>
      <c r="RWW16" s="458"/>
      <c r="RWX16" s="458"/>
      <c r="RWY16" s="458"/>
      <c r="RWZ16" s="458"/>
      <c r="RXA16" s="458"/>
      <c r="RXB16" s="458"/>
      <c r="RXC16" s="458"/>
      <c r="RXD16" s="458"/>
      <c r="RXE16" s="458"/>
      <c r="RXF16" s="458"/>
      <c r="RXG16" s="458"/>
      <c r="RXH16" s="458"/>
      <c r="RXI16" s="458"/>
      <c r="RXJ16" s="458"/>
      <c r="RXK16" s="458"/>
      <c r="RXL16" s="458"/>
      <c r="RXM16" s="458"/>
      <c r="RXN16" s="458"/>
      <c r="RXO16" s="458"/>
      <c r="RXP16" s="458"/>
      <c r="RXQ16" s="458"/>
      <c r="RXR16" s="458"/>
      <c r="RXS16" s="458"/>
      <c r="RXT16" s="458"/>
      <c r="RXU16" s="458"/>
      <c r="RXV16" s="458"/>
      <c r="RXW16" s="458"/>
      <c r="RXX16" s="458"/>
      <c r="RXY16" s="458"/>
      <c r="RXZ16" s="458"/>
      <c r="RYA16" s="458"/>
      <c r="RYB16" s="458"/>
      <c r="RYC16" s="458"/>
      <c r="RYD16" s="458"/>
      <c r="RYE16" s="458"/>
      <c r="RYF16" s="458"/>
      <c r="RYG16" s="458"/>
      <c r="RYH16" s="458"/>
      <c r="RYI16" s="458"/>
      <c r="RYJ16" s="458"/>
      <c r="RYK16" s="458"/>
      <c r="RYL16" s="458"/>
      <c r="RYM16" s="458"/>
      <c r="RYN16" s="458"/>
      <c r="RYO16" s="458"/>
      <c r="RYP16" s="458"/>
      <c r="RYQ16" s="458"/>
      <c r="RYR16" s="458"/>
      <c r="RYS16" s="458"/>
      <c r="RYT16" s="458"/>
      <c r="RYU16" s="458"/>
      <c r="RYV16" s="458"/>
      <c r="RYW16" s="458"/>
      <c r="RYX16" s="458"/>
      <c r="RYY16" s="458"/>
      <c r="RYZ16" s="458"/>
      <c r="RZA16" s="458"/>
      <c r="RZB16" s="458"/>
      <c r="RZC16" s="458"/>
      <c r="RZD16" s="458"/>
      <c r="RZE16" s="458"/>
      <c r="RZF16" s="458"/>
      <c r="RZG16" s="458"/>
      <c r="RZH16" s="458"/>
      <c r="RZI16" s="458"/>
      <c r="RZJ16" s="458"/>
      <c r="RZK16" s="458"/>
      <c r="RZL16" s="458"/>
      <c r="RZM16" s="458"/>
      <c r="RZN16" s="458"/>
      <c r="RZO16" s="458"/>
      <c r="RZP16" s="458"/>
      <c r="RZQ16" s="458"/>
      <c r="RZR16" s="458"/>
      <c r="RZS16" s="458"/>
      <c r="RZT16" s="458"/>
      <c r="RZU16" s="458"/>
      <c r="RZV16" s="458"/>
      <c r="RZW16" s="458"/>
      <c r="RZX16" s="458"/>
      <c r="RZY16" s="458"/>
      <c r="RZZ16" s="458"/>
      <c r="SAA16" s="458"/>
      <c r="SAB16" s="458"/>
      <c r="SAC16" s="458"/>
      <c r="SAD16" s="458"/>
      <c r="SAE16" s="458"/>
      <c r="SAF16" s="458"/>
      <c r="SAG16" s="458"/>
      <c r="SAH16" s="458"/>
      <c r="SAI16" s="458"/>
      <c r="SAJ16" s="458"/>
      <c r="SAK16" s="458"/>
      <c r="SAL16" s="458"/>
      <c r="SAM16" s="458"/>
      <c r="SAN16" s="458"/>
      <c r="SAO16" s="458"/>
      <c r="SAP16" s="458"/>
      <c r="SAQ16" s="458"/>
      <c r="SAR16" s="458"/>
      <c r="SAS16" s="458"/>
      <c r="SAT16" s="458"/>
      <c r="SAU16" s="458"/>
      <c r="SAV16" s="458"/>
      <c r="SAW16" s="458"/>
      <c r="SAX16" s="458"/>
      <c r="SAY16" s="458"/>
      <c r="SAZ16" s="458"/>
      <c r="SBA16" s="458"/>
      <c r="SBB16" s="458"/>
      <c r="SBC16" s="458"/>
      <c r="SBD16" s="458"/>
      <c r="SBE16" s="458"/>
      <c r="SBF16" s="458"/>
      <c r="SBG16" s="458"/>
      <c r="SBH16" s="458"/>
      <c r="SBI16" s="458"/>
      <c r="SBJ16" s="458"/>
      <c r="SBK16" s="458"/>
      <c r="SBL16" s="458"/>
      <c r="SBM16" s="458"/>
      <c r="SBN16" s="458"/>
      <c r="SBO16" s="458"/>
      <c r="SBP16" s="458"/>
      <c r="SBQ16" s="458"/>
      <c r="SBR16" s="458"/>
      <c r="SBS16" s="458"/>
      <c r="SBT16" s="458"/>
      <c r="SBU16" s="458"/>
      <c r="SBV16" s="458"/>
      <c r="SBW16" s="458"/>
      <c r="SBX16" s="458"/>
      <c r="SBY16" s="458"/>
      <c r="SBZ16" s="458"/>
      <c r="SCA16" s="458"/>
      <c r="SCB16" s="458"/>
      <c r="SCC16" s="458"/>
      <c r="SCD16" s="458"/>
      <c r="SCE16" s="458"/>
      <c r="SCF16" s="458"/>
      <c r="SCG16" s="458"/>
      <c r="SCH16" s="458"/>
      <c r="SCI16" s="458"/>
      <c r="SCJ16" s="458"/>
      <c r="SCK16" s="458"/>
      <c r="SCL16" s="458"/>
      <c r="SCM16" s="458"/>
      <c r="SCN16" s="458"/>
      <c r="SCO16" s="458"/>
      <c r="SCP16" s="458"/>
      <c r="SCQ16" s="458"/>
      <c r="SCR16" s="458"/>
      <c r="SCS16" s="458"/>
      <c r="SCT16" s="458"/>
      <c r="SCU16" s="458"/>
      <c r="SCV16" s="458"/>
      <c r="SCW16" s="458"/>
      <c r="SCX16" s="458"/>
      <c r="SCY16" s="458"/>
      <c r="SCZ16" s="458"/>
      <c r="SDA16" s="458"/>
      <c r="SDB16" s="458"/>
      <c r="SDC16" s="458"/>
      <c r="SDD16" s="458"/>
      <c r="SDE16" s="458"/>
      <c r="SDF16" s="458"/>
      <c r="SDG16" s="458"/>
      <c r="SDH16" s="458"/>
      <c r="SDI16" s="458"/>
      <c r="SDJ16" s="458"/>
      <c r="SDK16" s="458"/>
      <c r="SDL16" s="458"/>
      <c r="SDM16" s="458"/>
      <c r="SDN16" s="458"/>
      <c r="SDO16" s="458"/>
      <c r="SDP16" s="458"/>
      <c r="SDQ16" s="458"/>
      <c r="SDR16" s="458"/>
      <c r="SDS16" s="458"/>
      <c r="SDT16" s="458"/>
      <c r="SDU16" s="458"/>
      <c r="SDV16" s="458"/>
      <c r="SDW16" s="458"/>
      <c r="SDX16" s="458"/>
      <c r="SDY16" s="458"/>
      <c r="SDZ16" s="458"/>
      <c r="SEA16" s="458"/>
      <c r="SEB16" s="458"/>
      <c r="SEC16" s="458"/>
      <c r="SED16" s="458"/>
      <c r="SEE16" s="458"/>
      <c r="SEF16" s="458"/>
      <c r="SEG16" s="458"/>
      <c r="SEH16" s="458"/>
      <c r="SEI16" s="458"/>
      <c r="SEJ16" s="458"/>
      <c r="SEK16" s="458"/>
      <c r="SEL16" s="458"/>
      <c r="SEM16" s="458"/>
      <c r="SEN16" s="458"/>
      <c r="SEO16" s="458"/>
      <c r="SEP16" s="458"/>
      <c r="SEQ16" s="458"/>
      <c r="SER16" s="458"/>
      <c r="SES16" s="458"/>
      <c r="SET16" s="458"/>
      <c r="SEU16" s="458"/>
      <c r="SEV16" s="458"/>
      <c r="SEW16" s="458"/>
      <c r="SEX16" s="458"/>
      <c r="SEY16" s="458"/>
      <c r="SEZ16" s="458"/>
      <c r="SFA16" s="458"/>
      <c r="SFB16" s="458"/>
      <c r="SFC16" s="458"/>
      <c r="SFD16" s="458"/>
      <c r="SFE16" s="458"/>
      <c r="SFF16" s="458"/>
      <c r="SFG16" s="458"/>
      <c r="SFH16" s="458"/>
      <c r="SFI16" s="458"/>
      <c r="SFJ16" s="458"/>
      <c r="SFK16" s="458"/>
      <c r="SFL16" s="458"/>
      <c r="SFM16" s="458"/>
      <c r="SFN16" s="458"/>
      <c r="SFO16" s="458"/>
      <c r="SFP16" s="458"/>
      <c r="SFQ16" s="458"/>
      <c r="SFR16" s="458"/>
      <c r="SFS16" s="458"/>
      <c r="SFT16" s="458"/>
      <c r="SFU16" s="458"/>
      <c r="SFV16" s="458"/>
      <c r="SFW16" s="458"/>
      <c r="SFX16" s="458"/>
      <c r="SFY16" s="458"/>
      <c r="SFZ16" s="458"/>
      <c r="SGA16" s="458"/>
      <c r="SGB16" s="458"/>
      <c r="SGC16" s="458"/>
      <c r="SGD16" s="458"/>
      <c r="SGE16" s="458"/>
      <c r="SGF16" s="458"/>
      <c r="SGG16" s="458"/>
      <c r="SGH16" s="458"/>
      <c r="SGI16" s="458"/>
      <c r="SGJ16" s="458"/>
      <c r="SGK16" s="458"/>
      <c r="SGL16" s="458"/>
      <c r="SGM16" s="458"/>
      <c r="SGN16" s="458"/>
      <c r="SGO16" s="458"/>
      <c r="SGP16" s="458"/>
      <c r="SGQ16" s="458"/>
      <c r="SGR16" s="458"/>
      <c r="SGS16" s="458"/>
      <c r="SGT16" s="458"/>
      <c r="SGU16" s="458"/>
      <c r="SGV16" s="458"/>
      <c r="SGW16" s="458"/>
      <c r="SGX16" s="458"/>
      <c r="SGY16" s="458"/>
      <c r="SGZ16" s="458"/>
      <c r="SHA16" s="458"/>
      <c r="SHB16" s="458"/>
      <c r="SHC16" s="458"/>
      <c r="SHD16" s="458"/>
      <c r="SHE16" s="458"/>
      <c r="SHF16" s="458"/>
      <c r="SHG16" s="458"/>
      <c r="SHH16" s="458"/>
      <c r="SHI16" s="458"/>
      <c r="SHJ16" s="458"/>
      <c r="SHK16" s="458"/>
      <c r="SHL16" s="458"/>
      <c r="SHM16" s="458"/>
      <c r="SHN16" s="458"/>
      <c r="SHO16" s="458"/>
      <c r="SHP16" s="458"/>
      <c r="SHQ16" s="458"/>
      <c r="SHR16" s="458"/>
      <c r="SHS16" s="458"/>
      <c r="SHT16" s="458"/>
      <c r="SHU16" s="458"/>
      <c r="SHV16" s="458"/>
      <c r="SHW16" s="458"/>
      <c r="SHX16" s="458"/>
      <c r="SHY16" s="458"/>
      <c r="SHZ16" s="458"/>
      <c r="SIA16" s="458"/>
      <c r="SIB16" s="458"/>
      <c r="SIC16" s="458"/>
      <c r="SID16" s="458"/>
      <c r="SIE16" s="458"/>
      <c r="SIF16" s="458"/>
      <c r="SIG16" s="458"/>
      <c r="SIH16" s="458"/>
      <c r="SII16" s="458"/>
      <c r="SIJ16" s="458"/>
      <c r="SIK16" s="458"/>
      <c r="SIL16" s="458"/>
      <c r="SIM16" s="458"/>
      <c r="SIN16" s="458"/>
      <c r="SIO16" s="458"/>
      <c r="SIP16" s="458"/>
      <c r="SIQ16" s="458"/>
      <c r="SIR16" s="458"/>
      <c r="SIS16" s="458"/>
      <c r="SIT16" s="458"/>
      <c r="SIU16" s="458"/>
      <c r="SIV16" s="458"/>
      <c r="SIW16" s="458"/>
      <c r="SIX16" s="458"/>
      <c r="SIY16" s="458"/>
      <c r="SIZ16" s="458"/>
      <c r="SJA16" s="458"/>
      <c r="SJB16" s="458"/>
      <c r="SJC16" s="458"/>
      <c r="SJD16" s="458"/>
      <c r="SJE16" s="458"/>
      <c r="SJF16" s="458"/>
      <c r="SJG16" s="458"/>
      <c r="SJH16" s="458"/>
      <c r="SJI16" s="458"/>
      <c r="SJJ16" s="458"/>
      <c r="SJK16" s="458"/>
      <c r="SJL16" s="458"/>
      <c r="SJM16" s="458"/>
      <c r="SJN16" s="458"/>
      <c r="SJO16" s="458"/>
      <c r="SJP16" s="458"/>
      <c r="SJQ16" s="458"/>
      <c r="SJR16" s="458"/>
      <c r="SJS16" s="458"/>
      <c r="SJT16" s="458"/>
      <c r="SJU16" s="458"/>
      <c r="SJV16" s="458"/>
      <c r="SJW16" s="458"/>
      <c r="SJX16" s="458"/>
      <c r="SJY16" s="458"/>
      <c r="SJZ16" s="458"/>
      <c r="SKA16" s="458"/>
      <c r="SKB16" s="458"/>
      <c r="SKC16" s="458"/>
      <c r="SKD16" s="458"/>
      <c r="SKE16" s="458"/>
      <c r="SKF16" s="458"/>
      <c r="SKG16" s="458"/>
      <c r="SKH16" s="458"/>
      <c r="SKI16" s="458"/>
      <c r="SKJ16" s="458"/>
      <c r="SKK16" s="458"/>
      <c r="SKL16" s="458"/>
      <c r="SKM16" s="458"/>
      <c r="SKN16" s="458"/>
      <c r="SKO16" s="458"/>
      <c r="SKP16" s="458"/>
      <c r="SKQ16" s="458"/>
      <c r="SKR16" s="458"/>
      <c r="SKS16" s="458"/>
      <c r="SKT16" s="458"/>
      <c r="SKU16" s="458"/>
      <c r="SKV16" s="458"/>
      <c r="SKW16" s="458"/>
      <c r="SKX16" s="458"/>
      <c r="SKY16" s="458"/>
      <c r="SKZ16" s="458"/>
      <c r="SLA16" s="458"/>
      <c r="SLB16" s="458"/>
      <c r="SLC16" s="458"/>
      <c r="SLD16" s="458"/>
      <c r="SLE16" s="458"/>
      <c r="SLF16" s="458"/>
      <c r="SLG16" s="458"/>
      <c r="SLH16" s="458"/>
      <c r="SLI16" s="458"/>
      <c r="SLJ16" s="458"/>
      <c r="SLK16" s="458"/>
      <c r="SLL16" s="458"/>
      <c r="SLM16" s="458"/>
      <c r="SLN16" s="458"/>
      <c r="SLO16" s="458"/>
      <c r="SLP16" s="458"/>
      <c r="SLQ16" s="458"/>
      <c r="SLR16" s="458"/>
      <c r="SLS16" s="458"/>
      <c r="SLT16" s="458"/>
      <c r="SLU16" s="458"/>
      <c r="SLV16" s="458"/>
      <c r="SLW16" s="458"/>
      <c r="SLX16" s="458"/>
      <c r="SLY16" s="458"/>
      <c r="SLZ16" s="458"/>
      <c r="SMA16" s="458"/>
      <c r="SMB16" s="458"/>
      <c r="SMC16" s="458"/>
      <c r="SMD16" s="458"/>
      <c r="SME16" s="458"/>
      <c r="SMF16" s="458"/>
      <c r="SMG16" s="458"/>
      <c r="SMH16" s="458"/>
      <c r="SMI16" s="458"/>
      <c r="SMJ16" s="458"/>
      <c r="SMK16" s="458"/>
      <c r="SML16" s="458"/>
      <c r="SMM16" s="458"/>
      <c r="SMN16" s="458"/>
      <c r="SMO16" s="458"/>
      <c r="SMP16" s="458"/>
      <c r="SMQ16" s="458"/>
      <c r="SMR16" s="458"/>
      <c r="SMS16" s="458"/>
      <c r="SMT16" s="458"/>
      <c r="SMU16" s="458"/>
      <c r="SMV16" s="458"/>
      <c r="SMW16" s="458"/>
      <c r="SMX16" s="458"/>
      <c r="SMY16" s="458"/>
      <c r="SMZ16" s="458"/>
      <c r="SNA16" s="458"/>
      <c r="SNB16" s="458"/>
      <c r="SNC16" s="458"/>
      <c r="SND16" s="458"/>
      <c r="SNE16" s="458"/>
      <c r="SNF16" s="458"/>
      <c r="SNG16" s="458"/>
      <c r="SNH16" s="458"/>
      <c r="SNI16" s="458"/>
      <c r="SNJ16" s="458"/>
      <c r="SNK16" s="458"/>
      <c r="SNL16" s="458"/>
      <c r="SNM16" s="458"/>
      <c r="SNN16" s="458"/>
      <c r="SNO16" s="458"/>
      <c r="SNP16" s="458"/>
      <c r="SNQ16" s="458"/>
      <c r="SNR16" s="458"/>
      <c r="SNS16" s="458"/>
      <c r="SNT16" s="458"/>
      <c r="SNU16" s="458"/>
      <c r="SNV16" s="458"/>
      <c r="SNW16" s="458"/>
      <c r="SNX16" s="458"/>
      <c r="SNY16" s="458"/>
      <c r="SNZ16" s="458"/>
      <c r="SOA16" s="458"/>
      <c r="SOB16" s="458"/>
      <c r="SOC16" s="458"/>
      <c r="SOD16" s="458"/>
      <c r="SOE16" s="458"/>
      <c r="SOF16" s="458"/>
      <c r="SOG16" s="458"/>
      <c r="SOH16" s="458"/>
      <c r="SOI16" s="458"/>
      <c r="SOJ16" s="458"/>
      <c r="SOK16" s="458"/>
      <c r="SOL16" s="458"/>
      <c r="SOM16" s="458"/>
      <c r="SON16" s="458"/>
      <c r="SOO16" s="458"/>
      <c r="SOP16" s="458"/>
      <c r="SOQ16" s="458"/>
      <c r="SOR16" s="458"/>
      <c r="SOS16" s="458"/>
      <c r="SOT16" s="458"/>
      <c r="SOU16" s="458"/>
      <c r="SOV16" s="458"/>
      <c r="SOW16" s="458"/>
      <c r="SOX16" s="458"/>
      <c r="SOY16" s="458"/>
      <c r="SOZ16" s="458"/>
      <c r="SPA16" s="458"/>
      <c r="SPB16" s="458"/>
      <c r="SPC16" s="458"/>
      <c r="SPD16" s="458"/>
      <c r="SPE16" s="458"/>
      <c r="SPF16" s="458"/>
      <c r="SPG16" s="458"/>
      <c r="SPH16" s="458"/>
      <c r="SPI16" s="458"/>
      <c r="SPJ16" s="458"/>
      <c r="SPK16" s="458"/>
      <c r="SPL16" s="458"/>
      <c r="SPM16" s="458"/>
      <c r="SPN16" s="458"/>
      <c r="SPO16" s="458"/>
      <c r="SPP16" s="458"/>
      <c r="SPQ16" s="458"/>
      <c r="SPR16" s="458"/>
      <c r="SPS16" s="458"/>
      <c r="SPT16" s="458"/>
      <c r="SPU16" s="458"/>
      <c r="SPV16" s="458"/>
      <c r="SPW16" s="458"/>
      <c r="SPX16" s="458"/>
      <c r="SPY16" s="458"/>
      <c r="SPZ16" s="458"/>
      <c r="SQA16" s="458"/>
      <c r="SQB16" s="458"/>
      <c r="SQC16" s="458"/>
      <c r="SQD16" s="458"/>
      <c r="SQE16" s="458"/>
      <c r="SQF16" s="458"/>
      <c r="SQG16" s="458"/>
      <c r="SQH16" s="458"/>
      <c r="SQI16" s="458"/>
      <c r="SQJ16" s="458"/>
      <c r="SQK16" s="458"/>
      <c r="SQL16" s="458"/>
      <c r="SQM16" s="458"/>
      <c r="SQN16" s="458"/>
      <c r="SQO16" s="458"/>
      <c r="SQP16" s="458"/>
      <c r="SQQ16" s="458"/>
      <c r="SQR16" s="458"/>
      <c r="SQS16" s="458"/>
      <c r="SQT16" s="458"/>
      <c r="SQU16" s="458"/>
      <c r="SQV16" s="458"/>
      <c r="SQW16" s="458"/>
      <c r="SQX16" s="458"/>
      <c r="SQY16" s="458"/>
      <c r="SQZ16" s="458"/>
      <c r="SRA16" s="458"/>
      <c r="SRB16" s="458"/>
      <c r="SRC16" s="458"/>
      <c r="SRD16" s="458"/>
      <c r="SRE16" s="458"/>
      <c r="SRF16" s="458"/>
      <c r="SRG16" s="458"/>
      <c r="SRH16" s="458"/>
      <c r="SRI16" s="458"/>
      <c r="SRJ16" s="458"/>
      <c r="SRK16" s="458"/>
      <c r="SRL16" s="458"/>
      <c r="SRM16" s="458"/>
      <c r="SRN16" s="458"/>
      <c r="SRO16" s="458"/>
      <c r="SRP16" s="458"/>
      <c r="SRQ16" s="458"/>
      <c r="SRR16" s="458"/>
      <c r="SRS16" s="458"/>
      <c r="SRT16" s="458"/>
      <c r="SRU16" s="458"/>
      <c r="SRV16" s="458"/>
      <c r="SRW16" s="458"/>
      <c r="SRX16" s="458"/>
      <c r="SRY16" s="458"/>
      <c r="SRZ16" s="458"/>
      <c r="SSA16" s="458"/>
      <c r="SSB16" s="458"/>
      <c r="SSC16" s="458"/>
      <c r="SSD16" s="458"/>
      <c r="SSE16" s="458"/>
      <c r="SSF16" s="458"/>
      <c r="SSG16" s="458"/>
      <c r="SSH16" s="458"/>
      <c r="SSI16" s="458"/>
      <c r="SSJ16" s="458"/>
      <c r="SSK16" s="458"/>
      <c r="SSL16" s="458"/>
      <c r="SSM16" s="458"/>
      <c r="SSN16" s="458"/>
      <c r="SSO16" s="458"/>
      <c r="SSP16" s="458"/>
      <c r="SSQ16" s="458"/>
      <c r="SSR16" s="458"/>
      <c r="SSS16" s="458"/>
      <c r="SST16" s="458"/>
      <c r="SSU16" s="458"/>
      <c r="SSV16" s="458"/>
      <c r="SSW16" s="458"/>
      <c r="SSX16" s="458"/>
      <c r="SSY16" s="458"/>
      <c r="SSZ16" s="458"/>
      <c r="STA16" s="458"/>
      <c r="STB16" s="458"/>
      <c r="STC16" s="458"/>
      <c r="STD16" s="458"/>
      <c r="STE16" s="458"/>
      <c r="STF16" s="458"/>
      <c r="STG16" s="458"/>
      <c r="STH16" s="458"/>
      <c r="STI16" s="458"/>
      <c r="STJ16" s="458"/>
      <c r="STK16" s="458"/>
      <c r="STL16" s="458"/>
      <c r="STM16" s="458"/>
      <c r="STN16" s="458"/>
      <c r="STO16" s="458"/>
      <c r="STP16" s="458"/>
      <c r="STQ16" s="458"/>
      <c r="STR16" s="458"/>
      <c r="STS16" s="458"/>
      <c r="STT16" s="458"/>
      <c r="STU16" s="458"/>
      <c r="STV16" s="458"/>
      <c r="STW16" s="458"/>
      <c r="STX16" s="458"/>
      <c r="STY16" s="458"/>
      <c r="STZ16" s="458"/>
      <c r="SUA16" s="458"/>
      <c r="SUB16" s="458"/>
      <c r="SUC16" s="458"/>
      <c r="SUD16" s="458"/>
      <c r="SUE16" s="458"/>
      <c r="SUF16" s="458"/>
      <c r="SUG16" s="458"/>
      <c r="SUH16" s="458"/>
      <c r="SUI16" s="458"/>
      <c r="SUJ16" s="458"/>
      <c r="SUK16" s="458"/>
      <c r="SUL16" s="458"/>
      <c r="SUM16" s="458"/>
      <c r="SUN16" s="458"/>
      <c r="SUO16" s="458"/>
      <c r="SUP16" s="458"/>
      <c r="SUQ16" s="458"/>
      <c r="SUR16" s="458"/>
      <c r="SUS16" s="458"/>
      <c r="SUT16" s="458"/>
      <c r="SUU16" s="458"/>
      <c r="SUV16" s="458"/>
      <c r="SUW16" s="458"/>
      <c r="SUX16" s="458"/>
      <c r="SUY16" s="458"/>
      <c r="SUZ16" s="458"/>
      <c r="SVA16" s="458"/>
      <c r="SVB16" s="458"/>
      <c r="SVC16" s="458"/>
      <c r="SVD16" s="458"/>
      <c r="SVE16" s="458"/>
      <c r="SVF16" s="458"/>
      <c r="SVG16" s="458"/>
      <c r="SVH16" s="458"/>
      <c r="SVI16" s="458"/>
      <c r="SVJ16" s="458"/>
      <c r="SVK16" s="458"/>
      <c r="SVL16" s="458"/>
      <c r="SVM16" s="458"/>
      <c r="SVN16" s="458"/>
      <c r="SVO16" s="458"/>
      <c r="SVP16" s="458"/>
      <c r="SVQ16" s="458"/>
      <c r="SVR16" s="458"/>
      <c r="SVS16" s="458"/>
      <c r="SVT16" s="458"/>
      <c r="SVU16" s="458"/>
      <c r="SVV16" s="458"/>
      <c r="SVW16" s="458"/>
      <c r="SVX16" s="458"/>
      <c r="SVY16" s="458"/>
      <c r="SVZ16" s="458"/>
      <c r="SWA16" s="458"/>
      <c r="SWB16" s="458"/>
      <c r="SWC16" s="458"/>
      <c r="SWD16" s="458"/>
      <c r="SWE16" s="458"/>
      <c r="SWF16" s="458"/>
      <c r="SWG16" s="458"/>
      <c r="SWH16" s="458"/>
      <c r="SWI16" s="458"/>
      <c r="SWJ16" s="458"/>
      <c r="SWK16" s="458"/>
      <c r="SWL16" s="458"/>
      <c r="SWM16" s="458"/>
      <c r="SWN16" s="458"/>
      <c r="SWO16" s="458"/>
      <c r="SWP16" s="458"/>
      <c r="SWQ16" s="458"/>
      <c r="SWR16" s="458"/>
      <c r="SWS16" s="458"/>
      <c r="SWT16" s="458"/>
      <c r="SWU16" s="458"/>
      <c r="SWV16" s="458"/>
      <c r="SWW16" s="458"/>
      <c r="SWX16" s="458"/>
      <c r="SWY16" s="458"/>
      <c r="SWZ16" s="458"/>
      <c r="SXA16" s="458"/>
      <c r="SXB16" s="458"/>
      <c r="SXC16" s="458"/>
      <c r="SXD16" s="458"/>
      <c r="SXE16" s="458"/>
      <c r="SXF16" s="458"/>
      <c r="SXG16" s="458"/>
      <c r="SXH16" s="458"/>
      <c r="SXI16" s="458"/>
      <c r="SXJ16" s="458"/>
      <c r="SXK16" s="458"/>
      <c r="SXL16" s="458"/>
      <c r="SXM16" s="458"/>
      <c r="SXN16" s="458"/>
      <c r="SXO16" s="458"/>
      <c r="SXP16" s="458"/>
      <c r="SXQ16" s="458"/>
      <c r="SXR16" s="458"/>
      <c r="SXS16" s="458"/>
      <c r="SXT16" s="458"/>
      <c r="SXU16" s="458"/>
      <c r="SXV16" s="458"/>
      <c r="SXW16" s="458"/>
      <c r="SXX16" s="458"/>
      <c r="SXY16" s="458"/>
      <c r="SXZ16" s="458"/>
      <c r="SYA16" s="458"/>
      <c r="SYB16" s="458"/>
      <c r="SYC16" s="458"/>
      <c r="SYD16" s="458"/>
      <c r="SYE16" s="458"/>
      <c r="SYF16" s="458"/>
      <c r="SYG16" s="458"/>
      <c r="SYH16" s="458"/>
      <c r="SYI16" s="458"/>
      <c r="SYJ16" s="458"/>
      <c r="SYK16" s="458"/>
      <c r="SYL16" s="458"/>
      <c r="SYM16" s="458"/>
      <c r="SYN16" s="458"/>
      <c r="SYO16" s="458"/>
      <c r="SYP16" s="458"/>
      <c r="SYQ16" s="458"/>
      <c r="SYR16" s="458"/>
      <c r="SYS16" s="458"/>
      <c r="SYT16" s="458"/>
      <c r="SYU16" s="458"/>
      <c r="SYV16" s="458"/>
      <c r="SYW16" s="458"/>
      <c r="SYX16" s="458"/>
      <c r="SYY16" s="458"/>
      <c r="SYZ16" s="458"/>
      <c r="SZA16" s="458"/>
      <c r="SZB16" s="458"/>
      <c r="SZC16" s="458"/>
      <c r="SZD16" s="458"/>
      <c r="SZE16" s="458"/>
      <c r="SZF16" s="458"/>
      <c r="SZG16" s="458"/>
      <c r="SZH16" s="458"/>
      <c r="SZI16" s="458"/>
      <c r="SZJ16" s="458"/>
      <c r="SZK16" s="458"/>
      <c r="SZL16" s="458"/>
      <c r="SZM16" s="458"/>
      <c r="SZN16" s="458"/>
      <c r="SZO16" s="458"/>
      <c r="SZP16" s="458"/>
      <c r="SZQ16" s="458"/>
      <c r="SZR16" s="458"/>
      <c r="SZS16" s="458"/>
      <c r="SZT16" s="458"/>
      <c r="SZU16" s="458"/>
      <c r="SZV16" s="458"/>
      <c r="SZW16" s="458"/>
      <c r="SZX16" s="458"/>
      <c r="SZY16" s="458"/>
      <c r="SZZ16" s="458"/>
      <c r="TAA16" s="458"/>
      <c r="TAB16" s="458"/>
      <c r="TAC16" s="458"/>
      <c r="TAD16" s="458"/>
      <c r="TAE16" s="458"/>
      <c r="TAF16" s="458"/>
      <c r="TAG16" s="458"/>
      <c r="TAH16" s="458"/>
      <c r="TAI16" s="458"/>
      <c r="TAJ16" s="458"/>
      <c r="TAK16" s="458"/>
      <c r="TAL16" s="458"/>
      <c r="TAM16" s="458"/>
      <c r="TAN16" s="458"/>
      <c r="TAO16" s="458"/>
      <c r="TAP16" s="458"/>
      <c r="TAQ16" s="458"/>
      <c r="TAR16" s="458"/>
      <c r="TAS16" s="458"/>
      <c r="TAT16" s="458"/>
      <c r="TAU16" s="458"/>
      <c r="TAV16" s="458"/>
      <c r="TAW16" s="458"/>
      <c r="TAX16" s="458"/>
      <c r="TAY16" s="458"/>
      <c r="TAZ16" s="458"/>
      <c r="TBA16" s="458"/>
      <c r="TBB16" s="458"/>
      <c r="TBC16" s="458"/>
      <c r="TBD16" s="458"/>
      <c r="TBE16" s="458"/>
      <c r="TBF16" s="458"/>
      <c r="TBG16" s="458"/>
      <c r="TBH16" s="458"/>
      <c r="TBI16" s="458"/>
      <c r="TBJ16" s="458"/>
      <c r="TBK16" s="458"/>
      <c r="TBL16" s="458"/>
      <c r="TBM16" s="458"/>
      <c r="TBN16" s="458"/>
      <c r="TBO16" s="458"/>
      <c r="TBP16" s="458"/>
      <c r="TBQ16" s="458"/>
      <c r="TBR16" s="458"/>
      <c r="TBS16" s="458"/>
      <c r="TBT16" s="458"/>
      <c r="TBU16" s="458"/>
      <c r="TBV16" s="458"/>
      <c r="TBW16" s="458"/>
      <c r="TBX16" s="458"/>
      <c r="TBY16" s="458"/>
      <c r="TBZ16" s="458"/>
      <c r="TCA16" s="458"/>
      <c r="TCB16" s="458"/>
      <c r="TCC16" s="458"/>
      <c r="TCD16" s="458"/>
      <c r="TCE16" s="458"/>
      <c r="TCF16" s="458"/>
      <c r="TCG16" s="458"/>
      <c r="TCH16" s="458"/>
      <c r="TCI16" s="458"/>
      <c r="TCJ16" s="458"/>
      <c r="TCK16" s="458"/>
      <c r="TCL16" s="458"/>
      <c r="TCM16" s="458"/>
      <c r="TCN16" s="458"/>
      <c r="TCO16" s="458"/>
      <c r="TCP16" s="458"/>
      <c r="TCQ16" s="458"/>
      <c r="TCR16" s="458"/>
      <c r="TCS16" s="458"/>
      <c r="TCT16" s="458"/>
      <c r="TCU16" s="458"/>
      <c r="TCV16" s="458"/>
      <c r="TCW16" s="458"/>
      <c r="TCX16" s="458"/>
      <c r="TCY16" s="458"/>
      <c r="TCZ16" s="458"/>
      <c r="TDA16" s="458"/>
      <c r="TDB16" s="458"/>
      <c r="TDC16" s="458"/>
      <c r="TDD16" s="458"/>
      <c r="TDE16" s="458"/>
      <c r="TDF16" s="458"/>
      <c r="TDG16" s="458"/>
      <c r="TDH16" s="458"/>
      <c r="TDI16" s="458"/>
      <c r="TDJ16" s="458"/>
      <c r="TDK16" s="458"/>
      <c r="TDL16" s="458"/>
      <c r="TDM16" s="458"/>
      <c r="TDN16" s="458"/>
      <c r="TDO16" s="458"/>
      <c r="TDP16" s="458"/>
      <c r="TDQ16" s="458"/>
      <c r="TDR16" s="458"/>
      <c r="TDS16" s="458"/>
      <c r="TDT16" s="458"/>
      <c r="TDU16" s="458"/>
      <c r="TDV16" s="458"/>
      <c r="TDW16" s="458"/>
      <c r="TDX16" s="458"/>
      <c r="TDY16" s="458"/>
      <c r="TDZ16" s="458"/>
      <c r="TEA16" s="458"/>
      <c r="TEB16" s="458"/>
      <c r="TEC16" s="458"/>
      <c r="TED16" s="458"/>
      <c r="TEE16" s="458"/>
      <c r="TEF16" s="458"/>
      <c r="TEG16" s="458"/>
      <c r="TEH16" s="458"/>
      <c r="TEI16" s="458"/>
      <c r="TEJ16" s="458"/>
      <c r="TEK16" s="458"/>
      <c r="TEL16" s="458"/>
      <c r="TEM16" s="458"/>
      <c r="TEN16" s="458"/>
      <c r="TEO16" s="458"/>
      <c r="TEP16" s="458"/>
      <c r="TEQ16" s="458"/>
      <c r="TER16" s="458"/>
      <c r="TES16" s="458"/>
      <c r="TET16" s="458"/>
      <c r="TEU16" s="458"/>
      <c r="TEV16" s="458"/>
      <c r="TEW16" s="458"/>
      <c r="TEX16" s="458"/>
      <c r="TEY16" s="458"/>
      <c r="TEZ16" s="458"/>
      <c r="TFA16" s="458"/>
      <c r="TFB16" s="458"/>
      <c r="TFC16" s="458"/>
      <c r="TFD16" s="458"/>
      <c r="TFE16" s="458"/>
      <c r="TFF16" s="458"/>
      <c r="TFG16" s="458"/>
      <c r="TFH16" s="458"/>
      <c r="TFI16" s="458"/>
      <c r="TFJ16" s="458"/>
      <c r="TFK16" s="458"/>
      <c r="TFL16" s="458"/>
      <c r="TFM16" s="458"/>
      <c r="TFN16" s="458"/>
      <c r="TFO16" s="458"/>
      <c r="TFP16" s="458"/>
      <c r="TFQ16" s="458"/>
      <c r="TFR16" s="458"/>
      <c r="TFS16" s="458"/>
      <c r="TFT16" s="458"/>
      <c r="TFU16" s="458"/>
      <c r="TFV16" s="458"/>
      <c r="TFW16" s="458"/>
      <c r="TFX16" s="458"/>
      <c r="TFY16" s="458"/>
      <c r="TFZ16" s="458"/>
      <c r="TGA16" s="458"/>
      <c r="TGB16" s="458"/>
      <c r="TGC16" s="458"/>
      <c r="TGD16" s="458"/>
      <c r="TGE16" s="458"/>
      <c r="TGF16" s="458"/>
      <c r="TGG16" s="458"/>
      <c r="TGH16" s="458"/>
      <c r="TGI16" s="458"/>
      <c r="TGJ16" s="458"/>
      <c r="TGK16" s="458"/>
      <c r="TGL16" s="458"/>
      <c r="TGM16" s="458"/>
      <c r="TGN16" s="458"/>
      <c r="TGO16" s="458"/>
      <c r="TGP16" s="458"/>
      <c r="TGQ16" s="458"/>
      <c r="TGR16" s="458"/>
      <c r="TGS16" s="458"/>
      <c r="TGT16" s="458"/>
      <c r="TGU16" s="458"/>
      <c r="TGV16" s="458"/>
      <c r="TGW16" s="458"/>
      <c r="TGX16" s="458"/>
      <c r="TGY16" s="458"/>
      <c r="TGZ16" s="458"/>
      <c r="THA16" s="458"/>
      <c r="THB16" s="458"/>
      <c r="THC16" s="458"/>
      <c r="THD16" s="458"/>
      <c r="THE16" s="458"/>
      <c r="THF16" s="458"/>
      <c r="THG16" s="458"/>
      <c r="THH16" s="458"/>
      <c r="THI16" s="458"/>
      <c r="THJ16" s="458"/>
      <c r="THK16" s="458"/>
      <c r="THL16" s="458"/>
      <c r="THM16" s="458"/>
      <c r="THN16" s="458"/>
      <c r="THO16" s="458"/>
      <c r="THP16" s="458"/>
      <c r="THQ16" s="458"/>
      <c r="THR16" s="458"/>
      <c r="THS16" s="458"/>
      <c r="THT16" s="458"/>
      <c r="THU16" s="458"/>
      <c r="THV16" s="458"/>
      <c r="THW16" s="458"/>
      <c r="THX16" s="458"/>
      <c r="THY16" s="458"/>
      <c r="THZ16" s="458"/>
      <c r="TIA16" s="458"/>
      <c r="TIB16" s="458"/>
      <c r="TIC16" s="458"/>
      <c r="TID16" s="458"/>
      <c r="TIE16" s="458"/>
      <c r="TIF16" s="458"/>
      <c r="TIG16" s="458"/>
      <c r="TIH16" s="458"/>
      <c r="TII16" s="458"/>
      <c r="TIJ16" s="458"/>
      <c r="TIK16" s="458"/>
      <c r="TIL16" s="458"/>
      <c r="TIM16" s="458"/>
      <c r="TIN16" s="458"/>
      <c r="TIO16" s="458"/>
      <c r="TIP16" s="458"/>
      <c r="TIQ16" s="458"/>
      <c r="TIR16" s="458"/>
      <c r="TIS16" s="458"/>
      <c r="TIT16" s="458"/>
      <c r="TIU16" s="458"/>
      <c r="TIV16" s="458"/>
      <c r="TIW16" s="458"/>
      <c r="TIX16" s="458"/>
      <c r="TIY16" s="458"/>
      <c r="TIZ16" s="458"/>
      <c r="TJA16" s="458"/>
      <c r="TJB16" s="458"/>
      <c r="TJC16" s="458"/>
      <c r="TJD16" s="458"/>
      <c r="TJE16" s="458"/>
      <c r="TJF16" s="458"/>
      <c r="TJG16" s="458"/>
      <c r="TJH16" s="458"/>
      <c r="TJI16" s="458"/>
      <c r="TJJ16" s="458"/>
      <c r="TJK16" s="458"/>
      <c r="TJL16" s="458"/>
      <c r="TJM16" s="458"/>
      <c r="TJN16" s="458"/>
      <c r="TJO16" s="458"/>
      <c r="TJP16" s="458"/>
      <c r="TJQ16" s="458"/>
      <c r="TJR16" s="458"/>
      <c r="TJS16" s="458"/>
      <c r="TJT16" s="458"/>
      <c r="TJU16" s="458"/>
      <c r="TJV16" s="458"/>
      <c r="TJW16" s="458"/>
      <c r="TJX16" s="458"/>
      <c r="TJY16" s="458"/>
      <c r="TJZ16" s="458"/>
      <c r="TKA16" s="458"/>
      <c r="TKB16" s="458"/>
      <c r="TKC16" s="458"/>
      <c r="TKD16" s="458"/>
      <c r="TKE16" s="458"/>
      <c r="TKF16" s="458"/>
      <c r="TKG16" s="458"/>
      <c r="TKH16" s="458"/>
      <c r="TKI16" s="458"/>
      <c r="TKJ16" s="458"/>
      <c r="TKK16" s="458"/>
      <c r="TKL16" s="458"/>
      <c r="TKM16" s="458"/>
      <c r="TKN16" s="458"/>
      <c r="TKO16" s="458"/>
      <c r="TKP16" s="458"/>
      <c r="TKQ16" s="458"/>
      <c r="TKR16" s="458"/>
      <c r="TKS16" s="458"/>
      <c r="TKT16" s="458"/>
      <c r="TKU16" s="458"/>
      <c r="TKV16" s="458"/>
      <c r="TKW16" s="458"/>
      <c r="TKX16" s="458"/>
      <c r="TKY16" s="458"/>
      <c r="TKZ16" s="458"/>
      <c r="TLA16" s="458"/>
      <c r="TLB16" s="458"/>
      <c r="TLC16" s="458"/>
      <c r="TLD16" s="458"/>
      <c r="TLE16" s="458"/>
      <c r="TLF16" s="458"/>
      <c r="TLG16" s="458"/>
      <c r="TLH16" s="458"/>
      <c r="TLI16" s="458"/>
      <c r="TLJ16" s="458"/>
      <c r="TLK16" s="458"/>
      <c r="TLL16" s="458"/>
      <c r="TLM16" s="458"/>
      <c r="TLN16" s="458"/>
      <c r="TLO16" s="458"/>
      <c r="TLP16" s="458"/>
      <c r="TLQ16" s="458"/>
      <c r="TLR16" s="458"/>
      <c r="TLS16" s="458"/>
      <c r="TLT16" s="458"/>
      <c r="TLU16" s="458"/>
      <c r="TLV16" s="458"/>
      <c r="TLW16" s="458"/>
      <c r="TLX16" s="458"/>
      <c r="TLY16" s="458"/>
      <c r="TLZ16" s="458"/>
      <c r="TMA16" s="458"/>
      <c r="TMB16" s="458"/>
      <c r="TMC16" s="458"/>
      <c r="TMD16" s="458"/>
      <c r="TME16" s="458"/>
      <c r="TMF16" s="458"/>
      <c r="TMG16" s="458"/>
      <c r="TMH16" s="458"/>
      <c r="TMI16" s="458"/>
      <c r="TMJ16" s="458"/>
      <c r="TMK16" s="458"/>
      <c r="TML16" s="458"/>
      <c r="TMM16" s="458"/>
      <c r="TMN16" s="458"/>
      <c r="TMO16" s="458"/>
      <c r="TMP16" s="458"/>
      <c r="TMQ16" s="458"/>
      <c r="TMR16" s="458"/>
      <c r="TMS16" s="458"/>
      <c r="TMT16" s="458"/>
      <c r="TMU16" s="458"/>
      <c r="TMV16" s="458"/>
      <c r="TMW16" s="458"/>
      <c r="TMX16" s="458"/>
      <c r="TMY16" s="458"/>
      <c r="TMZ16" s="458"/>
      <c r="TNA16" s="458"/>
      <c r="TNB16" s="458"/>
      <c r="TNC16" s="458"/>
      <c r="TND16" s="458"/>
      <c r="TNE16" s="458"/>
      <c r="TNF16" s="458"/>
      <c r="TNG16" s="458"/>
      <c r="TNH16" s="458"/>
      <c r="TNI16" s="458"/>
      <c r="TNJ16" s="458"/>
      <c r="TNK16" s="458"/>
      <c r="TNL16" s="458"/>
      <c r="TNM16" s="458"/>
      <c r="TNN16" s="458"/>
      <c r="TNO16" s="458"/>
      <c r="TNP16" s="458"/>
      <c r="TNQ16" s="458"/>
      <c r="TNR16" s="458"/>
      <c r="TNS16" s="458"/>
      <c r="TNT16" s="458"/>
      <c r="TNU16" s="458"/>
      <c r="TNV16" s="458"/>
      <c r="TNW16" s="458"/>
      <c r="TNX16" s="458"/>
      <c r="TNY16" s="458"/>
      <c r="TNZ16" s="458"/>
      <c r="TOA16" s="458"/>
      <c r="TOB16" s="458"/>
      <c r="TOC16" s="458"/>
      <c r="TOD16" s="458"/>
      <c r="TOE16" s="458"/>
      <c r="TOF16" s="458"/>
      <c r="TOG16" s="458"/>
      <c r="TOH16" s="458"/>
      <c r="TOI16" s="458"/>
      <c r="TOJ16" s="458"/>
      <c r="TOK16" s="458"/>
      <c r="TOL16" s="458"/>
      <c r="TOM16" s="458"/>
      <c r="TON16" s="458"/>
      <c r="TOO16" s="458"/>
      <c r="TOP16" s="458"/>
      <c r="TOQ16" s="458"/>
      <c r="TOR16" s="458"/>
      <c r="TOS16" s="458"/>
      <c r="TOT16" s="458"/>
      <c r="TOU16" s="458"/>
      <c r="TOV16" s="458"/>
      <c r="TOW16" s="458"/>
      <c r="TOX16" s="458"/>
      <c r="TOY16" s="458"/>
      <c r="TOZ16" s="458"/>
      <c r="TPA16" s="458"/>
      <c r="TPB16" s="458"/>
      <c r="TPC16" s="458"/>
      <c r="TPD16" s="458"/>
      <c r="TPE16" s="458"/>
      <c r="TPF16" s="458"/>
      <c r="TPG16" s="458"/>
      <c r="TPH16" s="458"/>
      <c r="TPI16" s="458"/>
      <c r="TPJ16" s="458"/>
      <c r="TPK16" s="458"/>
      <c r="TPL16" s="458"/>
      <c r="TPM16" s="458"/>
      <c r="TPN16" s="458"/>
      <c r="TPO16" s="458"/>
      <c r="TPP16" s="458"/>
      <c r="TPQ16" s="458"/>
      <c r="TPR16" s="458"/>
      <c r="TPS16" s="458"/>
      <c r="TPT16" s="458"/>
      <c r="TPU16" s="458"/>
      <c r="TPV16" s="458"/>
      <c r="TPW16" s="458"/>
      <c r="TPX16" s="458"/>
      <c r="TPY16" s="458"/>
      <c r="TPZ16" s="458"/>
      <c r="TQA16" s="458"/>
      <c r="TQB16" s="458"/>
      <c r="TQC16" s="458"/>
      <c r="TQD16" s="458"/>
      <c r="TQE16" s="458"/>
      <c r="TQF16" s="458"/>
      <c r="TQG16" s="458"/>
      <c r="TQH16" s="458"/>
      <c r="TQI16" s="458"/>
      <c r="TQJ16" s="458"/>
      <c r="TQK16" s="458"/>
      <c r="TQL16" s="458"/>
      <c r="TQM16" s="458"/>
      <c r="TQN16" s="458"/>
      <c r="TQO16" s="458"/>
      <c r="TQP16" s="458"/>
      <c r="TQQ16" s="458"/>
      <c r="TQR16" s="458"/>
      <c r="TQS16" s="458"/>
      <c r="TQT16" s="458"/>
      <c r="TQU16" s="458"/>
      <c r="TQV16" s="458"/>
      <c r="TQW16" s="458"/>
      <c r="TQX16" s="458"/>
      <c r="TQY16" s="458"/>
      <c r="TQZ16" s="458"/>
      <c r="TRA16" s="458"/>
      <c r="TRB16" s="458"/>
      <c r="TRC16" s="458"/>
      <c r="TRD16" s="458"/>
      <c r="TRE16" s="458"/>
      <c r="TRF16" s="458"/>
      <c r="TRG16" s="458"/>
      <c r="TRH16" s="458"/>
      <c r="TRI16" s="458"/>
      <c r="TRJ16" s="458"/>
      <c r="TRK16" s="458"/>
      <c r="TRL16" s="458"/>
      <c r="TRM16" s="458"/>
      <c r="TRN16" s="458"/>
      <c r="TRO16" s="458"/>
      <c r="TRP16" s="458"/>
      <c r="TRQ16" s="458"/>
      <c r="TRR16" s="458"/>
      <c r="TRS16" s="458"/>
      <c r="TRT16" s="458"/>
      <c r="TRU16" s="458"/>
      <c r="TRV16" s="458"/>
      <c r="TRW16" s="458"/>
      <c r="TRX16" s="458"/>
      <c r="TRY16" s="458"/>
      <c r="TRZ16" s="458"/>
      <c r="TSA16" s="458"/>
      <c r="TSB16" s="458"/>
      <c r="TSC16" s="458"/>
      <c r="TSD16" s="458"/>
      <c r="TSE16" s="458"/>
      <c r="TSF16" s="458"/>
      <c r="TSG16" s="458"/>
      <c r="TSH16" s="458"/>
      <c r="TSI16" s="458"/>
      <c r="TSJ16" s="458"/>
      <c r="TSK16" s="458"/>
      <c r="TSL16" s="458"/>
      <c r="TSM16" s="458"/>
      <c r="TSN16" s="458"/>
      <c r="TSO16" s="458"/>
      <c r="TSP16" s="458"/>
      <c r="TSQ16" s="458"/>
      <c r="TSR16" s="458"/>
      <c r="TSS16" s="458"/>
      <c r="TST16" s="458"/>
      <c r="TSU16" s="458"/>
      <c r="TSV16" s="458"/>
      <c r="TSW16" s="458"/>
      <c r="TSX16" s="458"/>
      <c r="TSY16" s="458"/>
      <c r="TSZ16" s="458"/>
      <c r="TTA16" s="458"/>
      <c r="TTB16" s="458"/>
      <c r="TTC16" s="458"/>
      <c r="TTD16" s="458"/>
      <c r="TTE16" s="458"/>
      <c r="TTF16" s="458"/>
      <c r="TTG16" s="458"/>
      <c r="TTH16" s="458"/>
      <c r="TTI16" s="458"/>
      <c r="TTJ16" s="458"/>
      <c r="TTK16" s="458"/>
      <c r="TTL16" s="458"/>
      <c r="TTM16" s="458"/>
      <c r="TTN16" s="458"/>
      <c r="TTO16" s="458"/>
      <c r="TTP16" s="458"/>
      <c r="TTQ16" s="458"/>
      <c r="TTR16" s="458"/>
      <c r="TTS16" s="458"/>
      <c r="TTT16" s="458"/>
      <c r="TTU16" s="458"/>
      <c r="TTV16" s="458"/>
      <c r="TTW16" s="458"/>
      <c r="TTX16" s="458"/>
      <c r="TTY16" s="458"/>
      <c r="TTZ16" s="458"/>
      <c r="TUA16" s="458"/>
      <c r="TUB16" s="458"/>
      <c r="TUC16" s="458"/>
      <c r="TUD16" s="458"/>
      <c r="TUE16" s="458"/>
      <c r="TUF16" s="458"/>
      <c r="TUG16" s="458"/>
      <c r="TUH16" s="458"/>
      <c r="TUI16" s="458"/>
      <c r="TUJ16" s="458"/>
      <c r="TUK16" s="458"/>
      <c r="TUL16" s="458"/>
      <c r="TUM16" s="458"/>
      <c r="TUN16" s="458"/>
      <c r="TUO16" s="458"/>
      <c r="TUP16" s="458"/>
      <c r="TUQ16" s="458"/>
      <c r="TUR16" s="458"/>
      <c r="TUS16" s="458"/>
      <c r="TUT16" s="458"/>
      <c r="TUU16" s="458"/>
      <c r="TUV16" s="458"/>
      <c r="TUW16" s="458"/>
      <c r="TUX16" s="458"/>
      <c r="TUY16" s="458"/>
      <c r="TUZ16" s="458"/>
      <c r="TVA16" s="458"/>
      <c r="TVB16" s="458"/>
      <c r="TVC16" s="458"/>
      <c r="TVD16" s="458"/>
      <c r="TVE16" s="458"/>
      <c r="TVF16" s="458"/>
      <c r="TVG16" s="458"/>
      <c r="TVH16" s="458"/>
      <c r="TVI16" s="458"/>
      <c r="TVJ16" s="458"/>
      <c r="TVK16" s="458"/>
      <c r="TVL16" s="458"/>
      <c r="TVM16" s="458"/>
      <c r="TVN16" s="458"/>
      <c r="TVO16" s="458"/>
      <c r="TVP16" s="458"/>
      <c r="TVQ16" s="458"/>
      <c r="TVR16" s="458"/>
      <c r="TVS16" s="458"/>
      <c r="TVT16" s="458"/>
      <c r="TVU16" s="458"/>
      <c r="TVV16" s="458"/>
      <c r="TVW16" s="458"/>
      <c r="TVX16" s="458"/>
      <c r="TVY16" s="458"/>
      <c r="TVZ16" s="458"/>
      <c r="TWA16" s="458"/>
      <c r="TWB16" s="458"/>
      <c r="TWC16" s="458"/>
      <c r="TWD16" s="458"/>
      <c r="TWE16" s="458"/>
      <c r="TWF16" s="458"/>
      <c r="TWG16" s="458"/>
      <c r="TWH16" s="458"/>
      <c r="TWI16" s="458"/>
      <c r="TWJ16" s="458"/>
      <c r="TWK16" s="458"/>
      <c r="TWL16" s="458"/>
      <c r="TWM16" s="458"/>
      <c r="TWN16" s="458"/>
      <c r="TWO16" s="458"/>
      <c r="TWP16" s="458"/>
      <c r="TWQ16" s="458"/>
      <c r="TWR16" s="458"/>
      <c r="TWS16" s="458"/>
      <c r="TWT16" s="458"/>
      <c r="TWU16" s="458"/>
      <c r="TWV16" s="458"/>
      <c r="TWW16" s="458"/>
      <c r="TWX16" s="458"/>
      <c r="TWY16" s="458"/>
      <c r="TWZ16" s="458"/>
      <c r="TXA16" s="458"/>
      <c r="TXB16" s="458"/>
      <c r="TXC16" s="458"/>
      <c r="TXD16" s="458"/>
      <c r="TXE16" s="458"/>
      <c r="TXF16" s="458"/>
      <c r="TXG16" s="458"/>
      <c r="TXH16" s="458"/>
      <c r="TXI16" s="458"/>
      <c r="TXJ16" s="458"/>
      <c r="TXK16" s="458"/>
      <c r="TXL16" s="458"/>
      <c r="TXM16" s="458"/>
      <c r="TXN16" s="458"/>
      <c r="TXO16" s="458"/>
      <c r="TXP16" s="458"/>
      <c r="TXQ16" s="458"/>
      <c r="TXR16" s="458"/>
      <c r="TXS16" s="458"/>
      <c r="TXT16" s="458"/>
      <c r="TXU16" s="458"/>
      <c r="TXV16" s="458"/>
      <c r="TXW16" s="458"/>
      <c r="TXX16" s="458"/>
      <c r="TXY16" s="458"/>
      <c r="TXZ16" s="458"/>
      <c r="TYA16" s="458"/>
      <c r="TYB16" s="458"/>
      <c r="TYC16" s="458"/>
      <c r="TYD16" s="458"/>
      <c r="TYE16" s="458"/>
      <c r="TYF16" s="458"/>
      <c r="TYG16" s="458"/>
      <c r="TYH16" s="458"/>
      <c r="TYI16" s="458"/>
      <c r="TYJ16" s="458"/>
      <c r="TYK16" s="458"/>
      <c r="TYL16" s="458"/>
      <c r="TYM16" s="458"/>
      <c r="TYN16" s="458"/>
      <c r="TYO16" s="458"/>
      <c r="TYP16" s="458"/>
      <c r="TYQ16" s="458"/>
      <c r="TYR16" s="458"/>
      <c r="TYS16" s="458"/>
      <c r="TYT16" s="458"/>
      <c r="TYU16" s="458"/>
      <c r="TYV16" s="458"/>
      <c r="TYW16" s="458"/>
      <c r="TYX16" s="458"/>
      <c r="TYY16" s="458"/>
      <c r="TYZ16" s="458"/>
      <c r="TZA16" s="458"/>
      <c r="TZB16" s="458"/>
      <c r="TZC16" s="458"/>
      <c r="TZD16" s="458"/>
      <c r="TZE16" s="458"/>
      <c r="TZF16" s="458"/>
      <c r="TZG16" s="458"/>
      <c r="TZH16" s="458"/>
      <c r="TZI16" s="458"/>
      <c r="TZJ16" s="458"/>
      <c r="TZK16" s="458"/>
      <c r="TZL16" s="458"/>
      <c r="TZM16" s="458"/>
      <c r="TZN16" s="458"/>
      <c r="TZO16" s="458"/>
      <c r="TZP16" s="458"/>
      <c r="TZQ16" s="458"/>
      <c r="TZR16" s="458"/>
      <c r="TZS16" s="458"/>
      <c r="TZT16" s="458"/>
      <c r="TZU16" s="458"/>
      <c r="TZV16" s="458"/>
      <c r="TZW16" s="458"/>
      <c r="TZX16" s="458"/>
      <c r="TZY16" s="458"/>
      <c r="TZZ16" s="458"/>
      <c r="UAA16" s="458"/>
      <c r="UAB16" s="458"/>
      <c r="UAC16" s="458"/>
      <c r="UAD16" s="458"/>
      <c r="UAE16" s="458"/>
      <c r="UAF16" s="458"/>
      <c r="UAG16" s="458"/>
      <c r="UAH16" s="458"/>
      <c r="UAI16" s="458"/>
      <c r="UAJ16" s="458"/>
      <c r="UAK16" s="458"/>
      <c r="UAL16" s="458"/>
      <c r="UAM16" s="458"/>
      <c r="UAN16" s="458"/>
      <c r="UAO16" s="458"/>
      <c r="UAP16" s="458"/>
      <c r="UAQ16" s="458"/>
      <c r="UAR16" s="458"/>
      <c r="UAS16" s="458"/>
      <c r="UAT16" s="458"/>
      <c r="UAU16" s="458"/>
      <c r="UAV16" s="458"/>
      <c r="UAW16" s="458"/>
      <c r="UAX16" s="458"/>
      <c r="UAY16" s="458"/>
      <c r="UAZ16" s="458"/>
      <c r="UBA16" s="458"/>
      <c r="UBB16" s="458"/>
      <c r="UBC16" s="458"/>
      <c r="UBD16" s="458"/>
      <c r="UBE16" s="458"/>
      <c r="UBF16" s="458"/>
      <c r="UBG16" s="458"/>
      <c r="UBH16" s="458"/>
      <c r="UBI16" s="458"/>
      <c r="UBJ16" s="458"/>
      <c r="UBK16" s="458"/>
      <c r="UBL16" s="458"/>
      <c r="UBM16" s="458"/>
      <c r="UBN16" s="458"/>
      <c r="UBO16" s="458"/>
      <c r="UBP16" s="458"/>
      <c r="UBQ16" s="458"/>
      <c r="UBR16" s="458"/>
      <c r="UBS16" s="458"/>
      <c r="UBT16" s="458"/>
      <c r="UBU16" s="458"/>
      <c r="UBV16" s="458"/>
      <c r="UBW16" s="458"/>
      <c r="UBX16" s="458"/>
      <c r="UBY16" s="458"/>
      <c r="UBZ16" s="458"/>
      <c r="UCA16" s="458"/>
      <c r="UCB16" s="458"/>
      <c r="UCC16" s="458"/>
      <c r="UCD16" s="458"/>
      <c r="UCE16" s="458"/>
      <c r="UCF16" s="458"/>
      <c r="UCG16" s="458"/>
      <c r="UCH16" s="458"/>
      <c r="UCI16" s="458"/>
      <c r="UCJ16" s="458"/>
      <c r="UCK16" s="458"/>
      <c r="UCL16" s="458"/>
      <c r="UCM16" s="458"/>
      <c r="UCN16" s="458"/>
      <c r="UCO16" s="458"/>
      <c r="UCP16" s="458"/>
      <c r="UCQ16" s="458"/>
      <c r="UCR16" s="458"/>
      <c r="UCS16" s="458"/>
      <c r="UCT16" s="458"/>
      <c r="UCU16" s="458"/>
      <c r="UCV16" s="458"/>
      <c r="UCW16" s="458"/>
      <c r="UCX16" s="458"/>
      <c r="UCY16" s="458"/>
      <c r="UCZ16" s="458"/>
      <c r="UDA16" s="458"/>
      <c r="UDB16" s="458"/>
      <c r="UDC16" s="458"/>
      <c r="UDD16" s="458"/>
      <c r="UDE16" s="458"/>
      <c r="UDF16" s="458"/>
      <c r="UDG16" s="458"/>
      <c r="UDH16" s="458"/>
      <c r="UDI16" s="458"/>
      <c r="UDJ16" s="458"/>
      <c r="UDK16" s="458"/>
      <c r="UDL16" s="458"/>
      <c r="UDM16" s="458"/>
      <c r="UDN16" s="458"/>
      <c r="UDO16" s="458"/>
      <c r="UDP16" s="458"/>
      <c r="UDQ16" s="458"/>
      <c r="UDR16" s="458"/>
      <c r="UDS16" s="458"/>
      <c r="UDT16" s="458"/>
      <c r="UDU16" s="458"/>
      <c r="UDV16" s="458"/>
      <c r="UDW16" s="458"/>
      <c r="UDX16" s="458"/>
      <c r="UDY16" s="458"/>
      <c r="UDZ16" s="458"/>
      <c r="UEA16" s="458"/>
      <c r="UEB16" s="458"/>
      <c r="UEC16" s="458"/>
      <c r="UED16" s="458"/>
      <c r="UEE16" s="458"/>
      <c r="UEF16" s="458"/>
      <c r="UEG16" s="458"/>
      <c r="UEH16" s="458"/>
      <c r="UEI16" s="458"/>
      <c r="UEJ16" s="458"/>
      <c r="UEK16" s="458"/>
      <c r="UEL16" s="458"/>
      <c r="UEM16" s="458"/>
      <c r="UEN16" s="458"/>
      <c r="UEO16" s="458"/>
      <c r="UEP16" s="458"/>
      <c r="UEQ16" s="458"/>
      <c r="UER16" s="458"/>
      <c r="UES16" s="458"/>
      <c r="UET16" s="458"/>
      <c r="UEU16" s="458"/>
      <c r="UEV16" s="458"/>
      <c r="UEW16" s="458"/>
      <c r="UEX16" s="458"/>
      <c r="UEY16" s="458"/>
      <c r="UEZ16" s="458"/>
      <c r="UFA16" s="458"/>
      <c r="UFB16" s="458"/>
      <c r="UFC16" s="458"/>
      <c r="UFD16" s="458"/>
      <c r="UFE16" s="458"/>
      <c r="UFF16" s="458"/>
      <c r="UFG16" s="458"/>
      <c r="UFH16" s="458"/>
      <c r="UFI16" s="458"/>
      <c r="UFJ16" s="458"/>
      <c r="UFK16" s="458"/>
      <c r="UFL16" s="458"/>
      <c r="UFM16" s="458"/>
      <c r="UFN16" s="458"/>
      <c r="UFO16" s="458"/>
      <c r="UFP16" s="458"/>
      <c r="UFQ16" s="458"/>
      <c r="UFR16" s="458"/>
      <c r="UFS16" s="458"/>
      <c r="UFT16" s="458"/>
      <c r="UFU16" s="458"/>
      <c r="UFV16" s="458"/>
      <c r="UFW16" s="458"/>
      <c r="UFX16" s="458"/>
      <c r="UFY16" s="458"/>
      <c r="UFZ16" s="458"/>
      <c r="UGA16" s="458"/>
      <c r="UGB16" s="458"/>
      <c r="UGC16" s="458"/>
      <c r="UGD16" s="458"/>
      <c r="UGE16" s="458"/>
      <c r="UGF16" s="458"/>
      <c r="UGG16" s="458"/>
      <c r="UGH16" s="458"/>
      <c r="UGI16" s="458"/>
      <c r="UGJ16" s="458"/>
      <c r="UGK16" s="458"/>
      <c r="UGL16" s="458"/>
      <c r="UGM16" s="458"/>
      <c r="UGN16" s="458"/>
      <c r="UGO16" s="458"/>
      <c r="UGP16" s="458"/>
      <c r="UGQ16" s="458"/>
      <c r="UGR16" s="458"/>
      <c r="UGS16" s="458"/>
      <c r="UGT16" s="458"/>
      <c r="UGU16" s="458"/>
      <c r="UGV16" s="458"/>
      <c r="UGW16" s="458"/>
      <c r="UGX16" s="458"/>
      <c r="UGY16" s="458"/>
      <c r="UGZ16" s="458"/>
      <c r="UHA16" s="458"/>
      <c r="UHB16" s="458"/>
      <c r="UHC16" s="458"/>
      <c r="UHD16" s="458"/>
      <c r="UHE16" s="458"/>
      <c r="UHF16" s="458"/>
      <c r="UHG16" s="458"/>
      <c r="UHH16" s="458"/>
      <c r="UHI16" s="458"/>
      <c r="UHJ16" s="458"/>
      <c r="UHK16" s="458"/>
      <c r="UHL16" s="458"/>
      <c r="UHM16" s="458"/>
      <c r="UHN16" s="458"/>
      <c r="UHO16" s="458"/>
      <c r="UHP16" s="458"/>
      <c r="UHQ16" s="458"/>
      <c r="UHR16" s="458"/>
      <c r="UHS16" s="458"/>
      <c r="UHT16" s="458"/>
      <c r="UHU16" s="458"/>
      <c r="UHV16" s="458"/>
      <c r="UHW16" s="458"/>
      <c r="UHX16" s="458"/>
      <c r="UHY16" s="458"/>
      <c r="UHZ16" s="458"/>
      <c r="UIA16" s="458"/>
      <c r="UIB16" s="458"/>
      <c r="UIC16" s="458"/>
      <c r="UID16" s="458"/>
      <c r="UIE16" s="458"/>
      <c r="UIF16" s="458"/>
      <c r="UIG16" s="458"/>
      <c r="UIH16" s="458"/>
      <c r="UII16" s="458"/>
      <c r="UIJ16" s="458"/>
      <c r="UIK16" s="458"/>
      <c r="UIL16" s="458"/>
      <c r="UIM16" s="458"/>
      <c r="UIN16" s="458"/>
      <c r="UIO16" s="458"/>
      <c r="UIP16" s="458"/>
      <c r="UIQ16" s="458"/>
      <c r="UIR16" s="458"/>
      <c r="UIS16" s="458"/>
      <c r="UIT16" s="458"/>
      <c r="UIU16" s="458"/>
      <c r="UIV16" s="458"/>
      <c r="UIW16" s="458"/>
      <c r="UIX16" s="458"/>
      <c r="UIY16" s="458"/>
      <c r="UIZ16" s="458"/>
      <c r="UJA16" s="458"/>
      <c r="UJB16" s="458"/>
      <c r="UJC16" s="458"/>
      <c r="UJD16" s="458"/>
      <c r="UJE16" s="458"/>
      <c r="UJF16" s="458"/>
      <c r="UJG16" s="458"/>
      <c r="UJH16" s="458"/>
      <c r="UJI16" s="458"/>
      <c r="UJJ16" s="458"/>
      <c r="UJK16" s="458"/>
      <c r="UJL16" s="458"/>
      <c r="UJM16" s="458"/>
      <c r="UJN16" s="458"/>
      <c r="UJO16" s="458"/>
      <c r="UJP16" s="458"/>
      <c r="UJQ16" s="458"/>
      <c r="UJR16" s="458"/>
      <c r="UJS16" s="458"/>
      <c r="UJT16" s="458"/>
      <c r="UJU16" s="458"/>
      <c r="UJV16" s="458"/>
      <c r="UJW16" s="458"/>
      <c r="UJX16" s="458"/>
      <c r="UJY16" s="458"/>
      <c r="UJZ16" s="458"/>
      <c r="UKA16" s="458"/>
      <c r="UKB16" s="458"/>
      <c r="UKC16" s="458"/>
      <c r="UKD16" s="458"/>
      <c r="UKE16" s="458"/>
      <c r="UKF16" s="458"/>
      <c r="UKG16" s="458"/>
      <c r="UKH16" s="458"/>
      <c r="UKI16" s="458"/>
      <c r="UKJ16" s="458"/>
      <c r="UKK16" s="458"/>
      <c r="UKL16" s="458"/>
      <c r="UKM16" s="458"/>
      <c r="UKN16" s="458"/>
      <c r="UKO16" s="458"/>
      <c r="UKP16" s="458"/>
      <c r="UKQ16" s="458"/>
      <c r="UKR16" s="458"/>
      <c r="UKS16" s="458"/>
      <c r="UKT16" s="458"/>
      <c r="UKU16" s="458"/>
      <c r="UKV16" s="458"/>
      <c r="UKW16" s="458"/>
      <c r="UKX16" s="458"/>
      <c r="UKY16" s="458"/>
      <c r="UKZ16" s="458"/>
      <c r="ULA16" s="458"/>
      <c r="ULB16" s="458"/>
      <c r="ULC16" s="458"/>
      <c r="ULD16" s="458"/>
      <c r="ULE16" s="458"/>
      <c r="ULF16" s="458"/>
      <c r="ULG16" s="458"/>
      <c r="ULH16" s="458"/>
      <c r="ULI16" s="458"/>
      <c r="ULJ16" s="458"/>
      <c r="ULK16" s="458"/>
      <c r="ULL16" s="458"/>
      <c r="ULM16" s="458"/>
      <c r="ULN16" s="458"/>
      <c r="ULO16" s="458"/>
      <c r="ULP16" s="458"/>
      <c r="ULQ16" s="458"/>
      <c r="ULR16" s="458"/>
      <c r="ULS16" s="458"/>
      <c r="ULT16" s="458"/>
      <c r="ULU16" s="458"/>
      <c r="ULV16" s="458"/>
      <c r="ULW16" s="458"/>
      <c r="ULX16" s="458"/>
      <c r="ULY16" s="458"/>
      <c r="ULZ16" s="458"/>
      <c r="UMA16" s="458"/>
      <c r="UMB16" s="458"/>
      <c r="UMC16" s="458"/>
      <c r="UMD16" s="458"/>
      <c r="UME16" s="458"/>
      <c r="UMF16" s="458"/>
      <c r="UMG16" s="458"/>
      <c r="UMH16" s="458"/>
      <c r="UMI16" s="458"/>
      <c r="UMJ16" s="458"/>
      <c r="UMK16" s="458"/>
      <c r="UML16" s="458"/>
      <c r="UMM16" s="458"/>
      <c r="UMN16" s="458"/>
      <c r="UMO16" s="458"/>
      <c r="UMP16" s="458"/>
      <c r="UMQ16" s="458"/>
      <c r="UMR16" s="458"/>
      <c r="UMS16" s="458"/>
      <c r="UMT16" s="458"/>
      <c r="UMU16" s="458"/>
      <c r="UMV16" s="458"/>
      <c r="UMW16" s="458"/>
      <c r="UMX16" s="458"/>
      <c r="UMY16" s="458"/>
      <c r="UMZ16" s="458"/>
      <c r="UNA16" s="458"/>
      <c r="UNB16" s="458"/>
      <c r="UNC16" s="458"/>
      <c r="UND16" s="458"/>
      <c r="UNE16" s="458"/>
      <c r="UNF16" s="458"/>
      <c r="UNG16" s="458"/>
      <c r="UNH16" s="458"/>
      <c r="UNI16" s="458"/>
      <c r="UNJ16" s="458"/>
      <c r="UNK16" s="458"/>
      <c r="UNL16" s="458"/>
      <c r="UNM16" s="458"/>
      <c r="UNN16" s="458"/>
      <c r="UNO16" s="458"/>
      <c r="UNP16" s="458"/>
      <c r="UNQ16" s="458"/>
      <c r="UNR16" s="458"/>
      <c r="UNS16" s="458"/>
      <c r="UNT16" s="458"/>
      <c r="UNU16" s="458"/>
      <c r="UNV16" s="458"/>
      <c r="UNW16" s="458"/>
      <c r="UNX16" s="458"/>
      <c r="UNY16" s="458"/>
      <c r="UNZ16" s="458"/>
      <c r="UOA16" s="458"/>
      <c r="UOB16" s="458"/>
      <c r="UOC16" s="458"/>
      <c r="UOD16" s="458"/>
      <c r="UOE16" s="458"/>
      <c r="UOF16" s="458"/>
      <c r="UOG16" s="458"/>
      <c r="UOH16" s="458"/>
      <c r="UOI16" s="458"/>
      <c r="UOJ16" s="458"/>
      <c r="UOK16" s="458"/>
      <c r="UOL16" s="458"/>
      <c r="UOM16" s="458"/>
      <c r="UON16" s="458"/>
      <c r="UOO16" s="458"/>
      <c r="UOP16" s="458"/>
      <c r="UOQ16" s="458"/>
      <c r="UOR16" s="458"/>
      <c r="UOS16" s="458"/>
      <c r="UOT16" s="458"/>
      <c r="UOU16" s="458"/>
      <c r="UOV16" s="458"/>
      <c r="UOW16" s="458"/>
      <c r="UOX16" s="458"/>
      <c r="UOY16" s="458"/>
      <c r="UOZ16" s="458"/>
      <c r="UPA16" s="458"/>
      <c r="UPB16" s="458"/>
      <c r="UPC16" s="458"/>
      <c r="UPD16" s="458"/>
      <c r="UPE16" s="458"/>
      <c r="UPF16" s="458"/>
      <c r="UPG16" s="458"/>
      <c r="UPH16" s="458"/>
      <c r="UPI16" s="458"/>
      <c r="UPJ16" s="458"/>
      <c r="UPK16" s="458"/>
      <c r="UPL16" s="458"/>
      <c r="UPM16" s="458"/>
      <c r="UPN16" s="458"/>
      <c r="UPO16" s="458"/>
      <c r="UPP16" s="458"/>
      <c r="UPQ16" s="458"/>
      <c r="UPR16" s="458"/>
      <c r="UPS16" s="458"/>
      <c r="UPT16" s="458"/>
      <c r="UPU16" s="458"/>
      <c r="UPV16" s="458"/>
      <c r="UPW16" s="458"/>
      <c r="UPX16" s="458"/>
      <c r="UPY16" s="458"/>
      <c r="UPZ16" s="458"/>
      <c r="UQA16" s="458"/>
      <c r="UQB16" s="458"/>
      <c r="UQC16" s="458"/>
      <c r="UQD16" s="458"/>
      <c r="UQE16" s="458"/>
      <c r="UQF16" s="458"/>
      <c r="UQG16" s="458"/>
      <c r="UQH16" s="458"/>
      <c r="UQI16" s="458"/>
      <c r="UQJ16" s="458"/>
      <c r="UQK16" s="458"/>
      <c r="UQL16" s="458"/>
      <c r="UQM16" s="458"/>
      <c r="UQN16" s="458"/>
      <c r="UQO16" s="458"/>
      <c r="UQP16" s="458"/>
      <c r="UQQ16" s="458"/>
      <c r="UQR16" s="458"/>
      <c r="UQS16" s="458"/>
      <c r="UQT16" s="458"/>
      <c r="UQU16" s="458"/>
      <c r="UQV16" s="458"/>
      <c r="UQW16" s="458"/>
      <c r="UQX16" s="458"/>
      <c r="UQY16" s="458"/>
      <c r="UQZ16" s="458"/>
      <c r="URA16" s="458"/>
      <c r="URB16" s="458"/>
      <c r="URC16" s="458"/>
      <c r="URD16" s="458"/>
      <c r="URE16" s="458"/>
      <c r="URF16" s="458"/>
      <c r="URG16" s="458"/>
      <c r="URH16" s="458"/>
      <c r="URI16" s="458"/>
      <c r="URJ16" s="458"/>
      <c r="URK16" s="458"/>
      <c r="URL16" s="458"/>
      <c r="URM16" s="458"/>
      <c r="URN16" s="458"/>
      <c r="URO16" s="458"/>
      <c r="URP16" s="458"/>
      <c r="URQ16" s="458"/>
      <c r="URR16" s="458"/>
      <c r="URS16" s="458"/>
      <c r="URT16" s="458"/>
      <c r="URU16" s="458"/>
      <c r="URV16" s="458"/>
      <c r="URW16" s="458"/>
      <c r="URX16" s="458"/>
      <c r="URY16" s="458"/>
      <c r="URZ16" s="458"/>
      <c r="USA16" s="458"/>
      <c r="USB16" s="458"/>
      <c r="USC16" s="458"/>
      <c r="USD16" s="458"/>
      <c r="USE16" s="458"/>
      <c r="USF16" s="458"/>
      <c r="USG16" s="458"/>
      <c r="USH16" s="458"/>
      <c r="USI16" s="458"/>
      <c r="USJ16" s="458"/>
      <c r="USK16" s="458"/>
      <c r="USL16" s="458"/>
      <c r="USM16" s="458"/>
      <c r="USN16" s="458"/>
      <c r="USO16" s="458"/>
      <c r="USP16" s="458"/>
      <c r="USQ16" s="458"/>
      <c r="USR16" s="458"/>
      <c r="USS16" s="458"/>
      <c r="UST16" s="458"/>
      <c r="USU16" s="458"/>
      <c r="USV16" s="458"/>
      <c r="USW16" s="458"/>
      <c r="USX16" s="458"/>
      <c r="USY16" s="458"/>
      <c r="USZ16" s="458"/>
      <c r="UTA16" s="458"/>
      <c r="UTB16" s="458"/>
      <c r="UTC16" s="458"/>
      <c r="UTD16" s="458"/>
      <c r="UTE16" s="458"/>
      <c r="UTF16" s="458"/>
      <c r="UTG16" s="458"/>
      <c r="UTH16" s="458"/>
      <c r="UTI16" s="458"/>
      <c r="UTJ16" s="458"/>
      <c r="UTK16" s="458"/>
      <c r="UTL16" s="458"/>
      <c r="UTM16" s="458"/>
      <c r="UTN16" s="458"/>
      <c r="UTO16" s="458"/>
      <c r="UTP16" s="458"/>
      <c r="UTQ16" s="458"/>
      <c r="UTR16" s="458"/>
      <c r="UTS16" s="458"/>
      <c r="UTT16" s="458"/>
      <c r="UTU16" s="458"/>
      <c r="UTV16" s="458"/>
      <c r="UTW16" s="458"/>
      <c r="UTX16" s="458"/>
      <c r="UTY16" s="458"/>
      <c r="UTZ16" s="458"/>
      <c r="UUA16" s="458"/>
      <c r="UUB16" s="458"/>
      <c r="UUC16" s="458"/>
      <c r="UUD16" s="458"/>
      <c r="UUE16" s="458"/>
      <c r="UUF16" s="458"/>
      <c r="UUG16" s="458"/>
      <c r="UUH16" s="458"/>
      <c r="UUI16" s="458"/>
      <c r="UUJ16" s="458"/>
      <c r="UUK16" s="458"/>
      <c r="UUL16" s="458"/>
      <c r="UUM16" s="458"/>
      <c r="UUN16" s="458"/>
      <c r="UUO16" s="458"/>
      <c r="UUP16" s="458"/>
      <c r="UUQ16" s="458"/>
      <c r="UUR16" s="458"/>
      <c r="UUS16" s="458"/>
      <c r="UUT16" s="458"/>
      <c r="UUU16" s="458"/>
      <c r="UUV16" s="458"/>
      <c r="UUW16" s="458"/>
      <c r="UUX16" s="458"/>
      <c r="UUY16" s="458"/>
      <c r="UUZ16" s="458"/>
      <c r="UVA16" s="458"/>
      <c r="UVB16" s="458"/>
      <c r="UVC16" s="458"/>
      <c r="UVD16" s="458"/>
      <c r="UVE16" s="458"/>
      <c r="UVF16" s="458"/>
      <c r="UVG16" s="458"/>
      <c r="UVH16" s="458"/>
      <c r="UVI16" s="458"/>
      <c r="UVJ16" s="458"/>
      <c r="UVK16" s="458"/>
      <c r="UVL16" s="458"/>
      <c r="UVM16" s="458"/>
      <c r="UVN16" s="458"/>
      <c r="UVO16" s="458"/>
      <c r="UVP16" s="458"/>
      <c r="UVQ16" s="458"/>
      <c r="UVR16" s="458"/>
      <c r="UVS16" s="458"/>
      <c r="UVT16" s="458"/>
      <c r="UVU16" s="458"/>
      <c r="UVV16" s="458"/>
      <c r="UVW16" s="458"/>
      <c r="UVX16" s="458"/>
      <c r="UVY16" s="458"/>
      <c r="UVZ16" s="458"/>
      <c r="UWA16" s="458"/>
      <c r="UWB16" s="458"/>
      <c r="UWC16" s="458"/>
      <c r="UWD16" s="458"/>
      <c r="UWE16" s="458"/>
      <c r="UWF16" s="458"/>
      <c r="UWG16" s="458"/>
      <c r="UWH16" s="458"/>
      <c r="UWI16" s="458"/>
      <c r="UWJ16" s="458"/>
      <c r="UWK16" s="458"/>
      <c r="UWL16" s="458"/>
      <c r="UWM16" s="458"/>
      <c r="UWN16" s="458"/>
      <c r="UWO16" s="458"/>
      <c r="UWP16" s="458"/>
      <c r="UWQ16" s="458"/>
      <c r="UWR16" s="458"/>
      <c r="UWS16" s="458"/>
      <c r="UWT16" s="458"/>
      <c r="UWU16" s="458"/>
      <c r="UWV16" s="458"/>
      <c r="UWW16" s="458"/>
      <c r="UWX16" s="458"/>
      <c r="UWY16" s="458"/>
      <c r="UWZ16" s="458"/>
      <c r="UXA16" s="458"/>
      <c r="UXB16" s="458"/>
      <c r="UXC16" s="458"/>
      <c r="UXD16" s="458"/>
      <c r="UXE16" s="458"/>
      <c r="UXF16" s="458"/>
      <c r="UXG16" s="458"/>
      <c r="UXH16" s="458"/>
      <c r="UXI16" s="458"/>
      <c r="UXJ16" s="458"/>
      <c r="UXK16" s="458"/>
      <c r="UXL16" s="458"/>
      <c r="UXM16" s="458"/>
      <c r="UXN16" s="458"/>
      <c r="UXO16" s="458"/>
      <c r="UXP16" s="458"/>
      <c r="UXQ16" s="458"/>
      <c r="UXR16" s="458"/>
      <c r="UXS16" s="458"/>
      <c r="UXT16" s="458"/>
      <c r="UXU16" s="458"/>
      <c r="UXV16" s="458"/>
      <c r="UXW16" s="458"/>
      <c r="UXX16" s="458"/>
      <c r="UXY16" s="458"/>
      <c r="UXZ16" s="458"/>
      <c r="UYA16" s="458"/>
      <c r="UYB16" s="458"/>
      <c r="UYC16" s="458"/>
      <c r="UYD16" s="458"/>
      <c r="UYE16" s="458"/>
      <c r="UYF16" s="458"/>
      <c r="UYG16" s="458"/>
      <c r="UYH16" s="458"/>
      <c r="UYI16" s="458"/>
      <c r="UYJ16" s="458"/>
      <c r="UYK16" s="458"/>
      <c r="UYL16" s="458"/>
      <c r="UYM16" s="458"/>
      <c r="UYN16" s="458"/>
      <c r="UYO16" s="458"/>
      <c r="UYP16" s="458"/>
      <c r="UYQ16" s="458"/>
      <c r="UYR16" s="458"/>
      <c r="UYS16" s="458"/>
      <c r="UYT16" s="458"/>
      <c r="UYU16" s="458"/>
      <c r="UYV16" s="458"/>
      <c r="UYW16" s="458"/>
      <c r="UYX16" s="458"/>
      <c r="UYY16" s="458"/>
      <c r="UYZ16" s="458"/>
      <c r="UZA16" s="458"/>
      <c r="UZB16" s="458"/>
      <c r="UZC16" s="458"/>
      <c r="UZD16" s="458"/>
      <c r="UZE16" s="458"/>
      <c r="UZF16" s="458"/>
      <c r="UZG16" s="458"/>
      <c r="UZH16" s="458"/>
      <c r="UZI16" s="458"/>
      <c r="UZJ16" s="458"/>
      <c r="UZK16" s="458"/>
      <c r="UZL16" s="458"/>
      <c r="UZM16" s="458"/>
      <c r="UZN16" s="458"/>
      <c r="UZO16" s="458"/>
      <c r="UZP16" s="458"/>
      <c r="UZQ16" s="458"/>
      <c r="UZR16" s="458"/>
      <c r="UZS16" s="458"/>
      <c r="UZT16" s="458"/>
      <c r="UZU16" s="458"/>
      <c r="UZV16" s="458"/>
      <c r="UZW16" s="458"/>
      <c r="UZX16" s="458"/>
      <c r="UZY16" s="458"/>
      <c r="UZZ16" s="458"/>
      <c r="VAA16" s="458"/>
      <c r="VAB16" s="458"/>
      <c r="VAC16" s="458"/>
      <c r="VAD16" s="458"/>
      <c r="VAE16" s="458"/>
      <c r="VAF16" s="458"/>
      <c r="VAG16" s="458"/>
      <c r="VAH16" s="458"/>
      <c r="VAI16" s="458"/>
      <c r="VAJ16" s="458"/>
      <c r="VAK16" s="458"/>
      <c r="VAL16" s="458"/>
      <c r="VAM16" s="458"/>
      <c r="VAN16" s="458"/>
      <c r="VAO16" s="458"/>
      <c r="VAP16" s="458"/>
      <c r="VAQ16" s="458"/>
      <c r="VAR16" s="458"/>
      <c r="VAS16" s="458"/>
      <c r="VAT16" s="458"/>
      <c r="VAU16" s="458"/>
      <c r="VAV16" s="458"/>
      <c r="VAW16" s="458"/>
      <c r="VAX16" s="458"/>
      <c r="VAY16" s="458"/>
      <c r="VAZ16" s="458"/>
      <c r="VBA16" s="458"/>
      <c r="VBB16" s="458"/>
      <c r="VBC16" s="458"/>
      <c r="VBD16" s="458"/>
      <c r="VBE16" s="458"/>
      <c r="VBF16" s="458"/>
      <c r="VBG16" s="458"/>
      <c r="VBH16" s="458"/>
      <c r="VBI16" s="458"/>
      <c r="VBJ16" s="458"/>
      <c r="VBK16" s="458"/>
      <c r="VBL16" s="458"/>
      <c r="VBM16" s="458"/>
      <c r="VBN16" s="458"/>
      <c r="VBO16" s="458"/>
      <c r="VBP16" s="458"/>
      <c r="VBQ16" s="458"/>
      <c r="VBR16" s="458"/>
      <c r="VBS16" s="458"/>
      <c r="VBT16" s="458"/>
      <c r="VBU16" s="458"/>
      <c r="VBV16" s="458"/>
      <c r="VBW16" s="458"/>
      <c r="VBX16" s="458"/>
      <c r="VBY16" s="458"/>
      <c r="VBZ16" s="458"/>
      <c r="VCA16" s="458"/>
      <c r="VCB16" s="458"/>
      <c r="VCC16" s="458"/>
      <c r="VCD16" s="458"/>
      <c r="VCE16" s="458"/>
      <c r="VCF16" s="458"/>
      <c r="VCG16" s="458"/>
      <c r="VCH16" s="458"/>
      <c r="VCI16" s="458"/>
      <c r="VCJ16" s="458"/>
      <c r="VCK16" s="458"/>
      <c r="VCL16" s="458"/>
      <c r="VCM16" s="458"/>
      <c r="VCN16" s="458"/>
      <c r="VCO16" s="458"/>
      <c r="VCP16" s="458"/>
      <c r="VCQ16" s="458"/>
      <c r="VCR16" s="458"/>
      <c r="VCS16" s="458"/>
      <c r="VCT16" s="458"/>
      <c r="VCU16" s="458"/>
      <c r="VCV16" s="458"/>
      <c r="VCW16" s="458"/>
      <c r="VCX16" s="458"/>
      <c r="VCY16" s="458"/>
      <c r="VCZ16" s="458"/>
      <c r="VDA16" s="458"/>
      <c r="VDB16" s="458"/>
      <c r="VDC16" s="458"/>
      <c r="VDD16" s="458"/>
      <c r="VDE16" s="458"/>
      <c r="VDF16" s="458"/>
      <c r="VDG16" s="458"/>
      <c r="VDH16" s="458"/>
      <c r="VDI16" s="458"/>
      <c r="VDJ16" s="458"/>
      <c r="VDK16" s="458"/>
      <c r="VDL16" s="458"/>
      <c r="VDM16" s="458"/>
      <c r="VDN16" s="458"/>
      <c r="VDO16" s="458"/>
      <c r="VDP16" s="458"/>
      <c r="VDQ16" s="458"/>
      <c r="VDR16" s="458"/>
      <c r="VDS16" s="458"/>
      <c r="VDT16" s="458"/>
      <c r="VDU16" s="458"/>
      <c r="VDV16" s="458"/>
      <c r="VDW16" s="458"/>
      <c r="VDX16" s="458"/>
      <c r="VDY16" s="458"/>
      <c r="VDZ16" s="458"/>
      <c r="VEA16" s="458"/>
      <c r="VEB16" s="458"/>
      <c r="VEC16" s="458"/>
      <c r="VED16" s="458"/>
      <c r="VEE16" s="458"/>
      <c r="VEF16" s="458"/>
      <c r="VEG16" s="458"/>
      <c r="VEH16" s="458"/>
      <c r="VEI16" s="458"/>
      <c r="VEJ16" s="458"/>
      <c r="VEK16" s="458"/>
      <c r="VEL16" s="458"/>
      <c r="VEM16" s="458"/>
      <c r="VEN16" s="458"/>
      <c r="VEO16" s="458"/>
      <c r="VEP16" s="458"/>
      <c r="VEQ16" s="458"/>
      <c r="VER16" s="458"/>
      <c r="VES16" s="458"/>
      <c r="VET16" s="458"/>
      <c r="VEU16" s="458"/>
      <c r="VEV16" s="458"/>
      <c r="VEW16" s="458"/>
      <c r="VEX16" s="458"/>
      <c r="VEY16" s="458"/>
      <c r="VEZ16" s="458"/>
      <c r="VFA16" s="458"/>
      <c r="VFB16" s="458"/>
      <c r="VFC16" s="458"/>
      <c r="VFD16" s="458"/>
      <c r="VFE16" s="458"/>
      <c r="VFF16" s="458"/>
      <c r="VFG16" s="458"/>
      <c r="VFH16" s="458"/>
      <c r="VFI16" s="458"/>
      <c r="VFJ16" s="458"/>
      <c r="VFK16" s="458"/>
      <c r="VFL16" s="458"/>
      <c r="VFM16" s="458"/>
      <c r="VFN16" s="458"/>
      <c r="VFO16" s="458"/>
      <c r="VFP16" s="458"/>
      <c r="VFQ16" s="458"/>
      <c r="VFR16" s="458"/>
      <c r="VFS16" s="458"/>
      <c r="VFT16" s="458"/>
      <c r="VFU16" s="458"/>
      <c r="VFV16" s="458"/>
      <c r="VFW16" s="458"/>
      <c r="VFX16" s="458"/>
      <c r="VFY16" s="458"/>
      <c r="VFZ16" s="458"/>
      <c r="VGA16" s="458"/>
      <c r="VGB16" s="458"/>
      <c r="VGC16" s="458"/>
      <c r="VGD16" s="458"/>
      <c r="VGE16" s="458"/>
      <c r="VGF16" s="458"/>
      <c r="VGG16" s="458"/>
      <c r="VGH16" s="458"/>
      <c r="VGI16" s="458"/>
      <c r="VGJ16" s="458"/>
      <c r="VGK16" s="458"/>
      <c r="VGL16" s="458"/>
      <c r="VGM16" s="458"/>
      <c r="VGN16" s="458"/>
      <c r="VGO16" s="458"/>
      <c r="VGP16" s="458"/>
      <c r="VGQ16" s="458"/>
      <c r="VGR16" s="458"/>
      <c r="VGS16" s="458"/>
      <c r="VGT16" s="458"/>
      <c r="VGU16" s="458"/>
      <c r="VGV16" s="458"/>
      <c r="VGW16" s="458"/>
      <c r="VGX16" s="458"/>
      <c r="VGY16" s="458"/>
      <c r="VGZ16" s="458"/>
      <c r="VHA16" s="458"/>
      <c r="VHB16" s="458"/>
      <c r="VHC16" s="458"/>
      <c r="VHD16" s="458"/>
      <c r="VHE16" s="458"/>
      <c r="VHF16" s="458"/>
      <c r="VHG16" s="458"/>
      <c r="VHH16" s="458"/>
      <c r="VHI16" s="458"/>
      <c r="VHJ16" s="458"/>
      <c r="VHK16" s="458"/>
      <c r="VHL16" s="458"/>
      <c r="VHM16" s="458"/>
      <c r="VHN16" s="458"/>
      <c r="VHO16" s="458"/>
      <c r="VHP16" s="458"/>
      <c r="VHQ16" s="458"/>
      <c r="VHR16" s="458"/>
      <c r="VHS16" s="458"/>
      <c r="VHT16" s="458"/>
      <c r="VHU16" s="458"/>
      <c r="VHV16" s="458"/>
      <c r="VHW16" s="458"/>
      <c r="VHX16" s="458"/>
      <c r="VHY16" s="458"/>
      <c r="VHZ16" s="458"/>
      <c r="VIA16" s="458"/>
      <c r="VIB16" s="458"/>
      <c r="VIC16" s="458"/>
      <c r="VID16" s="458"/>
      <c r="VIE16" s="458"/>
      <c r="VIF16" s="458"/>
      <c r="VIG16" s="458"/>
      <c r="VIH16" s="458"/>
      <c r="VII16" s="458"/>
      <c r="VIJ16" s="458"/>
      <c r="VIK16" s="458"/>
      <c r="VIL16" s="458"/>
      <c r="VIM16" s="458"/>
      <c r="VIN16" s="458"/>
      <c r="VIO16" s="458"/>
      <c r="VIP16" s="458"/>
      <c r="VIQ16" s="458"/>
      <c r="VIR16" s="458"/>
      <c r="VIS16" s="458"/>
      <c r="VIT16" s="458"/>
      <c r="VIU16" s="458"/>
      <c r="VIV16" s="458"/>
      <c r="VIW16" s="458"/>
      <c r="VIX16" s="458"/>
      <c r="VIY16" s="458"/>
      <c r="VIZ16" s="458"/>
      <c r="VJA16" s="458"/>
      <c r="VJB16" s="458"/>
      <c r="VJC16" s="458"/>
      <c r="VJD16" s="458"/>
      <c r="VJE16" s="458"/>
      <c r="VJF16" s="458"/>
      <c r="VJG16" s="458"/>
      <c r="VJH16" s="458"/>
      <c r="VJI16" s="458"/>
      <c r="VJJ16" s="458"/>
      <c r="VJK16" s="458"/>
      <c r="VJL16" s="458"/>
      <c r="VJM16" s="458"/>
      <c r="VJN16" s="458"/>
      <c r="VJO16" s="458"/>
      <c r="VJP16" s="458"/>
      <c r="VJQ16" s="458"/>
      <c r="VJR16" s="458"/>
      <c r="VJS16" s="458"/>
      <c r="VJT16" s="458"/>
      <c r="VJU16" s="458"/>
      <c r="VJV16" s="458"/>
      <c r="VJW16" s="458"/>
      <c r="VJX16" s="458"/>
      <c r="VJY16" s="458"/>
      <c r="VJZ16" s="458"/>
      <c r="VKA16" s="458"/>
      <c r="VKB16" s="458"/>
      <c r="VKC16" s="458"/>
      <c r="VKD16" s="458"/>
      <c r="VKE16" s="458"/>
      <c r="VKF16" s="458"/>
      <c r="VKG16" s="458"/>
      <c r="VKH16" s="458"/>
      <c r="VKI16" s="458"/>
      <c r="VKJ16" s="458"/>
      <c r="VKK16" s="458"/>
      <c r="VKL16" s="458"/>
      <c r="VKM16" s="458"/>
      <c r="VKN16" s="458"/>
      <c r="VKO16" s="458"/>
      <c r="VKP16" s="458"/>
      <c r="VKQ16" s="458"/>
      <c r="VKR16" s="458"/>
      <c r="VKS16" s="458"/>
      <c r="VKT16" s="458"/>
      <c r="VKU16" s="458"/>
      <c r="VKV16" s="458"/>
      <c r="VKW16" s="458"/>
      <c r="VKX16" s="458"/>
      <c r="VKY16" s="458"/>
      <c r="VKZ16" s="458"/>
      <c r="VLA16" s="458"/>
      <c r="VLB16" s="458"/>
      <c r="VLC16" s="458"/>
      <c r="VLD16" s="458"/>
      <c r="VLE16" s="458"/>
      <c r="VLF16" s="458"/>
      <c r="VLG16" s="458"/>
      <c r="VLH16" s="458"/>
      <c r="VLI16" s="458"/>
      <c r="VLJ16" s="458"/>
      <c r="VLK16" s="458"/>
      <c r="VLL16" s="458"/>
      <c r="VLM16" s="458"/>
      <c r="VLN16" s="458"/>
      <c r="VLO16" s="458"/>
      <c r="VLP16" s="458"/>
      <c r="VLQ16" s="458"/>
      <c r="VLR16" s="458"/>
      <c r="VLS16" s="458"/>
      <c r="VLT16" s="458"/>
      <c r="VLU16" s="458"/>
      <c r="VLV16" s="458"/>
      <c r="VLW16" s="458"/>
      <c r="VLX16" s="458"/>
      <c r="VLY16" s="458"/>
      <c r="VLZ16" s="458"/>
      <c r="VMA16" s="458"/>
      <c r="VMB16" s="458"/>
      <c r="VMC16" s="458"/>
      <c r="VMD16" s="458"/>
      <c r="VME16" s="458"/>
      <c r="VMF16" s="458"/>
      <c r="VMG16" s="458"/>
      <c r="VMH16" s="458"/>
      <c r="VMI16" s="458"/>
      <c r="VMJ16" s="458"/>
      <c r="VMK16" s="458"/>
      <c r="VML16" s="458"/>
      <c r="VMM16" s="458"/>
      <c r="VMN16" s="458"/>
      <c r="VMO16" s="458"/>
      <c r="VMP16" s="458"/>
      <c r="VMQ16" s="458"/>
      <c r="VMR16" s="458"/>
      <c r="VMS16" s="458"/>
      <c r="VMT16" s="458"/>
      <c r="VMU16" s="458"/>
      <c r="VMV16" s="458"/>
      <c r="VMW16" s="458"/>
      <c r="VMX16" s="458"/>
      <c r="VMY16" s="458"/>
      <c r="VMZ16" s="458"/>
      <c r="VNA16" s="458"/>
      <c r="VNB16" s="458"/>
      <c r="VNC16" s="458"/>
      <c r="VND16" s="458"/>
      <c r="VNE16" s="458"/>
      <c r="VNF16" s="458"/>
      <c r="VNG16" s="458"/>
      <c r="VNH16" s="458"/>
      <c r="VNI16" s="458"/>
      <c r="VNJ16" s="458"/>
      <c r="VNK16" s="458"/>
      <c r="VNL16" s="458"/>
      <c r="VNM16" s="458"/>
      <c r="VNN16" s="458"/>
      <c r="VNO16" s="458"/>
      <c r="VNP16" s="458"/>
      <c r="VNQ16" s="458"/>
      <c r="VNR16" s="458"/>
      <c r="VNS16" s="458"/>
      <c r="VNT16" s="458"/>
      <c r="VNU16" s="458"/>
      <c r="VNV16" s="458"/>
      <c r="VNW16" s="458"/>
      <c r="VNX16" s="458"/>
      <c r="VNY16" s="458"/>
      <c r="VNZ16" s="458"/>
      <c r="VOA16" s="458"/>
      <c r="VOB16" s="458"/>
      <c r="VOC16" s="458"/>
      <c r="VOD16" s="458"/>
      <c r="VOE16" s="458"/>
      <c r="VOF16" s="458"/>
      <c r="VOG16" s="458"/>
      <c r="VOH16" s="458"/>
      <c r="VOI16" s="458"/>
      <c r="VOJ16" s="458"/>
      <c r="VOK16" s="458"/>
      <c r="VOL16" s="458"/>
      <c r="VOM16" s="458"/>
      <c r="VON16" s="458"/>
      <c r="VOO16" s="458"/>
      <c r="VOP16" s="458"/>
      <c r="VOQ16" s="458"/>
      <c r="VOR16" s="458"/>
      <c r="VOS16" s="458"/>
      <c r="VOT16" s="458"/>
      <c r="VOU16" s="458"/>
      <c r="VOV16" s="458"/>
      <c r="VOW16" s="458"/>
      <c r="VOX16" s="458"/>
      <c r="VOY16" s="458"/>
      <c r="VOZ16" s="458"/>
      <c r="VPA16" s="458"/>
      <c r="VPB16" s="458"/>
      <c r="VPC16" s="458"/>
      <c r="VPD16" s="458"/>
      <c r="VPE16" s="458"/>
      <c r="VPF16" s="458"/>
      <c r="VPG16" s="458"/>
      <c r="VPH16" s="458"/>
      <c r="VPI16" s="458"/>
      <c r="VPJ16" s="458"/>
      <c r="VPK16" s="458"/>
      <c r="VPL16" s="458"/>
      <c r="VPM16" s="458"/>
      <c r="VPN16" s="458"/>
      <c r="VPO16" s="458"/>
      <c r="VPP16" s="458"/>
      <c r="VPQ16" s="458"/>
      <c r="VPR16" s="458"/>
      <c r="VPS16" s="458"/>
      <c r="VPT16" s="458"/>
      <c r="VPU16" s="458"/>
      <c r="VPV16" s="458"/>
      <c r="VPW16" s="458"/>
      <c r="VPX16" s="458"/>
      <c r="VPY16" s="458"/>
      <c r="VPZ16" s="458"/>
      <c r="VQA16" s="458"/>
      <c r="VQB16" s="458"/>
      <c r="VQC16" s="458"/>
      <c r="VQD16" s="458"/>
      <c r="VQE16" s="458"/>
      <c r="VQF16" s="458"/>
      <c r="VQG16" s="458"/>
      <c r="VQH16" s="458"/>
      <c r="VQI16" s="458"/>
      <c r="VQJ16" s="458"/>
      <c r="VQK16" s="458"/>
      <c r="VQL16" s="458"/>
      <c r="VQM16" s="458"/>
      <c r="VQN16" s="458"/>
      <c r="VQO16" s="458"/>
      <c r="VQP16" s="458"/>
      <c r="VQQ16" s="458"/>
      <c r="VQR16" s="458"/>
      <c r="VQS16" s="458"/>
      <c r="VQT16" s="458"/>
      <c r="VQU16" s="458"/>
      <c r="VQV16" s="458"/>
      <c r="VQW16" s="458"/>
      <c r="VQX16" s="458"/>
      <c r="VQY16" s="458"/>
      <c r="VQZ16" s="458"/>
      <c r="VRA16" s="458"/>
      <c r="VRB16" s="458"/>
      <c r="VRC16" s="458"/>
      <c r="VRD16" s="458"/>
      <c r="VRE16" s="458"/>
      <c r="VRF16" s="458"/>
      <c r="VRG16" s="458"/>
      <c r="VRH16" s="458"/>
      <c r="VRI16" s="458"/>
      <c r="VRJ16" s="458"/>
      <c r="VRK16" s="458"/>
      <c r="VRL16" s="458"/>
      <c r="VRM16" s="458"/>
      <c r="VRN16" s="458"/>
      <c r="VRO16" s="458"/>
      <c r="VRP16" s="458"/>
      <c r="VRQ16" s="458"/>
      <c r="VRR16" s="458"/>
      <c r="VRS16" s="458"/>
      <c r="VRT16" s="458"/>
      <c r="VRU16" s="458"/>
      <c r="VRV16" s="458"/>
      <c r="VRW16" s="458"/>
      <c r="VRX16" s="458"/>
      <c r="VRY16" s="458"/>
      <c r="VRZ16" s="458"/>
      <c r="VSA16" s="458"/>
      <c r="VSB16" s="458"/>
      <c r="VSC16" s="458"/>
      <c r="VSD16" s="458"/>
      <c r="VSE16" s="458"/>
      <c r="VSF16" s="458"/>
      <c r="VSG16" s="458"/>
      <c r="VSH16" s="458"/>
      <c r="VSI16" s="458"/>
      <c r="VSJ16" s="458"/>
      <c r="VSK16" s="458"/>
      <c r="VSL16" s="458"/>
      <c r="VSM16" s="458"/>
      <c r="VSN16" s="458"/>
      <c r="VSO16" s="458"/>
      <c r="VSP16" s="458"/>
      <c r="VSQ16" s="458"/>
      <c r="VSR16" s="458"/>
      <c r="VSS16" s="458"/>
      <c r="VST16" s="458"/>
      <c r="VSU16" s="458"/>
      <c r="VSV16" s="458"/>
      <c r="VSW16" s="458"/>
      <c r="VSX16" s="458"/>
      <c r="VSY16" s="458"/>
      <c r="VSZ16" s="458"/>
      <c r="VTA16" s="458"/>
      <c r="VTB16" s="458"/>
      <c r="VTC16" s="458"/>
      <c r="VTD16" s="458"/>
      <c r="VTE16" s="458"/>
      <c r="VTF16" s="458"/>
      <c r="VTG16" s="458"/>
      <c r="VTH16" s="458"/>
      <c r="VTI16" s="458"/>
      <c r="VTJ16" s="458"/>
      <c r="VTK16" s="458"/>
      <c r="VTL16" s="458"/>
      <c r="VTM16" s="458"/>
      <c r="VTN16" s="458"/>
      <c r="VTO16" s="458"/>
      <c r="VTP16" s="458"/>
      <c r="VTQ16" s="458"/>
      <c r="VTR16" s="458"/>
      <c r="VTS16" s="458"/>
      <c r="VTT16" s="458"/>
      <c r="VTU16" s="458"/>
      <c r="VTV16" s="458"/>
      <c r="VTW16" s="458"/>
      <c r="VTX16" s="458"/>
      <c r="VTY16" s="458"/>
      <c r="VTZ16" s="458"/>
      <c r="VUA16" s="458"/>
      <c r="VUB16" s="458"/>
      <c r="VUC16" s="458"/>
      <c r="VUD16" s="458"/>
      <c r="VUE16" s="458"/>
      <c r="VUF16" s="458"/>
      <c r="VUG16" s="458"/>
      <c r="VUH16" s="458"/>
      <c r="VUI16" s="458"/>
      <c r="VUJ16" s="458"/>
      <c r="VUK16" s="458"/>
      <c r="VUL16" s="458"/>
      <c r="VUM16" s="458"/>
      <c r="VUN16" s="458"/>
      <c r="VUO16" s="458"/>
      <c r="VUP16" s="458"/>
      <c r="VUQ16" s="458"/>
      <c r="VUR16" s="458"/>
      <c r="VUS16" s="458"/>
      <c r="VUT16" s="458"/>
      <c r="VUU16" s="458"/>
      <c r="VUV16" s="458"/>
      <c r="VUW16" s="458"/>
      <c r="VUX16" s="458"/>
      <c r="VUY16" s="458"/>
      <c r="VUZ16" s="458"/>
      <c r="VVA16" s="458"/>
      <c r="VVB16" s="458"/>
      <c r="VVC16" s="458"/>
      <c r="VVD16" s="458"/>
      <c r="VVE16" s="458"/>
      <c r="VVF16" s="458"/>
      <c r="VVG16" s="458"/>
      <c r="VVH16" s="458"/>
      <c r="VVI16" s="458"/>
      <c r="VVJ16" s="458"/>
      <c r="VVK16" s="458"/>
      <c r="VVL16" s="458"/>
      <c r="VVM16" s="458"/>
      <c r="VVN16" s="458"/>
      <c r="VVO16" s="458"/>
      <c r="VVP16" s="458"/>
      <c r="VVQ16" s="458"/>
      <c r="VVR16" s="458"/>
      <c r="VVS16" s="458"/>
      <c r="VVT16" s="458"/>
      <c r="VVU16" s="458"/>
      <c r="VVV16" s="458"/>
      <c r="VVW16" s="458"/>
      <c r="VVX16" s="458"/>
      <c r="VVY16" s="458"/>
      <c r="VVZ16" s="458"/>
      <c r="VWA16" s="458"/>
      <c r="VWB16" s="458"/>
      <c r="VWC16" s="458"/>
      <c r="VWD16" s="458"/>
      <c r="VWE16" s="458"/>
      <c r="VWF16" s="458"/>
      <c r="VWG16" s="458"/>
      <c r="VWH16" s="458"/>
      <c r="VWI16" s="458"/>
      <c r="VWJ16" s="458"/>
      <c r="VWK16" s="458"/>
      <c r="VWL16" s="458"/>
      <c r="VWM16" s="458"/>
      <c r="VWN16" s="458"/>
      <c r="VWO16" s="458"/>
      <c r="VWP16" s="458"/>
      <c r="VWQ16" s="458"/>
      <c r="VWR16" s="458"/>
      <c r="VWS16" s="458"/>
      <c r="VWT16" s="458"/>
      <c r="VWU16" s="458"/>
      <c r="VWV16" s="458"/>
      <c r="VWW16" s="458"/>
      <c r="VWX16" s="458"/>
      <c r="VWY16" s="458"/>
      <c r="VWZ16" s="458"/>
      <c r="VXA16" s="458"/>
      <c r="VXB16" s="458"/>
      <c r="VXC16" s="458"/>
      <c r="VXD16" s="458"/>
      <c r="VXE16" s="458"/>
      <c r="VXF16" s="458"/>
      <c r="VXG16" s="458"/>
      <c r="VXH16" s="458"/>
      <c r="VXI16" s="458"/>
      <c r="VXJ16" s="458"/>
      <c r="VXK16" s="458"/>
      <c r="VXL16" s="458"/>
      <c r="VXM16" s="458"/>
      <c r="VXN16" s="458"/>
      <c r="VXO16" s="458"/>
      <c r="VXP16" s="458"/>
      <c r="VXQ16" s="458"/>
      <c r="VXR16" s="458"/>
      <c r="VXS16" s="458"/>
      <c r="VXT16" s="458"/>
      <c r="VXU16" s="458"/>
      <c r="VXV16" s="458"/>
      <c r="VXW16" s="458"/>
      <c r="VXX16" s="458"/>
      <c r="VXY16" s="458"/>
      <c r="VXZ16" s="458"/>
      <c r="VYA16" s="458"/>
      <c r="VYB16" s="458"/>
      <c r="VYC16" s="458"/>
      <c r="VYD16" s="458"/>
      <c r="VYE16" s="458"/>
      <c r="VYF16" s="458"/>
      <c r="VYG16" s="458"/>
      <c r="VYH16" s="458"/>
      <c r="VYI16" s="458"/>
      <c r="VYJ16" s="458"/>
      <c r="VYK16" s="458"/>
      <c r="VYL16" s="458"/>
      <c r="VYM16" s="458"/>
      <c r="VYN16" s="458"/>
      <c r="VYO16" s="458"/>
      <c r="VYP16" s="458"/>
      <c r="VYQ16" s="458"/>
      <c r="VYR16" s="458"/>
      <c r="VYS16" s="458"/>
      <c r="VYT16" s="458"/>
      <c r="VYU16" s="458"/>
      <c r="VYV16" s="458"/>
      <c r="VYW16" s="458"/>
      <c r="VYX16" s="458"/>
      <c r="VYY16" s="458"/>
      <c r="VYZ16" s="458"/>
      <c r="VZA16" s="458"/>
      <c r="VZB16" s="458"/>
      <c r="VZC16" s="458"/>
      <c r="VZD16" s="458"/>
      <c r="VZE16" s="458"/>
      <c r="VZF16" s="458"/>
      <c r="VZG16" s="458"/>
      <c r="VZH16" s="458"/>
      <c r="VZI16" s="458"/>
      <c r="VZJ16" s="458"/>
      <c r="VZK16" s="458"/>
      <c r="VZL16" s="458"/>
      <c r="VZM16" s="458"/>
      <c r="VZN16" s="458"/>
      <c r="VZO16" s="458"/>
      <c r="VZP16" s="458"/>
      <c r="VZQ16" s="458"/>
      <c r="VZR16" s="458"/>
      <c r="VZS16" s="458"/>
      <c r="VZT16" s="458"/>
      <c r="VZU16" s="458"/>
      <c r="VZV16" s="458"/>
      <c r="VZW16" s="458"/>
      <c r="VZX16" s="458"/>
      <c r="VZY16" s="458"/>
      <c r="VZZ16" s="458"/>
      <c r="WAA16" s="458"/>
      <c r="WAB16" s="458"/>
      <c r="WAC16" s="458"/>
      <c r="WAD16" s="458"/>
      <c r="WAE16" s="458"/>
      <c r="WAF16" s="458"/>
      <c r="WAG16" s="458"/>
      <c r="WAH16" s="458"/>
      <c r="WAI16" s="458"/>
      <c r="WAJ16" s="458"/>
      <c r="WAK16" s="458"/>
      <c r="WAL16" s="458"/>
      <c r="WAM16" s="458"/>
      <c r="WAN16" s="458"/>
      <c r="WAO16" s="458"/>
      <c r="WAP16" s="458"/>
      <c r="WAQ16" s="458"/>
      <c r="WAR16" s="458"/>
      <c r="WAS16" s="458"/>
      <c r="WAT16" s="458"/>
      <c r="WAU16" s="458"/>
      <c r="WAV16" s="458"/>
      <c r="WAW16" s="458"/>
      <c r="WAX16" s="458"/>
      <c r="WAY16" s="458"/>
      <c r="WAZ16" s="458"/>
      <c r="WBA16" s="458"/>
      <c r="WBB16" s="458"/>
      <c r="WBC16" s="458"/>
      <c r="WBD16" s="458"/>
      <c r="WBE16" s="458"/>
      <c r="WBF16" s="458"/>
      <c r="WBG16" s="458"/>
      <c r="WBH16" s="458"/>
      <c r="WBI16" s="458"/>
      <c r="WBJ16" s="458"/>
      <c r="WBK16" s="458"/>
      <c r="WBL16" s="458"/>
      <c r="WBM16" s="458"/>
      <c r="WBN16" s="458"/>
      <c r="WBO16" s="458"/>
      <c r="WBP16" s="458"/>
      <c r="WBQ16" s="458"/>
      <c r="WBR16" s="458"/>
      <c r="WBS16" s="458"/>
      <c r="WBT16" s="458"/>
      <c r="WBU16" s="458"/>
      <c r="WBV16" s="458"/>
      <c r="WBW16" s="458"/>
      <c r="WBX16" s="458"/>
      <c r="WBY16" s="458"/>
      <c r="WBZ16" s="458"/>
      <c r="WCA16" s="458"/>
      <c r="WCB16" s="458"/>
      <c r="WCC16" s="458"/>
      <c r="WCD16" s="458"/>
      <c r="WCE16" s="458"/>
      <c r="WCF16" s="458"/>
      <c r="WCG16" s="458"/>
      <c r="WCH16" s="458"/>
      <c r="WCI16" s="458"/>
      <c r="WCJ16" s="458"/>
      <c r="WCK16" s="458"/>
      <c r="WCL16" s="458"/>
      <c r="WCM16" s="458"/>
      <c r="WCN16" s="458"/>
      <c r="WCO16" s="458"/>
      <c r="WCP16" s="458"/>
      <c r="WCQ16" s="458"/>
      <c r="WCR16" s="458"/>
      <c r="WCS16" s="458"/>
      <c r="WCT16" s="458"/>
      <c r="WCU16" s="458"/>
      <c r="WCV16" s="458"/>
      <c r="WCW16" s="458"/>
      <c r="WCX16" s="458"/>
      <c r="WCY16" s="458"/>
      <c r="WCZ16" s="458"/>
      <c r="WDA16" s="458"/>
      <c r="WDB16" s="458"/>
      <c r="WDC16" s="458"/>
      <c r="WDD16" s="458"/>
      <c r="WDE16" s="458"/>
      <c r="WDF16" s="458"/>
      <c r="WDG16" s="458"/>
      <c r="WDH16" s="458"/>
      <c r="WDI16" s="458"/>
      <c r="WDJ16" s="458"/>
      <c r="WDK16" s="458"/>
      <c r="WDL16" s="458"/>
      <c r="WDM16" s="458"/>
      <c r="WDN16" s="458"/>
      <c r="WDO16" s="458"/>
      <c r="WDP16" s="458"/>
      <c r="WDQ16" s="458"/>
      <c r="WDR16" s="458"/>
      <c r="WDS16" s="458"/>
      <c r="WDT16" s="458"/>
      <c r="WDU16" s="458"/>
      <c r="WDV16" s="458"/>
      <c r="WDW16" s="458"/>
      <c r="WDX16" s="458"/>
      <c r="WDY16" s="458"/>
      <c r="WDZ16" s="458"/>
      <c r="WEA16" s="458"/>
      <c r="WEB16" s="458"/>
      <c r="WEC16" s="458"/>
      <c r="WED16" s="458"/>
      <c r="WEE16" s="458"/>
      <c r="WEF16" s="458"/>
      <c r="WEG16" s="458"/>
      <c r="WEH16" s="458"/>
      <c r="WEI16" s="458"/>
      <c r="WEJ16" s="458"/>
      <c r="WEK16" s="458"/>
      <c r="WEL16" s="458"/>
      <c r="WEM16" s="458"/>
      <c r="WEN16" s="458"/>
      <c r="WEO16" s="458"/>
      <c r="WEP16" s="458"/>
      <c r="WEQ16" s="458"/>
      <c r="WER16" s="458"/>
      <c r="WES16" s="458"/>
      <c r="WET16" s="458"/>
      <c r="WEU16" s="458"/>
      <c r="WEV16" s="458"/>
      <c r="WEW16" s="458"/>
      <c r="WEX16" s="458"/>
      <c r="WEY16" s="458"/>
      <c r="WEZ16" s="458"/>
      <c r="WFA16" s="458"/>
      <c r="WFB16" s="458"/>
      <c r="WFC16" s="458"/>
      <c r="WFD16" s="458"/>
      <c r="WFE16" s="458"/>
      <c r="WFF16" s="458"/>
      <c r="WFG16" s="458"/>
      <c r="WFH16" s="458"/>
      <c r="WFI16" s="458"/>
      <c r="WFJ16" s="458"/>
      <c r="WFK16" s="458"/>
      <c r="WFL16" s="458"/>
      <c r="WFM16" s="458"/>
      <c r="WFN16" s="458"/>
      <c r="WFO16" s="458"/>
      <c r="WFP16" s="458"/>
      <c r="WFQ16" s="458"/>
      <c r="WFR16" s="458"/>
      <c r="WFS16" s="458"/>
      <c r="WFT16" s="458"/>
      <c r="WFU16" s="458"/>
      <c r="WFV16" s="458"/>
      <c r="WFW16" s="458"/>
      <c r="WFX16" s="458"/>
      <c r="WFY16" s="458"/>
      <c r="WFZ16" s="458"/>
      <c r="WGA16" s="458"/>
      <c r="WGB16" s="458"/>
      <c r="WGC16" s="458"/>
      <c r="WGD16" s="458"/>
      <c r="WGE16" s="458"/>
      <c r="WGF16" s="458"/>
      <c r="WGG16" s="458"/>
      <c r="WGH16" s="458"/>
      <c r="WGI16" s="458"/>
      <c r="WGJ16" s="458"/>
      <c r="WGK16" s="458"/>
      <c r="WGL16" s="458"/>
      <c r="WGM16" s="458"/>
      <c r="WGN16" s="458"/>
      <c r="WGO16" s="458"/>
      <c r="WGP16" s="458"/>
      <c r="WGQ16" s="458"/>
      <c r="WGR16" s="458"/>
      <c r="WGS16" s="458"/>
      <c r="WGT16" s="458"/>
      <c r="WGU16" s="458"/>
      <c r="WGV16" s="458"/>
      <c r="WGW16" s="458"/>
      <c r="WGX16" s="458"/>
      <c r="WGY16" s="458"/>
      <c r="WGZ16" s="458"/>
      <c r="WHA16" s="458"/>
      <c r="WHB16" s="458"/>
      <c r="WHC16" s="458"/>
      <c r="WHD16" s="458"/>
      <c r="WHE16" s="458"/>
      <c r="WHF16" s="458"/>
      <c r="WHG16" s="458"/>
      <c r="WHH16" s="458"/>
      <c r="WHI16" s="458"/>
      <c r="WHJ16" s="458"/>
      <c r="WHK16" s="458"/>
      <c r="WHL16" s="458"/>
      <c r="WHM16" s="458"/>
      <c r="WHN16" s="458"/>
      <c r="WHO16" s="458"/>
      <c r="WHP16" s="458"/>
      <c r="WHQ16" s="458"/>
      <c r="WHR16" s="458"/>
      <c r="WHS16" s="458"/>
      <c r="WHT16" s="458"/>
      <c r="WHU16" s="458"/>
      <c r="WHV16" s="458"/>
      <c r="WHW16" s="458"/>
      <c r="WHX16" s="458"/>
      <c r="WHY16" s="458"/>
      <c r="WHZ16" s="458"/>
      <c r="WIA16" s="458"/>
      <c r="WIB16" s="458"/>
      <c r="WIC16" s="458"/>
      <c r="WID16" s="458"/>
      <c r="WIE16" s="458"/>
      <c r="WIF16" s="458"/>
      <c r="WIG16" s="458"/>
      <c r="WIH16" s="458"/>
      <c r="WII16" s="458"/>
      <c r="WIJ16" s="458"/>
      <c r="WIK16" s="458"/>
      <c r="WIL16" s="458"/>
      <c r="WIM16" s="458"/>
      <c r="WIN16" s="458"/>
      <c r="WIO16" s="458"/>
      <c r="WIP16" s="458"/>
      <c r="WIQ16" s="458"/>
      <c r="WIR16" s="458"/>
      <c r="WIS16" s="458"/>
      <c r="WIT16" s="458"/>
      <c r="WIU16" s="458"/>
      <c r="WIV16" s="458"/>
      <c r="WIW16" s="458"/>
      <c r="WIX16" s="458"/>
      <c r="WIY16" s="458"/>
      <c r="WIZ16" s="458"/>
      <c r="WJA16" s="458"/>
      <c r="WJB16" s="458"/>
      <c r="WJC16" s="458"/>
      <c r="WJD16" s="458"/>
      <c r="WJE16" s="458"/>
      <c r="WJF16" s="458"/>
      <c r="WJG16" s="458"/>
      <c r="WJH16" s="458"/>
      <c r="WJI16" s="458"/>
      <c r="WJJ16" s="458"/>
      <c r="WJK16" s="458"/>
      <c r="WJL16" s="458"/>
      <c r="WJM16" s="458"/>
      <c r="WJN16" s="458"/>
      <c r="WJO16" s="458"/>
      <c r="WJP16" s="458"/>
      <c r="WJQ16" s="458"/>
      <c r="WJR16" s="458"/>
      <c r="WJS16" s="458"/>
      <c r="WJT16" s="458"/>
      <c r="WJU16" s="458"/>
      <c r="WJV16" s="458"/>
      <c r="WJW16" s="458"/>
      <c r="WJX16" s="458"/>
      <c r="WJY16" s="458"/>
      <c r="WJZ16" s="458"/>
      <c r="WKA16" s="458"/>
      <c r="WKB16" s="458"/>
      <c r="WKC16" s="458"/>
      <c r="WKD16" s="458"/>
      <c r="WKE16" s="458"/>
      <c r="WKF16" s="458"/>
      <c r="WKG16" s="458"/>
      <c r="WKH16" s="458"/>
      <c r="WKI16" s="458"/>
      <c r="WKJ16" s="458"/>
      <c r="WKK16" s="458"/>
      <c r="WKL16" s="458"/>
      <c r="WKM16" s="458"/>
      <c r="WKN16" s="458"/>
      <c r="WKO16" s="458"/>
      <c r="WKP16" s="458"/>
      <c r="WKQ16" s="458"/>
      <c r="WKR16" s="458"/>
      <c r="WKS16" s="458"/>
      <c r="WKT16" s="458"/>
      <c r="WKU16" s="458"/>
      <c r="WKV16" s="458"/>
      <c r="WKW16" s="458"/>
      <c r="WKX16" s="458"/>
      <c r="WKY16" s="458"/>
      <c r="WKZ16" s="458"/>
      <c r="WLA16" s="458"/>
      <c r="WLB16" s="458"/>
      <c r="WLC16" s="458"/>
      <c r="WLD16" s="458"/>
      <c r="WLE16" s="458"/>
      <c r="WLF16" s="458"/>
      <c r="WLG16" s="458"/>
      <c r="WLH16" s="458"/>
      <c r="WLI16" s="458"/>
      <c r="WLJ16" s="458"/>
      <c r="WLK16" s="458"/>
      <c r="WLL16" s="458"/>
      <c r="WLM16" s="458"/>
      <c r="WLN16" s="458"/>
      <c r="WLO16" s="458"/>
      <c r="WLP16" s="458"/>
      <c r="WLQ16" s="458"/>
      <c r="WLR16" s="458"/>
      <c r="WLS16" s="458"/>
      <c r="WLT16" s="458"/>
      <c r="WLU16" s="458"/>
      <c r="WLV16" s="458"/>
      <c r="WLW16" s="458"/>
      <c r="WLX16" s="458"/>
      <c r="WLY16" s="458"/>
      <c r="WLZ16" s="458"/>
      <c r="WMA16" s="458"/>
      <c r="WMB16" s="458"/>
      <c r="WMC16" s="458"/>
      <c r="WMD16" s="458"/>
      <c r="WME16" s="458"/>
      <c r="WMF16" s="458"/>
      <c r="WMG16" s="458"/>
      <c r="WMH16" s="458"/>
      <c r="WMI16" s="458"/>
      <c r="WMJ16" s="458"/>
      <c r="WMK16" s="458"/>
      <c r="WML16" s="458"/>
      <c r="WMM16" s="458"/>
      <c r="WMN16" s="458"/>
      <c r="WMO16" s="458"/>
      <c r="WMP16" s="458"/>
      <c r="WMQ16" s="458"/>
      <c r="WMR16" s="458"/>
      <c r="WMS16" s="458"/>
      <c r="WMT16" s="458"/>
      <c r="WMU16" s="458"/>
      <c r="WMV16" s="458"/>
      <c r="WMW16" s="458"/>
      <c r="WMX16" s="458"/>
      <c r="WMY16" s="458"/>
      <c r="WMZ16" s="458"/>
      <c r="WNA16" s="458"/>
      <c r="WNB16" s="458"/>
      <c r="WNC16" s="458"/>
      <c r="WND16" s="458"/>
      <c r="WNE16" s="458"/>
      <c r="WNF16" s="458"/>
      <c r="WNG16" s="458"/>
      <c r="WNH16" s="458"/>
      <c r="WNI16" s="458"/>
      <c r="WNJ16" s="458"/>
      <c r="WNK16" s="458"/>
      <c r="WNL16" s="458"/>
      <c r="WNM16" s="458"/>
      <c r="WNN16" s="458"/>
      <c r="WNO16" s="458"/>
      <c r="WNP16" s="458"/>
      <c r="WNQ16" s="458"/>
      <c r="WNR16" s="458"/>
      <c r="WNS16" s="458"/>
      <c r="WNT16" s="458"/>
      <c r="WNU16" s="458"/>
      <c r="WNV16" s="458"/>
      <c r="WNW16" s="458"/>
      <c r="WNX16" s="458"/>
      <c r="WNY16" s="458"/>
      <c r="WNZ16" s="458"/>
      <c r="WOA16" s="458"/>
      <c r="WOB16" s="458"/>
      <c r="WOC16" s="458"/>
      <c r="WOD16" s="458"/>
      <c r="WOE16" s="458"/>
      <c r="WOF16" s="458"/>
      <c r="WOG16" s="458"/>
      <c r="WOH16" s="458"/>
      <c r="WOI16" s="458"/>
      <c r="WOJ16" s="458"/>
      <c r="WOK16" s="458"/>
      <c r="WOL16" s="458"/>
      <c r="WOM16" s="458"/>
      <c r="WON16" s="458"/>
      <c r="WOO16" s="458"/>
      <c r="WOP16" s="458"/>
      <c r="WOQ16" s="458"/>
      <c r="WOR16" s="458"/>
      <c r="WOS16" s="458"/>
      <c r="WOT16" s="458"/>
      <c r="WOU16" s="458"/>
      <c r="WOV16" s="458"/>
      <c r="WOW16" s="458"/>
      <c r="WOX16" s="458"/>
      <c r="WOY16" s="458"/>
      <c r="WOZ16" s="458"/>
      <c r="WPA16" s="458"/>
      <c r="WPB16" s="458"/>
      <c r="WPC16" s="458"/>
      <c r="WPD16" s="458"/>
      <c r="WPE16" s="458"/>
      <c r="WPF16" s="458"/>
      <c r="WPG16" s="458"/>
      <c r="WPH16" s="458"/>
      <c r="WPI16" s="458"/>
      <c r="WPJ16" s="458"/>
      <c r="WPK16" s="458"/>
      <c r="WPL16" s="458"/>
      <c r="WPM16" s="458"/>
      <c r="WPN16" s="458"/>
      <c r="WPO16" s="458"/>
      <c r="WPP16" s="458"/>
      <c r="WPQ16" s="458"/>
      <c r="WPR16" s="458"/>
      <c r="WPS16" s="458"/>
      <c r="WPT16" s="458"/>
      <c r="WPU16" s="458"/>
      <c r="WPV16" s="458"/>
      <c r="WPW16" s="458"/>
      <c r="WPX16" s="458"/>
      <c r="WPY16" s="458"/>
      <c r="WPZ16" s="458"/>
      <c r="WQA16" s="458"/>
      <c r="WQB16" s="458"/>
      <c r="WQC16" s="458"/>
      <c r="WQD16" s="458"/>
      <c r="WQE16" s="458"/>
      <c r="WQF16" s="458"/>
      <c r="WQG16" s="458"/>
      <c r="WQH16" s="458"/>
      <c r="WQI16" s="458"/>
      <c r="WQJ16" s="458"/>
      <c r="WQK16" s="458"/>
      <c r="WQL16" s="458"/>
      <c r="WQM16" s="458"/>
      <c r="WQN16" s="458"/>
      <c r="WQO16" s="458"/>
      <c r="WQP16" s="458"/>
      <c r="WQQ16" s="458"/>
      <c r="WQR16" s="458"/>
      <c r="WQS16" s="458"/>
      <c r="WQT16" s="458"/>
      <c r="WQU16" s="458"/>
      <c r="WQV16" s="458"/>
      <c r="WQW16" s="458"/>
      <c r="WQX16" s="458"/>
      <c r="WQY16" s="458"/>
      <c r="WQZ16" s="458"/>
      <c r="WRA16" s="458"/>
      <c r="WRB16" s="458"/>
      <c r="WRC16" s="458"/>
      <c r="WRD16" s="458"/>
      <c r="WRE16" s="458"/>
      <c r="WRF16" s="458"/>
      <c r="WRG16" s="458"/>
      <c r="WRH16" s="458"/>
      <c r="WRI16" s="458"/>
      <c r="WRJ16" s="458"/>
      <c r="WRK16" s="458"/>
      <c r="WRL16" s="458"/>
      <c r="WRM16" s="458"/>
      <c r="WRN16" s="458"/>
      <c r="WRO16" s="458"/>
      <c r="WRP16" s="458"/>
      <c r="WRQ16" s="458"/>
      <c r="WRR16" s="458"/>
      <c r="WRS16" s="458"/>
      <c r="WRT16" s="458"/>
      <c r="WRU16" s="458"/>
      <c r="WRV16" s="458"/>
      <c r="WRW16" s="458"/>
      <c r="WRX16" s="458"/>
      <c r="WRY16" s="458"/>
      <c r="WRZ16" s="458"/>
      <c r="WSA16" s="458"/>
      <c r="WSB16" s="458"/>
      <c r="WSC16" s="458"/>
      <c r="WSD16" s="458"/>
      <c r="WSE16" s="458"/>
      <c r="WSF16" s="458"/>
      <c r="WSG16" s="458"/>
      <c r="WSH16" s="458"/>
      <c r="WSI16" s="458"/>
      <c r="WSJ16" s="458"/>
      <c r="WSK16" s="458"/>
      <c r="WSL16" s="458"/>
      <c r="WSM16" s="458"/>
      <c r="WSN16" s="458"/>
      <c r="WSO16" s="458"/>
      <c r="WSP16" s="458"/>
      <c r="WSQ16" s="458"/>
      <c r="WSR16" s="458"/>
      <c r="WSS16" s="458"/>
      <c r="WST16" s="458"/>
      <c r="WSU16" s="458"/>
      <c r="WSV16" s="458"/>
      <c r="WSW16" s="458"/>
      <c r="WSX16" s="458"/>
      <c r="WSY16" s="458"/>
      <c r="WSZ16" s="458"/>
      <c r="WTA16" s="458"/>
      <c r="WTB16" s="458"/>
      <c r="WTC16" s="458"/>
      <c r="WTD16" s="458"/>
      <c r="WTE16" s="458"/>
      <c r="WTF16" s="458"/>
      <c r="WTG16" s="458"/>
      <c r="WTH16" s="458"/>
      <c r="WTI16" s="458"/>
      <c r="WTJ16" s="458"/>
      <c r="WTK16" s="458"/>
      <c r="WTL16" s="458"/>
      <c r="WTM16" s="458"/>
      <c r="WTN16" s="458"/>
      <c r="WTO16" s="458"/>
      <c r="WTP16" s="458"/>
      <c r="WTQ16" s="458"/>
      <c r="WTR16" s="458"/>
      <c r="WTS16" s="458"/>
      <c r="WTT16" s="458"/>
      <c r="WTU16" s="458"/>
      <c r="WTV16" s="458"/>
      <c r="WTW16" s="458"/>
      <c r="WTX16" s="458"/>
      <c r="WTY16" s="458"/>
      <c r="WTZ16" s="458"/>
      <c r="WUA16" s="458"/>
      <c r="WUB16" s="458"/>
      <c r="WUC16" s="458"/>
      <c r="WUD16" s="458"/>
      <c r="WUE16" s="458"/>
      <c r="WUF16" s="458"/>
      <c r="WUG16" s="458"/>
      <c r="WUH16" s="458"/>
      <c r="WUI16" s="458"/>
      <c r="WUJ16" s="458"/>
      <c r="WUK16" s="458"/>
      <c r="WUL16" s="458"/>
      <c r="WUM16" s="458"/>
      <c r="WUN16" s="458"/>
      <c r="WUO16" s="458"/>
      <c r="WUP16" s="458"/>
      <c r="WUQ16" s="458"/>
      <c r="WUR16" s="458"/>
      <c r="WUS16" s="458"/>
      <c r="WUT16" s="458"/>
      <c r="WUU16" s="458"/>
      <c r="WUV16" s="458"/>
      <c r="WUW16" s="458"/>
      <c r="WUX16" s="458"/>
      <c r="WUY16" s="458"/>
      <c r="WUZ16" s="458"/>
      <c r="WVA16" s="458"/>
      <c r="WVB16" s="458"/>
      <c r="WVC16" s="458"/>
      <c r="WVD16" s="458"/>
      <c r="WVE16" s="458"/>
      <c r="WVF16" s="458"/>
      <c r="WVG16" s="458"/>
      <c r="WVH16" s="458"/>
      <c r="WVI16" s="458"/>
      <c r="WVJ16" s="458"/>
      <c r="WVK16" s="458"/>
      <c r="WVL16" s="458"/>
      <c r="WVM16" s="458"/>
      <c r="WVN16" s="458"/>
      <c r="WVO16" s="458"/>
      <c r="WVP16" s="458"/>
      <c r="WVQ16" s="458"/>
      <c r="WVR16" s="458"/>
      <c r="WVS16" s="458"/>
      <c r="WVT16" s="458"/>
      <c r="WVU16" s="458"/>
      <c r="WVV16" s="458"/>
      <c r="WVW16" s="458"/>
      <c r="WVX16" s="458"/>
      <c r="WVY16" s="458"/>
      <c r="WVZ16" s="458"/>
      <c r="WWA16" s="458"/>
      <c r="WWB16" s="458"/>
      <c r="WWC16" s="458"/>
      <c r="WWD16" s="458"/>
      <c r="WWE16" s="458"/>
      <c r="WWF16" s="458"/>
      <c r="WWG16" s="458"/>
      <c r="WWH16" s="458"/>
      <c r="WWI16" s="458"/>
      <c r="WWJ16" s="458"/>
      <c r="WWK16" s="458"/>
      <c r="WWL16" s="458"/>
      <c r="WWM16" s="458"/>
      <c r="WWN16" s="458"/>
      <c r="WWO16" s="458"/>
      <c r="WWP16" s="458"/>
      <c r="WWQ16" s="458"/>
      <c r="WWR16" s="458"/>
      <c r="WWS16" s="458"/>
      <c r="WWT16" s="458"/>
      <c r="WWU16" s="458"/>
      <c r="WWV16" s="458"/>
      <c r="WWW16" s="458"/>
      <c r="WWX16" s="458"/>
      <c r="WWY16" s="458"/>
      <c r="WWZ16" s="458"/>
      <c r="WXA16" s="458"/>
      <c r="WXB16" s="458"/>
      <c r="WXC16" s="458"/>
      <c r="WXD16" s="458"/>
      <c r="WXE16" s="458"/>
      <c r="WXF16" s="458"/>
      <c r="WXG16" s="458"/>
      <c r="WXH16" s="458"/>
      <c r="WXI16" s="458"/>
      <c r="WXJ16" s="458"/>
      <c r="WXK16" s="458"/>
      <c r="WXL16" s="458"/>
      <c r="WXM16" s="458"/>
      <c r="WXN16" s="458"/>
      <c r="WXO16" s="458"/>
      <c r="WXP16" s="458"/>
      <c r="WXQ16" s="458"/>
      <c r="WXR16" s="458"/>
      <c r="WXS16" s="458"/>
      <c r="WXT16" s="458"/>
      <c r="WXU16" s="458"/>
      <c r="WXV16" s="458"/>
      <c r="WXW16" s="458"/>
      <c r="WXX16" s="458"/>
      <c r="WXY16" s="458"/>
      <c r="WXZ16" s="458"/>
      <c r="WYA16" s="458"/>
      <c r="WYB16" s="458"/>
      <c r="WYC16" s="458"/>
      <c r="WYD16" s="458"/>
      <c r="WYE16" s="458"/>
      <c r="WYF16" s="458"/>
      <c r="WYG16" s="458"/>
      <c r="WYH16" s="458"/>
      <c r="WYI16" s="458"/>
      <c r="WYJ16" s="458"/>
      <c r="WYK16" s="458"/>
      <c r="WYL16" s="458"/>
      <c r="WYM16" s="458"/>
      <c r="WYN16" s="458"/>
      <c r="WYO16" s="458"/>
      <c r="WYP16" s="458"/>
      <c r="WYQ16" s="458"/>
      <c r="WYR16" s="458"/>
      <c r="WYS16" s="458"/>
      <c r="WYT16" s="458"/>
      <c r="WYU16" s="458"/>
      <c r="WYV16" s="458"/>
      <c r="WYW16" s="458"/>
      <c r="WYX16" s="458"/>
      <c r="WYY16" s="458"/>
      <c r="WYZ16" s="458"/>
      <c r="WZA16" s="458"/>
      <c r="WZB16" s="458"/>
      <c r="WZC16" s="458"/>
      <c r="WZD16" s="458"/>
      <c r="WZE16" s="458"/>
      <c r="WZF16" s="458"/>
      <c r="WZG16" s="458"/>
      <c r="WZH16" s="458"/>
      <c r="WZI16" s="458"/>
      <c r="WZJ16" s="458"/>
      <c r="WZK16" s="458"/>
      <c r="WZL16" s="458"/>
      <c r="WZM16" s="458"/>
      <c r="WZN16" s="458"/>
      <c r="WZO16" s="458"/>
      <c r="WZP16" s="458"/>
      <c r="WZQ16" s="458"/>
      <c r="WZR16" s="458"/>
      <c r="WZS16" s="458"/>
      <c r="WZT16" s="458"/>
      <c r="WZU16" s="458"/>
      <c r="WZV16" s="458"/>
      <c r="WZW16" s="458"/>
      <c r="WZX16" s="458"/>
      <c r="WZY16" s="458"/>
      <c r="WZZ16" s="458"/>
      <c r="XAA16" s="458"/>
      <c r="XAB16" s="458"/>
      <c r="XAC16" s="458"/>
      <c r="XAD16" s="458"/>
      <c r="XAE16" s="458"/>
      <c r="XAF16" s="458"/>
      <c r="XAG16" s="458"/>
      <c r="XAH16" s="458"/>
      <c r="XAI16" s="458"/>
      <c r="XAJ16" s="458"/>
      <c r="XAK16" s="458"/>
      <c r="XAL16" s="458"/>
      <c r="XAM16" s="458"/>
      <c r="XAN16" s="458"/>
      <c r="XAO16" s="458"/>
      <c r="XAP16" s="458"/>
      <c r="XAQ16" s="458"/>
      <c r="XAR16" s="458"/>
      <c r="XAS16" s="458"/>
      <c r="XAT16" s="458"/>
      <c r="XAU16" s="458"/>
      <c r="XAV16" s="458"/>
      <c r="XAW16" s="458"/>
      <c r="XAX16" s="458"/>
      <c r="XAY16" s="458"/>
      <c r="XAZ16" s="458"/>
      <c r="XBA16" s="458"/>
      <c r="XBB16" s="458"/>
      <c r="XBC16" s="458"/>
      <c r="XBD16" s="458"/>
      <c r="XBE16" s="458"/>
      <c r="XBF16" s="458"/>
      <c r="XBG16" s="458"/>
      <c r="XBH16" s="458"/>
      <c r="XBI16" s="458"/>
      <c r="XBJ16" s="458"/>
      <c r="XBK16" s="458"/>
      <c r="XBL16" s="458"/>
      <c r="XBM16" s="458"/>
      <c r="XBN16" s="458"/>
      <c r="XBO16" s="458"/>
      <c r="XBP16" s="458"/>
      <c r="XBQ16" s="458"/>
      <c r="XBR16" s="458"/>
      <c r="XBS16" s="458"/>
      <c r="XBT16" s="458"/>
      <c r="XBU16" s="458"/>
      <c r="XBV16" s="458"/>
      <c r="XBW16" s="458"/>
      <c r="XBX16" s="458"/>
      <c r="XBY16" s="458"/>
      <c r="XBZ16" s="458"/>
      <c r="XCA16" s="458"/>
      <c r="XCB16" s="458"/>
      <c r="XCC16" s="458"/>
      <c r="XCD16" s="458"/>
      <c r="XCE16" s="458"/>
      <c r="XCF16" s="458"/>
      <c r="XCG16" s="458"/>
      <c r="XCH16" s="458"/>
      <c r="XCI16" s="458"/>
      <c r="XCJ16" s="458"/>
      <c r="XCK16" s="458"/>
      <c r="XCL16" s="458"/>
      <c r="XCM16" s="458"/>
      <c r="XCN16" s="458"/>
      <c r="XCO16" s="458"/>
      <c r="XCP16" s="458"/>
      <c r="XCQ16" s="458"/>
      <c r="XCR16" s="458"/>
      <c r="XCS16" s="458"/>
      <c r="XCT16" s="458"/>
      <c r="XCU16" s="458"/>
      <c r="XCV16" s="458"/>
      <c r="XCW16" s="458"/>
      <c r="XCX16" s="458"/>
      <c r="XCY16" s="458"/>
      <c r="XCZ16" s="458"/>
      <c r="XDA16" s="458"/>
      <c r="XDB16" s="458"/>
      <c r="XDC16" s="458"/>
      <c r="XDD16" s="458"/>
      <c r="XDE16" s="458"/>
      <c r="XDF16" s="458"/>
      <c r="XDG16" s="458"/>
      <c r="XDH16" s="458"/>
      <c r="XDI16" s="458"/>
      <c r="XDJ16" s="458"/>
      <c r="XDK16" s="458"/>
      <c r="XDL16" s="458"/>
      <c r="XDM16" s="458"/>
      <c r="XDN16" s="458"/>
      <c r="XDO16" s="458"/>
      <c r="XDP16" s="458"/>
      <c r="XDQ16" s="458"/>
      <c r="XDR16" s="458"/>
      <c r="XDS16" s="458"/>
      <c r="XDT16" s="458"/>
      <c r="XDU16" s="458"/>
      <c r="XDV16" s="458"/>
      <c r="XDW16" s="458"/>
      <c r="XDX16" s="458"/>
      <c r="XDY16" s="458"/>
      <c r="XDZ16" s="458"/>
      <c r="XEA16" s="458"/>
      <c r="XEB16" s="458"/>
      <c r="XEC16" s="458"/>
      <c r="XED16" s="458"/>
      <c r="XEE16" s="458"/>
      <c r="XEF16" s="458"/>
      <c r="XEG16" s="458"/>
      <c r="XEH16" s="458"/>
      <c r="XEI16" s="458"/>
      <c r="XEJ16" s="458"/>
      <c r="XEK16" s="458"/>
      <c r="XEL16" s="458"/>
      <c r="XEM16" s="458"/>
      <c r="XEN16" s="458"/>
      <c r="XEO16" s="458"/>
      <c r="XEP16" s="458"/>
      <c r="XEQ16" s="458"/>
      <c r="XER16" s="458"/>
      <c r="XES16" s="458"/>
      <c r="XET16" s="458"/>
      <c r="XEU16" s="458"/>
      <c r="XEV16" s="458"/>
      <c r="XEW16" s="458"/>
      <c r="XEX16" s="458"/>
      <c r="XEY16" s="458"/>
      <c r="XEZ16" s="458"/>
      <c r="XFA16" s="458"/>
      <c r="XFB16" s="458"/>
      <c r="XFC16" s="458"/>
      <c r="XFD16" s="458"/>
    </row>
    <row r="17" spans="1:18" ht="15" customHeight="1" x14ac:dyDescent="0.25">
      <c r="A17" s="29">
        <v>8</v>
      </c>
      <c r="B17" s="483" t="s">
        <v>502</v>
      </c>
      <c r="C17" s="191">
        <v>80076343.040000007</v>
      </c>
      <c r="D17" s="476">
        <v>204325970.47</v>
      </c>
      <c r="E17" s="171">
        <v>169900770.44999999</v>
      </c>
      <c r="F17" s="70">
        <f t="shared" si="0"/>
        <v>0.83151823558790117</v>
      </c>
      <c r="G17" s="171">
        <v>163173310.44999999</v>
      </c>
      <c r="H17" s="70">
        <f t="shared" si="1"/>
        <v>0.79859310137943418</v>
      </c>
      <c r="I17" s="171">
        <v>75068909.769999996</v>
      </c>
      <c r="J17" s="164">
        <f t="shared" si="2"/>
        <v>0.36739778892190278</v>
      </c>
      <c r="K17" s="530">
        <v>50969106.840000004</v>
      </c>
      <c r="L17" s="70">
        <v>0.68145311370637041</v>
      </c>
      <c r="M17" s="673">
        <f>+G17/K17-1</f>
        <v>2.2014159275387448</v>
      </c>
      <c r="N17" s="674">
        <v>19119898.149999999</v>
      </c>
      <c r="O17" s="164">
        <v>0.25563159599730134</v>
      </c>
      <c r="P17" s="673">
        <f t="shared" si="3"/>
        <v>2.926219124237333</v>
      </c>
    </row>
    <row r="18" spans="1:18" ht="15" customHeight="1" x14ac:dyDescent="0.25">
      <c r="A18" s="485"/>
      <c r="B18" s="2" t="s">
        <v>24</v>
      </c>
      <c r="C18" s="192">
        <f>SUM(C5:C17)</f>
        <v>2395706394.1500001</v>
      </c>
      <c r="D18" s="198">
        <f>SUM(D5:D17)</f>
        <v>2399556105.5500002</v>
      </c>
      <c r="E18" s="194">
        <f>SUM(E5:E17)</f>
        <v>1605126188.0500002</v>
      </c>
      <c r="F18" s="82">
        <f t="shared" ref="F18:F30" si="5">+E18/D18</f>
        <v>0.66892630030090117</v>
      </c>
      <c r="G18" s="194">
        <f>SUM(G5:G17)</f>
        <v>1546307034.4700003</v>
      </c>
      <c r="H18" s="82">
        <f t="shared" ref="H18:H30" si="6">+G18/D18</f>
        <v>0.64441378590544462</v>
      </c>
      <c r="I18" s="194">
        <f>SUM(I5:I17)</f>
        <v>769599911.48000002</v>
      </c>
      <c r="J18" s="162">
        <f>+I18/D18</f>
        <v>0.32072594997881937</v>
      </c>
      <c r="K18" s="520">
        <f>SUM(K5:K17)</f>
        <v>1528246563.6599998</v>
      </c>
      <c r="L18" s="82">
        <v>0.63516488337266142</v>
      </c>
      <c r="M18" s="552">
        <f t="shared" si="4"/>
        <v>1.1817772890486689E-2</v>
      </c>
      <c r="N18" s="520">
        <f>SUM(N5:N17)</f>
        <v>698467265.36000001</v>
      </c>
      <c r="O18" s="162">
        <v>0.29029470092805421</v>
      </c>
      <c r="P18" s="552">
        <f t="shared" ref="P18:P30" si="7">+I18/N18-1</f>
        <v>0.10184105919886921</v>
      </c>
    </row>
    <row r="19" spans="1:18" ht="15" customHeight="1" x14ac:dyDescent="0.25">
      <c r="A19" s="25">
        <v>1</v>
      </c>
      <c r="B19" s="19" t="s">
        <v>25</v>
      </c>
      <c r="C19" s="189">
        <v>49968132.289999999</v>
      </c>
      <c r="D19" s="195">
        <v>52925761.299999997</v>
      </c>
      <c r="E19" s="26">
        <v>45910547.82</v>
      </c>
      <c r="F19" s="41">
        <f t="shared" si="5"/>
        <v>0.86745181726842735</v>
      </c>
      <c r="G19" s="26">
        <v>44832187.450000003</v>
      </c>
      <c r="H19" s="41">
        <f t="shared" si="6"/>
        <v>0.84707685536872956</v>
      </c>
      <c r="I19" s="26">
        <v>16217426.6</v>
      </c>
      <c r="J19" s="145">
        <f t="shared" ref="J19:J30" si="8">+I19/D19</f>
        <v>0.30641839062218651</v>
      </c>
      <c r="K19" s="26">
        <v>43412635.619999997</v>
      </c>
      <c r="L19" s="41">
        <v>0.8333860054039679</v>
      </c>
      <c r="M19" s="548">
        <f t="shared" si="4"/>
        <v>3.2699047402365622E-2</v>
      </c>
      <c r="N19" s="26">
        <v>17467877.989999998</v>
      </c>
      <c r="O19" s="145">
        <v>0.3353282944715622</v>
      </c>
      <c r="P19" s="548">
        <f t="shared" si="7"/>
        <v>-7.1585763921402257E-2</v>
      </c>
    </row>
    <row r="20" spans="1:18" ht="15" customHeight="1" x14ac:dyDescent="0.25">
      <c r="A20" s="27">
        <v>2</v>
      </c>
      <c r="B20" s="20" t="s">
        <v>26</v>
      </c>
      <c r="C20" s="190">
        <v>45324694.869999997</v>
      </c>
      <c r="D20" s="195">
        <v>45573689.619999997</v>
      </c>
      <c r="E20" s="26">
        <v>37578163.780000001</v>
      </c>
      <c r="F20" s="264">
        <f t="shared" si="5"/>
        <v>0.82455829434334049</v>
      </c>
      <c r="G20" s="26">
        <v>36835680.689999998</v>
      </c>
      <c r="H20" s="264">
        <f t="shared" si="6"/>
        <v>0.80826637029262327</v>
      </c>
      <c r="I20" s="26">
        <v>13179971.130000001</v>
      </c>
      <c r="J20" s="170">
        <f t="shared" si="8"/>
        <v>0.2892013185655255</v>
      </c>
      <c r="K20" s="26">
        <v>37703485.100000001</v>
      </c>
      <c r="L20" s="264">
        <v>0.86335535339357028</v>
      </c>
      <c r="M20" s="549">
        <f t="shared" si="4"/>
        <v>-2.3016556896487073E-2</v>
      </c>
      <c r="N20" s="26">
        <v>13959097.189999999</v>
      </c>
      <c r="O20" s="170">
        <v>0.31964316443329649</v>
      </c>
      <c r="P20" s="549">
        <f>+I20/N20-1</f>
        <v>-5.581493196839038E-2</v>
      </c>
    </row>
    <row r="21" spans="1:18" ht="15" customHeight="1" x14ac:dyDescent="0.25">
      <c r="A21" s="31">
        <v>3</v>
      </c>
      <c r="B21" s="20" t="s">
        <v>27</v>
      </c>
      <c r="C21" s="190">
        <v>38480566.229999997</v>
      </c>
      <c r="D21" s="195">
        <v>38763021.759999998</v>
      </c>
      <c r="E21" s="26">
        <v>32567167.66</v>
      </c>
      <c r="F21" s="264">
        <f t="shared" si="5"/>
        <v>0.84016070423091804</v>
      </c>
      <c r="G21" s="26">
        <v>30940674.949999999</v>
      </c>
      <c r="H21" s="264">
        <f t="shared" si="6"/>
        <v>0.79820079924543019</v>
      </c>
      <c r="I21" s="26">
        <v>11142796.949999999</v>
      </c>
      <c r="J21" s="170">
        <f t="shared" si="8"/>
        <v>0.2874594508908585</v>
      </c>
      <c r="K21" s="26">
        <v>31669659.629999999</v>
      </c>
      <c r="L21" s="264">
        <v>0.83644566383175356</v>
      </c>
      <c r="M21" s="549">
        <f t="shared" si="4"/>
        <v>-2.3018393267146053E-2</v>
      </c>
      <c r="N21" s="26">
        <v>10555349.779999999</v>
      </c>
      <c r="O21" s="170">
        <v>0.27878343679276396</v>
      </c>
      <c r="P21" s="549">
        <f t="shared" si="7"/>
        <v>5.5653974737348788E-2</v>
      </c>
    </row>
    <row r="22" spans="1:18" ht="15" customHeight="1" x14ac:dyDescent="0.25">
      <c r="A22" s="31">
        <v>4</v>
      </c>
      <c r="B22" s="20" t="s">
        <v>28</v>
      </c>
      <c r="C22" s="190">
        <v>16754425.470000001</v>
      </c>
      <c r="D22" s="195">
        <v>17294045.710000001</v>
      </c>
      <c r="E22" s="26">
        <v>13691217.99</v>
      </c>
      <c r="F22" s="264">
        <f t="shared" si="5"/>
        <v>0.79167236050979539</v>
      </c>
      <c r="G22" s="26">
        <v>13105383.41</v>
      </c>
      <c r="H22" s="264">
        <f t="shared" si="6"/>
        <v>0.75779743096330698</v>
      </c>
      <c r="I22" s="26">
        <v>5805073.3799999999</v>
      </c>
      <c r="J22" s="170">
        <f t="shared" si="8"/>
        <v>0.33566890462439974</v>
      </c>
      <c r="K22" s="26">
        <v>12974071.09</v>
      </c>
      <c r="L22" s="264">
        <v>0.76760456925410736</v>
      </c>
      <c r="M22" s="549">
        <f t="shared" si="4"/>
        <v>1.012113461450137E-2</v>
      </c>
      <c r="N22" s="26">
        <v>5336049.33</v>
      </c>
      <c r="O22" s="170">
        <v>0.31570474826751688</v>
      </c>
      <c r="P22" s="549">
        <f t="shared" si="7"/>
        <v>8.789724775651564E-2</v>
      </c>
      <c r="R22" s="325"/>
    </row>
    <row r="23" spans="1:18" ht="15" customHeight="1" x14ac:dyDescent="0.25">
      <c r="A23" s="31">
        <v>5</v>
      </c>
      <c r="B23" s="20" t="s">
        <v>29</v>
      </c>
      <c r="C23" s="190">
        <v>22745880.629999999</v>
      </c>
      <c r="D23" s="195">
        <v>24198317.84</v>
      </c>
      <c r="E23" s="26">
        <v>19100346.84</v>
      </c>
      <c r="F23" s="264">
        <f t="shared" si="5"/>
        <v>0.78932539717397154</v>
      </c>
      <c r="G23" s="26">
        <v>18540854.68</v>
      </c>
      <c r="H23" s="264">
        <f t="shared" si="6"/>
        <v>0.76620427926406642</v>
      </c>
      <c r="I23" s="26">
        <v>7929537.8700000001</v>
      </c>
      <c r="J23" s="170">
        <f t="shared" si="8"/>
        <v>0.32768963208229357</v>
      </c>
      <c r="K23" s="26">
        <v>17699918.109999999</v>
      </c>
      <c r="L23" s="264">
        <v>0.76765280481682241</v>
      </c>
      <c r="M23" s="549">
        <f t="shared" si="4"/>
        <v>4.7510760489049453E-2</v>
      </c>
      <c r="N23" s="26">
        <v>7559194.8200000003</v>
      </c>
      <c r="O23" s="170">
        <v>0.32784542107295633</v>
      </c>
      <c r="P23" s="549">
        <f t="shared" si="7"/>
        <v>4.8992393875092688E-2</v>
      </c>
    </row>
    <row r="24" spans="1:18" ht="15" customHeight="1" x14ac:dyDescent="0.25">
      <c r="A24" s="31">
        <v>6</v>
      </c>
      <c r="B24" s="20" t="s">
        <v>30</v>
      </c>
      <c r="C24" s="190">
        <v>25905924.43</v>
      </c>
      <c r="D24" s="195">
        <v>26329124.66</v>
      </c>
      <c r="E24" s="26">
        <v>21912895.91</v>
      </c>
      <c r="F24" s="264">
        <f t="shared" si="5"/>
        <v>0.83226830337017366</v>
      </c>
      <c r="G24" s="26">
        <v>21112888.050000001</v>
      </c>
      <c r="H24" s="264">
        <f t="shared" si="6"/>
        <v>0.80188340184644791</v>
      </c>
      <c r="I24" s="26">
        <v>8270227.04</v>
      </c>
      <c r="J24" s="170">
        <f t="shared" si="8"/>
        <v>0.31410945661115647</v>
      </c>
      <c r="K24" s="26">
        <v>21362860.059999999</v>
      </c>
      <c r="L24" s="264">
        <v>0.80063594979171604</v>
      </c>
      <c r="M24" s="549">
        <f t="shared" si="4"/>
        <v>-1.1701242684636903E-2</v>
      </c>
      <c r="N24" s="26">
        <v>9114450.7699999996</v>
      </c>
      <c r="O24" s="170">
        <v>0.34159082297844662</v>
      </c>
      <c r="P24" s="549">
        <f t="shared" si="7"/>
        <v>-9.2624750662842148E-2</v>
      </c>
    </row>
    <row r="25" spans="1:18" ht="15" customHeight="1" x14ac:dyDescent="0.25">
      <c r="A25" s="31">
        <v>7</v>
      </c>
      <c r="B25" s="20" t="s">
        <v>31</v>
      </c>
      <c r="C25" s="190">
        <v>32346873.039999999</v>
      </c>
      <c r="D25" s="195">
        <v>32707191.210000001</v>
      </c>
      <c r="E25" s="26">
        <v>27554208.100000001</v>
      </c>
      <c r="F25" s="264">
        <f t="shared" si="5"/>
        <v>0.84245106597767072</v>
      </c>
      <c r="G25" s="26">
        <v>26357509.420000002</v>
      </c>
      <c r="H25" s="264">
        <f t="shared" si="6"/>
        <v>0.80586282236126017</v>
      </c>
      <c r="I25" s="26">
        <v>10772998.810000001</v>
      </c>
      <c r="J25" s="170">
        <f t="shared" si="8"/>
        <v>0.3293770700403717</v>
      </c>
      <c r="K25" s="26">
        <v>27599179.510000002</v>
      </c>
      <c r="L25" s="264">
        <v>0.84649166303868528</v>
      </c>
      <c r="M25" s="549">
        <f t="shared" si="4"/>
        <v>-4.498938417897913E-2</v>
      </c>
      <c r="N25" s="26">
        <v>10828805.199999999</v>
      </c>
      <c r="O25" s="170">
        <v>0.33212919678096481</v>
      </c>
      <c r="P25" s="549">
        <f t="shared" si="7"/>
        <v>-5.1535131502780107E-3</v>
      </c>
    </row>
    <row r="26" spans="1:18" ht="15" customHeight="1" x14ac:dyDescent="0.25">
      <c r="A26" s="31">
        <v>8</v>
      </c>
      <c r="B26" s="20" t="s">
        <v>32</v>
      </c>
      <c r="C26" s="190">
        <v>36945040.200000003</v>
      </c>
      <c r="D26" s="195">
        <v>38553543.979999997</v>
      </c>
      <c r="E26" s="26">
        <v>32939249.940000001</v>
      </c>
      <c r="F26" s="264">
        <f t="shared" si="5"/>
        <v>0.85437670677143296</v>
      </c>
      <c r="G26" s="26">
        <v>31278482.030000001</v>
      </c>
      <c r="H26" s="264">
        <f t="shared" si="6"/>
        <v>0.81129978728352448</v>
      </c>
      <c r="I26" s="26">
        <v>13713317.73</v>
      </c>
      <c r="J26" s="170">
        <f t="shared" si="8"/>
        <v>0.35569538658012634</v>
      </c>
      <c r="K26" s="26">
        <v>29691332.34</v>
      </c>
      <c r="L26" s="264">
        <v>0.76769786593544143</v>
      </c>
      <c r="M26" s="549">
        <f t="shared" si="4"/>
        <v>5.3454983825761193E-2</v>
      </c>
      <c r="N26" s="26">
        <v>12741724.92</v>
      </c>
      <c r="O26" s="170">
        <v>0.32944951467342715</v>
      </c>
      <c r="P26" s="549">
        <f t="shared" si="7"/>
        <v>7.6252847718831562E-2</v>
      </c>
    </row>
    <row r="27" spans="1:18" ht="15" customHeight="1" x14ac:dyDescent="0.25">
      <c r="A27" s="31">
        <v>9</v>
      </c>
      <c r="B27" s="20" t="s">
        <v>33</v>
      </c>
      <c r="C27" s="190">
        <v>29947362.25</v>
      </c>
      <c r="D27" s="195">
        <v>31208223.460000001</v>
      </c>
      <c r="E27" s="26">
        <v>24600499.850000001</v>
      </c>
      <c r="F27" s="264">
        <f t="shared" si="5"/>
        <v>0.78826979310535872</v>
      </c>
      <c r="G27" s="26">
        <v>23284669.460000001</v>
      </c>
      <c r="H27" s="264">
        <f t="shared" si="6"/>
        <v>0.74610685513208641</v>
      </c>
      <c r="I27" s="26">
        <v>10287811.800000001</v>
      </c>
      <c r="J27" s="170">
        <f t="shared" si="8"/>
        <v>0.3296506708619934</v>
      </c>
      <c r="K27" s="26">
        <v>22735516.829999998</v>
      </c>
      <c r="L27" s="264">
        <v>0.7548743303075105</v>
      </c>
      <c r="M27" s="549">
        <f t="shared" si="4"/>
        <v>2.4153954102128949E-2</v>
      </c>
      <c r="N27" s="26">
        <v>8996533.7899999991</v>
      </c>
      <c r="O27" s="170">
        <v>0.29870675342879988</v>
      </c>
      <c r="P27" s="549">
        <f t="shared" si="7"/>
        <v>0.1435306130273537</v>
      </c>
    </row>
    <row r="28" spans="1:18" ht="15" customHeight="1" x14ac:dyDescent="0.25">
      <c r="A28" s="32">
        <v>10</v>
      </c>
      <c r="B28" s="21" t="s">
        <v>34</v>
      </c>
      <c r="C28" s="191">
        <v>45832640.020000003</v>
      </c>
      <c r="D28" s="197">
        <v>46090850.68</v>
      </c>
      <c r="E28" s="171">
        <v>41033358.490000002</v>
      </c>
      <c r="F28" s="371">
        <f t="shared" si="5"/>
        <v>0.89027123354452264</v>
      </c>
      <c r="G28" s="171">
        <v>39762709.310000002</v>
      </c>
      <c r="H28" s="371">
        <f t="shared" si="6"/>
        <v>0.86270287320286021</v>
      </c>
      <c r="I28" s="171">
        <v>14139898.640000001</v>
      </c>
      <c r="J28" s="373">
        <f t="shared" si="8"/>
        <v>0.30678319951546618</v>
      </c>
      <c r="K28" s="171">
        <v>39592495.770000003</v>
      </c>
      <c r="L28" s="371">
        <v>0.87337029680796707</v>
      </c>
      <c r="M28" s="551">
        <f t="shared" si="4"/>
        <v>4.2991364067777038E-3</v>
      </c>
      <c r="N28" s="171">
        <v>14705490.810000001</v>
      </c>
      <c r="O28" s="373">
        <v>0.32438821103993593</v>
      </c>
      <c r="P28" s="551">
        <f t="shared" si="7"/>
        <v>-3.8461291588811619E-2</v>
      </c>
    </row>
    <row r="29" spans="1:18" ht="15" customHeight="1" thickBot="1" x14ac:dyDescent="0.3">
      <c r="A29" s="10">
        <v>6</v>
      </c>
      <c r="B29" s="2" t="s">
        <v>35</v>
      </c>
      <c r="C29" s="486">
        <f>SUM(C19:C28)</f>
        <v>344251539.42999995</v>
      </c>
      <c r="D29" s="198">
        <f>SUM(D19:D28)</f>
        <v>353643770.21999997</v>
      </c>
      <c r="E29" s="487">
        <f>SUM(E19:E28)</f>
        <v>296887656.37999994</v>
      </c>
      <c r="F29" s="82">
        <f t="shared" si="5"/>
        <v>0.83951049440318903</v>
      </c>
      <c r="G29" s="487">
        <f>SUM(G19:G28)</f>
        <v>286051039.45000005</v>
      </c>
      <c r="H29" s="82">
        <f t="shared" si="6"/>
        <v>0.80886774641060177</v>
      </c>
      <c r="I29" s="487">
        <f>SUM(I19:I28)</f>
        <v>111459059.95</v>
      </c>
      <c r="J29" s="162">
        <f t="shared" si="8"/>
        <v>0.31517326003130747</v>
      </c>
      <c r="K29" s="520">
        <f>SUM(K19:K28)</f>
        <v>284441154.06</v>
      </c>
      <c r="L29" s="82">
        <v>0.81972035851358671</v>
      </c>
      <c r="M29" s="552">
        <f t="shared" si="4"/>
        <v>5.6598187956320434E-3</v>
      </c>
      <c r="N29" s="520">
        <f>SUM(N19:N28)</f>
        <v>111264574.59999999</v>
      </c>
      <c r="O29" s="162">
        <v>0.32064922982886912</v>
      </c>
      <c r="P29" s="552">
        <f t="shared" si="7"/>
        <v>1.747953926029E-3</v>
      </c>
      <c r="R29" s="325"/>
    </row>
    <row r="30" spans="1:18" s="6" customFormat="1" ht="19.5" customHeight="1" thickBot="1" x14ac:dyDescent="0.3">
      <c r="A30" s="5"/>
      <c r="B30" s="4" t="s">
        <v>11</v>
      </c>
      <c r="C30" s="193">
        <f>+C18+C29</f>
        <v>2739957933.5799999</v>
      </c>
      <c r="D30" s="199">
        <f>+D18+D29</f>
        <v>2753199875.77</v>
      </c>
      <c r="E30" s="200">
        <f>+E18+E29</f>
        <v>1902013844.4300001</v>
      </c>
      <c r="F30" s="172">
        <f t="shared" si="5"/>
        <v>0.69083754549351606</v>
      </c>
      <c r="G30" s="200">
        <f>+G18+G29</f>
        <v>1832358073.9200003</v>
      </c>
      <c r="H30" s="172">
        <f t="shared" si="6"/>
        <v>0.66553761317729843</v>
      </c>
      <c r="I30" s="200">
        <f>+I18+I29</f>
        <v>881058971.43000007</v>
      </c>
      <c r="J30" s="165">
        <f t="shared" si="8"/>
        <v>0.32001271654263397</v>
      </c>
      <c r="K30" s="528">
        <f>K18+K29</f>
        <v>1812687717.7199998</v>
      </c>
      <c r="L30" s="172">
        <v>0.65842639230236499</v>
      </c>
      <c r="M30" s="553">
        <f t="shared" si="4"/>
        <v>1.0851486446182834E-2</v>
      </c>
      <c r="N30" s="528">
        <f>+N29+N18</f>
        <v>809731839.96000004</v>
      </c>
      <c r="O30" s="165">
        <v>0.29412060825778297</v>
      </c>
      <c r="P30" s="553">
        <f t="shared" si="7"/>
        <v>8.8087349354477151E-2</v>
      </c>
    </row>
    <row r="31" spans="1:18" ht="33.6" customHeight="1" x14ac:dyDescent="0.25">
      <c r="A31" s="589"/>
      <c r="B31" s="759"/>
      <c r="C31" s="760"/>
      <c r="D31" s="760"/>
      <c r="E31" s="760"/>
      <c r="F31" s="760"/>
      <c r="G31" s="760"/>
      <c r="H31" s="760"/>
      <c r="I31" s="760"/>
      <c r="J31" s="760"/>
      <c r="K31" s="760"/>
      <c r="L31" s="760"/>
      <c r="M31" s="760"/>
      <c r="N31" s="760"/>
      <c r="O31" s="760"/>
      <c r="P31" s="760"/>
    </row>
    <row r="33" spans="1:16" ht="14.4" thickBot="1" x14ac:dyDescent="0.3">
      <c r="A33" s="7" t="s">
        <v>19</v>
      </c>
    </row>
    <row r="34" spans="1:16" ht="26.25" customHeight="1" x14ac:dyDescent="0.25">
      <c r="A34" s="761" t="s">
        <v>451</v>
      </c>
      <c r="B34" s="760"/>
      <c r="C34" s="156" t="s">
        <v>760</v>
      </c>
      <c r="D34" s="738" t="s">
        <v>830</v>
      </c>
      <c r="E34" s="736"/>
      <c r="F34" s="736"/>
      <c r="G34" s="736"/>
      <c r="H34" s="736"/>
      <c r="I34" s="736"/>
      <c r="J34" s="737"/>
      <c r="K34" s="747" t="s">
        <v>831</v>
      </c>
      <c r="L34" s="745"/>
      <c r="M34" s="745"/>
      <c r="N34" s="745"/>
      <c r="O34" s="745"/>
      <c r="P34" s="748"/>
    </row>
    <row r="35" spans="1:16" x14ac:dyDescent="0.25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524</v>
      </c>
      <c r="L35" s="80" t="s">
        <v>525</v>
      </c>
      <c r="M35" s="80" t="s">
        <v>526</v>
      </c>
      <c r="N35" s="79" t="s">
        <v>39</v>
      </c>
      <c r="O35" s="80" t="s">
        <v>40</v>
      </c>
      <c r="P35" s="540" t="s">
        <v>351</v>
      </c>
    </row>
    <row r="36" spans="1:16" ht="26.4" x14ac:dyDescent="0.25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820</v>
      </c>
      <c r="N36" s="516" t="s">
        <v>17</v>
      </c>
      <c r="O36" s="81" t="s">
        <v>18</v>
      </c>
      <c r="P36" s="531" t="s">
        <v>820</v>
      </c>
    </row>
    <row r="37" spans="1:16" ht="15" customHeight="1" x14ac:dyDescent="0.25">
      <c r="A37" s="25">
        <v>1</v>
      </c>
      <c r="B37" s="19" t="s">
        <v>494</v>
      </c>
      <c r="C37" s="189">
        <v>172474451.23000002</v>
      </c>
      <c r="D37" s="195">
        <v>249360687.91</v>
      </c>
      <c r="E37" s="26">
        <v>139810812.18000001</v>
      </c>
      <c r="F37" s="41">
        <f t="shared" ref="F37:F49" si="9">+E37/D37</f>
        <v>0.56067703915887879</v>
      </c>
      <c r="G37" s="26">
        <v>129660509.33000001</v>
      </c>
      <c r="H37" s="41">
        <f t="shared" ref="H37:H49" si="10">+G37/D37</f>
        <v>0.51997173418448972</v>
      </c>
      <c r="I37" s="26">
        <v>64100799.140000001</v>
      </c>
      <c r="J37" s="145">
        <f t="shared" ref="J37:J49" si="11">+I37/D37</f>
        <v>0.2570605642663909</v>
      </c>
      <c r="K37" s="26">
        <v>98184997.810000002</v>
      </c>
      <c r="L37" s="41">
        <v>0.65435618847572863</v>
      </c>
      <c r="M37" s="201">
        <f t="shared" ref="M37:M62" si="12">+G37/K37-1</f>
        <v>0.32057353182315063</v>
      </c>
      <c r="N37" s="26">
        <v>50191672.940000005</v>
      </c>
      <c r="O37" s="145">
        <v>0.33450356501300177</v>
      </c>
      <c r="P37" s="201">
        <f t="shared" ref="P37:P44" si="13">+I37/N37-1</f>
        <v>0.27712019514924724</v>
      </c>
    </row>
    <row r="38" spans="1:16" ht="15" customHeight="1" x14ac:dyDescent="0.25">
      <c r="A38" s="27">
        <v>2</v>
      </c>
      <c r="B38" s="20" t="s">
        <v>495</v>
      </c>
      <c r="C38" s="190">
        <v>346363261.36000001</v>
      </c>
      <c r="D38" s="195">
        <v>352484963.85000002</v>
      </c>
      <c r="E38" s="26">
        <v>318132974.82999998</v>
      </c>
      <c r="F38" s="41">
        <f t="shared" si="9"/>
        <v>0.90254339179523546</v>
      </c>
      <c r="G38" s="26">
        <v>309857956.97000003</v>
      </c>
      <c r="H38" s="264">
        <f t="shared" si="10"/>
        <v>0.87906716242755845</v>
      </c>
      <c r="I38" s="26">
        <v>191795490.59</v>
      </c>
      <c r="J38" s="170">
        <f t="shared" si="11"/>
        <v>0.54412389253465743</v>
      </c>
      <c r="K38" s="26">
        <v>295362108.55000001</v>
      </c>
      <c r="L38" s="264">
        <v>0.84400188971439882</v>
      </c>
      <c r="M38" s="202">
        <f t="shared" si="12"/>
        <v>4.9078226354637877E-2</v>
      </c>
      <c r="N38" s="26">
        <v>129268341.63</v>
      </c>
      <c r="O38" s="170">
        <v>0.36938632768968455</v>
      </c>
      <c r="P38" s="202">
        <f t="shared" si="13"/>
        <v>0.48370040314255092</v>
      </c>
    </row>
    <row r="39" spans="1:16" ht="15" customHeight="1" x14ac:dyDescent="0.25">
      <c r="A39" s="27">
        <v>3</v>
      </c>
      <c r="B39" s="20" t="s">
        <v>812</v>
      </c>
      <c r="C39" s="190">
        <v>221854318.06</v>
      </c>
      <c r="D39" s="195">
        <v>0</v>
      </c>
      <c r="E39" s="26">
        <v>0</v>
      </c>
      <c r="F39" s="41" t="s">
        <v>127</v>
      </c>
      <c r="G39" s="26">
        <v>0</v>
      </c>
      <c r="H39" s="264" t="s">
        <v>127</v>
      </c>
      <c r="I39" s="26">
        <v>0</v>
      </c>
      <c r="J39" s="170" t="s">
        <v>127</v>
      </c>
      <c r="K39" s="26">
        <v>139163372.09999999</v>
      </c>
      <c r="L39" s="264">
        <v>0.6249849170073013</v>
      </c>
      <c r="M39" s="202">
        <f t="shared" si="12"/>
        <v>-1</v>
      </c>
      <c r="N39" s="26">
        <v>69179147.829999998</v>
      </c>
      <c r="O39" s="170">
        <v>0.31068465295666964</v>
      </c>
      <c r="P39" s="202">
        <f t="shared" si="13"/>
        <v>-1</v>
      </c>
    </row>
    <row r="40" spans="1:16" ht="15" customHeight="1" x14ac:dyDescent="0.25">
      <c r="A40" s="27">
        <v>4</v>
      </c>
      <c r="B40" s="20" t="s">
        <v>496</v>
      </c>
      <c r="C40" s="190">
        <v>238001673.08000001</v>
      </c>
      <c r="D40" s="195">
        <v>239216050.78</v>
      </c>
      <c r="E40" s="26">
        <v>105781402.23</v>
      </c>
      <c r="F40" s="41">
        <f t="shared" si="9"/>
        <v>0.44220026994461198</v>
      </c>
      <c r="G40" s="26">
        <v>104585456.06</v>
      </c>
      <c r="H40" s="264">
        <f t="shared" si="10"/>
        <v>0.43720083045842179</v>
      </c>
      <c r="I40" s="26">
        <v>90253835.189999998</v>
      </c>
      <c r="J40" s="170">
        <f t="shared" si="11"/>
        <v>0.37729004761893592</v>
      </c>
      <c r="K40" s="26">
        <v>102578378.41</v>
      </c>
      <c r="L40" s="264">
        <v>0.43124975150406247</v>
      </c>
      <c r="M40" s="202">
        <f t="shared" si="12"/>
        <v>1.9566283666308637E-2</v>
      </c>
      <c r="N40" s="26">
        <v>91997737.150000006</v>
      </c>
      <c r="O40" s="170">
        <v>0.38676767852869354</v>
      </c>
      <c r="P40" s="202">
        <f t="shared" si="13"/>
        <v>-1.8955922330531005E-2</v>
      </c>
    </row>
    <row r="41" spans="1:16" ht="15" customHeight="1" x14ac:dyDescent="0.25">
      <c r="A41" s="123" t="s">
        <v>407</v>
      </c>
      <c r="B41" s="20" t="s">
        <v>497</v>
      </c>
      <c r="C41" s="190">
        <v>49530605.869999997</v>
      </c>
      <c r="D41" s="195">
        <v>50693030.109999999</v>
      </c>
      <c r="E41" s="26">
        <v>38379275.840000004</v>
      </c>
      <c r="F41" s="41">
        <f t="shared" si="9"/>
        <v>0.75709176896152997</v>
      </c>
      <c r="G41" s="26">
        <v>36537664.359999999</v>
      </c>
      <c r="H41" s="264">
        <f t="shared" si="10"/>
        <v>0.72076307691049557</v>
      </c>
      <c r="I41" s="26">
        <v>19133815.93</v>
      </c>
      <c r="J41" s="170">
        <f t="shared" si="11"/>
        <v>0.37744470765470289</v>
      </c>
      <c r="K41" s="26">
        <v>31170198.960000001</v>
      </c>
      <c r="L41" s="264">
        <v>0.56875629587943188</v>
      </c>
      <c r="M41" s="202">
        <f t="shared" si="12"/>
        <v>0.1721986249394154</v>
      </c>
      <c r="N41" s="26">
        <v>17285734.75</v>
      </c>
      <c r="O41" s="170">
        <v>0.3154092946464907</v>
      </c>
      <c r="P41" s="202">
        <f t="shared" si="13"/>
        <v>0.10691366069932307</v>
      </c>
    </row>
    <row r="42" spans="1:16" ht="15" customHeight="1" x14ac:dyDescent="0.25">
      <c r="A42" s="123" t="s">
        <v>406</v>
      </c>
      <c r="B42" s="20" t="s">
        <v>498</v>
      </c>
      <c r="C42" s="190">
        <v>290886292.74000001</v>
      </c>
      <c r="D42" s="195">
        <v>288105047.55000001</v>
      </c>
      <c r="E42" s="26">
        <v>265676843.59</v>
      </c>
      <c r="F42" s="41">
        <f t="shared" si="9"/>
        <v>0.92215268649152127</v>
      </c>
      <c r="G42" s="26">
        <v>264661818.94999999</v>
      </c>
      <c r="H42" s="264">
        <f t="shared" si="10"/>
        <v>0.91862958042784204</v>
      </c>
      <c r="I42" s="26">
        <v>67259544.689999998</v>
      </c>
      <c r="J42" s="170">
        <f t="shared" si="11"/>
        <v>0.23345493340697979</v>
      </c>
      <c r="K42" s="26">
        <v>267412788.30000001</v>
      </c>
      <c r="L42" s="264">
        <v>0.94251115435155919</v>
      </c>
      <c r="M42" s="202">
        <f t="shared" si="12"/>
        <v>-1.0287351504348452E-2</v>
      </c>
      <c r="N42" s="26">
        <v>68589594.569999993</v>
      </c>
      <c r="O42" s="170">
        <v>0.24174781754323499</v>
      </c>
      <c r="P42" s="202">
        <f t="shared" si="13"/>
        <v>-1.9391423558315357E-2</v>
      </c>
    </row>
    <row r="43" spans="1:16" ht="15" customHeight="1" x14ac:dyDescent="0.25">
      <c r="A43" s="123" t="s">
        <v>430</v>
      </c>
      <c r="B43" s="20" t="s">
        <v>499</v>
      </c>
      <c r="C43" s="190">
        <v>4533816.79</v>
      </c>
      <c r="D43" s="195">
        <v>4521520.8</v>
      </c>
      <c r="E43" s="26">
        <v>3386681.07</v>
      </c>
      <c r="F43" s="41">
        <f t="shared" si="9"/>
        <v>0.74901371016583618</v>
      </c>
      <c r="G43" s="26">
        <v>3268439.46</v>
      </c>
      <c r="H43" s="264">
        <f t="shared" si="10"/>
        <v>0.72286286065520255</v>
      </c>
      <c r="I43" s="26">
        <v>1111285.92</v>
      </c>
      <c r="J43" s="170">
        <f t="shared" si="11"/>
        <v>0.24577702263362361</v>
      </c>
      <c r="K43" s="26">
        <v>3330229.66</v>
      </c>
      <c r="L43" s="264">
        <v>0.71817898397207081</v>
      </c>
      <c r="M43" s="202">
        <f t="shared" si="12"/>
        <v>-1.8554335979339087E-2</v>
      </c>
      <c r="N43" s="26">
        <v>1164010.8799999999</v>
      </c>
      <c r="O43" s="170">
        <v>0.25102417445012964</v>
      </c>
      <c r="P43" s="202">
        <f t="shared" si="13"/>
        <v>-4.5295934003640848E-2</v>
      </c>
    </row>
    <row r="44" spans="1:16" ht="15" customHeight="1" x14ac:dyDescent="0.25">
      <c r="A44" s="123" t="s">
        <v>434</v>
      </c>
      <c r="B44" s="20" t="s">
        <v>500</v>
      </c>
      <c r="C44" s="190">
        <v>178689627.97999999</v>
      </c>
      <c r="D44" s="195">
        <v>178500360.47</v>
      </c>
      <c r="E44" s="26">
        <v>143180605.88999999</v>
      </c>
      <c r="F44" s="41">
        <f t="shared" si="9"/>
        <v>0.80213062602786123</v>
      </c>
      <c r="G44" s="26">
        <v>141711230</v>
      </c>
      <c r="H44" s="264">
        <f t="shared" si="10"/>
        <v>0.79389884494836616</v>
      </c>
      <c r="I44" s="26">
        <v>57458196.920000002</v>
      </c>
      <c r="J44" s="170">
        <f t="shared" si="11"/>
        <v>0.32189401057067796</v>
      </c>
      <c r="K44" s="26">
        <v>29914124.609999999</v>
      </c>
      <c r="L44" s="264">
        <v>0.81056252799154271</v>
      </c>
      <c r="M44" s="202">
        <f t="shared" si="12"/>
        <v>3.7372681583544427</v>
      </c>
      <c r="N44" s="26">
        <v>10191285.640000001</v>
      </c>
      <c r="O44" s="170">
        <v>0.27614628071318675</v>
      </c>
      <c r="P44" s="202">
        <f t="shared" si="13"/>
        <v>4.6379733577951212</v>
      </c>
    </row>
    <row r="45" spans="1:16" ht="15" customHeight="1" x14ac:dyDescent="0.25">
      <c r="A45" s="123" t="s">
        <v>492</v>
      </c>
      <c r="B45" s="20" t="s">
        <v>501</v>
      </c>
      <c r="C45" s="190">
        <v>83966060.629999995</v>
      </c>
      <c r="D45" s="195">
        <v>85687022.510000005</v>
      </c>
      <c r="E45" s="26">
        <v>65798194.649999999</v>
      </c>
      <c r="F45" s="41">
        <f t="shared" si="9"/>
        <v>0.76788984752412304</v>
      </c>
      <c r="G45" s="26">
        <v>53423186.130000003</v>
      </c>
      <c r="H45" s="264">
        <f t="shared" si="10"/>
        <v>0.62346881202185911</v>
      </c>
      <c r="I45" s="26">
        <v>26615328.379999999</v>
      </c>
      <c r="J45" s="170">
        <f t="shared" si="11"/>
        <v>0.31061096068420263</v>
      </c>
      <c r="K45" s="26">
        <v>52508345.549999997</v>
      </c>
      <c r="L45" s="264">
        <v>0.63464966481007801</v>
      </c>
      <c r="M45" s="202">
        <f t="shared" si="12"/>
        <v>1.7422765284593966E-2</v>
      </c>
      <c r="N45" s="26">
        <v>24147302.100000001</v>
      </c>
      <c r="O45" s="170">
        <v>0.29185983719939723</v>
      </c>
      <c r="P45" s="202">
        <f>+I45/N45-1</f>
        <v>0.10220712317174341</v>
      </c>
    </row>
    <row r="46" spans="1:16" ht="26.4" x14ac:dyDescent="0.25">
      <c r="A46" s="588" t="s">
        <v>493</v>
      </c>
      <c r="B46" s="591" t="s">
        <v>751</v>
      </c>
      <c r="C46" s="190">
        <v>40032335.280000001</v>
      </c>
      <c r="D46" s="195">
        <v>61134473.68</v>
      </c>
      <c r="E46" s="26">
        <v>25872374.489999998</v>
      </c>
      <c r="F46" s="41">
        <f t="shared" si="9"/>
        <v>0.42320433844618321</v>
      </c>
      <c r="G46" s="26">
        <v>20088349.98</v>
      </c>
      <c r="H46" s="371">
        <f t="shared" si="10"/>
        <v>0.3285928343008187</v>
      </c>
      <c r="I46" s="26">
        <v>17751419.039999999</v>
      </c>
      <c r="J46" s="373">
        <f t="shared" si="11"/>
        <v>0.2903667598893116</v>
      </c>
      <c r="K46" s="26">
        <v>10106634.42</v>
      </c>
      <c r="L46" s="371">
        <v>0.21706582695325508</v>
      </c>
      <c r="M46" s="202">
        <f t="shared" si="12"/>
        <v>0.98763991504899029</v>
      </c>
      <c r="N46" s="26">
        <v>9094994.5199999996</v>
      </c>
      <c r="O46" s="373">
        <v>0.19533827232459874</v>
      </c>
      <c r="P46" s="202">
        <f>+I46/N46-1</f>
        <v>0.95177897039568538</v>
      </c>
    </row>
    <row r="47" spans="1:16" ht="15" customHeight="1" x14ac:dyDescent="0.25">
      <c r="A47" s="588" t="s">
        <v>408</v>
      </c>
      <c r="B47" s="21" t="s">
        <v>23</v>
      </c>
      <c r="C47" s="190">
        <v>174034503.44</v>
      </c>
      <c r="D47" s="195">
        <v>163903139.49000001</v>
      </c>
      <c r="E47" s="26">
        <v>100100860.84</v>
      </c>
      <c r="F47" s="41">
        <f>+E47/D47</f>
        <v>0.6107318087467587</v>
      </c>
      <c r="G47" s="26">
        <v>100100860.84</v>
      </c>
      <c r="H47" s="371">
        <f t="shared" si="10"/>
        <v>0.6107318087467587</v>
      </c>
      <c r="I47" s="26">
        <v>43785717.590000004</v>
      </c>
      <c r="J47" s="373">
        <f t="shared" si="11"/>
        <v>0.26714386146747016</v>
      </c>
      <c r="K47" s="26">
        <v>216984016.83000001</v>
      </c>
      <c r="L47" s="371">
        <v>0.73955135678226624</v>
      </c>
      <c r="M47" s="202">
        <f t="shared" si="12"/>
        <v>-0.53867173120670087</v>
      </c>
      <c r="N47" s="26">
        <v>97535360.180000007</v>
      </c>
      <c r="O47" s="373">
        <v>0.33243189525742556</v>
      </c>
      <c r="P47" s="202">
        <f>+I47/N47-1</f>
        <v>-0.55107852670873281</v>
      </c>
    </row>
    <row r="48" spans="1:16" ht="15" customHeight="1" x14ac:dyDescent="0.25">
      <c r="A48" s="588" t="s">
        <v>765</v>
      </c>
      <c r="B48" s="21" t="s">
        <v>766</v>
      </c>
      <c r="C48" s="191">
        <v>0</v>
      </c>
      <c r="D48" s="476">
        <v>11421178.609999999</v>
      </c>
      <c r="E48" s="171">
        <v>6310091.6600000001</v>
      </c>
      <c r="F48" s="41">
        <f>+E48/D48</f>
        <v>0.55249041061971449</v>
      </c>
      <c r="G48" s="171">
        <v>3443638.45</v>
      </c>
      <c r="H48" s="371">
        <f t="shared" si="10"/>
        <v>0.30151340484114891</v>
      </c>
      <c r="I48" s="171">
        <v>2089028.96</v>
      </c>
      <c r="J48" s="373">
        <f t="shared" si="11"/>
        <v>0.18290835222302859</v>
      </c>
      <c r="K48" s="704" t="s">
        <v>127</v>
      </c>
      <c r="L48" s="389" t="s">
        <v>127</v>
      </c>
      <c r="M48" s="420" t="s">
        <v>127</v>
      </c>
      <c r="N48" s="705" t="s">
        <v>127</v>
      </c>
      <c r="O48" s="404" t="s">
        <v>127</v>
      </c>
      <c r="P48" s="202" t="s">
        <v>127</v>
      </c>
    </row>
    <row r="49" spans="1:16" ht="15" customHeight="1" x14ac:dyDescent="0.25">
      <c r="A49" s="27">
        <v>8</v>
      </c>
      <c r="B49" s="483" t="s">
        <v>502</v>
      </c>
      <c r="C49" s="191">
        <v>76068429.209999993</v>
      </c>
      <c r="D49" s="476">
        <v>199965037.88</v>
      </c>
      <c r="E49" s="171">
        <v>165614777.02000001</v>
      </c>
      <c r="F49" s="70">
        <f t="shared" si="9"/>
        <v>0.82821866650202247</v>
      </c>
      <c r="G49" s="171">
        <v>159187317.02000001</v>
      </c>
      <c r="H49" s="371">
        <f t="shared" si="10"/>
        <v>0.79607574757907984</v>
      </c>
      <c r="I49" s="171">
        <v>75068100.280000001</v>
      </c>
      <c r="J49" s="373">
        <f t="shared" si="11"/>
        <v>0.37540612637019444</v>
      </c>
      <c r="K49" s="694">
        <v>50725602.57</v>
      </c>
      <c r="L49" s="70">
        <v>0.68586355314267455</v>
      </c>
      <c r="M49" s="231">
        <f>+G49/K49-1</f>
        <v>2.1382045545999318</v>
      </c>
      <c r="N49" s="171">
        <v>19066848.059999999</v>
      </c>
      <c r="O49" s="164">
        <v>0.25780386028173524</v>
      </c>
      <c r="P49" s="480">
        <f>+I49/N49-1</f>
        <v>2.9371006704293214</v>
      </c>
    </row>
    <row r="50" spans="1:16" ht="15" customHeight="1" x14ac:dyDescent="0.25">
      <c r="A50" s="9"/>
      <c r="B50" s="2" t="s">
        <v>24</v>
      </c>
      <c r="C50" s="484">
        <f>SUM(C37:C49)</f>
        <v>1876435375.6700003</v>
      </c>
      <c r="D50" s="198">
        <f>SUM(D37:D49)</f>
        <v>1884992513.6399999</v>
      </c>
      <c r="E50" s="194">
        <f>SUM(E37:E49)</f>
        <v>1378044894.2900002</v>
      </c>
      <c r="F50" s="82">
        <f t="shared" ref="F50:F62" si="14">+E50/D50</f>
        <v>0.73106120279965336</v>
      </c>
      <c r="G50" s="194">
        <f>SUM(G37:G49)</f>
        <v>1326526427.5500002</v>
      </c>
      <c r="H50" s="82">
        <f t="shared" ref="H50:H62" si="15">+G50/D50</f>
        <v>0.70373034266773926</v>
      </c>
      <c r="I50" s="194">
        <f>SUM(I37:I49)</f>
        <v>656422562.63000011</v>
      </c>
      <c r="J50" s="162">
        <f t="shared" ref="J50:J62" si="16">+I50/D50</f>
        <v>0.34823616427124188</v>
      </c>
      <c r="K50" s="543">
        <f>SUM(K37:K49)</f>
        <v>1297440797.77</v>
      </c>
      <c r="L50" s="82">
        <v>0.7061835669278208</v>
      </c>
      <c r="M50" s="204">
        <f t="shared" si="12"/>
        <v>2.2417693223453217E-2</v>
      </c>
      <c r="N50" s="543">
        <f>SUM(N37:N49)</f>
        <v>587712030.24999988</v>
      </c>
      <c r="O50" s="162">
        <v>0.3198855613001233</v>
      </c>
      <c r="P50" s="204">
        <f>+I50/N50-1</f>
        <v>0.11691190386348271</v>
      </c>
    </row>
    <row r="51" spans="1:16" ht="15" customHeight="1" x14ac:dyDescent="0.25">
      <c r="A51" s="25">
        <v>1</v>
      </c>
      <c r="B51" s="19" t="s">
        <v>25</v>
      </c>
      <c r="C51" s="190">
        <v>49374090.939999998</v>
      </c>
      <c r="D51" s="195">
        <v>50415105.840000004</v>
      </c>
      <c r="E51" s="26">
        <v>45072948.719999999</v>
      </c>
      <c r="F51" s="41">
        <f t="shared" si="14"/>
        <v>0.89403657830345229</v>
      </c>
      <c r="G51" s="26">
        <v>44004088.350000001</v>
      </c>
      <c r="H51" s="41">
        <f t="shared" si="15"/>
        <v>0.87283538568090402</v>
      </c>
      <c r="I51" s="26">
        <v>16019538.779999999</v>
      </c>
      <c r="J51" s="145">
        <f t="shared" si="16"/>
        <v>0.31775275511352569</v>
      </c>
      <c r="K51" s="26">
        <v>43100086.439999998</v>
      </c>
      <c r="L51" s="41">
        <v>0.87551294077562869</v>
      </c>
      <c r="M51" s="201">
        <f t="shared" si="12"/>
        <v>2.097448020802628E-2</v>
      </c>
      <c r="N51" s="26">
        <v>17361274.370000001</v>
      </c>
      <c r="O51" s="145">
        <v>0.35266797899469016</v>
      </c>
      <c r="P51" s="201">
        <f t="shared" ref="P51:P61" si="17">+I51/N51-1</f>
        <v>-7.728324323463831E-2</v>
      </c>
    </row>
    <row r="52" spans="1:16" ht="15" customHeight="1" x14ac:dyDescent="0.25">
      <c r="A52" s="27">
        <v>2</v>
      </c>
      <c r="B52" s="20" t="s">
        <v>26</v>
      </c>
      <c r="C52" s="190">
        <v>43930251.07</v>
      </c>
      <c r="D52" s="195">
        <v>44100245.82</v>
      </c>
      <c r="E52" s="26">
        <v>37478055.100000001</v>
      </c>
      <c r="F52" s="264">
        <f t="shared" si="14"/>
        <v>0.84983778215139216</v>
      </c>
      <c r="G52" s="26">
        <v>36735572.009999998</v>
      </c>
      <c r="H52" s="264">
        <f t="shared" si="15"/>
        <v>0.83300152475204492</v>
      </c>
      <c r="I52" s="26">
        <v>13173485.4</v>
      </c>
      <c r="J52" s="170">
        <f t="shared" si="16"/>
        <v>0.29871682470363153</v>
      </c>
      <c r="K52" s="26">
        <v>37390329.159999996</v>
      </c>
      <c r="L52" s="264">
        <v>0.87364181635464844</v>
      </c>
      <c r="M52" s="202">
        <f t="shared" si="12"/>
        <v>-1.7511403742881626E-2</v>
      </c>
      <c r="N52" s="26">
        <v>13838746</v>
      </c>
      <c r="O52" s="170">
        <v>0.3233485091766608</v>
      </c>
      <c r="P52" s="202">
        <f t="shared" si="17"/>
        <v>-4.8072318113216328E-2</v>
      </c>
    </row>
    <row r="53" spans="1:16" ht="15" customHeight="1" x14ac:dyDescent="0.25">
      <c r="A53" s="31">
        <v>3</v>
      </c>
      <c r="B53" s="20" t="s">
        <v>27</v>
      </c>
      <c r="C53" s="190">
        <v>37246420</v>
      </c>
      <c r="D53" s="195">
        <v>37511803.149999999</v>
      </c>
      <c r="E53" s="26">
        <v>31897529.170000002</v>
      </c>
      <c r="F53" s="264">
        <f t="shared" si="14"/>
        <v>0.85033313494555385</v>
      </c>
      <c r="G53" s="26">
        <v>30581036.460000001</v>
      </c>
      <c r="H53" s="264">
        <f t="shared" si="15"/>
        <v>0.81523770898760439</v>
      </c>
      <c r="I53" s="26">
        <v>11058356.890000001</v>
      </c>
      <c r="J53" s="170">
        <f t="shared" si="16"/>
        <v>0.2947967295994941</v>
      </c>
      <c r="K53" s="26">
        <v>31537000.68</v>
      </c>
      <c r="L53" s="264">
        <v>0.8524243713528924</v>
      </c>
      <c r="M53" s="202">
        <f t="shared" si="12"/>
        <v>-3.0312464704554065E-2</v>
      </c>
      <c r="N53" s="26">
        <v>10542084.960000001</v>
      </c>
      <c r="O53" s="170">
        <v>0.28494561787785022</v>
      </c>
      <c r="P53" s="202">
        <f t="shared" si="17"/>
        <v>4.8972469104441751E-2</v>
      </c>
    </row>
    <row r="54" spans="1:16" ht="15" customHeight="1" x14ac:dyDescent="0.25">
      <c r="A54" s="31">
        <v>4</v>
      </c>
      <c r="B54" s="20" t="s">
        <v>28</v>
      </c>
      <c r="C54" s="190">
        <v>16252132.02</v>
      </c>
      <c r="D54" s="195">
        <v>16294752.26</v>
      </c>
      <c r="E54" s="26">
        <v>13210319.91</v>
      </c>
      <c r="F54" s="264">
        <f t="shared" si="14"/>
        <v>0.81071008010526213</v>
      </c>
      <c r="G54" s="26">
        <v>12632633.85</v>
      </c>
      <c r="H54" s="264">
        <f t="shared" si="15"/>
        <v>0.77525780376608189</v>
      </c>
      <c r="I54" s="26">
        <v>5759792.75</v>
      </c>
      <c r="J54" s="170">
        <f t="shared" si="16"/>
        <v>0.35347531880794608</v>
      </c>
      <c r="K54" s="26">
        <v>12844030.68</v>
      </c>
      <c r="L54" s="264">
        <v>0.79558910842400599</v>
      </c>
      <c r="M54" s="202">
        <f t="shared" si="12"/>
        <v>-1.6458760903551473E-2</v>
      </c>
      <c r="N54" s="26">
        <v>5328303.12</v>
      </c>
      <c r="O54" s="170">
        <v>0.33004747763913389</v>
      </c>
      <c r="P54" s="202">
        <f t="shared" si="17"/>
        <v>8.0980683771609385E-2</v>
      </c>
    </row>
    <row r="55" spans="1:16" ht="15" customHeight="1" x14ac:dyDescent="0.25">
      <c r="A55" s="31">
        <v>5</v>
      </c>
      <c r="B55" s="20" t="s">
        <v>29</v>
      </c>
      <c r="C55" s="190">
        <v>22213941.670000002</v>
      </c>
      <c r="D55" s="195">
        <v>23162016.390000001</v>
      </c>
      <c r="E55" s="26">
        <v>19064565</v>
      </c>
      <c r="F55" s="264">
        <f t="shared" si="14"/>
        <v>0.82309608451149185</v>
      </c>
      <c r="G55" s="26">
        <v>18524450.890000001</v>
      </c>
      <c r="H55" s="264">
        <f t="shared" si="15"/>
        <v>0.79977712553548541</v>
      </c>
      <c r="I55" s="26">
        <v>7928915.9199999999</v>
      </c>
      <c r="J55" s="170">
        <f t="shared" si="16"/>
        <v>0.34232407863346648</v>
      </c>
      <c r="K55" s="26">
        <v>17523718.82</v>
      </c>
      <c r="L55" s="264">
        <v>0.79980200392922873</v>
      </c>
      <c r="M55" s="202">
        <f t="shared" si="12"/>
        <v>5.7107288714188575E-2</v>
      </c>
      <c r="N55" s="26">
        <v>7528324.29</v>
      </c>
      <c r="O55" s="170">
        <v>0.34360108805780804</v>
      </c>
      <c r="P55" s="202">
        <f t="shared" si="17"/>
        <v>5.3211261174297864E-2</v>
      </c>
    </row>
    <row r="56" spans="1:16" ht="15" customHeight="1" x14ac:dyDescent="0.25">
      <c r="A56" s="31">
        <v>6</v>
      </c>
      <c r="B56" s="20" t="s">
        <v>30</v>
      </c>
      <c r="C56" s="190">
        <v>25142493.329999998</v>
      </c>
      <c r="D56" s="195">
        <v>25438667.559999999</v>
      </c>
      <c r="E56" s="26">
        <v>21431089.25</v>
      </c>
      <c r="F56" s="264">
        <f t="shared" si="14"/>
        <v>0.84246115483259221</v>
      </c>
      <c r="G56" s="26">
        <v>20810232.18</v>
      </c>
      <c r="H56" s="264">
        <f t="shared" si="15"/>
        <v>0.81805511750631965</v>
      </c>
      <c r="I56" s="26">
        <v>8235435.3399999999</v>
      </c>
      <c r="J56" s="170">
        <f t="shared" si="16"/>
        <v>0.32373689858463639</v>
      </c>
      <c r="K56" s="26">
        <v>21198292.949999999</v>
      </c>
      <c r="L56" s="264">
        <v>0.83255123966297528</v>
      </c>
      <c r="M56" s="202">
        <f t="shared" si="12"/>
        <v>-1.8306227341763348E-2</v>
      </c>
      <c r="N56" s="26">
        <v>9109723.1099999994</v>
      </c>
      <c r="O56" s="170">
        <v>0.35777934035093867</v>
      </c>
      <c r="P56" s="202">
        <f t="shared" si="17"/>
        <v>-9.5973034464710505E-2</v>
      </c>
    </row>
    <row r="57" spans="1:16" ht="15" customHeight="1" x14ac:dyDescent="0.25">
      <c r="A57" s="31">
        <v>7</v>
      </c>
      <c r="B57" s="20" t="s">
        <v>31</v>
      </c>
      <c r="C57" s="190">
        <v>31376809.199999999</v>
      </c>
      <c r="D57" s="195">
        <v>31407127.370000001</v>
      </c>
      <c r="E57" s="26">
        <v>27168858.210000001</v>
      </c>
      <c r="F57" s="264">
        <f t="shared" si="14"/>
        <v>0.86505390607456878</v>
      </c>
      <c r="G57" s="26">
        <v>26266737.800000001</v>
      </c>
      <c r="H57" s="264">
        <f t="shared" si="15"/>
        <v>0.83633047653667025</v>
      </c>
      <c r="I57" s="26">
        <v>10769300.74</v>
      </c>
      <c r="J57" s="170">
        <f t="shared" si="16"/>
        <v>0.34289352901108699</v>
      </c>
      <c r="K57" s="26">
        <v>26848905.84</v>
      </c>
      <c r="L57" s="264">
        <v>0.85379981213616163</v>
      </c>
      <c r="M57" s="202">
        <f t="shared" si="12"/>
        <v>-2.1683119731928713E-2</v>
      </c>
      <c r="N57" s="26">
        <v>10674390.550000001</v>
      </c>
      <c r="O57" s="170">
        <v>0.33944745087824479</v>
      </c>
      <c r="P57" s="202">
        <f t="shared" si="17"/>
        <v>8.8913919305677602E-3</v>
      </c>
    </row>
    <row r="58" spans="1:16" ht="15" customHeight="1" x14ac:dyDescent="0.25">
      <c r="A58" s="31">
        <v>8</v>
      </c>
      <c r="B58" s="20" t="s">
        <v>32</v>
      </c>
      <c r="C58" s="190">
        <v>35039702.950000003</v>
      </c>
      <c r="D58" s="195">
        <v>36100490.880000003</v>
      </c>
      <c r="E58" s="26">
        <v>30980072.870000001</v>
      </c>
      <c r="F58" s="264">
        <f t="shared" si="14"/>
        <v>0.85816209460916892</v>
      </c>
      <c r="G58" s="26">
        <v>29587981.899999999</v>
      </c>
      <c r="H58" s="264">
        <f t="shared" si="15"/>
        <v>0.81960054222952428</v>
      </c>
      <c r="I58" s="26">
        <v>13297652.380000001</v>
      </c>
      <c r="J58" s="170">
        <f t="shared" si="16"/>
        <v>0.36835101284916377</v>
      </c>
      <c r="K58" s="26">
        <v>28522309.82</v>
      </c>
      <c r="L58" s="264">
        <v>0.81935427021956986</v>
      </c>
      <c r="M58" s="202">
        <f t="shared" si="12"/>
        <v>3.7362755216014953E-2</v>
      </c>
      <c r="N58" s="26">
        <v>12478522.039999999</v>
      </c>
      <c r="O58" s="170">
        <v>0.35846782339955024</v>
      </c>
      <c r="P58" s="202">
        <f t="shared" si="17"/>
        <v>6.5643217792481501E-2</v>
      </c>
    </row>
    <row r="59" spans="1:16" ht="15" customHeight="1" x14ac:dyDescent="0.25">
      <c r="A59" s="31">
        <v>9</v>
      </c>
      <c r="B59" s="20" t="s">
        <v>33</v>
      </c>
      <c r="C59" s="190">
        <v>28945594.23</v>
      </c>
      <c r="D59" s="195">
        <v>29479635.030000001</v>
      </c>
      <c r="E59" s="26">
        <v>23737778.260000002</v>
      </c>
      <c r="F59" s="264">
        <f t="shared" si="14"/>
        <v>0.80522632779690828</v>
      </c>
      <c r="G59" s="26">
        <v>22715168.870000001</v>
      </c>
      <c r="H59" s="264">
        <f t="shared" si="15"/>
        <v>0.77053765580489275</v>
      </c>
      <c r="I59" s="26">
        <v>9961296.8599999994</v>
      </c>
      <c r="J59" s="170">
        <f t="shared" si="16"/>
        <v>0.3379043482004736</v>
      </c>
      <c r="K59" s="26">
        <v>22487640.640000001</v>
      </c>
      <c r="L59" s="264">
        <v>0.77577541696214658</v>
      </c>
      <c r="M59" s="202">
        <f t="shared" si="12"/>
        <v>1.0117923602678047E-2</v>
      </c>
      <c r="N59" s="26">
        <v>8849136.25</v>
      </c>
      <c r="O59" s="170">
        <v>0.3052762392461727</v>
      </c>
      <c r="P59" s="202">
        <f t="shared" si="17"/>
        <v>0.12568013177557291</v>
      </c>
    </row>
    <row r="60" spans="1:16" ht="15" customHeight="1" x14ac:dyDescent="0.25">
      <c r="A60" s="32">
        <v>10</v>
      </c>
      <c r="B60" s="21" t="s">
        <v>34</v>
      </c>
      <c r="C60" s="191">
        <v>44573021.200000003</v>
      </c>
      <c r="D60" s="476">
        <v>44905519.920000002</v>
      </c>
      <c r="E60" s="30">
        <v>40640553.479999997</v>
      </c>
      <c r="F60" s="371">
        <f t="shared" si="14"/>
        <v>0.90502355951789182</v>
      </c>
      <c r="G60" s="171">
        <v>39575394</v>
      </c>
      <c r="H60" s="371">
        <f t="shared" si="15"/>
        <v>0.88130354732568028</v>
      </c>
      <c r="I60" s="171">
        <v>14050821.83</v>
      </c>
      <c r="J60" s="373">
        <f t="shared" si="16"/>
        <v>0.31289743120738372</v>
      </c>
      <c r="K60" s="171">
        <v>39202101.649999999</v>
      </c>
      <c r="L60" s="371">
        <v>0.8843286700036187</v>
      </c>
      <c r="M60" s="480">
        <f t="shared" si="12"/>
        <v>9.5222535090795368E-3</v>
      </c>
      <c r="N60" s="171">
        <v>14617633.539999999</v>
      </c>
      <c r="O60" s="373">
        <v>0.32974743401361717</v>
      </c>
      <c r="P60" s="480">
        <f t="shared" si="17"/>
        <v>-3.8775887249393959E-2</v>
      </c>
    </row>
    <row r="61" spans="1:16" ht="15" customHeight="1" thickBot="1" x14ac:dyDescent="0.3">
      <c r="A61" s="10">
        <v>6</v>
      </c>
      <c r="B61" s="2" t="s">
        <v>35</v>
      </c>
      <c r="C61" s="486">
        <f>SUM(C51:C60)</f>
        <v>334094456.60999995</v>
      </c>
      <c r="D61" s="511">
        <f>SUM(D51:D60)</f>
        <v>338815364.21999997</v>
      </c>
      <c r="E61" s="194">
        <f>SUM(E51:E60)</f>
        <v>290681769.96999997</v>
      </c>
      <c r="F61" s="82">
        <f t="shared" si="14"/>
        <v>0.85793562118763356</v>
      </c>
      <c r="G61" s="487">
        <f>SUM(G51:G60)</f>
        <v>281433296.31000006</v>
      </c>
      <c r="H61" s="82">
        <f t="shared" si="15"/>
        <v>0.83063912097935289</v>
      </c>
      <c r="I61" s="487">
        <f>SUM(I51:I60)</f>
        <v>110254596.88999999</v>
      </c>
      <c r="J61" s="162">
        <f t="shared" si="16"/>
        <v>0.32541203420282128</v>
      </c>
      <c r="K61" s="543">
        <f>SUM(K51:K60)</f>
        <v>280654416.67999995</v>
      </c>
      <c r="L61" s="82">
        <v>0.84505546808503085</v>
      </c>
      <c r="M61" s="204">
        <f t="shared" si="12"/>
        <v>2.7752266977083551E-3</v>
      </c>
      <c r="N61" s="543">
        <f>SUM(N51:N60)</f>
        <v>110328138.22999999</v>
      </c>
      <c r="O61" s="162">
        <v>0.33219999741249984</v>
      </c>
      <c r="P61" s="204">
        <f t="shared" si="17"/>
        <v>-6.665692105370935E-4</v>
      </c>
    </row>
    <row r="62" spans="1:16" s="6" customFormat="1" ht="23.25" customHeight="1" thickBot="1" x14ac:dyDescent="0.3">
      <c r="A62" s="5"/>
      <c r="B62" s="4" t="s">
        <v>128</v>
      </c>
      <c r="C62" s="193">
        <f>+C50+C61</f>
        <v>2210529832.2800002</v>
      </c>
      <c r="D62" s="199">
        <f>+D50+D61</f>
        <v>2223807877.8599997</v>
      </c>
      <c r="E62" s="200">
        <f>+E50+E61</f>
        <v>1668726664.2600002</v>
      </c>
      <c r="F62" s="172">
        <f t="shared" si="14"/>
        <v>0.75039156074302538</v>
      </c>
      <c r="G62" s="200">
        <f>+G50+G61</f>
        <v>1607959723.8600001</v>
      </c>
      <c r="H62" s="172">
        <f t="shared" si="15"/>
        <v>0.72306593562720967</v>
      </c>
      <c r="I62" s="200">
        <f>+I50+I61</f>
        <v>766677159.5200001</v>
      </c>
      <c r="J62" s="165">
        <f t="shared" si="16"/>
        <v>0.34475872090973247</v>
      </c>
      <c r="K62" s="544">
        <f>K50+K61</f>
        <v>1578095214.4499998</v>
      </c>
      <c r="L62" s="172">
        <v>0.72744376311171977</v>
      </c>
      <c r="M62" s="537">
        <f t="shared" si="12"/>
        <v>1.8924402746135049E-2</v>
      </c>
      <c r="N62" s="544">
        <f>+N61+N50</f>
        <v>698040168.4799999</v>
      </c>
      <c r="O62" s="165">
        <v>0.32177080464641294</v>
      </c>
      <c r="P62" s="537">
        <f>+I62/N62-1</f>
        <v>9.8328139467187103E-2</v>
      </c>
    </row>
    <row r="63" spans="1:16" ht="32.4" customHeight="1" x14ac:dyDescent="0.25">
      <c r="A63" s="589"/>
      <c r="B63" s="759"/>
      <c r="C63" s="760"/>
      <c r="D63" s="760"/>
      <c r="E63" s="760"/>
      <c r="F63" s="760"/>
      <c r="G63" s="760"/>
      <c r="H63" s="760"/>
      <c r="I63" s="760"/>
      <c r="J63" s="760"/>
      <c r="K63" s="760"/>
      <c r="L63" s="760"/>
      <c r="M63" s="760"/>
      <c r="N63" s="760"/>
      <c r="O63" s="760"/>
      <c r="P63" s="760"/>
    </row>
    <row r="67" spans="3:14" x14ac:dyDescent="0.25">
      <c r="C67" s="325"/>
      <c r="D67" s="325"/>
      <c r="E67" s="325"/>
      <c r="F67" s="417"/>
      <c r="G67" s="325"/>
      <c r="H67" s="417"/>
      <c r="I67" s="325"/>
      <c r="J67" s="417"/>
      <c r="K67" s="417"/>
      <c r="L67" s="417"/>
      <c r="M67" s="417"/>
      <c r="N67" s="325"/>
    </row>
    <row r="68" spans="3:14" x14ac:dyDescent="0.25">
      <c r="C68" s="333"/>
      <c r="D68" s="333"/>
      <c r="E68" s="333"/>
      <c r="F68" s="402"/>
      <c r="G68" s="333"/>
      <c r="H68" s="402"/>
      <c r="I68" s="333"/>
      <c r="J68" s="402"/>
      <c r="K68" s="402"/>
      <c r="L68" s="402"/>
      <c r="M68" s="402"/>
      <c r="N68" s="333"/>
    </row>
    <row r="140" spans="12:15" x14ac:dyDescent="0.25">
      <c r="L140" s="574"/>
      <c r="O140" s="574"/>
    </row>
    <row r="141" spans="12:15" x14ac:dyDescent="0.25">
      <c r="L141" s="574"/>
      <c r="N141" s="39"/>
      <c r="O141" s="574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opLeftCell="B1" zoomScale="110" zoomScaleNormal="110" workbookViewId="0">
      <selection activeCell="J7" sqref="J7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89" customWidth="1"/>
    <col min="7" max="7" width="12.6640625" customWidth="1"/>
    <col min="8" max="8" width="6.33203125" style="89" customWidth="1"/>
    <col min="9" max="9" width="12.6640625" customWidth="1"/>
    <col min="10" max="10" width="6.33203125" style="89" customWidth="1"/>
    <col min="11" max="11" width="12.6640625" customWidth="1"/>
    <col min="12" max="12" width="6.33203125" style="89" customWidth="1"/>
    <col min="13" max="13" width="8.109375" style="89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63" t="s">
        <v>489</v>
      </c>
      <c r="C18" s="764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topLeftCell="E1" workbookViewId="0">
      <selection activeCell="J10" sqref="J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39" bestFit="1" customWidth="1"/>
    <col min="5" max="5" width="11.5546875" style="39" bestFit="1" customWidth="1"/>
    <col min="6" max="6" width="7" style="89" bestFit="1" customWidth="1"/>
    <col min="7" max="7" width="11.5546875" style="39" bestFit="1" customWidth="1"/>
    <col min="8" max="8" width="7" style="89" bestFit="1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2.6640625" style="39" bestFit="1" customWidth="1"/>
    <col min="15" max="15" width="9.33203125" style="419" bestFit="1" customWidth="1"/>
    <col min="16" max="16" width="9" style="89" bestFit="1" customWidth="1"/>
  </cols>
  <sheetData>
    <row r="1" spans="1:16384" ht="14.4" thickBot="1" x14ac:dyDescent="0.3">
      <c r="A1" s="7" t="s">
        <v>750</v>
      </c>
    </row>
    <row r="2" spans="1:16384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524</v>
      </c>
      <c r="L3" s="617" t="s">
        <v>525</v>
      </c>
      <c r="M3" s="80" t="s">
        <v>526</v>
      </c>
      <c r="N3" s="207" t="s">
        <v>39</v>
      </c>
      <c r="O3" s="617" t="s">
        <v>40</v>
      </c>
      <c r="P3" s="540" t="s">
        <v>351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820</v>
      </c>
      <c r="N4" s="554" t="s">
        <v>17</v>
      </c>
      <c r="O4" s="618" t="s">
        <v>18</v>
      </c>
      <c r="P4" s="531" t="s">
        <v>820</v>
      </c>
    </row>
    <row r="5" spans="1:16384" ht="15" customHeight="1" x14ac:dyDescent="0.25">
      <c r="A5" s="19">
        <v>1</v>
      </c>
      <c r="B5" s="19" t="s">
        <v>0</v>
      </c>
      <c r="C5" s="151">
        <v>338097411.45999998</v>
      </c>
      <c r="D5" s="195">
        <v>339155600.41000003</v>
      </c>
      <c r="E5" s="26">
        <v>132534437.08999997</v>
      </c>
      <c r="F5" s="41">
        <f t="shared" ref="F5:F13" si="0">E5/D5</f>
        <v>0.39077767529057789</v>
      </c>
      <c r="G5" s="26">
        <v>132223896.26999998</v>
      </c>
      <c r="H5" s="41">
        <f>G5/D5</f>
        <v>0.38986204594633417</v>
      </c>
      <c r="I5" s="26">
        <v>131474403.10999997</v>
      </c>
      <c r="J5" s="145">
        <f t="shared" ref="J5:J13" si="1">I5/D5</f>
        <v>0.38765216600009722</v>
      </c>
      <c r="K5" s="26">
        <v>128208952.73</v>
      </c>
      <c r="L5" s="41">
        <v>0.38717408228886141</v>
      </c>
      <c r="M5" s="201">
        <f>+G5/K5-1</f>
        <v>3.1315625426370897E-2</v>
      </c>
      <c r="N5" s="619">
        <v>127550314.45</v>
      </c>
      <c r="O5" s="41">
        <v>0.38518508178468958</v>
      </c>
      <c r="P5" s="201">
        <f>+I5/N5-1</f>
        <v>3.0765025369954735E-2</v>
      </c>
    </row>
    <row r="6" spans="1:16384" ht="15" customHeight="1" x14ac:dyDescent="0.25">
      <c r="A6" s="20">
        <v>2</v>
      </c>
      <c r="B6" s="20" t="s">
        <v>1</v>
      </c>
      <c r="C6" s="152">
        <v>493318501.47000003</v>
      </c>
      <c r="D6" s="196">
        <v>443952482.88999999</v>
      </c>
      <c r="E6" s="28">
        <v>375279593.23999995</v>
      </c>
      <c r="F6" s="41">
        <f t="shared" si="0"/>
        <v>0.84531477512422104</v>
      </c>
      <c r="G6" s="28">
        <v>351288879.88000005</v>
      </c>
      <c r="H6" s="41">
        <f t="shared" ref="H6:H13" si="2">G6/D6</f>
        <v>0.79127585365265407</v>
      </c>
      <c r="I6" s="28">
        <v>110475528.76000001</v>
      </c>
      <c r="J6" s="145">
        <f t="shared" si="1"/>
        <v>0.24884539003101599</v>
      </c>
      <c r="K6" s="28">
        <v>386855324.82999998</v>
      </c>
      <c r="L6" s="264">
        <v>0.80530658852149983</v>
      </c>
      <c r="M6" s="201">
        <f>+G6/K6-1</f>
        <v>-9.1937328161708187E-2</v>
      </c>
      <c r="N6" s="28">
        <v>106319431.01000001</v>
      </c>
      <c r="O6" s="264">
        <v>0.22132237243428113</v>
      </c>
      <c r="P6" s="201">
        <f>+I6/N6-1</f>
        <v>3.9090669603085937E-2</v>
      </c>
    </row>
    <row r="7" spans="1:16384" ht="15" customHeight="1" x14ac:dyDescent="0.25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1870081.93</v>
      </c>
      <c r="F7" s="41">
        <f t="shared" si="0"/>
        <v>0.11383063317850012</v>
      </c>
      <c r="G7" s="28">
        <v>1870081.93</v>
      </c>
      <c r="H7" s="41">
        <f t="shared" si="2"/>
        <v>0.11383063317850012</v>
      </c>
      <c r="I7" s="28">
        <v>1870081.93</v>
      </c>
      <c r="J7" s="145">
        <f t="shared" si="1"/>
        <v>0.11383063317850012</v>
      </c>
      <c r="K7" s="28">
        <v>5261110.22</v>
      </c>
      <c r="L7" s="264">
        <v>0.23805928597285067</v>
      </c>
      <c r="M7" s="201">
        <f>+G7/K7-1</f>
        <v>-0.64454614106145836</v>
      </c>
      <c r="N7" s="28">
        <v>5261110.22</v>
      </c>
      <c r="O7" s="264">
        <v>0.23805928597285067</v>
      </c>
      <c r="P7" s="201">
        <f>+I7/N7-1</f>
        <v>-0.64454614106145836</v>
      </c>
    </row>
    <row r="8" spans="1:16384" ht="15" customHeight="1" x14ac:dyDescent="0.25">
      <c r="A8" s="21">
        <v>4</v>
      </c>
      <c r="B8" s="21" t="s">
        <v>3</v>
      </c>
      <c r="C8" s="153">
        <v>989728022.36000001</v>
      </c>
      <c r="D8" s="197">
        <v>1055020497.5699999</v>
      </c>
      <c r="E8" s="30">
        <v>868360782.03000009</v>
      </c>
      <c r="F8" s="371">
        <f t="shared" si="0"/>
        <v>0.82307479715329879</v>
      </c>
      <c r="G8" s="30">
        <v>841143569.47000003</v>
      </c>
      <c r="H8" s="371">
        <f t="shared" si="2"/>
        <v>0.79727699263415563</v>
      </c>
      <c r="I8" s="30">
        <v>412602548.83000004</v>
      </c>
      <c r="J8" s="373">
        <f t="shared" si="1"/>
        <v>0.39108486496739758</v>
      </c>
      <c r="K8" s="30">
        <v>777115409.99000001</v>
      </c>
      <c r="L8" s="371">
        <v>0.78138212376820748</v>
      </c>
      <c r="M8" s="480">
        <f>+G8/K8-1</f>
        <v>8.2392085727426068E-2</v>
      </c>
      <c r="N8" s="30">
        <v>348581174.56999999</v>
      </c>
      <c r="O8" s="371">
        <v>0.35049504229317474</v>
      </c>
      <c r="P8" s="480">
        <f>+I8/N8-1</f>
        <v>0.18366274179601083</v>
      </c>
    </row>
    <row r="9" spans="1:16384" ht="15" customHeight="1" x14ac:dyDescent="0.25">
      <c r="A9" s="21">
        <v>5</v>
      </c>
      <c r="B9" s="21" t="s">
        <v>440</v>
      </c>
      <c r="C9" s="153">
        <v>38862805.329999998</v>
      </c>
      <c r="D9" s="197">
        <v>30435297.719999999</v>
      </c>
      <c r="E9" s="30">
        <v>0</v>
      </c>
      <c r="F9" s="371">
        <f t="shared" si="0"/>
        <v>0</v>
      </c>
      <c r="G9" s="30">
        <v>0</v>
      </c>
      <c r="H9" s="371">
        <f t="shared" si="2"/>
        <v>0</v>
      </c>
      <c r="I9" s="30">
        <v>0</v>
      </c>
      <c r="J9" s="373">
        <f t="shared" si="1"/>
        <v>0</v>
      </c>
      <c r="K9" s="30">
        <v>0</v>
      </c>
      <c r="L9" s="371">
        <v>0</v>
      </c>
      <c r="M9" s="480" t="s">
        <v>127</v>
      </c>
      <c r="N9" s="30">
        <v>0</v>
      </c>
      <c r="O9" s="371">
        <v>0</v>
      </c>
      <c r="P9" s="480" t="s">
        <v>127</v>
      </c>
      <c r="Q9" s="21"/>
      <c r="R9" s="21"/>
      <c r="S9" s="49"/>
      <c r="T9" s="30"/>
      <c r="U9" s="30"/>
      <c r="V9" s="371"/>
      <c r="W9" s="30"/>
      <c r="X9" s="371"/>
      <c r="Y9" s="30"/>
      <c r="Z9" s="373"/>
      <c r="AA9" s="30"/>
      <c r="AB9" s="371"/>
      <c r="AC9" s="480"/>
      <c r="AD9" s="30"/>
      <c r="AE9" s="371"/>
      <c r="AF9" s="480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0"/>
      <c r="AT9" s="30"/>
      <c r="AU9" s="371"/>
      <c r="AV9" s="480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0"/>
      <c r="BJ9" s="30"/>
      <c r="BK9" s="371"/>
      <c r="BL9" s="480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0"/>
      <c r="BZ9" s="30"/>
      <c r="CA9" s="371"/>
      <c r="CB9" s="480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0"/>
      <c r="CP9" s="30"/>
      <c r="CQ9" s="371"/>
      <c r="CR9" s="480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0"/>
      <c r="DF9" s="30"/>
      <c r="DG9" s="371"/>
      <c r="DH9" s="480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0"/>
      <c r="DV9" s="30"/>
      <c r="DW9" s="371"/>
      <c r="DX9" s="480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0"/>
      <c r="EL9" s="30"/>
      <c r="EM9" s="371"/>
      <c r="EN9" s="480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0"/>
      <c r="FB9" s="30"/>
      <c r="FC9" s="371"/>
      <c r="FD9" s="480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0"/>
      <c r="FR9" s="30"/>
      <c r="FS9" s="371"/>
      <c r="FT9" s="480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0"/>
      <c r="GH9" s="30"/>
      <c r="GI9" s="371"/>
      <c r="GJ9" s="480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0"/>
      <c r="GX9" s="30"/>
      <c r="GY9" s="371"/>
      <c r="GZ9" s="480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0"/>
      <c r="HN9" s="30"/>
      <c r="HO9" s="371"/>
      <c r="HP9" s="480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0"/>
      <c r="ID9" s="30"/>
      <c r="IE9" s="371"/>
      <c r="IF9" s="480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0"/>
      <c r="IT9" s="30"/>
      <c r="IU9" s="371"/>
      <c r="IV9" s="480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0"/>
      <c r="JJ9" s="30"/>
      <c r="JK9" s="371"/>
      <c r="JL9" s="480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0"/>
      <c r="JZ9" s="30"/>
      <c r="KA9" s="371"/>
      <c r="KB9" s="480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0"/>
      <c r="KP9" s="30"/>
      <c r="KQ9" s="371"/>
      <c r="KR9" s="480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0"/>
      <c r="LF9" s="30"/>
      <c r="LG9" s="371"/>
      <c r="LH9" s="480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0"/>
      <c r="LV9" s="30"/>
      <c r="LW9" s="371"/>
      <c r="LX9" s="480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0"/>
      <c r="ML9" s="30"/>
      <c r="MM9" s="371"/>
      <c r="MN9" s="480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0"/>
      <c r="NB9" s="30"/>
      <c r="NC9" s="371"/>
      <c r="ND9" s="480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0"/>
      <c r="NR9" s="30"/>
      <c r="NS9" s="371"/>
      <c r="NT9" s="480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0"/>
      <c r="OH9" s="30"/>
      <c r="OI9" s="371"/>
      <c r="OJ9" s="480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0"/>
      <c r="OX9" s="30"/>
      <c r="OY9" s="371"/>
      <c r="OZ9" s="480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0"/>
      <c r="PN9" s="30"/>
      <c r="PO9" s="371"/>
      <c r="PP9" s="480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0"/>
      <c r="QD9" s="30"/>
      <c r="QE9" s="371"/>
      <c r="QF9" s="480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0"/>
      <c r="QT9" s="30"/>
      <c r="QU9" s="371"/>
      <c r="QV9" s="480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0"/>
      <c r="RJ9" s="30"/>
      <c r="RK9" s="371"/>
      <c r="RL9" s="480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0"/>
      <c r="RZ9" s="30"/>
      <c r="SA9" s="371"/>
      <c r="SB9" s="480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0"/>
      <c r="SP9" s="30"/>
      <c r="SQ9" s="371"/>
      <c r="SR9" s="480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0"/>
      <c r="TF9" s="30"/>
      <c r="TG9" s="371"/>
      <c r="TH9" s="480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0"/>
      <c r="TV9" s="30"/>
      <c r="TW9" s="371"/>
      <c r="TX9" s="480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0"/>
      <c r="UL9" s="30"/>
      <c r="UM9" s="371"/>
      <c r="UN9" s="480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0"/>
      <c r="VB9" s="30"/>
      <c r="VC9" s="371"/>
      <c r="VD9" s="480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0"/>
      <c r="VR9" s="30"/>
      <c r="VS9" s="371"/>
      <c r="VT9" s="480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0"/>
      <c r="WH9" s="30"/>
      <c r="WI9" s="371"/>
      <c r="WJ9" s="480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0"/>
      <c r="WX9" s="30"/>
      <c r="WY9" s="371"/>
      <c r="WZ9" s="480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0"/>
      <c r="XN9" s="30"/>
      <c r="XO9" s="371"/>
      <c r="XP9" s="480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0"/>
      <c r="YD9" s="30"/>
      <c r="YE9" s="371"/>
      <c r="YF9" s="480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0"/>
      <c r="YT9" s="30"/>
      <c r="YU9" s="371"/>
      <c r="YV9" s="480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0"/>
      <c r="ZJ9" s="30"/>
      <c r="ZK9" s="371"/>
      <c r="ZL9" s="480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0"/>
      <c r="ZZ9" s="30"/>
      <c r="AAA9" s="371"/>
      <c r="AAB9" s="480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0"/>
      <c r="AAP9" s="30"/>
      <c r="AAQ9" s="371"/>
      <c r="AAR9" s="480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0"/>
      <c r="ABF9" s="30"/>
      <c r="ABG9" s="371"/>
      <c r="ABH9" s="480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0"/>
      <c r="ABV9" s="30"/>
      <c r="ABW9" s="371"/>
      <c r="ABX9" s="480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0"/>
      <c r="ACL9" s="30"/>
      <c r="ACM9" s="371"/>
      <c r="ACN9" s="480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0"/>
      <c r="ADB9" s="30"/>
      <c r="ADC9" s="371"/>
      <c r="ADD9" s="480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0"/>
      <c r="ADR9" s="30"/>
      <c r="ADS9" s="371"/>
      <c r="ADT9" s="480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0"/>
      <c r="AEH9" s="30"/>
      <c r="AEI9" s="371"/>
      <c r="AEJ9" s="480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0"/>
      <c r="AEX9" s="30"/>
      <c r="AEY9" s="371"/>
      <c r="AEZ9" s="480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0"/>
      <c r="AFN9" s="30"/>
      <c r="AFO9" s="371"/>
      <c r="AFP9" s="480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0"/>
      <c r="AGD9" s="30"/>
      <c r="AGE9" s="371"/>
      <c r="AGF9" s="480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0"/>
      <c r="AGT9" s="30"/>
      <c r="AGU9" s="371"/>
      <c r="AGV9" s="480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0"/>
      <c r="AHJ9" s="30"/>
      <c r="AHK9" s="371"/>
      <c r="AHL9" s="480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0"/>
      <c r="AHZ9" s="30"/>
      <c r="AIA9" s="371"/>
      <c r="AIB9" s="480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0"/>
      <c r="AIP9" s="30"/>
      <c r="AIQ9" s="371"/>
      <c r="AIR9" s="480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0"/>
      <c r="AJF9" s="30"/>
      <c r="AJG9" s="371"/>
      <c r="AJH9" s="480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0"/>
      <c r="AJV9" s="30"/>
      <c r="AJW9" s="371"/>
      <c r="AJX9" s="480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0"/>
      <c r="AKL9" s="30"/>
      <c r="AKM9" s="371"/>
      <c r="AKN9" s="480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0"/>
      <c r="ALB9" s="30"/>
      <c r="ALC9" s="371"/>
      <c r="ALD9" s="480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0"/>
      <c r="ALR9" s="30"/>
      <c r="ALS9" s="371"/>
      <c r="ALT9" s="480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0"/>
      <c r="AMH9" s="30"/>
      <c r="AMI9" s="371"/>
      <c r="AMJ9" s="480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0"/>
      <c r="AMX9" s="30"/>
      <c r="AMY9" s="371"/>
      <c r="AMZ9" s="480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0"/>
      <c r="ANN9" s="30"/>
      <c r="ANO9" s="371"/>
      <c r="ANP9" s="480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0"/>
      <c r="AOD9" s="30"/>
      <c r="AOE9" s="371"/>
      <c r="AOF9" s="480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0"/>
      <c r="AOT9" s="30"/>
      <c r="AOU9" s="371"/>
      <c r="AOV9" s="480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0"/>
      <c r="APJ9" s="30"/>
      <c r="APK9" s="371"/>
      <c r="APL9" s="480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0"/>
      <c r="APZ9" s="30"/>
      <c r="AQA9" s="371"/>
      <c r="AQB9" s="480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0"/>
      <c r="AQP9" s="30"/>
      <c r="AQQ9" s="371"/>
      <c r="AQR9" s="480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0"/>
      <c r="ARF9" s="30"/>
      <c r="ARG9" s="371"/>
      <c r="ARH9" s="480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0"/>
      <c r="ARV9" s="30"/>
      <c r="ARW9" s="371"/>
      <c r="ARX9" s="480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0"/>
      <c r="ASL9" s="30"/>
      <c r="ASM9" s="371"/>
      <c r="ASN9" s="480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0"/>
      <c r="ATB9" s="30"/>
      <c r="ATC9" s="371"/>
      <c r="ATD9" s="480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0"/>
      <c r="ATR9" s="30"/>
      <c r="ATS9" s="371"/>
      <c r="ATT9" s="480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0"/>
      <c r="AUH9" s="30"/>
      <c r="AUI9" s="371"/>
      <c r="AUJ9" s="480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0"/>
      <c r="AUX9" s="30"/>
      <c r="AUY9" s="371"/>
      <c r="AUZ9" s="480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0"/>
      <c r="AVN9" s="30"/>
      <c r="AVO9" s="371"/>
      <c r="AVP9" s="480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0"/>
      <c r="AWD9" s="30"/>
      <c r="AWE9" s="371"/>
      <c r="AWF9" s="480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0"/>
      <c r="AWT9" s="30"/>
      <c r="AWU9" s="371"/>
      <c r="AWV9" s="480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0"/>
      <c r="AXJ9" s="30"/>
      <c r="AXK9" s="371"/>
      <c r="AXL9" s="480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0"/>
      <c r="AXZ9" s="30"/>
      <c r="AYA9" s="371"/>
      <c r="AYB9" s="480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0"/>
      <c r="AYP9" s="30"/>
      <c r="AYQ9" s="371"/>
      <c r="AYR9" s="480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0"/>
      <c r="AZF9" s="30"/>
      <c r="AZG9" s="371"/>
      <c r="AZH9" s="480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0"/>
      <c r="AZV9" s="30"/>
      <c r="AZW9" s="371"/>
      <c r="AZX9" s="480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0"/>
      <c r="BAL9" s="30"/>
      <c r="BAM9" s="371"/>
      <c r="BAN9" s="480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0"/>
      <c r="BBB9" s="30"/>
      <c r="BBC9" s="371"/>
      <c r="BBD9" s="480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0"/>
      <c r="BBR9" s="30"/>
      <c r="BBS9" s="371"/>
      <c r="BBT9" s="480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0"/>
      <c r="BCH9" s="30"/>
      <c r="BCI9" s="371"/>
      <c r="BCJ9" s="480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0"/>
      <c r="BCX9" s="30"/>
      <c r="BCY9" s="371"/>
      <c r="BCZ9" s="480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0"/>
      <c r="BDN9" s="30"/>
      <c r="BDO9" s="371"/>
      <c r="BDP9" s="480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0"/>
      <c r="BED9" s="30"/>
      <c r="BEE9" s="371"/>
      <c r="BEF9" s="480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0"/>
      <c r="BET9" s="30"/>
      <c r="BEU9" s="371"/>
      <c r="BEV9" s="480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0"/>
      <c r="BFJ9" s="30"/>
      <c r="BFK9" s="371"/>
      <c r="BFL9" s="480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0"/>
      <c r="BFZ9" s="30"/>
      <c r="BGA9" s="371"/>
      <c r="BGB9" s="480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0"/>
      <c r="BGP9" s="30"/>
      <c r="BGQ9" s="371"/>
      <c r="BGR9" s="480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0"/>
      <c r="BHF9" s="30"/>
      <c r="BHG9" s="371"/>
      <c r="BHH9" s="480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0"/>
      <c r="BHV9" s="30"/>
      <c r="BHW9" s="371"/>
      <c r="BHX9" s="480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0"/>
      <c r="BIL9" s="30"/>
      <c r="BIM9" s="371"/>
      <c r="BIN9" s="480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0"/>
      <c r="BJB9" s="30"/>
      <c r="BJC9" s="371"/>
      <c r="BJD9" s="480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0"/>
      <c r="BJR9" s="30"/>
      <c r="BJS9" s="371"/>
      <c r="BJT9" s="480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0"/>
      <c r="BKH9" s="30"/>
      <c r="BKI9" s="371"/>
      <c r="BKJ9" s="480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0"/>
      <c r="BKX9" s="30"/>
      <c r="BKY9" s="371"/>
      <c r="BKZ9" s="480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0"/>
      <c r="BLN9" s="30"/>
      <c r="BLO9" s="371"/>
      <c r="BLP9" s="480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0"/>
      <c r="BMD9" s="30"/>
      <c r="BME9" s="371"/>
      <c r="BMF9" s="480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0"/>
      <c r="BMT9" s="30"/>
      <c r="BMU9" s="371"/>
      <c r="BMV9" s="480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0"/>
      <c r="BNJ9" s="30"/>
      <c r="BNK9" s="371"/>
      <c r="BNL9" s="480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0"/>
      <c r="BNZ9" s="30"/>
      <c r="BOA9" s="371"/>
      <c r="BOB9" s="480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0"/>
      <c r="BOP9" s="30"/>
      <c r="BOQ9" s="371"/>
      <c r="BOR9" s="480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0"/>
      <c r="BPF9" s="30"/>
      <c r="BPG9" s="371"/>
      <c r="BPH9" s="480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0"/>
      <c r="BPV9" s="30"/>
      <c r="BPW9" s="371"/>
      <c r="BPX9" s="480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0"/>
      <c r="BQL9" s="30"/>
      <c r="BQM9" s="371"/>
      <c r="BQN9" s="480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0"/>
      <c r="BRB9" s="30"/>
      <c r="BRC9" s="371"/>
      <c r="BRD9" s="480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0"/>
      <c r="BRR9" s="30"/>
      <c r="BRS9" s="371"/>
      <c r="BRT9" s="480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0"/>
      <c r="BSH9" s="30"/>
      <c r="BSI9" s="371"/>
      <c r="BSJ9" s="480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0"/>
      <c r="BSX9" s="30"/>
      <c r="BSY9" s="371"/>
      <c r="BSZ9" s="480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0"/>
      <c r="BTN9" s="30"/>
      <c r="BTO9" s="371"/>
      <c r="BTP9" s="480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0"/>
      <c r="BUD9" s="30"/>
      <c r="BUE9" s="371"/>
      <c r="BUF9" s="480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0"/>
      <c r="BUT9" s="30"/>
      <c r="BUU9" s="371"/>
      <c r="BUV9" s="480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0"/>
      <c r="BVJ9" s="30"/>
      <c r="BVK9" s="371"/>
      <c r="BVL9" s="480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0"/>
      <c r="BVZ9" s="30"/>
      <c r="BWA9" s="371"/>
      <c r="BWB9" s="480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0"/>
      <c r="BWP9" s="30"/>
      <c r="BWQ9" s="371"/>
      <c r="BWR9" s="480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0"/>
      <c r="BXF9" s="30"/>
      <c r="BXG9" s="371"/>
      <c r="BXH9" s="480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0"/>
      <c r="BXV9" s="30"/>
      <c r="BXW9" s="371"/>
      <c r="BXX9" s="480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0"/>
      <c r="BYL9" s="30"/>
      <c r="BYM9" s="371"/>
      <c r="BYN9" s="480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0"/>
      <c r="BZB9" s="30"/>
      <c r="BZC9" s="371"/>
      <c r="BZD9" s="480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0"/>
      <c r="BZR9" s="30"/>
      <c r="BZS9" s="371"/>
      <c r="BZT9" s="480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0"/>
      <c r="CAH9" s="30"/>
      <c r="CAI9" s="371"/>
      <c r="CAJ9" s="480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0"/>
      <c r="CAX9" s="30"/>
      <c r="CAY9" s="371"/>
      <c r="CAZ9" s="480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0"/>
      <c r="CBN9" s="30"/>
      <c r="CBO9" s="371"/>
      <c r="CBP9" s="480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0"/>
      <c r="CCD9" s="30"/>
      <c r="CCE9" s="371"/>
      <c r="CCF9" s="480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0"/>
      <c r="CCT9" s="30"/>
      <c r="CCU9" s="371"/>
      <c r="CCV9" s="480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0"/>
      <c r="CDJ9" s="30"/>
      <c r="CDK9" s="371"/>
      <c r="CDL9" s="480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0"/>
      <c r="CDZ9" s="30"/>
      <c r="CEA9" s="371"/>
      <c r="CEB9" s="480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0"/>
      <c r="CEP9" s="30"/>
      <c r="CEQ9" s="371"/>
      <c r="CER9" s="480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0"/>
      <c r="CFF9" s="30"/>
      <c r="CFG9" s="371"/>
      <c r="CFH9" s="480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0"/>
      <c r="CFV9" s="30"/>
      <c r="CFW9" s="371"/>
      <c r="CFX9" s="480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0"/>
      <c r="CGL9" s="30"/>
      <c r="CGM9" s="371"/>
      <c r="CGN9" s="480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0"/>
      <c r="CHB9" s="30"/>
      <c r="CHC9" s="371"/>
      <c r="CHD9" s="480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0"/>
      <c r="CHR9" s="30"/>
      <c r="CHS9" s="371"/>
      <c r="CHT9" s="480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0"/>
      <c r="CIH9" s="30"/>
      <c r="CII9" s="371"/>
      <c r="CIJ9" s="480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0"/>
      <c r="CIX9" s="30"/>
      <c r="CIY9" s="371"/>
      <c r="CIZ9" s="480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0"/>
      <c r="CJN9" s="30"/>
      <c r="CJO9" s="371"/>
      <c r="CJP9" s="480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0"/>
      <c r="CKD9" s="30"/>
      <c r="CKE9" s="371"/>
      <c r="CKF9" s="480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0"/>
      <c r="CKT9" s="30"/>
      <c r="CKU9" s="371"/>
      <c r="CKV9" s="480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0"/>
      <c r="CLJ9" s="30"/>
      <c r="CLK9" s="371"/>
      <c r="CLL9" s="480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0"/>
      <c r="CLZ9" s="30"/>
      <c r="CMA9" s="371"/>
      <c r="CMB9" s="480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0"/>
      <c r="CMP9" s="30"/>
      <c r="CMQ9" s="371"/>
      <c r="CMR9" s="480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0"/>
      <c r="CNF9" s="30"/>
      <c r="CNG9" s="371"/>
      <c r="CNH9" s="480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0"/>
      <c r="CNV9" s="30"/>
      <c r="CNW9" s="371"/>
      <c r="CNX9" s="480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0"/>
      <c r="COL9" s="30"/>
      <c r="COM9" s="371"/>
      <c r="CON9" s="480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0"/>
      <c r="CPB9" s="30"/>
      <c r="CPC9" s="371"/>
      <c r="CPD9" s="480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0"/>
      <c r="CPR9" s="30"/>
      <c r="CPS9" s="371"/>
      <c r="CPT9" s="480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0"/>
      <c r="CQH9" s="30"/>
      <c r="CQI9" s="371"/>
      <c r="CQJ9" s="480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0"/>
      <c r="CQX9" s="30"/>
      <c r="CQY9" s="371"/>
      <c r="CQZ9" s="480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0"/>
      <c r="CRN9" s="30"/>
      <c r="CRO9" s="371"/>
      <c r="CRP9" s="480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0"/>
      <c r="CSD9" s="30"/>
      <c r="CSE9" s="371"/>
      <c r="CSF9" s="480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0"/>
      <c r="CST9" s="30"/>
      <c r="CSU9" s="371"/>
      <c r="CSV9" s="480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0"/>
      <c r="CTJ9" s="30"/>
      <c r="CTK9" s="371"/>
      <c r="CTL9" s="480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0"/>
      <c r="CTZ9" s="30"/>
      <c r="CUA9" s="371"/>
      <c r="CUB9" s="480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0"/>
      <c r="CUP9" s="30"/>
      <c r="CUQ9" s="371"/>
      <c r="CUR9" s="480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0"/>
      <c r="CVF9" s="30"/>
      <c r="CVG9" s="371"/>
      <c r="CVH9" s="480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0"/>
      <c r="CVV9" s="30"/>
      <c r="CVW9" s="371"/>
      <c r="CVX9" s="480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0"/>
      <c r="CWL9" s="30"/>
      <c r="CWM9" s="371"/>
      <c r="CWN9" s="480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0"/>
      <c r="CXB9" s="30"/>
      <c r="CXC9" s="371"/>
      <c r="CXD9" s="480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0"/>
      <c r="CXR9" s="30"/>
      <c r="CXS9" s="371"/>
      <c r="CXT9" s="480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0"/>
      <c r="CYH9" s="30"/>
      <c r="CYI9" s="371"/>
      <c r="CYJ9" s="480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0"/>
      <c r="CYX9" s="30"/>
      <c r="CYY9" s="371"/>
      <c r="CYZ9" s="480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0"/>
      <c r="CZN9" s="30"/>
      <c r="CZO9" s="371"/>
      <c r="CZP9" s="480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0"/>
      <c r="DAD9" s="30"/>
      <c r="DAE9" s="371"/>
      <c r="DAF9" s="480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0"/>
      <c r="DAT9" s="30"/>
      <c r="DAU9" s="371"/>
      <c r="DAV9" s="480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0"/>
      <c r="DBJ9" s="30"/>
      <c r="DBK9" s="371"/>
      <c r="DBL9" s="480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0"/>
      <c r="DBZ9" s="30"/>
      <c r="DCA9" s="371"/>
      <c r="DCB9" s="480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0"/>
      <c r="DCP9" s="30"/>
      <c r="DCQ9" s="371"/>
      <c r="DCR9" s="480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0"/>
      <c r="DDF9" s="30"/>
      <c r="DDG9" s="371"/>
      <c r="DDH9" s="480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0"/>
      <c r="DDV9" s="30"/>
      <c r="DDW9" s="371"/>
      <c r="DDX9" s="480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0"/>
      <c r="DEL9" s="30"/>
      <c r="DEM9" s="371"/>
      <c r="DEN9" s="480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0"/>
      <c r="DFB9" s="30"/>
      <c r="DFC9" s="371"/>
      <c r="DFD9" s="480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0"/>
      <c r="DFR9" s="30"/>
      <c r="DFS9" s="371"/>
      <c r="DFT9" s="480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0"/>
      <c r="DGH9" s="30"/>
      <c r="DGI9" s="371"/>
      <c r="DGJ9" s="480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0"/>
      <c r="DGX9" s="30"/>
      <c r="DGY9" s="371"/>
      <c r="DGZ9" s="480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0"/>
      <c r="DHN9" s="30"/>
      <c r="DHO9" s="371"/>
      <c r="DHP9" s="480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0"/>
      <c r="DID9" s="30"/>
      <c r="DIE9" s="371"/>
      <c r="DIF9" s="480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0"/>
      <c r="DIT9" s="30"/>
      <c r="DIU9" s="371"/>
      <c r="DIV9" s="480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0"/>
      <c r="DJJ9" s="30"/>
      <c r="DJK9" s="371"/>
      <c r="DJL9" s="480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0"/>
      <c r="DJZ9" s="30"/>
      <c r="DKA9" s="371"/>
      <c r="DKB9" s="480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0"/>
      <c r="DKP9" s="30"/>
      <c r="DKQ9" s="371"/>
      <c r="DKR9" s="480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0"/>
      <c r="DLF9" s="30"/>
      <c r="DLG9" s="371"/>
      <c r="DLH9" s="480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0"/>
      <c r="DLV9" s="30"/>
      <c r="DLW9" s="371"/>
      <c r="DLX9" s="480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0"/>
      <c r="DML9" s="30"/>
      <c r="DMM9" s="371"/>
      <c r="DMN9" s="480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0"/>
      <c r="DNB9" s="30"/>
      <c r="DNC9" s="371"/>
      <c r="DND9" s="480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0"/>
      <c r="DNR9" s="30"/>
      <c r="DNS9" s="371"/>
      <c r="DNT9" s="480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0"/>
      <c r="DOH9" s="30"/>
      <c r="DOI9" s="371"/>
      <c r="DOJ9" s="480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0"/>
      <c r="DOX9" s="30"/>
      <c r="DOY9" s="371"/>
      <c r="DOZ9" s="480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0"/>
      <c r="DPN9" s="30"/>
      <c r="DPO9" s="371"/>
      <c r="DPP9" s="480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0"/>
      <c r="DQD9" s="30"/>
      <c r="DQE9" s="371"/>
      <c r="DQF9" s="480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0"/>
      <c r="DQT9" s="30"/>
      <c r="DQU9" s="371"/>
      <c r="DQV9" s="480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0"/>
      <c r="DRJ9" s="30"/>
      <c r="DRK9" s="371"/>
      <c r="DRL9" s="480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0"/>
      <c r="DRZ9" s="30"/>
      <c r="DSA9" s="371"/>
      <c r="DSB9" s="480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0"/>
      <c r="DSP9" s="30"/>
      <c r="DSQ9" s="371"/>
      <c r="DSR9" s="480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0"/>
      <c r="DTF9" s="30"/>
      <c r="DTG9" s="371"/>
      <c r="DTH9" s="480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0"/>
      <c r="DTV9" s="30"/>
      <c r="DTW9" s="371"/>
      <c r="DTX9" s="480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0"/>
      <c r="DUL9" s="30"/>
      <c r="DUM9" s="371"/>
      <c r="DUN9" s="480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0"/>
      <c r="DVB9" s="30"/>
      <c r="DVC9" s="371"/>
      <c r="DVD9" s="480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0"/>
      <c r="DVR9" s="30"/>
      <c r="DVS9" s="371"/>
      <c r="DVT9" s="480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0"/>
      <c r="DWH9" s="30"/>
      <c r="DWI9" s="371"/>
      <c r="DWJ9" s="480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0"/>
      <c r="DWX9" s="30"/>
      <c r="DWY9" s="371"/>
      <c r="DWZ9" s="480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0"/>
      <c r="DXN9" s="30"/>
      <c r="DXO9" s="371"/>
      <c r="DXP9" s="480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0"/>
      <c r="DYD9" s="30"/>
      <c r="DYE9" s="371"/>
      <c r="DYF9" s="480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0"/>
      <c r="DYT9" s="30"/>
      <c r="DYU9" s="371"/>
      <c r="DYV9" s="480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0"/>
      <c r="DZJ9" s="30"/>
      <c r="DZK9" s="371"/>
      <c r="DZL9" s="480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0"/>
      <c r="DZZ9" s="30"/>
      <c r="EAA9" s="371"/>
      <c r="EAB9" s="480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0"/>
      <c r="EAP9" s="30"/>
      <c r="EAQ9" s="371"/>
      <c r="EAR9" s="480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0"/>
      <c r="EBF9" s="30"/>
      <c r="EBG9" s="371"/>
      <c r="EBH9" s="480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0"/>
      <c r="EBV9" s="30"/>
      <c r="EBW9" s="371"/>
      <c r="EBX9" s="480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0"/>
      <c r="ECL9" s="30"/>
      <c r="ECM9" s="371"/>
      <c r="ECN9" s="480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0"/>
      <c r="EDB9" s="30"/>
      <c r="EDC9" s="371"/>
      <c r="EDD9" s="480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0"/>
      <c r="EDR9" s="30"/>
      <c r="EDS9" s="371"/>
      <c r="EDT9" s="480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0"/>
      <c r="EEH9" s="30"/>
      <c r="EEI9" s="371"/>
      <c r="EEJ9" s="480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0"/>
      <c r="EEX9" s="30"/>
      <c r="EEY9" s="371"/>
      <c r="EEZ9" s="480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0"/>
      <c r="EFN9" s="30"/>
      <c r="EFO9" s="371"/>
      <c r="EFP9" s="480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0"/>
      <c r="EGD9" s="30"/>
      <c r="EGE9" s="371"/>
      <c r="EGF9" s="480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0"/>
      <c r="EGT9" s="30"/>
      <c r="EGU9" s="371"/>
      <c r="EGV9" s="480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0"/>
      <c r="EHJ9" s="30"/>
      <c r="EHK9" s="371"/>
      <c r="EHL9" s="480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0"/>
      <c r="EHZ9" s="30"/>
      <c r="EIA9" s="371"/>
      <c r="EIB9" s="480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0"/>
      <c r="EIP9" s="30"/>
      <c r="EIQ9" s="371"/>
      <c r="EIR9" s="480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0"/>
      <c r="EJF9" s="30"/>
      <c r="EJG9" s="371"/>
      <c r="EJH9" s="480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0"/>
      <c r="EJV9" s="30"/>
      <c r="EJW9" s="371"/>
      <c r="EJX9" s="480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0"/>
      <c r="EKL9" s="30"/>
      <c r="EKM9" s="371"/>
      <c r="EKN9" s="480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0"/>
      <c r="ELB9" s="30"/>
      <c r="ELC9" s="371"/>
      <c r="ELD9" s="480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0"/>
      <c r="ELR9" s="30"/>
      <c r="ELS9" s="371"/>
      <c r="ELT9" s="480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0"/>
      <c r="EMH9" s="30"/>
      <c r="EMI9" s="371"/>
      <c r="EMJ9" s="480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0"/>
      <c r="EMX9" s="30"/>
      <c r="EMY9" s="371"/>
      <c r="EMZ9" s="480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0"/>
      <c r="ENN9" s="30"/>
      <c r="ENO9" s="371"/>
      <c r="ENP9" s="480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0"/>
      <c r="EOD9" s="30"/>
      <c r="EOE9" s="371"/>
      <c r="EOF9" s="480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0"/>
      <c r="EOT9" s="30"/>
      <c r="EOU9" s="371"/>
      <c r="EOV9" s="480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0"/>
      <c r="EPJ9" s="30"/>
      <c r="EPK9" s="371"/>
      <c r="EPL9" s="480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0"/>
      <c r="EPZ9" s="30"/>
      <c r="EQA9" s="371"/>
      <c r="EQB9" s="480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0"/>
      <c r="EQP9" s="30"/>
      <c r="EQQ9" s="371"/>
      <c r="EQR9" s="480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0"/>
      <c r="ERF9" s="30"/>
      <c r="ERG9" s="371"/>
      <c r="ERH9" s="480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0"/>
      <c r="ERV9" s="30"/>
      <c r="ERW9" s="371"/>
      <c r="ERX9" s="480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0"/>
      <c r="ESL9" s="30"/>
      <c r="ESM9" s="371"/>
      <c r="ESN9" s="480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0"/>
      <c r="ETB9" s="30"/>
      <c r="ETC9" s="371"/>
      <c r="ETD9" s="480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0"/>
      <c r="ETR9" s="30"/>
      <c r="ETS9" s="371"/>
      <c r="ETT9" s="480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0"/>
      <c r="EUH9" s="30"/>
      <c r="EUI9" s="371"/>
      <c r="EUJ9" s="480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0"/>
      <c r="EUX9" s="30"/>
      <c r="EUY9" s="371"/>
      <c r="EUZ9" s="480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0"/>
      <c r="EVN9" s="30"/>
      <c r="EVO9" s="371"/>
      <c r="EVP9" s="480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0"/>
      <c r="EWD9" s="30"/>
      <c r="EWE9" s="371"/>
      <c r="EWF9" s="480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0"/>
      <c r="EWT9" s="30"/>
      <c r="EWU9" s="371"/>
      <c r="EWV9" s="480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0"/>
      <c r="EXJ9" s="30"/>
      <c r="EXK9" s="371"/>
      <c r="EXL9" s="480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0"/>
      <c r="EXZ9" s="30"/>
      <c r="EYA9" s="371"/>
      <c r="EYB9" s="480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0"/>
      <c r="EYP9" s="30"/>
      <c r="EYQ9" s="371"/>
      <c r="EYR9" s="480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0"/>
      <c r="EZF9" s="30"/>
      <c r="EZG9" s="371"/>
      <c r="EZH9" s="480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0"/>
      <c r="EZV9" s="30"/>
      <c r="EZW9" s="371"/>
      <c r="EZX9" s="480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0"/>
      <c r="FAL9" s="30"/>
      <c r="FAM9" s="371"/>
      <c r="FAN9" s="480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0"/>
      <c r="FBB9" s="30"/>
      <c r="FBC9" s="371"/>
      <c r="FBD9" s="480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0"/>
      <c r="FBR9" s="30"/>
      <c r="FBS9" s="371"/>
      <c r="FBT9" s="480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0"/>
      <c r="FCH9" s="30"/>
      <c r="FCI9" s="371"/>
      <c r="FCJ9" s="480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0"/>
      <c r="FCX9" s="30"/>
      <c r="FCY9" s="371"/>
      <c r="FCZ9" s="480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0"/>
      <c r="FDN9" s="30"/>
      <c r="FDO9" s="371"/>
      <c r="FDP9" s="480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0"/>
      <c r="FED9" s="30"/>
      <c r="FEE9" s="371"/>
      <c r="FEF9" s="480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0"/>
      <c r="FET9" s="30"/>
      <c r="FEU9" s="371"/>
      <c r="FEV9" s="480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0"/>
      <c r="FFJ9" s="30"/>
      <c r="FFK9" s="371"/>
      <c r="FFL9" s="480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0"/>
      <c r="FFZ9" s="30"/>
      <c r="FGA9" s="371"/>
      <c r="FGB9" s="480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0"/>
      <c r="FGP9" s="30"/>
      <c r="FGQ9" s="371"/>
      <c r="FGR9" s="480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0"/>
      <c r="FHF9" s="30"/>
      <c r="FHG9" s="371"/>
      <c r="FHH9" s="480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0"/>
      <c r="FHV9" s="30"/>
      <c r="FHW9" s="371"/>
      <c r="FHX9" s="480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0"/>
      <c r="FIL9" s="30"/>
      <c r="FIM9" s="371"/>
      <c r="FIN9" s="480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0"/>
      <c r="FJB9" s="30"/>
      <c r="FJC9" s="371"/>
      <c r="FJD9" s="480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0"/>
      <c r="FJR9" s="30"/>
      <c r="FJS9" s="371"/>
      <c r="FJT9" s="480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0"/>
      <c r="FKH9" s="30"/>
      <c r="FKI9" s="371"/>
      <c r="FKJ9" s="480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0"/>
      <c r="FKX9" s="30"/>
      <c r="FKY9" s="371"/>
      <c r="FKZ9" s="480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0"/>
      <c r="FLN9" s="30"/>
      <c r="FLO9" s="371"/>
      <c r="FLP9" s="480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0"/>
      <c r="FMD9" s="30"/>
      <c r="FME9" s="371"/>
      <c r="FMF9" s="480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0"/>
      <c r="FMT9" s="30"/>
      <c r="FMU9" s="371"/>
      <c r="FMV9" s="480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0"/>
      <c r="FNJ9" s="30"/>
      <c r="FNK9" s="371"/>
      <c r="FNL9" s="480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0"/>
      <c r="FNZ9" s="30"/>
      <c r="FOA9" s="371"/>
      <c r="FOB9" s="480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0"/>
      <c r="FOP9" s="30"/>
      <c r="FOQ9" s="371"/>
      <c r="FOR9" s="480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0"/>
      <c r="FPF9" s="30"/>
      <c r="FPG9" s="371"/>
      <c r="FPH9" s="480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0"/>
      <c r="FPV9" s="30"/>
      <c r="FPW9" s="371"/>
      <c r="FPX9" s="480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0"/>
      <c r="FQL9" s="30"/>
      <c r="FQM9" s="371"/>
      <c r="FQN9" s="480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0"/>
      <c r="FRB9" s="30"/>
      <c r="FRC9" s="371"/>
      <c r="FRD9" s="480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0"/>
      <c r="FRR9" s="30"/>
      <c r="FRS9" s="371"/>
      <c r="FRT9" s="480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0"/>
      <c r="FSH9" s="30"/>
      <c r="FSI9" s="371"/>
      <c r="FSJ9" s="480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0"/>
      <c r="FSX9" s="30"/>
      <c r="FSY9" s="371"/>
      <c r="FSZ9" s="480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0"/>
      <c r="FTN9" s="30"/>
      <c r="FTO9" s="371"/>
      <c r="FTP9" s="480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0"/>
      <c r="FUD9" s="30"/>
      <c r="FUE9" s="371"/>
      <c r="FUF9" s="480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0"/>
      <c r="FUT9" s="30"/>
      <c r="FUU9" s="371"/>
      <c r="FUV9" s="480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0"/>
      <c r="FVJ9" s="30"/>
      <c r="FVK9" s="371"/>
      <c r="FVL9" s="480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0"/>
      <c r="FVZ9" s="30"/>
      <c r="FWA9" s="371"/>
      <c r="FWB9" s="480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0"/>
      <c r="FWP9" s="30"/>
      <c r="FWQ9" s="371"/>
      <c r="FWR9" s="480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0"/>
      <c r="FXF9" s="30"/>
      <c r="FXG9" s="371"/>
      <c r="FXH9" s="480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0"/>
      <c r="FXV9" s="30"/>
      <c r="FXW9" s="371"/>
      <c r="FXX9" s="480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0"/>
      <c r="FYL9" s="30"/>
      <c r="FYM9" s="371"/>
      <c r="FYN9" s="480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0"/>
      <c r="FZB9" s="30"/>
      <c r="FZC9" s="371"/>
      <c r="FZD9" s="480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0"/>
      <c r="FZR9" s="30"/>
      <c r="FZS9" s="371"/>
      <c r="FZT9" s="480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0"/>
      <c r="GAH9" s="30"/>
      <c r="GAI9" s="371"/>
      <c r="GAJ9" s="480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0"/>
      <c r="GAX9" s="30"/>
      <c r="GAY9" s="371"/>
      <c r="GAZ9" s="480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0"/>
      <c r="GBN9" s="30"/>
      <c r="GBO9" s="371"/>
      <c r="GBP9" s="480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0"/>
      <c r="GCD9" s="30"/>
      <c r="GCE9" s="371"/>
      <c r="GCF9" s="480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0"/>
      <c r="GCT9" s="30"/>
      <c r="GCU9" s="371"/>
      <c r="GCV9" s="480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0"/>
      <c r="GDJ9" s="30"/>
      <c r="GDK9" s="371"/>
      <c r="GDL9" s="480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0"/>
      <c r="GDZ9" s="30"/>
      <c r="GEA9" s="371"/>
      <c r="GEB9" s="480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0"/>
      <c r="GEP9" s="30"/>
      <c r="GEQ9" s="371"/>
      <c r="GER9" s="480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0"/>
      <c r="GFF9" s="30"/>
      <c r="GFG9" s="371"/>
      <c r="GFH9" s="480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0"/>
      <c r="GFV9" s="30"/>
      <c r="GFW9" s="371"/>
      <c r="GFX9" s="480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0"/>
      <c r="GGL9" s="30"/>
      <c r="GGM9" s="371"/>
      <c r="GGN9" s="480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0"/>
      <c r="GHB9" s="30"/>
      <c r="GHC9" s="371"/>
      <c r="GHD9" s="480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0"/>
      <c r="GHR9" s="30"/>
      <c r="GHS9" s="371"/>
      <c r="GHT9" s="480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0"/>
      <c r="GIH9" s="30"/>
      <c r="GII9" s="371"/>
      <c r="GIJ9" s="480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0"/>
      <c r="GIX9" s="30"/>
      <c r="GIY9" s="371"/>
      <c r="GIZ9" s="480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0"/>
      <c r="GJN9" s="30"/>
      <c r="GJO9" s="371"/>
      <c r="GJP9" s="480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0"/>
      <c r="GKD9" s="30"/>
      <c r="GKE9" s="371"/>
      <c r="GKF9" s="480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0"/>
      <c r="GKT9" s="30"/>
      <c r="GKU9" s="371"/>
      <c r="GKV9" s="480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0"/>
      <c r="GLJ9" s="30"/>
      <c r="GLK9" s="371"/>
      <c r="GLL9" s="480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0"/>
      <c r="GLZ9" s="30"/>
      <c r="GMA9" s="371"/>
      <c r="GMB9" s="480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0"/>
      <c r="GMP9" s="30"/>
      <c r="GMQ9" s="371"/>
      <c r="GMR9" s="480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0"/>
      <c r="GNF9" s="30"/>
      <c r="GNG9" s="371"/>
      <c r="GNH9" s="480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0"/>
      <c r="GNV9" s="30"/>
      <c r="GNW9" s="371"/>
      <c r="GNX9" s="480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0"/>
      <c r="GOL9" s="30"/>
      <c r="GOM9" s="371"/>
      <c r="GON9" s="480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0"/>
      <c r="GPB9" s="30"/>
      <c r="GPC9" s="371"/>
      <c r="GPD9" s="480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0"/>
      <c r="GPR9" s="30"/>
      <c r="GPS9" s="371"/>
      <c r="GPT9" s="480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0"/>
      <c r="GQH9" s="30"/>
      <c r="GQI9" s="371"/>
      <c r="GQJ9" s="480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0"/>
      <c r="GQX9" s="30"/>
      <c r="GQY9" s="371"/>
      <c r="GQZ9" s="480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0"/>
      <c r="GRN9" s="30"/>
      <c r="GRO9" s="371"/>
      <c r="GRP9" s="480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0"/>
      <c r="GSD9" s="30"/>
      <c r="GSE9" s="371"/>
      <c r="GSF9" s="480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0"/>
      <c r="GST9" s="30"/>
      <c r="GSU9" s="371"/>
      <c r="GSV9" s="480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0"/>
      <c r="GTJ9" s="30"/>
      <c r="GTK9" s="371"/>
      <c r="GTL9" s="480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0"/>
      <c r="GTZ9" s="30"/>
      <c r="GUA9" s="371"/>
      <c r="GUB9" s="480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0"/>
      <c r="GUP9" s="30"/>
      <c r="GUQ9" s="371"/>
      <c r="GUR9" s="480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0"/>
      <c r="GVF9" s="30"/>
      <c r="GVG9" s="371"/>
      <c r="GVH9" s="480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0"/>
      <c r="GVV9" s="30"/>
      <c r="GVW9" s="371"/>
      <c r="GVX9" s="480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0"/>
      <c r="GWL9" s="30"/>
      <c r="GWM9" s="371"/>
      <c r="GWN9" s="480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0"/>
      <c r="GXB9" s="30"/>
      <c r="GXC9" s="371"/>
      <c r="GXD9" s="480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0"/>
      <c r="GXR9" s="30"/>
      <c r="GXS9" s="371"/>
      <c r="GXT9" s="480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0"/>
      <c r="GYH9" s="30"/>
      <c r="GYI9" s="371"/>
      <c r="GYJ9" s="480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0"/>
      <c r="GYX9" s="30"/>
      <c r="GYY9" s="371"/>
      <c r="GYZ9" s="480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0"/>
      <c r="GZN9" s="30"/>
      <c r="GZO9" s="371"/>
      <c r="GZP9" s="480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0"/>
      <c r="HAD9" s="30"/>
      <c r="HAE9" s="371"/>
      <c r="HAF9" s="480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0"/>
      <c r="HAT9" s="30"/>
      <c r="HAU9" s="371"/>
      <c r="HAV9" s="480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0"/>
      <c r="HBJ9" s="30"/>
      <c r="HBK9" s="371"/>
      <c r="HBL9" s="480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0"/>
      <c r="HBZ9" s="30"/>
      <c r="HCA9" s="371"/>
      <c r="HCB9" s="480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0"/>
      <c r="HCP9" s="30"/>
      <c r="HCQ9" s="371"/>
      <c r="HCR9" s="480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0"/>
      <c r="HDF9" s="30"/>
      <c r="HDG9" s="371"/>
      <c r="HDH9" s="480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0"/>
      <c r="HDV9" s="30"/>
      <c r="HDW9" s="371"/>
      <c r="HDX9" s="480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0"/>
      <c r="HEL9" s="30"/>
      <c r="HEM9" s="371"/>
      <c r="HEN9" s="480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0"/>
      <c r="HFB9" s="30"/>
      <c r="HFC9" s="371"/>
      <c r="HFD9" s="480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0"/>
      <c r="HFR9" s="30"/>
      <c r="HFS9" s="371"/>
      <c r="HFT9" s="480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0"/>
      <c r="HGH9" s="30"/>
      <c r="HGI9" s="371"/>
      <c r="HGJ9" s="480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0"/>
      <c r="HGX9" s="30"/>
      <c r="HGY9" s="371"/>
      <c r="HGZ9" s="480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0"/>
      <c r="HHN9" s="30"/>
      <c r="HHO9" s="371"/>
      <c r="HHP9" s="480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0"/>
      <c r="HID9" s="30"/>
      <c r="HIE9" s="371"/>
      <c r="HIF9" s="480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0"/>
      <c r="HIT9" s="30"/>
      <c r="HIU9" s="371"/>
      <c r="HIV9" s="480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0"/>
      <c r="HJJ9" s="30"/>
      <c r="HJK9" s="371"/>
      <c r="HJL9" s="480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0"/>
      <c r="HJZ9" s="30"/>
      <c r="HKA9" s="371"/>
      <c r="HKB9" s="480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0"/>
      <c r="HKP9" s="30"/>
      <c r="HKQ9" s="371"/>
      <c r="HKR9" s="480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0"/>
      <c r="HLF9" s="30"/>
      <c r="HLG9" s="371"/>
      <c r="HLH9" s="480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0"/>
      <c r="HLV9" s="30"/>
      <c r="HLW9" s="371"/>
      <c r="HLX9" s="480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0"/>
      <c r="HML9" s="30"/>
      <c r="HMM9" s="371"/>
      <c r="HMN9" s="480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0"/>
      <c r="HNB9" s="30"/>
      <c r="HNC9" s="371"/>
      <c r="HND9" s="480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0"/>
      <c r="HNR9" s="30"/>
      <c r="HNS9" s="371"/>
      <c r="HNT9" s="480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0"/>
      <c r="HOH9" s="30"/>
      <c r="HOI9" s="371"/>
      <c r="HOJ9" s="480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0"/>
      <c r="HOX9" s="30"/>
      <c r="HOY9" s="371"/>
      <c r="HOZ9" s="480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0"/>
      <c r="HPN9" s="30"/>
      <c r="HPO9" s="371"/>
      <c r="HPP9" s="480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0"/>
      <c r="HQD9" s="30"/>
      <c r="HQE9" s="371"/>
      <c r="HQF9" s="480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0"/>
      <c r="HQT9" s="30"/>
      <c r="HQU9" s="371"/>
      <c r="HQV9" s="480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0"/>
      <c r="HRJ9" s="30"/>
      <c r="HRK9" s="371"/>
      <c r="HRL9" s="480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0"/>
      <c r="HRZ9" s="30"/>
      <c r="HSA9" s="371"/>
      <c r="HSB9" s="480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0"/>
      <c r="HSP9" s="30"/>
      <c r="HSQ9" s="371"/>
      <c r="HSR9" s="480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0"/>
      <c r="HTF9" s="30"/>
      <c r="HTG9" s="371"/>
      <c r="HTH9" s="480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0"/>
      <c r="HTV9" s="30"/>
      <c r="HTW9" s="371"/>
      <c r="HTX9" s="480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0"/>
      <c r="HUL9" s="30"/>
      <c r="HUM9" s="371"/>
      <c r="HUN9" s="480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0"/>
      <c r="HVB9" s="30"/>
      <c r="HVC9" s="371"/>
      <c r="HVD9" s="480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0"/>
      <c r="HVR9" s="30"/>
      <c r="HVS9" s="371"/>
      <c r="HVT9" s="480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0"/>
      <c r="HWH9" s="30"/>
      <c r="HWI9" s="371"/>
      <c r="HWJ9" s="480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0"/>
      <c r="HWX9" s="30"/>
      <c r="HWY9" s="371"/>
      <c r="HWZ9" s="480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0"/>
      <c r="HXN9" s="30"/>
      <c r="HXO9" s="371"/>
      <c r="HXP9" s="480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0"/>
      <c r="HYD9" s="30"/>
      <c r="HYE9" s="371"/>
      <c r="HYF9" s="480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0"/>
      <c r="HYT9" s="30"/>
      <c r="HYU9" s="371"/>
      <c r="HYV9" s="480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0"/>
      <c r="HZJ9" s="30"/>
      <c r="HZK9" s="371"/>
      <c r="HZL9" s="480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0"/>
      <c r="HZZ9" s="30"/>
      <c r="IAA9" s="371"/>
      <c r="IAB9" s="480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0"/>
      <c r="IAP9" s="30"/>
      <c r="IAQ9" s="371"/>
      <c r="IAR9" s="480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0"/>
      <c r="IBF9" s="30"/>
      <c r="IBG9" s="371"/>
      <c r="IBH9" s="480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0"/>
      <c r="IBV9" s="30"/>
      <c r="IBW9" s="371"/>
      <c r="IBX9" s="480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0"/>
      <c r="ICL9" s="30"/>
      <c r="ICM9" s="371"/>
      <c r="ICN9" s="480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0"/>
      <c r="IDB9" s="30"/>
      <c r="IDC9" s="371"/>
      <c r="IDD9" s="480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0"/>
      <c r="IDR9" s="30"/>
      <c r="IDS9" s="371"/>
      <c r="IDT9" s="480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0"/>
      <c r="IEH9" s="30"/>
      <c r="IEI9" s="371"/>
      <c r="IEJ9" s="480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0"/>
      <c r="IEX9" s="30"/>
      <c r="IEY9" s="371"/>
      <c r="IEZ9" s="480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0"/>
      <c r="IFN9" s="30"/>
      <c r="IFO9" s="371"/>
      <c r="IFP9" s="480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0"/>
      <c r="IGD9" s="30"/>
      <c r="IGE9" s="371"/>
      <c r="IGF9" s="480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0"/>
      <c r="IGT9" s="30"/>
      <c r="IGU9" s="371"/>
      <c r="IGV9" s="480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0"/>
      <c r="IHJ9" s="30"/>
      <c r="IHK9" s="371"/>
      <c r="IHL9" s="480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0"/>
      <c r="IHZ9" s="30"/>
      <c r="IIA9" s="371"/>
      <c r="IIB9" s="480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0"/>
      <c r="IIP9" s="30"/>
      <c r="IIQ9" s="371"/>
      <c r="IIR9" s="480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0"/>
      <c r="IJF9" s="30"/>
      <c r="IJG9" s="371"/>
      <c r="IJH9" s="480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0"/>
      <c r="IJV9" s="30"/>
      <c r="IJW9" s="371"/>
      <c r="IJX9" s="480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0"/>
      <c r="IKL9" s="30"/>
      <c r="IKM9" s="371"/>
      <c r="IKN9" s="480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0"/>
      <c r="ILB9" s="30"/>
      <c r="ILC9" s="371"/>
      <c r="ILD9" s="480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0"/>
      <c r="ILR9" s="30"/>
      <c r="ILS9" s="371"/>
      <c r="ILT9" s="480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0"/>
      <c r="IMH9" s="30"/>
      <c r="IMI9" s="371"/>
      <c r="IMJ9" s="480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0"/>
      <c r="IMX9" s="30"/>
      <c r="IMY9" s="371"/>
      <c r="IMZ9" s="480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0"/>
      <c r="INN9" s="30"/>
      <c r="INO9" s="371"/>
      <c r="INP9" s="480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0"/>
      <c r="IOD9" s="30"/>
      <c r="IOE9" s="371"/>
      <c r="IOF9" s="480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0"/>
      <c r="IOT9" s="30"/>
      <c r="IOU9" s="371"/>
      <c r="IOV9" s="480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0"/>
      <c r="IPJ9" s="30"/>
      <c r="IPK9" s="371"/>
      <c r="IPL9" s="480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0"/>
      <c r="IPZ9" s="30"/>
      <c r="IQA9" s="371"/>
      <c r="IQB9" s="480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0"/>
      <c r="IQP9" s="30"/>
      <c r="IQQ9" s="371"/>
      <c r="IQR9" s="480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0"/>
      <c r="IRF9" s="30"/>
      <c r="IRG9" s="371"/>
      <c r="IRH9" s="480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0"/>
      <c r="IRV9" s="30"/>
      <c r="IRW9" s="371"/>
      <c r="IRX9" s="480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0"/>
      <c r="ISL9" s="30"/>
      <c r="ISM9" s="371"/>
      <c r="ISN9" s="480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0"/>
      <c r="ITB9" s="30"/>
      <c r="ITC9" s="371"/>
      <c r="ITD9" s="480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0"/>
      <c r="ITR9" s="30"/>
      <c r="ITS9" s="371"/>
      <c r="ITT9" s="480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0"/>
      <c r="IUH9" s="30"/>
      <c r="IUI9" s="371"/>
      <c r="IUJ9" s="480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0"/>
      <c r="IUX9" s="30"/>
      <c r="IUY9" s="371"/>
      <c r="IUZ9" s="480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0"/>
      <c r="IVN9" s="30"/>
      <c r="IVO9" s="371"/>
      <c r="IVP9" s="480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0"/>
      <c r="IWD9" s="30"/>
      <c r="IWE9" s="371"/>
      <c r="IWF9" s="480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0"/>
      <c r="IWT9" s="30"/>
      <c r="IWU9" s="371"/>
      <c r="IWV9" s="480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0"/>
      <c r="IXJ9" s="30"/>
      <c r="IXK9" s="371"/>
      <c r="IXL9" s="480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0"/>
      <c r="IXZ9" s="30"/>
      <c r="IYA9" s="371"/>
      <c r="IYB9" s="480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0"/>
      <c r="IYP9" s="30"/>
      <c r="IYQ9" s="371"/>
      <c r="IYR9" s="480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0"/>
      <c r="IZF9" s="30"/>
      <c r="IZG9" s="371"/>
      <c r="IZH9" s="480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0"/>
      <c r="IZV9" s="30"/>
      <c r="IZW9" s="371"/>
      <c r="IZX9" s="480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0"/>
      <c r="JAL9" s="30"/>
      <c r="JAM9" s="371"/>
      <c r="JAN9" s="480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0"/>
      <c r="JBB9" s="30"/>
      <c r="JBC9" s="371"/>
      <c r="JBD9" s="480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0"/>
      <c r="JBR9" s="30"/>
      <c r="JBS9" s="371"/>
      <c r="JBT9" s="480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0"/>
      <c r="JCH9" s="30"/>
      <c r="JCI9" s="371"/>
      <c r="JCJ9" s="480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0"/>
      <c r="JCX9" s="30"/>
      <c r="JCY9" s="371"/>
      <c r="JCZ9" s="480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0"/>
      <c r="JDN9" s="30"/>
      <c r="JDO9" s="371"/>
      <c r="JDP9" s="480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0"/>
      <c r="JED9" s="30"/>
      <c r="JEE9" s="371"/>
      <c r="JEF9" s="480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0"/>
      <c r="JET9" s="30"/>
      <c r="JEU9" s="371"/>
      <c r="JEV9" s="480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0"/>
      <c r="JFJ9" s="30"/>
      <c r="JFK9" s="371"/>
      <c r="JFL9" s="480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0"/>
      <c r="JFZ9" s="30"/>
      <c r="JGA9" s="371"/>
      <c r="JGB9" s="480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0"/>
      <c r="JGP9" s="30"/>
      <c r="JGQ9" s="371"/>
      <c r="JGR9" s="480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0"/>
      <c r="JHF9" s="30"/>
      <c r="JHG9" s="371"/>
      <c r="JHH9" s="480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0"/>
      <c r="JHV9" s="30"/>
      <c r="JHW9" s="371"/>
      <c r="JHX9" s="480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0"/>
      <c r="JIL9" s="30"/>
      <c r="JIM9" s="371"/>
      <c r="JIN9" s="480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0"/>
      <c r="JJB9" s="30"/>
      <c r="JJC9" s="371"/>
      <c r="JJD9" s="480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0"/>
      <c r="JJR9" s="30"/>
      <c r="JJS9" s="371"/>
      <c r="JJT9" s="480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0"/>
      <c r="JKH9" s="30"/>
      <c r="JKI9" s="371"/>
      <c r="JKJ9" s="480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0"/>
      <c r="JKX9" s="30"/>
      <c r="JKY9" s="371"/>
      <c r="JKZ9" s="480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0"/>
      <c r="JLN9" s="30"/>
      <c r="JLO9" s="371"/>
      <c r="JLP9" s="480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0"/>
      <c r="JMD9" s="30"/>
      <c r="JME9" s="371"/>
      <c r="JMF9" s="480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0"/>
      <c r="JMT9" s="30"/>
      <c r="JMU9" s="371"/>
      <c r="JMV9" s="480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0"/>
      <c r="JNJ9" s="30"/>
      <c r="JNK9" s="371"/>
      <c r="JNL9" s="480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0"/>
      <c r="JNZ9" s="30"/>
      <c r="JOA9" s="371"/>
      <c r="JOB9" s="480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0"/>
      <c r="JOP9" s="30"/>
      <c r="JOQ9" s="371"/>
      <c r="JOR9" s="480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0"/>
      <c r="JPF9" s="30"/>
      <c r="JPG9" s="371"/>
      <c r="JPH9" s="480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0"/>
      <c r="JPV9" s="30"/>
      <c r="JPW9" s="371"/>
      <c r="JPX9" s="480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0"/>
      <c r="JQL9" s="30"/>
      <c r="JQM9" s="371"/>
      <c r="JQN9" s="480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0"/>
      <c r="JRB9" s="30"/>
      <c r="JRC9" s="371"/>
      <c r="JRD9" s="480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0"/>
      <c r="JRR9" s="30"/>
      <c r="JRS9" s="371"/>
      <c r="JRT9" s="480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0"/>
      <c r="JSH9" s="30"/>
      <c r="JSI9" s="371"/>
      <c r="JSJ9" s="480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0"/>
      <c r="JSX9" s="30"/>
      <c r="JSY9" s="371"/>
      <c r="JSZ9" s="480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0"/>
      <c r="JTN9" s="30"/>
      <c r="JTO9" s="371"/>
      <c r="JTP9" s="480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0"/>
      <c r="JUD9" s="30"/>
      <c r="JUE9" s="371"/>
      <c r="JUF9" s="480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0"/>
      <c r="JUT9" s="30"/>
      <c r="JUU9" s="371"/>
      <c r="JUV9" s="480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0"/>
      <c r="JVJ9" s="30"/>
      <c r="JVK9" s="371"/>
      <c r="JVL9" s="480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0"/>
      <c r="JVZ9" s="30"/>
      <c r="JWA9" s="371"/>
      <c r="JWB9" s="480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0"/>
      <c r="JWP9" s="30"/>
      <c r="JWQ9" s="371"/>
      <c r="JWR9" s="480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0"/>
      <c r="JXF9" s="30"/>
      <c r="JXG9" s="371"/>
      <c r="JXH9" s="480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0"/>
      <c r="JXV9" s="30"/>
      <c r="JXW9" s="371"/>
      <c r="JXX9" s="480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0"/>
      <c r="JYL9" s="30"/>
      <c r="JYM9" s="371"/>
      <c r="JYN9" s="480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0"/>
      <c r="JZB9" s="30"/>
      <c r="JZC9" s="371"/>
      <c r="JZD9" s="480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0"/>
      <c r="JZR9" s="30"/>
      <c r="JZS9" s="371"/>
      <c r="JZT9" s="480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0"/>
      <c r="KAH9" s="30"/>
      <c r="KAI9" s="371"/>
      <c r="KAJ9" s="480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0"/>
      <c r="KAX9" s="30"/>
      <c r="KAY9" s="371"/>
      <c r="KAZ9" s="480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0"/>
      <c r="KBN9" s="30"/>
      <c r="KBO9" s="371"/>
      <c r="KBP9" s="480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0"/>
      <c r="KCD9" s="30"/>
      <c r="KCE9" s="371"/>
      <c r="KCF9" s="480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0"/>
      <c r="KCT9" s="30"/>
      <c r="KCU9" s="371"/>
      <c r="KCV9" s="480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0"/>
      <c r="KDJ9" s="30"/>
      <c r="KDK9" s="371"/>
      <c r="KDL9" s="480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0"/>
      <c r="KDZ9" s="30"/>
      <c r="KEA9" s="371"/>
      <c r="KEB9" s="480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0"/>
      <c r="KEP9" s="30"/>
      <c r="KEQ9" s="371"/>
      <c r="KER9" s="480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0"/>
      <c r="KFF9" s="30"/>
      <c r="KFG9" s="371"/>
      <c r="KFH9" s="480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0"/>
      <c r="KFV9" s="30"/>
      <c r="KFW9" s="371"/>
      <c r="KFX9" s="480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0"/>
      <c r="KGL9" s="30"/>
      <c r="KGM9" s="371"/>
      <c r="KGN9" s="480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0"/>
      <c r="KHB9" s="30"/>
      <c r="KHC9" s="371"/>
      <c r="KHD9" s="480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0"/>
      <c r="KHR9" s="30"/>
      <c r="KHS9" s="371"/>
      <c r="KHT9" s="480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0"/>
      <c r="KIH9" s="30"/>
      <c r="KII9" s="371"/>
      <c r="KIJ9" s="480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0"/>
      <c r="KIX9" s="30"/>
      <c r="KIY9" s="371"/>
      <c r="KIZ9" s="480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0"/>
      <c r="KJN9" s="30"/>
      <c r="KJO9" s="371"/>
      <c r="KJP9" s="480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0"/>
      <c r="KKD9" s="30"/>
      <c r="KKE9" s="371"/>
      <c r="KKF9" s="480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0"/>
      <c r="KKT9" s="30"/>
      <c r="KKU9" s="371"/>
      <c r="KKV9" s="480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0"/>
      <c r="KLJ9" s="30"/>
      <c r="KLK9" s="371"/>
      <c r="KLL9" s="480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0"/>
      <c r="KLZ9" s="30"/>
      <c r="KMA9" s="371"/>
      <c r="KMB9" s="480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0"/>
      <c r="KMP9" s="30"/>
      <c r="KMQ9" s="371"/>
      <c r="KMR9" s="480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0"/>
      <c r="KNF9" s="30"/>
      <c r="KNG9" s="371"/>
      <c r="KNH9" s="480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0"/>
      <c r="KNV9" s="30"/>
      <c r="KNW9" s="371"/>
      <c r="KNX9" s="480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0"/>
      <c r="KOL9" s="30"/>
      <c r="KOM9" s="371"/>
      <c r="KON9" s="480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0"/>
      <c r="KPB9" s="30"/>
      <c r="KPC9" s="371"/>
      <c r="KPD9" s="480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0"/>
      <c r="KPR9" s="30"/>
      <c r="KPS9" s="371"/>
      <c r="KPT9" s="480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0"/>
      <c r="KQH9" s="30"/>
      <c r="KQI9" s="371"/>
      <c r="KQJ9" s="480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0"/>
      <c r="KQX9" s="30"/>
      <c r="KQY9" s="371"/>
      <c r="KQZ9" s="480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0"/>
      <c r="KRN9" s="30"/>
      <c r="KRO9" s="371"/>
      <c r="KRP9" s="480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0"/>
      <c r="KSD9" s="30"/>
      <c r="KSE9" s="371"/>
      <c r="KSF9" s="480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0"/>
      <c r="KST9" s="30"/>
      <c r="KSU9" s="371"/>
      <c r="KSV9" s="480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0"/>
      <c r="KTJ9" s="30"/>
      <c r="KTK9" s="371"/>
      <c r="KTL9" s="480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0"/>
      <c r="KTZ9" s="30"/>
      <c r="KUA9" s="371"/>
      <c r="KUB9" s="480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0"/>
      <c r="KUP9" s="30"/>
      <c r="KUQ9" s="371"/>
      <c r="KUR9" s="480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0"/>
      <c r="KVF9" s="30"/>
      <c r="KVG9" s="371"/>
      <c r="KVH9" s="480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0"/>
      <c r="KVV9" s="30"/>
      <c r="KVW9" s="371"/>
      <c r="KVX9" s="480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0"/>
      <c r="KWL9" s="30"/>
      <c r="KWM9" s="371"/>
      <c r="KWN9" s="480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0"/>
      <c r="KXB9" s="30"/>
      <c r="KXC9" s="371"/>
      <c r="KXD9" s="480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0"/>
      <c r="KXR9" s="30"/>
      <c r="KXS9" s="371"/>
      <c r="KXT9" s="480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0"/>
      <c r="KYH9" s="30"/>
      <c r="KYI9" s="371"/>
      <c r="KYJ9" s="480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0"/>
      <c r="KYX9" s="30"/>
      <c r="KYY9" s="371"/>
      <c r="KYZ9" s="480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0"/>
      <c r="KZN9" s="30"/>
      <c r="KZO9" s="371"/>
      <c r="KZP9" s="480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0"/>
      <c r="LAD9" s="30"/>
      <c r="LAE9" s="371"/>
      <c r="LAF9" s="480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0"/>
      <c r="LAT9" s="30"/>
      <c r="LAU9" s="371"/>
      <c r="LAV9" s="480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0"/>
      <c r="LBJ9" s="30"/>
      <c r="LBK9" s="371"/>
      <c r="LBL9" s="480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0"/>
      <c r="LBZ9" s="30"/>
      <c r="LCA9" s="371"/>
      <c r="LCB9" s="480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0"/>
      <c r="LCP9" s="30"/>
      <c r="LCQ9" s="371"/>
      <c r="LCR9" s="480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0"/>
      <c r="LDF9" s="30"/>
      <c r="LDG9" s="371"/>
      <c r="LDH9" s="480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0"/>
      <c r="LDV9" s="30"/>
      <c r="LDW9" s="371"/>
      <c r="LDX9" s="480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0"/>
      <c r="LEL9" s="30"/>
      <c r="LEM9" s="371"/>
      <c r="LEN9" s="480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0"/>
      <c r="LFB9" s="30"/>
      <c r="LFC9" s="371"/>
      <c r="LFD9" s="480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0"/>
      <c r="LFR9" s="30"/>
      <c r="LFS9" s="371"/>
      <c r="LFT9" s="480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0"/>
      <c r="LGH9" s="30"/>
      <c r="LGI9" s="371"/>
      <c r="LGJ9" s="480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0"/>
      <c r="LGX9" s="30"/>
      <c r="LGY9" s="371"/>
      <c r="LGZ9" s="480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0"/>
      <c r="LHN9" s="30"/>
      <c r="LHO9" s="371"/>
      <c r="LHP9" s="480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0"/>
      <c r="LID9" s="30"/>
      <c r="LIE9" s="371"/>
      <c r="LIF9" s="480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0"/>
      <c r="LIT9" s="30"/>
      <c r="LIU9" s="371"/>
      <c r="LIV9" s="480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0"/>
      <c r="LJJ9" s="30"/>
      <c r="LJK9" s="371"/>
      <c r="LJL9" s="480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0"/>
      <c r="LJZ9" s="30"/>
      <c r="LKA9" s="371"/>
      <c r="LKB9" s="480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0"/>
      <c r="LKP9" s="30"/>
      <c r="LKQ9" s="371"/>
      <c r="LKR9" s="480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0"/>
      <c r="LLF9" s="30"/>
      <c r="LLG9" s="371"/>
      <c r="LLH9" s="480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0"/>
      <c r="LLV9" s="30"/>
      <c r="LLW9" s="371"/>
      <c r="LLX9" s="480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0"/>
      <c r="LML9" s="30"/>
      <c r="LMM9" s="371"/>
      <c r="LMN9" s="480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0"/>
      <c r="LNB9" s="30"/>
      <c r="LNC9" s="371"/>
      <c r="LND9" s="480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0"/>
      <c r="LNR9" s="30"/>
      <c r="LNS9" s="371"/>
      <c r="LNT9" s="480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0"/>
      <c r="LOH9" s="30"/>
      <c r="LOI9" s="371"/>
      <c r="LOJ9" s="480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0"/>
      <c r="LOX9" s="30"/>
      <c r="LOY9" s="371"/>
      <c r="LOZ9" s="480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0"/>
      <c r="LPN9" s="30"/>
      <c r="LPO9" s="371"/>
      <c r="LPP9" s="480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0"/>
      <c r="LQD9" s="30"/>
      <c r="LQE9" s="371"/>
      <c r="LQF9" s="480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0"/>
      <c r="LQT9" s="30"/>
      <c r="LQU9" s="371"/>
      <c r="LQV9" s="480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0"/>
      <c r="LRJ9" s="30"/>
      <c r="LRK9" s="371"/>
      <c r="LRL9" s="480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0"/>
      <c r="LRZ9" s="30"/>
      <c r="LSA9" s="371"/>
      <c r="LSB9" s="480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0"/>
      <c r="LSP9" s="30"/>
      <c r="LSQ9" s="371"/>
      <c r="LSR9" s="480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0"/>
      <c r="LTF9" s="30"/>
      <c r="LTG9" s="371"/>
      <c r="LTH9" s="480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0"/>
      <c r="LTV9" s="30"/>
      <c r="LTW9" s="371"/>
      <c r="LTX9" s="480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0"/>
      <c r="LUL9" s="30"/>
      <c r="LUM9" s="371"/>
      <c r="LUN9" s="480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0"/>
      <c r="LVB9" s="30"/>
      <c r="LVC9" s="371"/>
      <c r="LVD9" s="480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0"/>
      <c r="LVR9" s="30"/>
      <c r="LVS9" s="371"/>
      <c r="LVT9" s="480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0"/>
      <c r="LWH9" s="30"/>
      <c r="LWI9" s="371"/>
      <c r="LWJ9" s="480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0"/>
      <c r="LWX9" s="30"/>
      <c r="LWY9" s="371"/>
      <c r="LWZ9" s="480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0"/>
      <c r="LXN9" s="30"/>
      <c r="LXO9" s="371"/>
      <c r="LXP9" s="480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0"/>
      <c r="LYD9" s="30"/>
      <c r="LYE9" s="371"/>
      <c r="LYF9" s="480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0"/>
      <c r="LYT9" s="30"/>
      <c r="LYU9" s="371"/>
      <c r="LYV9" s="480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0"/>
      <c r="LZJ9" s="30"/>
      <c r="LZK9" s="371"/>
      <c r="LZL9" s="480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0"/>
      <c r="LZZ9" s="30"/>
      <c r="MAA9" s="371"/>
      <c r="MAB9" s="480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0"/>
      <c r="MAP9" s="30"/>
      <c r="MAQ9" s="371"/>
      <c r="MAR9" s="480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0"/>
      <c r="MBF9" s="30"/>
      <c r="MBG9" s="371"/>
      <c r="MBH9" s="480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0"/>
      <c r="MBV9" s="30"/>
      <c r="MBW9" s="371"/>
      <c r="MBX9" s="480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0"/>
      <c r="MCL9" s="30"/>
      <c r="MCM9" s="371"/>
      <c r="MCN9" s="480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0"/>
      <c r="MDB9" s="30"/>
      <c r="MDC9" s="371"/>
      <c r="MDD9" s="480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0"/>
      <c r="MDR9" s="30"/>
      <c r="MDS9" s="371"/>
      <c r="MDT9" s="480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0"/>
      <c r="MEH9" s="30"/>
      <c r="MEI9" s="371"/>
      <c r="MEJ9" s="480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0"/>
      <c r="MEX9" s="30"/>
      <c r="MEY9" s="371"/>
      <c r="MEZ9" s="480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0"/>
      <c r="MFN9" s="30"/>
      <c r="MFO9" s="371"/>
      <c r="MFP9" s="480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0"/>
      <c r="MGD9" s="30"/>
      <c r="MGE9" s="371"/>
      <c r="MGF9" s="480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0"/>
      <c r="MGT9" s="30"/>
      <c r="MGU9" s="371"/>
      <c r="MGV9" s="480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0"/>
      <c r="MHJ9" s="30"/>
      <c r="MHK9" s="371"/>
      <c r="MHL9" s="480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0"/>
      <c r="MHZ9" s="30"/>
      <c r="MIA9" s="371"/>
      <c r="MIB9" s="480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0"/>
      <c r="MIP9" s="30"/>
      <c r="MIQ9" s="371"/>
      <c r="MIR9" s="480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0"/>
      <c r="MJF9" s="30"/>
      <c r="MJG9" s="371"/>
      <c r="MJH9" s="480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0"/>
      <c r="MJV9" s="30"/>
      <c r="MJW9" s="371"/>
      <c r="MJX9" s="480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0"/>
      <c r="MKL9" s="30"/>
      <c r="MKM9" s="371"/>
      <c r="MKN9" s="480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0"/>
      <c r="MLB9" s="30"/>
      <c r="MLC9" s="371"/>
      <c r="MLD9" s="480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0"/>
      <c r="MLR9" s="30"/>
      <c r="MLS9" s="371"/>
      <c r="MLT9" s="480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0"/>
      <c r="MMH9" s="30"/>
      <c r="MMI9" s="371"/>
      <c r="MMJ9" s="480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0"/>
      <c r="MMX9" s="30"/>
      <c r="MMY9" s="371"/>
      <c r="MMZ9" s="480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0"/>
      <c r="MNN9" s="30"/>
      <c r="MNO9" s="371"/>
      <c r="MNP9" s="480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0"/>
      <c r="MOD9" s="30"/>
      <c r="MOE9" s="371"/>
      <c r="MOF9" s="480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0"/>
      <c r="MOT9" s="30"/>
      <c r="MOU9" s="371"/>
      <c r="MOV9" s="480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0"/>
      <c r="MPJ9" s="30"/>
      <c r="MPK9" s="371"/>
      <c r="MPL9" s="480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0"/>
      <c r="MPZ9" s="30"/>
      <c r="MQA9" s="371"/>
      <c r="MQB9" s="480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0"/>
      <c r="MQP9" s="30"/>
      <c r="MQQ9" s="371"/>
      <c r="MQR9" s="480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0"/>
      <c r="MRF9" s="30"/>
      <c r="MRG9" s="371"/>
      <c r="MRH9" s="480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0"/>
      <c r="MRV9" s="30"/>
      <c r="MRW9" s="371"/>
      <c r="MRX9" s="480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0"/>
      <c r="MSL9" s="30"/>
      <c r="MSM9" s="371"/>
      <c r="MSN9" s="480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0"/>
      <c r="MTB9" s="30"/>
      <c r="MTC9" s="371"/>
      <c r="MTD9" s="480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0"/>
      <c r="MTR9" s="30"/>
      <c r="MTS9" s="371"/>
      <c r="MTT9" s="480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0"/>
      <c r="MUH9" s="30"/>
      <c r="MUI9" s="371"/>
      <c r="MUJ9" s="480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0"/>
      <c r="MUX9" s="30"/>
      <c r="MUY9" s="371"/>
      <c r="MUZ9" s="480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0"/>
      <c r="MVN9" s="30"/>
      <c r="MVO9" s="371"/>
      <c r="MVP9" s="480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0"/>
      <c r="MWD9" s="30"/>
      <c r="MWE9" s="371"/>
      <c r="MWF9" s="480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0"/>
      <c r="MWT9" s="30"/>
      <c r="MWU9" s="371"/>
      <c r="MWV9" s="480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0"/>
      <c r="MXJ9" s="30"/>
      <c r="MXK9" s="371"/>
      <c r="MXL9" s="480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0"/>
      <c r="MXZ9" s="30"/>
      <c r="MYA9" s="371"/>
      <c r="MYB9" s="480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0"/>
      <c r="MYP9" s="30"/>
      <c r="MYQ9" s="371"/>
      <c r="MYR9" s="480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0"/>
      <c r="MZF9" s="30"/>
      <c r="MZG9" s="371"/>
      <c r="MZH9" s="480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0"/>
      <c r="MZV9" s="30"/>
      <c r="MZW9" s="371"/>
      <c r="MZX9" s="480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0"/>
      <c r="NAL9" s="30"/>
      <c r="NAM9" s="371"/>
      <c r="NAN9" s="480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0"/>
      <c r="NBB9" s="30"/>
      <c r="NBC9" s="371"/>
      <c r="NBD9" s="480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0"/>
      <c r="NBR9" s="30"/>
      <c r="NBS9" s="371"/>
      <c r="NBT9" s="480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0"/>
      <c r="NCH9" s="30"/>
      <c r="NCI9" s="371"/>
      <c r="NCJ9" s="480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0"/>
      <c r="NCX9" s="30"/>
      <c r="NCY9" s="371"/>
      <c r="NCZ9" s="480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0"/>
      <c r="NDN9" s="30"/>
      <c r="NDO9" s="371"/>
      <c r="NDP9" s="480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0"/>
      <c r="NED9" s="30"/>
      <c r="NEE9" s="371"/>
      <c r="NEF9" s="480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0"/>
      <c r="NET9" s="30"/>
      <c r="NEU9" s="371"/>
      <c r="NEV9" s="480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0"/>
      <c r="NFJ9" s="30"/>
      <c r="NFK9" s="371"/>
      <c r="NFL9" s="480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0"/>
      <c r="NFZ9" s="30"/>
      <c r="NGA9" s="371"/>
      <c r="NGB9" s="480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0"/>
      <c r="NGP9" s="30"/>
      <c r="NGQ9" s="371"/>
      <c r="NGR9" s="480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0"/>
      <c r="NHF9" s="30"/>
      <c r="NHG9" s="371"/>
      <c r="NHH9" s="480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0"/>
      <c r="NHV9" s="30"/>
      <c r="NHW9" s="371"/>
      <c r="NHX9" s="480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0"/>
      <c r="NIL9" s="30"/>
      <c r="NIM9" s="371"/>
      <c r="NIN9" s="480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0"/>
      <c r="NJB9" s="30"/>
      <c r="NJC9" s="371"/>
      <c r="NJD9" s="480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0"/>
      <c r="NJR9" s="30"/>
      <c r="NJS9" s="371"/>
      <c r="NJT9" s="480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0"/>
      <c r="NKH9" s="30"/>
      <c r="NKI9" s="371"/>
      <c r="NKJ9" s="480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0"/>
      <c r="NKX9" s="30"/>
      <c r="NKY9" s="371"/>
      <c r="NKZ9" s="480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0"/>
      <c r="NLN9" s="30"/>
      <c r="NLO9" s="371"/>
      <c r="NLP9" s="480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0"/>
      <c r="NMD9" s="30"/>
      <c r="NME9" s="371"/>
      <c r="NMF9" s="480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0"/>
      <c r="NMT9" s="30"/>
      <c r="NMU9" s="371"/>
      <c r="NMV9" s="480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0"/>
      <c r="NNJ9" s="30"/>
      <c r="NNK9" s="371"/>
      <c r="NNL9" s="480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0"/>
      <c r="NNZ9" s="30"/>
      <c r="NOA9" s="371"/>
      <c r="NOB9" s="480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0"/>
      <c r="NOP9" s="30"/>
      <c r="NOQ9" s="371"/>
      <c r="NOR9" s="480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0"/>
      <c r="NPF9" s="30"/>
      <c r="NPG9" s="371"/>
      <c r="NPH9" s="480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0"/>
      <c r="NPV9" s="30"/>
      <c r="NPW9" s="371"/>
      <c r="NPX9" s="480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0"/>
      <c r="NQL9" s="30"/>
      <c r="NQM9" s="371"/>
      <c r="NQN9" s="480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0"/>
      <c r="NRB9" s="30"/>
      <c r="NRC9" s="371"/>
      <c r="NRD9" s="480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0"/>
      <c r="NRR9" s="30"/>
      <c r="NRS9" s="371"/>
      <c r="NRT9" s="480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0"/>
      <c r="NSH9" s="30"/>
      <c r="NSI9" s="371"/>
      <c r="NSJ9" s="480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0"/>
      <c r="NSX9" s="30"/>
      <c r="NSY9" s="371"/>
      <c r="NSZ9" s="480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0"/>
      <c r="NTN9" s="30"/>
      <c r="NTO9" s="371"/>
      <c r="NTP9" s="480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0"/>
      <c r="NUD9" s="30"/>
      <c r="NUE9" s="371"/>
      <c r="NUF9" s="480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0"/>
      <c r="NUT9" s="30"/>
      <c r="NUU9" s="371"/>
      <c r="NUV9" s="480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0"/>
      <c r="NVJ9" s="30"/>
      <c r="NVK9" s="371"/>
      <c r="NVL9" s="480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0"/>
      <c r="NVZ9" s="30"/>
      <c r="NWA9" s="371"/>
      <c r="NWB9" s="480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0"/>
      <c r="NWP9" s="30"/>
      <c r="NWQ9" s="371"/>
      <c r="NWR9" s="480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0"/>
      <c r="NXF9" s="30"/>
      <c r="NXG9" s="371"/>
      <c r="NXH9" s="480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0"/>
      <c r="NXV9" s="30"/>
      <c r="NXW9" s="371"/>
      <c r="NXX9" s="480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0"/>
      <c r="NYL9" s="30"/>
      <c r="NYM9" s="371"/>
      <c r="NYN9" s="480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0"/>
      <c r="NZB9" s="30"/>
      <c r="NZC9" s="371"/>
      <c r="NZD9" s="480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0"/>
      <c r="NZR9" s="30"/>
      <c r="NZS9" s="371"/>
      <c r="NZT9" s="480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0"/>
      <c r="OAH9" s="30"/>
      <c r="OAI9" s="371"/>
      <c r="OAJ9" s="480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0"/>
      <c r="OAX9" s="30"/>
      <c r="OAY9" s="371"/>
      <c r="OAZ9" s="480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0"/>
      <c r="OBN9" s="30"/>
      <c r="OBO9" s="371"/>
      <c r="OBP9" s="480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0"/>
      <c r="OCD9" s="30"/>
      <c r="OCE9" s="371"/>
      <c r="OCF9" s="480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0"/>
      <c r="OCT9" s="30"/>
      <c r="OCU9" s="371"/>
      <c r="OCV9" s="480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0"/>
      <c r="ODJ9" s="30"/>
      <c r="ODK9" s="371"/>
      <c r="ODL9" s="480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0"/>
      <c r="ODZ9" s="30"/>
      <c r="OEA9" s="371"/>
      <c r="OEB9" s="480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0"/>
      <c r="OEP9" s="30"/>
      <c r="OEQ9" s="371"/>
      <c r="OER9" s="480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0"/>
      <c r="OFF9" s="30"/>
      <c r="OFG9" s="371"/>
      <c r="OFH9" s="480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0"/>
      <c r="OFV9" s="30"/>
      <c r="OFW9" s="371"/>
      <c r="OFX9" s="480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0"/>
      <c r="OGL9" s="30"/>
      <c r="OGM9" s="371"/>
      <c r="OGN9" s="480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0"/>
      <c r="OHB9" s="30"/>
      <c r="OHC9" s="371"/>
      <c r="OHD9" s="480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0"/>
      <c r="OHR9" s="30"/>
      <c r="OHS9" s="371"/>
      <c r="OHT9" s="480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0"/>
      <c r="OIH9" s="30"/>
      <c r="OII9" s="371"/>
      <c r="OIJ9" s="480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0"/>
      <c r="OIX9" s="30"/>
      <c r="OIY9" s="371"/>
      <c r="OIZ9" s="480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0"/>
      <c r="OJN9" s="30"/>
      <c r="OJO9" s="371"/>
      <c r="OJP9" s="480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0"/>
      <c r="OKD9" s="30"/>
      <c r="OKE9" s="371"/>
      <c r="OKF9" s="480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0"/>
      <c r="OKT9" s="30"/>
      <c r="OKU9" s="371"/>
      <c r="OKV9" s="480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0"/>
      <c r="OLJ9" s="30"/>
      <c r="OLK9" s="371"/>
      <c r="OLL9" s="480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0"/>
      <c r="OLZ9" s="30"/>
      <c r="OMA9" s="371"/>
      <c r="OMB9" s="480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0"/>
      <c r="OMP9" s="30"/>
      <c r="OMQ9" s="371"/>
      <c r="OMR9" s="480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0"/>
      <c r="ONF9" s="30"/>
      <c r="ONG9" s="371"/>
      <c r="ONH9" s="480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0"/>
      <c r="ONV9" s="30"/>
      <c r="ONW9" s="371"/>
      <c r="ONX9" s="480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0"/>
      <c r="OOL9" s="30"/>
      <c r="OOM9" s="371"/>
      <c r="OON9" s="480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0"/>
      <c r="OPB9" s="30"/>
      <c r="OPC9" s="371"/>
      <c r="OPD9" s="480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0"/>
      <c r="OPR9" s="30"/>
      <c r="OPS9" s="371"/>
      <c r="OPT9" s="480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0"/>
      <c r="OQH9" s="30"/>
      <c r="OQI9" s="371"/>
      <c r="OQJ9" s="480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0"/>
      <c r="OQX9" s="30"/>
      <c r="OQY9" s="371"/>
      <c r="OQZ9" s="480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0"/>
      <c r="ORN9" s="30"/>
      <c r="ORO9" s="371"/>
      <c r="ORP9" s="480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0"/>
      <c r="OSD9" s="30"/>
      <c r="OSE9" s="371"/>
      <c r="OSF9" s="480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0"/>
      <c r="OST9" s="30"/>
      <c r="OSU9" s="371"/>
      <c r="OSV9" s="480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0"/>
      <c r="OTJ9" s="30"/>
      <c r="OTK9" s="371"/>
      <c r="OTL9" s="480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0"/>
      <c r="OTZ9" s="30"/>
      <c r="OUA9" s="371"/>
      <c r="OUB9" s="480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0"/>
      <c r="OUP9" s="30"/>
      <c r="OUQ9" s="371"/>
      <c r="OUR9" s="480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0"/>
      <c r="OVF9" s="30"/>
      <c r="OVG9" s="371"/>
      <c r="OVH9" s="480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0"/>
      <c r="OVV9" s="30"/>
      <c r="OVW9" s="371"/>
      <c r="OVX9" s="480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0"/>
      <c r="OWL9" s="30"/>
      <c r="OWM9" s="371"/>
      <c r="OWN9" s="480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0"/>
      <c r="OXB9" s="30"/>
      <c r="OXC9" s="371"/>
      <c r="OXD9" s="480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0"/>
      <c r="OXR9" s="30"/>
      <c r="OXS9" s="371"/>
      <c r="OXT9" s="480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0"/>
      <c r="OYH9" s="30"/>
      <c r="OYI9" s="371"/>
      <c r="OYJ9" s="480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0"/>
      <c r="OYX9" s="30"/>
      <c r="OYY9" s="371"/>
      <c r="OYZ9" s="480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0"/>
      <c r="OZN9" s="30"/>
      <c r="OZO9" s="371"/>
      <c r="OZP9" s="480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0"/>
      <c r="PAD9" s="30"/>
      <c r="PAE9" s="371"/>
      <c r="PAF9" s="480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0"/>
      <c r="PAT9" s="30"/>
      <c r="PAU9" s="371"/>
      <c r="PAV9" s="480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0"/>
      <c r="PBJ9" s="30"/>
      <c r="PBK9" s="371"/>
      <c r="PBL9" s="480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0"/>
      <c r="PBZ9" s="30"/>
      <c r="PCA9" s="371"/>
      <c r="PCB9" s="480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0"/>
      <c r="PCP9" s="30"/>
      <c r="PCQ9" s="371"/>
      <c r="PCR9" s="480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0"/>
      <c r="PDF9" s="30"/>
      <c r="PDG9" s="371"/>
      <c r="PDH9" s="480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0"/>
      <c r="PDV9" s="30"/>
      <c r="PDW9" s="371"/>
      <c r="PDX9" s="480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0"/>
      <c r="PEL9" s="30"/>
      <c r="PEM9" s="371"/>
      <c r="PEN9" s="480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0"/>
      <c r="PFB9" s="30"/>
      <c r="PFC9" s="371"/>
      <c r="PFD9" s="480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0"/>
      <c r="PFR9" s="30"/>
      <c r="PFS9" s="371"/>
      <c r="PFT9" s="480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0"/>
      <c r="PGH9" s="30"/>
      <c r="PGI9" s="371"/>
      <c r="PGJ9" s="480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0"/>
      <c r="PGX9" s="30"/>
      <c r="PGY9" s="371"/>
      <c r="PGZ9" s="480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0"/>
      <c r="PHN9" s="30"/>
      <c r="PHO9" s="371"/>
      <c r="PHP9" s="480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0"/>
      <c r="PID9" s="30"/>
      <c r="PIE9" s="371"/>
      <c r="PIF9" s="480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0"/>
      <c r="PIT9" s="30"/>
      <c r="PIU9" s="371"/>
      <c r="PIV9" s="480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0"/>
      <c r="PJJ9" s="30"/>
      <c r="PJK9" s="371"/>
      <c r="PJL9" s="480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0"/>
      <c r="PJZ9" s="30"/>
      <c r="PKA9" s="371"/>
      <c r="PKB9" s="480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0"/>
      <c r="PKP9" s="30"/>
      <c r="PKQ9" s="371"/>
      <c r="PKR9" s="480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0"/>
      <c r="PLF9" s="30"/>
      <c r="PLG9" s="371"/>
      <c r="PLH9" s="480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0"/>
      <c r="PLV9" s="30"/>
      <c r="PLW9" s="371"/>
      <c r="PLX9" s="480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0"/>
      <c r="PML9" s="30"/>
      <c r="PMM9" s="371"/>
      <c r="PMN9" s="480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0"/>
      <c r="PNB9" s="30"/>
      <c r="PNC9" s="371"/>
      <c r="PND9" s="480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0"/>
      <c r="PNR9" s="30"/>
      <c r="PNS9" s="371"/>
      <c r="PNT9" s="480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0"/>
      <c r="POH9" s="30"/>
      <c r="POI9" s="371"/>
      <c r="POJ9" s="480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0"/>
      <c r="POX9" s="30"/>
      <c r="POY9" s="371"/>
      <c r="POZ9" s="480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0"/>
      <c r="PPN9" s="30"/>
      <c r="PPO9" s="371"/>
      <c r="PPP9" s="480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0"/>
      <c r="PQD9" s="30"/>
      <c r="PQE9" s="371"/>
      <c r="PQF9" s="480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0"/>
      <c r="PQT9" s="30"/>
      <c r="PQU9" s="371"/>
      <c r="PQV9" s="480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0"/>
      <c r="PRJ9" s="30"/>
      <c r="PRK9" s="371"/>
      <c r="PRL9" s="480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0"/>
      <c r="PRZ9" s="30"/>
      <c r="PSA9" s="371"/>
      <c r="PSB9" s="480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0"/>
      <c r="PSP9" s="30"/>
      <c r="PSQ9" s="371"/>
      <c r="PSR9" s="480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0"/>
      <c r="PTF9" s="30"/>
      <c r="PTG9" s="371"/>
      <c r="PTH9" s="480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0"/>
      <c r="PTV9" s="30"/>
      <c r="PTW9" s="371"/>
      <c r="PTX9" s="480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0"/>
      <c r="PUL9" s="30"/>
      <c r="PUM9" s="371"/>
      <c r="PUN9" s="480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0"/>
      <c r="PVB9" s="30"/>
      <c r="PVC9" s="371"/>
      <c r="PVD9" s="480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0"/>
      <c r="PVR9" s="30"/>
      <c r="PVS9" s="371"/>
      <c r="PVT9" s="480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0"/>
      <c r="PWH9" s="30"/>
      <c r="PWI9" s="371"/>
      <c r="PWJ9" s="480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0"/>
      <c r="PWX9" s="30"/>
      <c r="PWY9" s="371"/>
      <c r="PWZ9" s="480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0"/>
      <c r="PXN9" s="30"/>
      <c r="PXO9" s="371"/>
      <c r="PXP9" s="480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0"/>
      <c r="PYD9" s="30"/>
      <c r="PYE9" s="371"/>
      <c r="PYF9" s="480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0"/>
      <c r="PYT9" s="30"/>
      <c r="PYU9" s="371"/>
      <c r="PYV9" s="480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0"/>
      <c r="PZJ9" s="30"/>
      <c r="PZK9" s="371"/>
      <c r="PZL9" s="480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0"/>
      <c r="PZZ9" s="30"/>
      <c r="QAA9" s="371"/>
      <c r="QAB9" s="480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0"/>
      <c r="QAP9" s="30"/>
      <c r="QAQ9" s="371"/>
      <c r="QAR9" s="480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0"/>
      <c r="QBF9" s="30"/>
      <c r="QBG9" s="371"/>
      <c r="QBH9" s="480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0"/>
      <c r="QBV9" s="30"/>
      <c r="QBW9" s="371"/>
      <c r="QBX9" s="480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0"/>
      <c r="QCL9" s="30"/>
      <c r="QCM9" s="371"/>
      <c r="QCN9" s="480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0"/>
      <c r="QDB9" s="30"/>
      <c r="QDC9" s="371"/>
      <c r="QDD9" s="480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0"/>
      <c r="QDR9" s="30"/>
      <c r="QDS9" s="371"/>
      <c r="QDT9" s="480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0"/>
      <c r="QEH9" s="30"/>
      <c r="QEI9" s="371"/>
      <c r="QEJ9" s="480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0"/>
      <c r="QEX9" s="30"/>
      <c r="QEY9" s="371"/>
      <c r="QEZ9" s="480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0"/>
      <c r="QFN9" s="30"/>
      <c r="QFO9" s="371"/>
      <c r="QFP9" s="480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0"/>
      <c r="QGD9" s="30"/>
      <c r="QGE9" s="371"/>
      <c r="QGF9" s="480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0"/>
      <c r="QGT9" s="30"/>
      <c r="QGU9" s="371"/>
      <c r="QGV9" s="480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0"/>
      <c r="QHJ9" s="30"/>
      <c r="QHK9" s="371"/>
      <c r="QHL9" s="480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0"/>
      <c r="QHZ9" s="30"/>
      <c r="QIA9" s="371"/>
      <c r="QIB9" s="480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0"/>
      <c r="QIP9" s="30"/>
      <c r="QIQ9" s="371"/>
      <c r="QIR9" s="480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0"/>
      <c r="QJF9" s="30"/>
      <c r="QJG9" s="371"/>
      <c r="QJH9" s="480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0"/>
      <c r="QJV9" s="30"/>
      <c r="QJW9" s="371"/>
      <c r="QJX9" s="480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0"/>
      <c r="QKL9" s="30"/>
      <c r="QKM9" s="371"/>
      <c r="QKN9" s="480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0"/>
      <c r="QLB9" s="30"/>
      <c r="QLC9" s="371"/>
      <c r="QLD9" s="480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0"/>
      <c r="QLR9" s="30"/>
      <c r="QLS9" s="371"/>
      <c r="QLT9" s="480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0"/>
      <c r="QMH9" s="30"/>
      <c r="QMI9" s="371"/>
      <c r="QMJ9" s="480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0"/>
      <c r="QMX9" s="30"/>
      <c r="QMY9" s="371"/>
      <c r="QMZ9" s="480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0"/>
      <c r="QNN9" s="30"/>
      <c r="QNO9" s="371"/>
      <c r="QNP9" s="480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0"/>
      <c r="QOD9" s="30"/>
      <c r="QOE9" s="371"/>
      <c r="QOF9" s="480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0"/>
      <c r="QOT9" s="30"/>
      <c r="QOU9" s="371"/>
      <c r="QOV9" s="480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0"/>
      <c r="QPJ9" s="30"/>
      <c r="QPK9" s="371"/>
      <c r="QPL9" s="480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0"/>
      <c r="QPZ9" s="30"/>
      <c r="QQA9" s="371"/>
      <c r="QQB9" s="480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0"/>
      <c r="QQP9" s="30"/>
      <c r="QQQ9" s="371"/>
      <c r="QQR9" s="480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0"/>
      <c r="QRF9" s="30"/>
      <c r="QRG9" s="371"/>
      <c r="QRH9" s="480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0"/>
      <c r="QRV9" s="30"/>
      <c r="QRW9" s="371"/>
      <c r="QRX9" s="480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0"/>
      <c r="QSL9" s="30"/>
      <c r="QSM9" s="371"/>
      <c r="QSN9" s="480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0"/>
      <c r="QTB9" s="30"/>
      <c r="QTC9" s="371"/>
      <c r="QTD9" s="480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0"/>
      <c r="QTR9" s="30"/>
      <c r="QTS9" s="371"/>
      <c r="QTT9" s="480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0"/>
      <c r="QUH9" s="30"/>
      <c r="QUI9" s="371"/>
      <c r="QUJ9" s="480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0"/>
      <c r="QUX9" s="30"/>
      <c r="QUY9" s="371"/>
      <c r="QUZ9" s="480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0"/>
      <c r="QVN9" s="30"/>
      <c r="QVO9" s="371"/>
      <c r="QVP9" s="480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0"/>
      <c r="QWD9" s="30"/>
      <c r="QWE9" s="371"/>
      <c r="QWF9" s="480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0"/>
      <c r="QWT9" s="30"/>
      <c r="QWU9" s="371"/>
      <c r="QWV9" s="480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0"/>
      <c r="QXJ9" s="30"/>
      <c r="QXK9" s="371"/>
      <c r="QXL9" s="480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0"/>
      <c r="QXZ9" s="30"/>
      <c r="QYA9" s="371"/>
      <c r="QYB9" s="480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0"/>
      <c r="QYP9" s="30"/>
      <c r="QYQ9" s="371"/>
      <c r="QYR9" s="480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0"/>
      <c r="QZF9" s="30"/>
      <c r="QZG9" s="371"/>
      <c r="QZH9" s="480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0"/>
      <c r="QZV9" s="30"/>
      <c r="QZW9" s="371"/>
      <c r="QZX9" s="480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0"/>
      <c r="RAL9" s="30"/>
      <c r="RAM9" s="371"/>
      <c r="RAN9" s="480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0"/>
      <c r="RBB9" s="30"/>
      <c r="RBC9" s="371"/>
      <c r="RBD9" s="480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0"/>
      <c r="RBR9" s="30"/>
      <c r="RBS9" s="371"/>
      <c r="RBT9" s="480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0"/>
      <c r="RCH9" s="30"/>
      <c r="RCI9" s="371"/>
      <c r="RCJ9" s="480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0"/>
      <c r="RCX9" s="30"/>
      <c r="RCY9" s="371"/>
      <c r="RCZ9" s="480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0"/>
      <c r="RDN9" s="30"/>
      <c r="RDO9" s="371"/>
      <c r="RDP9" s="480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0"/>
      <c r="RED9" s="30"/>
      <c r="REE9" s="371"/>
      <c r="REF9" s="480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0"/>
      <c r="RET9" s="30"/>
      <c r="REU9" s="371"/>
      <c r="REV9" s="480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0"/>
      <c r="RFJ9" s="30"/>
      <c r="RFK9" s="371"/>
      <c r="RFL9" s="480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0"/>
      <c r="RFZ9" s="30"/>
      <c r="RGA9" s="371"/>
      <c r="RGB9" s="480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0"/>
      <c r="RGP9" s="30"/>
      <c r="RGQ9" s="371"/>
      <c r="RGR9" s="480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0"/>
      <c r="RHF9" s="30"/>
      <c r="RHG9" s="371"/>
      <c r="RHH9" s="480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0"/>
      <c r="RHV9" s="30"/>
      <c r="RHW9" s="371"/>
      <c r="RHX9" s="480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0"/>
      <c r="RIL9" s="30"/>
      <c r="RIM9" s="371"/>
      <c r="RIN9" s="480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0"/>
      <c r="RJB9" s="30"/>
      <c r="RJC9" s="371"/>
      <c r="RJD9" s="480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0"/>
      <c r="RJR9" s="30"/>
      <c r="RJS9" s="371"/>
      <c r="RJT9" s="480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0"/>
      <c r="RKH9" s="30"/>
      <c r="RKI9" s="371"/>
      <c r="RKJ9" s="480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0"/>
      <c r="RKX9" s="30"/>
      <c r="RKY9" s="371"/>
      <c r="RKZ9" s="480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0"/>
      <c r="RLN9" s="30"/>
      <c r="RLO9" s="371"/>
      <c r="RLP9" s="480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0"/>
      <c r="RMD9" s="30"/>
      <c r="RME9" s="371"/>
      <c r="RMF9" s="480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0"/>
      <c r="RMT9" s="30"/>
      <c r="RMU9" s="371"/>
      <c r="RMV9" s="480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0"/>
      <c r="RNJ9" s="30"/>
      <c r="RNK9" s="371"/>
      <c r="RNL9" s="480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0"/>
      <c r="RNZ9" s="30"/>
      <c r="ROA9" s="371"/>
      <c r="ROB9" s="480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0"/>
      <c r="ROP9" s="30"/>
      <c r="ROQ9" s="371"/>
      <c r="ROR9" s="480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0"/>
      <c r="RPF9" s="30"/>
      <c r="RPG9" s="371"/>
      <c r="RPH9" s="480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0"/>
      <c r="RPV9" s="30"/>
      <c r="RPW9" s="371"/>
      <c r="RPX9" s="480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0"/>
      <c r="RQL9" s="30"/>
      <c r="RQM9" s="371"/>
      <c r="RQN9" s="480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0"/>
      <c r="RRB9" s="30"/>
      <c r="RRC9" s="371"/>
      <c r="RRD9" s="480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0"/>
      <c r="RRR9" s="30"/>
      <c r="RRS9" s="371"/>
      <c r="RRT9" s="480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0"/>
      <c r="RSH9" s="30"/>
      <c r="RSI9" s="371"/>
      <c r="RSJ9" s="480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0"/>
      <c r="RSX9" s="30"/>
      <c r="RSY9" s="371"/>
      <c r="RSZ9" s="480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0"/>
      <c r="RTN9" s="30"/>
      <c r="RTO9" s="371"/>
      <c r="RTP9" s="480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0"/>
      <c r="RUD9" s="30"/>
      <c r="RUE9" s="371"/>
      <c r="RUF9" s="480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0"/>
      <c r="RUT9" s="30"/>
      <c r="RUU9" s="371"/>
      <c r="RUV9" s="480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0"/>
      <c r="RVJ9" s="30"/>
      <c r="RVK9" s="371"/>
      <c r="RVL9" s="480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0"/>
      <c r="RVZ9" s="30"/>
      <c r="RWA9" s="371"/>
      <c r="RWB9" s="480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0"/>
      <c r="RWP9" s="30"/>
      <c r="RWQ9" s="371"/>
      <c r="RWR9" s="480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0"/>
      <c r="RXF9" s="30"/>
      <c r="RXG9" s="371"/>
      <c r="RXH9" s="480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0"/>
      <c r="RXV9" s="30"/>
      <c r="RXW9" s="371"/>
      <c r="RXX9" s="480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0"/>
      <c r="RYL9" s="30"/>
      <c r="RYM9" s="371"/>
      <c r="RYN9" s="480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0"/>
      <c r="RZB9" s="30"/>
      <c r="RZC9" s="371"/>
      <c r="RZD9" s="480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0"/>
      <c r="RZR9" s="30"/>
      <c r="RZS9" s="371"/>
      <c r="RZT9" s="480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0"/>
      <c r="SAH9" s="30"/>
      <c r="SAI9" s="371"/>
      <c r="SAJ9" s="480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0"/>
      <c r="SAX9" s="30"/>
      <c r="SAY9" s="371"/>
      <c r="SAZ9" s="480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0"/>
      <c r="SBN9" s="30"/>
      <c r="SBO9" s="371"/>
      <c r="SBP9" s="480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0"/>
      <c r="SCD9" s="30"/>
      <c r="SCE9" s="371"/>
      <c r="SCF9" s="480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0"/>
      <c r="SCT9" s="30"/>
      <c r="SCU9" s="371"/>
      <c r="SCV9" s="480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0"/>
      <c r="SDJ9" s="30"/>
      <c r="SDK9" s="371"/>
      <c r="SDL9" s="480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0"/>
      <c r="SDZ9" s="30"/>
      <c r="SEA9" s="371"/>
      <c r="SEB9" s="480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0"/>
      <c r="SEP9" s="30"/>
      <c r="SEQ9" s="371"/>
      <c r="SER9" s="480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0"/>
      <c r="SFF9" s="30"/>
      <c r="SFG9" s="371"/>
      <c r="SFH9" s="480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0"/>
      <c r="SFV9" s="30"/>
      <c r="SFW9" s="371"/>
      <c r="SFX9" s="480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0"/>
      <c r="SGL9" s="30"/>
      <c r="SGM9" s="371"/>
      <c r="SGN9" s="480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0"/>
      <c r="SHB9" s="30"/>
      <c r="SHC9" s="371"/>
      <c r="SHD9" s="480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0"/>
      <c r="SHR9" s="30"/>
      <c r="SHS9" s="371"/>
      <c r="SHT9" s="480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0"/>
      <c r="SIH9" s="30"/>
      <c r="SII9" s="371"/>
      <c r="SIJ9" s="480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0"/>
      <c r="SIX9" s="30"/>
      <c r="SIY9" s="371"/>
      <c r="SIZ9" s="480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0"/>
      <c r="SJN9" s="30"/>
      <c r="SJO9" s="371"/>
      <c r="SJP9" s="480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0"/>
      <c r="SKD9" s="30"/>
      <c r="SKE9" s="371"/>
      <c r="SKF9" s="480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0"/>
      <c r="SKT9" s="30"/>
      <c r="SKU9" s="371"/>
      <c r="SKV9" s="480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0"/>
      <c r="SLJ9" s="30"/>
      <c r="SLK9" s="371"/>
      <c r="SLL9" s="480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0"/>
      <c r="SLZ9" s="30"/>
      <c r="SMA9" s="371"/>
      <c r="SMB9" s="480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0"/>
      <c r="SMP9" s="30"/>
      <c r="SMQ9" s="371"/>
      <c r="SMR9" s="480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0"/>
      <c r="SNF9" s="30"/>
      <c r="SNG9" s="371"/>
      <c r="SNH9" s="480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0"/>
      <c r="SNV9" s="30"/>
      <c r="SNW9" s="371"/>
      <c r="SNX9" s="480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0"/>
      <c r="SOL9" s="30"/>
      <c r="SOM9" s="371"/>
      <c r="SON9" s="480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0"/>
      <c r="SPB9" s="30"/>
      <c r="SPC9" s="371"/>
      <c r="SPD9" s="480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0"/>
      <c r="SPR9" s="30"/>
      <c r="SPS9" s="371"/>
      <c r="SPT9" s="480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0"/>
      <c r="SQH9" s="30"/>
      <c r="SQI9" s="371"/>
      <c r="SQJ9" s="480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0"/>
      <c r="SQX9" s="30"/>
      <c r="SQY9" s="371"/>
      <c r="SQZ9" s="480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0"/>
      <c r="SRN9" s="30"/>
      <c r="SRO9" s="371"/>
      <c r="SRP9" s="480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0"/>
      <c r="SSD9" s="30"/>
      <c r="SSE9" s="371"/>
      <c r="SSF9" s="480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0"/>
      <c r="SST9" s="30"/>
      <c r="SSU9" s="371"/>
      <c r="SSV9" s="480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0"/>
      <c r="STJ9" s="30"/>
      <c r="STK9" s="371"/>
      <c r="STL9" s="480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0"/>
      <c r="STZ9" s="30"/>
      <c r="SUA9" s="371"/>
      <c r="SUB9" s="480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0"/>
      <c r="SUP9" s="30"/>
      <c r="SUQ9" s="371"/>
      <c r="SUR9" s="480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0"/>
      <c r="SVF9" s="30"/>
      <c r="SVG9" s="371"/>
      <c r="SVH9" s="480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0"/>
      <c r="SVV9" s="30"/>
      <c r="SVW9" s="371"/>
      <c r="SVX9" s="480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0"/>
      <c r="SWL9" s="30"/>
      <c r="SWM9" s="371"/>
      <c r="SWN9" s="480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0"/>
      <c r="SXB9" s="30"/>
      <c r="SXC9" s="371"/>
      <c r="SXD9" s="480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0"/>
      <c r="SXR9" s="30"/>
      <c r="SXS9" s="371"/>
      <c r="SXT9" s="480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0"/>
      <c r="SYH9" s="30"/>
      <c r="SYI9" s="371"/>
      <c r="SYJ9" s="480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0"/>
      <c r="SYX9" s="30"/>
      <c r="SYY9" s="371"/>
      <c r="SYZ9" s="480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0"/>
      <c r="SZN9" s="30"/>
      <c r="SZO9" s="371"/>
      <c r="SZP9" s="480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0"/>
      <c r="TAD9" s="30"/>
      <c r="TAE9" s="371"/>
      <c r="TAF9" s="480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0"/>
      <c r="TAT9" s="30"/>
      <c r="TAU9" s="371"/>
      <c r="TAV9" s="480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0"/>
      <c r="TBJ9" s="30"/>
      <c r="TBK9" s="371"/>
      <c r="TBL9" s="480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0"/>
      <c r="TBZ9" s="30"/>
      <c r="TCA9" s="371"/>
      <c r="TCB9" s="480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0"/>
      <c r="TCP9" s="30"/>
      <c r="TCQ9" s="371"/>
      <c r="TCR9" s="480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0"/>
      <c r="TDF9" s="30"/>
      <c r="TDG9" s="371"/>
      <c r="TDH9" s="480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0"/>
      <c r="TDV9" s="30"/>
      <c r="TDW9" s="371"/>
      <c r="TDX9" s="480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0"/>
      <c r="TEL9" s="30"/>
      <c r="TEM9" s="371"/>
      <c r="TEN9" s="480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0"/>
      <c r="TFB9" s="30"/>
      <c r="TFC9" s="371"/>
      <c r="TFD9" s="480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0"/>
      <c r="TFR9" s="30"/>
      <c r="TFS9" s="371"/>
      <c r="TFT9" s="480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0"/>
      <c r="TGH9" s="30"/>
      <c r="TGI9" s="371"/>
      <c r="TGJ9" s="480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0"/>
      <c r="TGX9" s="30"/>
      <c r="TGY9" s="371"/>
      <c r="TGZ9" s="480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0"/>
      <c r="THN9" s="30"/>
      <c r="THO9" s="371"/>
      <c r="THP9" s="480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0"/>
      <c r="TID9" s="30"/>
      <c r="TIE9" s="371"/>
      <c r="TIF9" s="480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0"/>
      <c r="TIT9" s="30"/>
      <c r="TIU9" s="371"/>
      <c r="TIV9" s="480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0"/>
      <c r="TJJ9" s="30"/>
      <c r="TJK9" s="371"/>
      <c r="TJL9" s="480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0"/>
      <c r="TJZ9" s="30"/>
      <c r="TKA9" s="371"/>
      <c r="TKB9" s="480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0"/>
      <c r="TKP9" s="30"/>
      <c r="TKQ9" s="371"/>
      <c r="TKR9" s="480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0"/>
      <c r="TLF9" s="30"/>
      <c r="TLG9" s="371"/>
      <c r="TLH9" s="480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0"/>
      <c r="TLV9" s="30"/>
      <c r="TLW9" s="371"/>
      <c r="TLX9" s="480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0"/>
      <c r="TML9" s="30"/>
      <c r="TMM9" s="371"/>
      <c r="TMN9" s="480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0"/>
      <c r="TNB9" s="30"/>
      <c r="TNC9" s="371"/>
      <c r="TND9" s="480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0"/>
      <c r="TNR9" s="30"/>
      <c r="TNS9" s="371"/>
      <c r="TNT9" s="480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0"/>
      <c r="TOH9" s="30"/>
      <c r="TOI9" s="371"/>
      <c r="TOJ9" s="480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0"/>
      <c r="TOX9" s="30"/>
      <c r="TOY9" s="371"/>
      <c r="TOZ9" s="480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0"/>
      <c r="TPN9" s="30"/>
      <c r="TPO9" s="371"/>
      <c r="TPP9" s="480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0"/>
      <c r="TQD9" s="30"/>
      <c r="TQE9" s="371"/>
      <c r="TQF9" s="480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0"/>
      <c r="TQT9" s="30"/>
      <c r="TQU9" s="371"/>
      <c r="TQV9" s="480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0"/>
      <c r="TRJ9" s="30"/>
      <c r="TRK9" s="371"/>
      <c r="TRL9" s="480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0"/>
      <c r="TRZ9" s="30"/>
      <c r="TSA9" s="371"/>
      <c r="TSB9" s="480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0"/>
      <c r="TSP9" s="30"/>
      <c r="TSQ9" s="371"/>
      <c r="TSR9" s="480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0"/>
      <c r="TTF9" s="30"/>
      <c r="TTG9" s="371"/>
      <c r="TTH9" s="480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0"/>
      <c r="TTV9" s="30"/>
      <c r="TTW9" s="371"/>
      <c r="TTX9" s="480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0"/>
      <c r="TUL9" s="30"/>
      <c r="TUM9" s="371"/>
      <c r="TUN9" s="480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0"/>
      <c r="TVB9" s="30"/>
      <c r="TVC9" s="371"/>
      <c r="TVD9" s="480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0"/>
      <c r="TVR9" s="30"/>
      <c r="TVS9" s="371"/>
      <c r="TVT9" s="480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0"/>
      <c r="TWH9" s="30"/>
      <c r="TWI9" s="371"/>
      <c r="TWJ9" s="480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0"/>
      <c r="TWX9" s="30"/>
      <c r="TWY9" s="371"/>
      <c r="TWZ9" s="480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0"/>
      <c r="TXN9" s="30"/>
      <c r="TXO9" s="371"/>
      <c r="TXP9" s="480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0"/>
      <c r="TYD9" s="30"/>
      <c r="TYE9" s="371"/>
      <c r="TYF9" s="480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0"/>
      <c r="TYT9" s="30"/>
      <c r="TYU9" s="371"/>
      <c r="TYV9" s="480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0"/>
      <c r="TZJ9" s="30"/>
      <c r="TZK9" s="371"/>
      <c r="TZL9" s="480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0"/>
      <c r="TZZ9" s="30"/>
      <c r="UAA9" s="371"/>
      <c r="UAB9" s="480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0"/>
      <c r="UAP9" s="30"/>
      <c r="UAQ9" s="371"/>
      <c r="UAR9" s="480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0"/>
      <c r="UBF9" s="30"/>
      <c r="UBG9" s="371"/>
      <c r="UBH9" s="480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0"/>
      <c r="UBV9" s="30"/>
      <c r="UBW9" s="371"/>
      <c r="UBX9" s="480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0"/>
      <c r="UCL9" s="30"/>
      <c r="UCM9" s="371"/>
      <c r="UCN9" s="480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0"/>
      <c r="UDB9" s="30"/>
      <c r="UDC9" s="371"/>
      <c r="UDD9" s="480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0"/>
      <c r="UDR9" s="30"/>
      <c r="UDS9" s="371"/>
      <c r="UDT9" s="480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0"/>
      <c r="UEH9" s="30"/>
      <c r="UEI9" s="371"/>
      <c r="UEJ9" s="480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0"/>
      <c r="UEX9" s="30"/>
      <c r="UEY9" s="371"/>
      <c r="UEZ9" s="480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0"/>
      <c r="UFN9" s="30"/>
      <c r="UFO9" s="371"/>
      <c r="UFP9" s="480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0"/>
      <c r="UGD9" s="30"/>
      <c r="UGE9" s="371"/>
      <c r="UGF9" s="480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0"/>
      <c r="UGT9" s="30"/>
      <c r="UGU9" s="371"/>
      <c r="UGV9" s="480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0"/>
      <c r="UHJ9" s="30"/>
      <c r="UHK9" s="371"/>
      <c r="UHL9" s="480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0"/>
      <c r="UHZ9" s="30"/>
      <c r="UIA9" s="371"/>
      <c r="UIB9" s="480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0"/>
      <c r="UIP9" s="30"/>
      <c r="UIQ9" s="371"/>
      <c r="UIR9" s="480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0"/>
      <c r="UJF9" s="30"/>
      <c r="UJG9" s="371"/>
      <c r="UJH9" s="480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0"/>
      <c r="UJV9" s="30"/>
      <c r="UJW9" s="371"/>
      <c r="UJX9" s="480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0"/>
      <c r="UKL9" s="30"/>
      <c r="UKM9" s="371"/>
      <c r="UKN9" s="480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0"/>
      <c r="ULB9" s="30"/>
      <c r="ULC9" s="371"/>
      <c r="ULD9" s="480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0"/>
      <c r="ULR9" s="30"/>
      <c r="ULS9" s="371"/>
      <c r="ULT9" s="480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0"/>
      <c r="UMH9" s="30"/>
      <c r="UMI9" s="371"/>
      <c r="UMJ9" s="480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0"/>
      <c r="UMX9" s="30"/>
      <c r="UMY9" s="371"/>
      <c r="UMZ9" s="480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0"/>
      <c r="UNN9" s="30"/>
      <c r="UNO9" s="371"/>
      <c r="UNP9" s="480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0"/>
      <c r="UOD9" s="30"/>
      <c r="UOE9" s="371"/>
      <c r="UOF9" s="480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0"/>
      <c r="UOT9" s="30"/>
      <c r="UOU9" s="371"/>
      <c r="UOV9" s="480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0"/>
      <c r="UPJ9" s="30"/>
      <c r="UPK9" s="371"/>
      <c r="UPL9" s="480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0"/>
      <c r="UPZ9" s="30"/>
      <c r="UQA9" s="371"/>
      <c r="UQB9" s="480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0"/>
      <c r="UQP9" s="30"/>
      <c r="UQQ9" s="371"/>
      <c r="UQR9" s="480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0"/>
      <c r="URF9" s="30"/>
      <c r="URG9" s="371"/>
      <c r="URH9" s="480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0"/>
      <c r="URV9" s="30"/>
      <c r="URW9" s="371"/>
      <c r="URX9" s="480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0"/>
      <c r="USL9" s="30"/>
      <c r="USM9" s="371"/>
      <c r="USN9" s="480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0"/>
      <c r="UTB9" s="30"/>
      <c r="UTC9" s="371"/>
      <c r="UTD9" s="480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0"/>
      <c r="UTR9" s="30"/>
      <c r="UTS9" s="371"/>
      <c r="UTT9" s="480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0"/>
      <c r="UUH9" s="30"/>
      <c r="UUI9" s="371"/>
      <c r="UUJ9" s="480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0"/>
      <c r="UUX9" s="30"/>
      <c r="UUY9" s="371"/>
      <c r="UUZ9" s="480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0"/>
      <c r="UVN9" s="30"/>
      <c r="UVO9" s="371"/>
      <c r="UVP9" s="480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0"/>
      <c r="UWD9" s="30"/>
      <c r="UWE9" s="371"/>
      <c r="UWF9" s="480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0"/>
      <c r="UWT9" s="30"/>
      <c r="UWU9" s="371"/>
      <c r="UWV9" s="480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0"/>
      <c r="UXJ9" s="30"/>
      <c r="UXK9" s="371"/>
      <c r="UXL9" s="480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0"/>
      <c r="UXZ9" s="30"/>
      <c r="UYA9" s="371"/>
      <c r="UYB9" s="480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0"/>
      <c r="UYP9" s="30"/>
      <c r="UYQ9" s="371"/>
      <c r="UYR9" s="480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0"/>
      <c r="UZF9" s="30"/>
      <c r="UZG9" s="371"/>
      <c r="UZH9" s="480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0"/>
      <c r="UZV9" s="30"/>
      <c r="UZW9" s="371"/>
      <c r="UZX9" s="480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0"/>
      <c r="VAL9" s="30"/>
      <c r="VAM9" s="371"/>
      <c r="VAN9" s="480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0"/>
      <c r="VBB9" s="30"/>
      <c r="VBC9" s="371"/>
      <c r="VBD9" s="480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0"/>
      <c r="VBR9" s="30"/>
      <c r="VBS9" s="371"/>
      <c r="VBT9" s="480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0"/>
      <c r="VCH9" s="30"/>
      <c r="VCI9" s="371"/>
      <c r="VCJ9" s="480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0"/>
      <c r="VCX9" s="30"/>
      <c r="VCY9" s="371"/>
      <c r="VCZ9" s="480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0"/>
      <c r="VDN9" s="30"/>
      <c r="VDO9" s="371"/>
      <c r="VDP9" s="480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0"/>
      <c r="VED9" s="30"/>
      <c r="VEE9" s="371"/>
      <c r="VEF9" s="480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0"/>
      <c r="VET9" s="30"/>
      <c r="VEU9" s="371"/>
      <c r="VEV9" s="480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0"/>
      <c r="VFJ9" s="30"/>
      <c r="VFK9" s="371"/>
      <c r="VFL9" s="480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0"/>
      <c r="VFZ9" s="30"/>
      <c r="VGA9" s="371"/>
      <c r="VGB9" s="480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0"/>
      <c r="VGP9" s="30"/>
      <c r="VGQ9" s="371"/>
      <c r="VGR9" s="480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0"/>
      <c r="VHF9" s="30"/>
      <c r="VHG9" s="371"/>
      <c r="VHH9" s="480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0"/>
      <c r="VHV9" s="30"/>
      <c r="VHW9" s="371"/>
      <c r="VHX9" s="480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0"/>
      <c r="VIL9" s="30"/>
      <c r="VIM9" s="371"/>
      <c r="VIN9" s="480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0"/>
      <c r="VJB9" s="30"/>
      <c r="VJC9" s="371"/>
      <c r="VJD9" s="480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0"/>
      <c r="VJR9" s="30"/>
      <c r="VJS9" s="371"/>
      <c r="VJT9" s="480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0"/>
      <c r="VKH9" s="30"/>
      <c r="VKI9" s="371"/>
      <c r="VKJ9" s="480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0"/>
      <c r="VKX9" s="30"/>
      <c r="VKY9" s="371"/>
      <c r="VKZ9" s="480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0"/>
      <c r="VLN9" s="30"/>
      <c r="VLO9" s="371"/>
      <c r="VLP9" s="480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0"/>
      <c r="VMD9" s="30"/>
      <c r="VME9" s="371"/>
      <c r="VMF9" s="480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0"/>
      <c r="VMT9" s="30"/>
      <c r="VMU9" s="371"/>
      <c r="VMV9" s="480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0"/>
      <c r="VNJ9" s="30"/>
      <c r="VNK9" s="371"/>
      <c r="VNL9" s="480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0"/>
      <c r="VNZ9" s="30"/>
      <c r="VOA9" s="371"/>
      <c r="VOB9" s="480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0"/>
      <c r="VOP9" s="30"/>
      <c r="VOQ9" s="371"/>
      <c r="VOR9" s="480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0"/>
      <c r="VPF9" s="30"/>
      <c r="VPG9" s="371"/>
      <c r="VPH9" s="480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0"/>
      <c r="VPV9" s="30"/>
      <c r="VPW9" s="371"/>
      <c r="VPX9" s="480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0"/>
      <c r="VQL9" s="30"/>
      <c r="VQM9" s="371"/>
      <c r="VQN9" s="480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0"/>
      <c r="VRB9" s="30"/>
      <c r="VRC9" s="371"/>
      <c r="VRD9" s="480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0"/>
      <c r="VRR9" s="30"/>
      <c r="VRS9" s="371"/>
      <c r="VRT9" s="480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0"/>
      <c r="VSH9" s="30"/>
      <c r="VSI9" s="371"/>
      <c r="VSJ9" s="480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0"/>
      <c r="VSX9" s="30"/>
      <c r="VSY9" s="371"/>
      <c r="VSZ9" s="480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0"/>
      <c r="VTN9" s="30"/>
      <c r="VTO9" s="371"/>
      <c r="VTP9" s="480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0"/>
      <c r="VUD9" s="30"/>
      <c r="VUE9" s="371"/>
      <c r="VUF9" s="480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0"/>
      <c r="VUT9" s="30"/>
      <c r="VUU9" s="371"/>
      <c r="VUV9" s="480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0"/>
      <c r="VVJ9" s="30"/>
      <c r="VVK9" s="371"/>
      <c r="VVL9" s="480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0"/>
      <c r="VVZ9" s="30"/>
      <c r="VWA9" s="371"/>
      <c r="VWB9" s="480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0"/>
      <c r="VWP9" s="30"/>
      <c r="VWQ9" s="371"/>
      <c r="VWR9" s="480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0"/>
      <c r="VXF9" s="30"/>
      <c r="VXG9" s="371"/>
      <c r="VXH9" s="480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0"/>
      <c r="VXV9" s="30"/>
      <c r="VXW9" s="371"/>
      <c r="VXX9" s="480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0"/>
      <c r="VYL9" s="30"/>
      <c r="VYM9" s="371"/>
      <c r="VYN9" s="480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0"/>
      <c r="VZB9" s="30"/>
      <c r="VZC9" s="371"/>
      <c r="VZD9" s="480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0"/>
      <c r="VZR9" s="30"/>
      <c r="VZS9" s="371"/>
      <c r="VZT9" s="480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0"/>
      <c r="WAH9" s="30"/>
      <c r="WAI9" s="371"/>
      <c r="WAJ9" s="480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0"/>
      <c r="WAX9" s="30"/>
      <c r="WAY9" s="371"/>
      <c r="WAZ9" s="480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0"/>
      <c r="WBN9" s="30"/>
      <c r="WBO9" s="371"/>
      <c r="WBP9" s="480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0"/>
      <c r="WCD9" s="30"/>
      <c r="WCE9" s="371"/>
      <c r="WCF9" s="480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0"/>
      <c r="WCT9" s="30"/>
      <c r="WCU9" s="371"/>
      <c r="WCV9" s="480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0"/>
      <c r="WDJ9" s="30"/>
      <c r="WDK9" s="371"/>
      <c r="WDL9" s="480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0"/>
      <c r="WDZ9" s="30"/>
      <c r="WEA9" s="371"/>
      <c r="WEB9" s="480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0"/>
      <c r="WEP9" s="30"/>
      <c r="WEQ9" s="371"/>
      <c r="WER9" s="480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0"/>
      <c r="WFF9" s="30"/>
      <c r="WFG9" s="371"/>
      <c r="WFH9" s="480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0"/>
      <c r="WFV9" s="30"/>
      <c r="WFW9" s="371"/>
      <c r="WFX9" s="480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0"/>
      <c r="WGL9" s="30"/>
      <c r="WGM9" s="371"/>
      <c r="WGN9" s="480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0"/>
      <c r="WHB9" s="30"/>
      <c r="WHC9" s="371"/>
      <c r="WHD9" s="480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0"/>
      <c r="WHR9" s="30"/>
      <c r="WHS9" s="371"/>
      <c r="WHT9" s="480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0"/>
      <c r="WIH9" s="30"/>
      <c r="WII9" s="371"/>
      <c r="WIJ9" s="480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0"/>
      <c r="WIX9" s="30"/>
      <c r="WIY9" s="371"/>
      <c r="WIZ9" s="480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0"/>
      <c r="WJN9" s="30"/>
      <c r="WJO9" s="371"/>
      <c r="WJP9" s="480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0"/>
      <c r="WKD9" s="30"/>
      <c r="WKE9" s="371"/>
      <c r="WKF9" s="480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0"/>
      <c r="WKT9" s="30"/>
      <c r="WKU9" s="371"/>
      <c r="WKV9" s="480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0"/>
      <c r="WLJ9" s="30"/>
      <c r="WLK9" s="371"/>
      <c r="WLL9" s="480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0"/>
      <c r="WLZ9" s="30"/>
      <c r="WMA9" s="371"/>
      <c r="WMB9" s="480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0"/>
      <c r="WMP9" s="30"/>
      <c r="WMQ9" s="371"/>
      <c r="WMR9" s="480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0"/>
      <c r="WNF9" s="30"/>
      <c r="WNG9" s="371"/>
      <c r="WNH9" s="480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0"/>
      <c r="WNV9" s="30"/>
      <c r="WNW9" s="371"/>
      <c r="WNX9" s="480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0"/>
      <c r="WOL9" s="30"/>
      <c r="WOM9" s="371"/>
      <c r="WON9" s="480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0"/>
      <c r="WPB9" s="30"/>
      <c r="WPC9" s="371"/>
      <c r="WPD9" s="480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0"/>
      <c r="WPR9" s="30"/>
      <c r="WPS9" s="371"/>
      <c r="WPT9" s="480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0"/>
      <c r="WQH9" s="30"/>
      <c r="WQI9" s="371"/>
      <c r="WQJ9" s="480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0"/>
      <c r="WQX9" s="30"/>
      <c r="WQY9" s="371"/>
      <c r="WQZ9" s="480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0"/>
      <c r="WRN9" s="30"/>
      <c r="WRO9" s="371"/>
      <c r="WRP9" s="480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0"/>
      <c r="WSD9" s="30"/>
      <c r="WSE9" s="371"/>
      <c r="WSF9" s="480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0"/>
      <c r="WST9" s="30"/>
      <c r="WSU9" s="371"/>
      <c r="WSV9" s="480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0"/>
      <c r="WTJ9" s="30"/>
      <c r="WTK9" s="371"/>
      <c r="WTL9" s="480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0"/>
      <c r="WTZ9" s="30"/>
      <c r="WUA9" s="371"/>
      <c r="WUB9" s="480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0"/>
      <c r="WUP9" s="30"/>
      <c r="WUQ9" s="371"/>
      <c r="WUR9" s="480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0"/>
      <c r="WVF9" s="30"/>
      <c r="WVG9" s="371"/>
      <c r="WVH9" s="480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0"/>
      <c r="WVV9" s="30"/>
      <c r="WVW9" s="371"/>
      <c r="WVX9" s="480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0"/>
      <c r="WWL9" s="30"/>
      <c r="WWM9" s="371"/>
      <c r="WWN9" s="480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0"/>
      <c r="WXB9" s="30"/>
      <c r="WXC9" s="371"/>
      <c r="WXD9" s="480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0"/>
      <c r="WXR9" s="30"/>
      <c r="WXS9" s="371"/>
      <c r="WXT9" s="480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0"/>
      <c r="WYH9" s="30"/>
      <c r="WYI9" s="371"/>
      <c r="WYJ9" s="480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0"/>
      <c r="WYX9" s="30"/>
      <c r="WYY9" s="371"/>
      <c r="WYZ9" s="480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0"/>
      <c r="WZN9" s="30"/>
      <c r="WZO9" s="371"/>
      <c r="WZP9" s="480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0"/>
      <c r="XAD9" s="30"/>
      <c r="XAE9" s="371"/>
      <c r="XAF9" s="480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0"/>
      <c r="XAT9" s="30"/>
      <c r="XAU9" s="371"/>
      <c r="XAV9" s="480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0"/>
      <c r="XBJ9" s="30"/>
      <c r="XBK9" s="371"/>
      <c r="XBL9" s="480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0"/>
      <c r="XBZ9" s="30"/>
      <c r="XCA9" s="371"/>
      <c r="XCB9" s="480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0"/>
      <c r="XCP9" s="30"/>
      <c r="XCQ9" s="371"/>
      <c r="XCR9" s="480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0"/>
      <c r="XDF9" s="30"/>
      <c r="XDG9" s="371"/>
      <c r="XDH9" s="480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0"/>
      <c r="XDV9" s="30"/>
      <c r="XDW9" s="371"/>
      <c r="XDX9" s="480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0"/>
      <c r="XEL9" s="30"/>
      <c r="XEM9" s="371"/>
      <c r="XEN9" s="480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0"/>
      <c r="XFB9" s="30"/>
      <c r="XFC9" s="371"/>
      <c r="XFD9" s="480"/>
    </row>
    <row r="10" spans="1:16384" ht="15" customHeight="1" x14ac:dyDescent="0.25">
      <c r="A10" s="9"/>
      <c r="B10" s="478" t="s">
        <v>4</v>
      </c>
      <c r="C10" s="620">
        <f>SUM(C5:C9)</f>
        <v>1876435375.6700001</v>
      </c>
      <c r="D10" s="144">
        <f>SUM(D5:D9)</f>
        <v>1884992513.6399999</v>
      </c>
      <c r="E10" s="76">
        <f>SUM(E5:E9)</f>
        <v>1378044894.29</v>
      </c>
      <c r="F10" s="82">
        <f t="shared" si="0"/>
        <v>0.73106120279965314</v>
      </c>
      <c r="G10" s="76">
        <f>SUM(G5:G9)</f>
        <v>1326526427.5500002</v>
      </c>
      <c r="H10" s="82">
        <f t="shared" si="2"/>
        <v>0.70373034266773926</v>
      </c>
      <c r="I10" s="76">
        <f>SUM(I5:I9)</f>
        <v>656422562.63</v>
      </c>
      <c r="J10" s="162">
        <f t="shared" si="1"/>
        <v>0.34823616427124182</v>
      </c>
      <c r="K10" s="144">
        <f>SUM(K5:K9)</f>
        <v>1297440797.77</v>
      </c>
      <c r="L10" s="82">
        <v>0.7061835669278208</v>
      </c>
      <c r="M10" s="204">
        <f t="shared" ref="M10:M17" si="3">+G10/K10-1</f>
        <v>2.2417693223453217E-2</v>
      </c>
      <c r="N10" s="621">
        <f>SUM(N5:N9)</f>
        <v>587712030.25</v>
      </c>
      <c r="O10" s="82">
        <v>0.31988556130012341</v>
      </c>
      <c r="P10" s="204">
        <f t="shared" ref="P10:P17" si="4">+I10/N10-1</f>
        <v>0.11691190386348227</v>
      </c>
    </row>
    <row r="11" spans="1:16384" ht="15" customHeight="1" x14ac:dyDescent="0.25">
      <c r="A11" s="19">
        <v>6</v>
      </c>
      <c r="B11" s="19" t="s">
        <v>5</v>
      </c>
      <c r="C11" s="151">
        <v>402663506.39999998</v>
      </c>
      <c r="D11" s="476">
        <v>390240993.54000002</v>
      </c>
      <c r="E11" s="171">
        <v>155086299.06</v>
      </c>
      <c r="F11" s="41">
        <f t="shared" si="0"/>
        <v>0.39741160366870459</v>
      </c>
      <c r="G11" s="49">
        <v>148085612.22</v>
      </c>
      <c r="H11" s="41">
        <f t="shared" si="2"/>
        <v>0.37947220991999936</v>
      </c>
      <c r="I11" s="26">
        <v>60224382.660000004</v>
      </c>
      <c r="J11" s="145">
        <f t="shared" si="1"/>
        <v>0.15432613092152492</v>
      </c>
      <c r="K11" s="142">
        <v>155216564.59999999</v>
      </c>
      <c r="L11" s="41">
        <v>0.40572360115062445</v>
      </c>
      <c r="M11" s="201">
        <f t="shared" si="3"/>
        <v>-4.5941954702945376E-2</v>
      </c>
      <c r="N11" s="619">
        <v>62622952.560000002</v>
      </c>
      <c r="O11" s="41">
        <v>0.1636913553189665</v>
      </c>
      <c r="P11" s="201">
        <f t="shared" si="4"/>
        <v>-3.8301769590021961E-2</v>
      </c>
    </row>
    <row r="12" spans="1:16384" ht="15" customHeight="1" x14ac:dyDescent="0.25">
      <c r="A12" s="21">
        <v>7</v>
      </c>
      <c r="B12" s="21" t="s">
        <v>6</v>
      </c>
      <c r="C12" s="153">
        <v>20033976.02</v>
      </c>
      <c r="D12" s="197">
        <v>27749062.309999999</v>
      </c>
      <c r="E12" s="30">
        <v>8585635.7599999998</v>
      </c>
      <c r="F12" s="41">
        <f t="shared" si="0"/>
        <v>0.30940273455315903</v>
      </c>
      <c r="G12" s="129">
        <v>8285635.7599999998</v>
      </c>
      <c r="H12" s="41">
        <f t="shared" si="2"/>
        <v>0.29859155842588903</v>
      </c>
      <c r="I12" s="129">
        <v>607612.04</v>
      </c>
      <c r="J12" s="145">
        <f t="shared" si="1"/>
        <v>2.1896669271632769E-2</v>
      </c>
      <c r="K12" s="129">
        <v>15531492.199999999</v>
      </c>
      <c r="L12" s="371">
        <v>0.50825810403587879</v>
      </c>
      <c r="M12" s="201">
        <f t="shared" si="3"/>
        <v>-0.46652674106870429</v>
      </c>
      <c r="N12" s="129">
        <v>129251.09</v>
      </c>
      <c r="O12" s="371">
        <v>4.2296588828709411E-3</v>
      </c>
      <c r="P12" s="201">
        <f t="shared" si="4"/>
        <v>3.7010206258221885</v>
      </c>
    </row>
    <row r="13" spans="1:16384" ht="15" customHeight="1" x14ac:dyDescent="0.25">
      <c r="A13" s="9"/>
      <c r="B13" s="2" t="s">
        <v>7</v>
      </c>
      <c r="C13" s="154">
        <f>SUM(C11:C12)</f>
        <v>422697482.41999996</v>
      </c>
      <c r="D13" s="144">
        <f t="shared" ref="D13:I13" si="5">SUM(D11:D12)</f>
        <v>417990055.85000002</v>
      </c>
      <c r="E13" s="76">
        <f t="shared" si="5"/>
        <v>163671934.81999999</v>
      </c>
      <c r="F13" s="82">
        <f t="shared" si="0"/>
        <v>0.39156896803960173</v>
      </c>
      <c r="G13" s="76">
        <f t="shared" si="5"/>
        <v>156371247.97999999</v>
      </c>
      <c r="H13" s="82">
        <f t="shared" si="2"/>
        <v>0.37410279453182826</v>
      </c>
      <c r="I13" s="76">
        <f t="shared" si="5"/>
        <v>60831994.700000003</v>
      </c>
      <c r="J13" s="162">
        <f t="shared" si="1"/>
        <v>0.14553455004161675</v>
      </c>
      <c r="K13" s="76">
        <f>SUM(K11:K12)</f>
        <v>170748056.79999998</v>
      </c>
      <c r="L13" s="82">
        <v>0.41330792490879137</v>
      </c>
      <c r="M13" s="204">
        <f t="shared" si="3"/>
        <v>-8.4198960090303032E-2</v>
      </c>
      <c r="N13" s="76">
        <f>SUM(N11:N12)</f>
        <v>62752203.650000006</v>
      </c>
      <c r="O13" s="82">
        <v>0.15189621223282576</v>
      </c>
      <c r="P13" s="204">
        <f t="shared" si="4"/>
        <v>-3.0599864838372182E-2</v>
      </c>
    </row>
    <row r="14" spans="1:16384" ht="15" customHeight="1" x14ac:dyDescent="0.25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26217630.109999999</v>
      </c>
      <c r="F14" s="622">
        <f>E14/D14</f>
        <v>0.59973712742290197</v>
      </c>
      <c r="G14" s="26">
        <v>26217630.109999999</v>
      </c>
      <c r="H14" s="41">
        <f>G14/D14</f>
        <v>0.59973712742290197</v>
      </c>
      <c r="I14" s="26">
        <v>15153625.32</v>
      </c>
      <c r="J14" s="145">
        <f>I14/D14</f>
        <v>0.3466442878829582</v>
      </c>
      <c r="K14" s="26">
        <v>22955077.109999999</v>
      </c>
      <c r="L14" s="246">
        <v>0.82114161301270683</v>
      </c>
      <c r="M14" s="201">
        <f t="shared" si="3"/>
        <v>0.14212772992945966</v>
      </c>
      <c r="N14" s="26">
        <v>10900399.48</v>
      </c>
      <c r="O14" s="246">
        <v>0.38992557370198577</v>
      </c>
      <c r="P14" s="201">
        <f t="shared" si="4"/>
        <v>0.39018990522354691</v>
      </c>
    </row>
    <row r="15" spans="1:16384" ht="15" customHeight="1" x14ac:dyDescent="0.25">
      <c r="A15" s="21">
        <v>9</v>
      </c>
      <c r="B15" s="21" t="s">
        <v>9</v>
      </c>
      <c r="C15" s="153">
        <v>52858333.329999998</v>
      </c>
      <c r="D15" s="197">
        <v>52858333.329999998</v>
      </c>
      <c r="E15" s="30">
        <v>37191728.829999998</v>
      </c>
      <c r="F15" s="623">
        <f>E15/D15</f>
        <v>0.70361145512871581</v>
      </c>
      <c r="G15" s="30">
        <v>37191728.829999998</v>
      </c>
      <c r="H15" s="41">
        <f>G15/D15</f>
        <v>0.70361145512871581</v>
      </c>
      <c r="I15" s="30">
        <v>37191728.829999998</v>
      </c>
      <c r="J15" s="145">
        <f>I15/D15</f>
        <v>0.70361145512871581</v>
      </c>
      <c r="K15" s="30">
        <v>37102631.979999997</v>
      </c>
      <c r="L15" s="248">
        <v>0.29048840853395963</v>
      </c>
      <c r="M15" s="201">
        <f t="shared" si="3"/>
        <v>2.4013619855332013E-3</v>
      </c>
      <c r="N15" s="30">
        <v>37102631.979999997</v>
      </c>
      <c r="O15" s="248">
        <v>0.29048840853395963</v>
      </c>
      <c r="P15" s="201">
        <f t="shared" si="4"/>
        <v>2.4013619855332013E-3</v>
      </c>
    </row>
    <row r="16" spans="1:16384" ht="15" customHeight="1" thickBot="1" x14ac:dyDescent="0.3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96573536.060000002</v>
      </c>
      <c r="E16" s="76">
        <f t="shared" si="6"/>
        <v>63409358.939999998</v>
      </c>
      <c r="F16" s="624">
        <f>E16/D16</f>
        <v>0.65659145897489457</v>
      </c>
      <c r="G16" s="76">
        <f t="shared" si="6"/>
        <v>63409358.939999998</v>
      </c>
      <c r="H16" s="82">
        <f>G16/D16</f>
        <v>0.65659145897489457</v>
      </c>
      <c r="I16" s="76">
        <f t="shared" si="6"/>
        <v>52345354.149999999</v>
      </c>
      <c r="J16" s="162">
        <f>I16/D16</f>
        <v>0.5420258622142452</v>
      </c>
      <c r="K16" s="76">
        <f>SUM(K14:K15)</f>
        <v>60057709.089999996</v>
      </c>
      <c r="L16" s="247">
        <v>0.38577646032102475</v>
      </c>
      <c r="M16" s="204">
        <f t="shared" si="3"/>
        <v>5.5807154498306977E-2</v>
      </c>
      <c r="N16" s="76">
        <f>SUM(N14:N15)</f>
        <v>48003031.459999993</v>
      </c>
      <c r="O16" s="247">
        <v>0.30834408840947669</v>
      </c>
      <c r="P16" s="204">
        <f t="shared" si="4"/>
        <v>9.0459343044165363E-2</v>
      </c>
    </row>
    <row r="17" spans="1:16" s="6" customFormat="1" ht="13.8" thickBot="1" x14ac:dyDescent="0.3">
      <c r="A17" s="5"/>
      <c r="B17" s="4" t="s">
        <v>11</v>
      </c>
      <c r="C17" s="155">
        <f>+C10+C13+C16</f>
        <v>2395706394.1500001</v>
      </c>
      <c r="D17" s="146">
        <f t="shared" ref="D17:I17" si="7">+D10+D13+D16</f>
        <v>2399556105.5499997</v>
      </c>
      <c r="E17" s="147">
        <f t="shared" si="7"/>
        <v>1605126188.05</v>
      </c>
      <c r="F17" s="172">
        <f>E17/D17</f>
        <v>0.66892630030090117</v>
      </c>
      <c r="G17" s="147">
        <f t="shared" si="7"/>
        <v>1546307034.4700003</v>
      </c>
      <c r="H17" s="172">
        <f>G17/D17</f>
        <v>0.64441378590544474</v>
      </c>
      <c r="I17" s="147">
        <f t="shared" si="7"/>
        <v>769599911.48000002</v>
      </c>
      <c r="J17" s="165">
        <f>I17/D17</f>
        <v>0.32072594997881948</v>
      </c>
      <c r="K17" s="147">
        <f>+K10+K13+K16</f>
        <v>1528246563.6599998</v>
      </c>
      <c r="L17" s="172">
        <v>0.6351648833726613</v>
      </c>
      <c r="M17" s="537">
        <f t="shared" si="3"/>
        <v>1.1817772890486689E-2</v>
      </c>
      <c r="N17" s="147">
        <f>+N10+N13+N16</f>
        <v>698467265.36000001</v>
      </c>
      <c r="O17" s="172">
        <v>0.29029470092805409</v>
      </c>
      <c r="P17" s="537">
        <f t="shared" si="4"/>
        <v>0.10184105919886921</v>
      </c>
    </row>
    <row r="133" spans="12:12" x14ac:dyDescent="0.25">
      <c r="L133" s="574"/>
    </row>
    <row r="134" spans="12:12" x14ac:dyDescent="0.25">
      <c r="L134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7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9" bestFit="1" customWidth="1"/>
    <col min="13" max="13" width="9" style="89" bestFit="1" customWidth="1"/>
  </cols>
  <sheetData>
    <row r="1" spans="1:13" ht="13.8" x14ac:dyDescent="0.25">
      <c r="A1" s="7" t="s">
        <v>750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3.6640625" customWidth="1"/>
  </cols>
  <sheetData>
    <row r="1" spans="1:16" ht="14.4" thickBot="1" x14ac:dyDescent="0.3">
      <c r="A1" s="7" t="s">
        <v>409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45867513.479999997</v>
      </c>
      <c r="D5" s="195">
        <v>48935924.379999995</v>
      </c>
      <c r="E5" s="26">
        <v>19567571.509999998</v>
      </c>
      <c r="F5" s="41">
        <f>+E5/D5</f>
        <v>0.39986107870473214</v>
      </c>
      <c r="G5" s="26">
        <v>19343303.969999999</v>
      </c>
      <c r="H5" s="41">
        <f>G5/D5</f>
        <v>0.39527819725636093</v>
      </c>
      <c r="I5" s="26">
        <v>19290247.289999999</v>
      </c>
      <c r="J5" s="145">
        <f>I5/D5</f>
        <v>0.39419399008806466</v>
      </c>
      <c r="K5" s="26">
        <v>17571825.829999998</v>
      </c>
      <c r="L5" s="41">
        <v>0.40578947620914668</v>
      </c>
      <c r="M5" s="201">
        <f>+G5/K5-1</f>
        <v>0.10081354989164493</v>
      </c>
      <c r="N5" s="26">
        <v>17479876.550000001</v>
      </c>
      <c r="O5" s="145">
        <v>0.40366607420584977</v>
      </c>
      <c r="P5" s="201">
        <f>+I5/N5-1</f>
        <v>0.10356885157750151</v>
      </c>
    </row>
    <row r="6" spans="1:16" ht="15" customHeight="1" x14ac:dyDescent="0.25">
      <c r="A6" s="20">
        <v>2</v>
      </c>
      <c r="B6" s="20" t="s">
        <v>1</v>
      </c>
      <c r="C6" s="153">
        <v>54530347.32</v>
      </c>
      <c r="D6" s="196">
        <v>69475013.840000004</v>
      </c>
      <c r="E6" s="28">
        <v>47956801.939999998</v>
      </c>
      <c r="F6" s="41">
        <f>+E6/D6</f>
        <v>0.69027408976763716</v>
      </c>
      <c r="G6" s="28">
        <v>38030766.629999995</v>
      </c>
      <c r="H6" s="41">
        <f>G6/D6</f>
        <v>0.54740207346463188</v>
      </c>
      <c r="I6" s="28">
        <v>14140377.48</v>
      </c>
      <c r="J6" s="145">
        <f>I6/D6</f>
        <v>0.20353184113881712</v>
      </c>
      <c r="K6" s="28">
        <v>23241142.210000001</v>
      </c>
      <c r="L6" s="264">
        <v>0.53168628511435256</v>
      </c>
      <c r="M6" s="201">
        <f>+G6/K6-1</f>
        <v>0.63635531706511572</v>
      </c>
      <c r="N6" s="28">
        <v>7363051.2999999998</v>
      </c>
      <c r="O6" s="145">
        <v>0.16844410474451477</v>
      </c>
      <c r="P6" s="201">
        <f>+I6/N6-1</f>
        <v>0.92045076203665732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/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72076590.430000007</v>
      </c>
      <c r="D8" s="197">
        <v>130949749.69</v>
      </c>
      <c r="E8" s="30">
        <v>72286438.729999989</v>
      </c>
      <c r="F8" s="371">
        <f>+E8/D8</f>
        <v>0.55201662394258211</v>
      </c>
      <c r="G8" s="30">
        <v>72286438.729999989</v>
      </c>
      <c r="H8" s="70">
        <f>G8/D8</f>
        <v>0.55201662394258211</v>
      </c>
      <c r="I8" s="30">
        <v>30670174.369999997</v>
      </c>
      <c r="J8" s="164">
        <f>I8/D8</f>
        <v>0.23421331039277374</v>
      </c>
      <c r="K8" s="30">
        <v>57372029.770000003</v>
      </c>
      <c r="L8" s="371">
        <v>0.91018606974999161</v>
      </c>
      <c r="M8" s="480">
        <f>+G8/K8-1</f>
        <v>0.25995958343796954</v>
      </c>
      <c r="N8" s="30">
        <v>25348745.09</v>
      </c>
      <c r="O8" s="164">
        <v>0.40214848174372853</v>
      </c>
      <c r="P8" s="480">
        <f>+I8/N8-1</f>
        <v>0.20992870696779709</v>
      </c>
    </row>
    <row r="9" spans="1:16" ht="15" customHeight="1" x14ac:dyDescent="0.25">
      <c r="A9" s="9"/>
      <c r="B9" s="2" t="s">
        <v>4</v>
      </c>
      <c r="C9" s="154">
        <f>SUM(C5:C8)</f>
        <v>172474451.23000002</v>
      </c>
      <c r="D9" s="76">
        <f>SUM(D5:D8)</f>
        <v>249360687.91</v>
      </c>
      <c r="E9" s="76">
        <f>SUM(E5:E8)</f>
        <v>139810812.17999998</v>
      </c>
      <c r="F9" s="82">
        <f>+E9/D9</f>
        <v>0.56067703915887857</v>
      </c>
      <c r="G9" s="76">
        <f>SUM(G5:G8)</f>
        <v>129660509.32999998</v>
      </c>
      <c r="H9" s="82">
        <f>G9/D9</f>
        <v>0.51997173418448961</v>
      </c>
      <c r="I9" s="76">
        <f>SUM(I5:I8)</f>
        <v>64100799.140000001</v>
      </c>
      <c r="J9" s="162">
        <f>I9/D9</f>
        <v>0.2570605642663909</v>
      </c>
      <c r="K9" s="520">
        <f>SUM(K5:K8)</f>
        <v>98184997.810000002</v>
      </c>
      <c r="L9" s="82">
        <v>0.65435618847572874</v>
      </c>
      <c r="M9" s="204">
        <f>+G9/K9-1</f>
        <v>0.3205735318231504</v>
      </c>
      <c r="N9" s="520">
        <f>SUM(N5:N8)</f>
        <v>50191672.939999998</v>
      </c>
      <c r="O9" s="162">
        <v>0.33450356501300177</v>
      </c>
      <c r="P9" s="204">
        <f>+I9/N9-1</f>
        <v>0.27712019514924746</v>
      </c>
    </row>
    <row r="10" spans="1:16" ht="15" customHeight="1" x14ac:dyDescent="0.25">
      <c r="A10" s="19">
        <v>6</v>
      </c>
      <c r="B10" s="19" t="s">
        <v>5</v>
      </c>
      <c r="C10" s="168">
        <v>4438241.53</v>
      </c>
      <c r="D10" s="195">
        <v>4867215.18</v>
      </c>
      <c r="E10" s="171">
        <v>2933406.67</v>
      </c>
      <c r="F10" s="41">
        <f>+E10/D10</f>
        <v>0.60268686744192812</v>
      </c>
      <c r="G10" s="128">
        <v>2618299.7799999998</v>
      </c>
      <c r="H10" s="41">
        <f>G10/D10</f>
        <v>0.53794617315439919</v>
      </c>
      <c r="I10" s="49">
        <v>368624.85</v>
      </c>
      <c r="J10" s="145">
        <f>I10/D10</f>
        <v>7.5736296088721525E-2</v>
      </c>
      <c r="K10" s="74">
        <v>1279748.78</v>
      </c>
      <c r="L10" s="41">
        <v>0.25626939517867964</v>
      </c>
      <c r="M10" s="201">
        <f>+G10/K10-1</f>
        <v>1.0459482524374821</v>
      </c>
      <c r="N10" s="49">
        <v>230338.15</v>
      </c>
      <c r="O10" s="408">
        <v>4.6125160898435075E-2</v>
      </c>
      <c r="P10" s="201">
        <f>+I10/N10-1</f>
        <v>0.60036385635640466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49"/>
      <c r="L11" s="481" t="s">
        <v>127</v>
      </c>
      <c r="M11" s="512" t="s">
        <v>127</v>
      </c>
      <c r="N11" s="129"/>
      <c r="O11" s="608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4438241.53</v>
      </c>
      <c r="D12" s="144">
        <f t="shared" ref="D12:I12" si="0">SUM(D10:D11)</f>
        <v>4867215.18</v>
      </c>
      <c r="E12" s="76">
        <f t="shared" si="0"/>
        <v>2933406.67</v>
      </c>
      <c r="F12" s="82">
        <f>+E12/D12</f>
        <v>0.60268686744192812</v>
      </c>
      <c r="G12" s="76">
        <f t="shared" si="0"/>
        <v>2618299.7799999998</v>
      </c>
      <c r="H12" s="82">
        <f>G12/D12</f>
        <v>0.53794617315439919</v>
      </c>
      <c r="I12" s="76">
        <f t="shared" si="0"/>
        <v>368624.85</v>
      </c>
      <c r="J12" s="162">
        <f>I12/D12</f>
        <v>7.5736296088721525E-2</v>
      </c>
      <c r="K12" s="144">
        <f>SUM(K10:K11)</f>
        <v>1279748.78</v>
      </c>
      <c r="L12" s="82">
        <v>0.25626939517867964</v>
      </c>
      <c r="M12" s="552">
        <f>+G12/K12-1</f>
        <v>1.0459482524374821</v>
      </c>
      <c r="N12" s="520">
        <f>SUM(N10:N11)</f>
        <v>230338.15</v>
      </c>
      <c r="O12" s="162">
        <v>4.6125160898435075E-2</v>
      </c>
      <c r="P12" s="204">
        <f>+I12/N12-1</f>
        <v>0.60036385635640466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62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626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627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176912692.76000002</v>
      </c>
      <c r="D16" s="146">
        <f>+D9+D12+D15</f>
        <v>254227903.09</v>
      </c>
      <c r="E16" s="147">
        <f>+E9+E12+E15</f>
        <v>142744218.84999996</v>
      </c>
      <c r="F16" s="172">
        <f>+E16/D16</f>
        <v>0.56148132095266756</v>
      </c>
      <c r="G16" s="147">
        <f>+G9+G12+G15</f>
        <v>132278809.10999998</v>
      </c>
      <c r="H16" s="172">
        <f>G16/D16</f>
        <v>0.52031585637227062</v>
      </c>
      <c r="I16" s="147">
        <f>+I9+I12+I15</f>
        <v>64469423.990000002</v>
      </c>
      <c r="J16" s="165">
        <f>I16/D16</f>
        <v>0.25358909547854386</v>
      </c>
      <c r="K16" s="528">
        <f>+K9+K12+K15</f>
        <v>99464746.590000004</v>
      </c>
      <c r="L16" s="249">
        <v>0.64153417102784593</v>
      </c>
      <c r="M16" s="537">
        <f>+G16/K16-1</f>
        <v>0.32990646078114128</v>
      </c>
      <c r="N16" s="528">
        <f>+N9+N12+N15</f>
        <v>50422011.089999996</v>
      </c>
      <c r="O16" s="165">
        <v>0.32521515607452572</v>
      </c>
      <c r="P16" s="537">
        <f>+I16/N16-1</f>
        <v>0.27859683888701481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P136"/>
  <sheetViews>
    <sheetView zoomScaleNormal="100" workbookViewId="0">
      <selection activeCell="H5" sqref="H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89" customWidth="1"/>
    <col min="12" max="12" width="10.88671875" customWidth="1"/>
    <col min="13" max="13" width="7.109375" style="89" bestFit="1" customWidth="1"/>
    <col min="14" max="14" width="7.109375" customWidth="1"/>
    <col min="15" max="15" width="4.44140625" customWidth="1"/>
  </cols>
  <sheetData>
    <row r="1" spans="1:16" ht="14.4" thickBot="1" x14ac:dyDescent="0.3">
      <c r="A1" s="7" t="s">
        <v>41</v>
      </c>
    </row>
    <row r="2" spans="1:16" x14ac:dyDescent="0.25">
      <c r="A2" s="8" t="s">
        <v>20</v>
      </c>
      <c r="C2" s="345" t="s">
        <v>760</v>
      </c>
      <c r="D2" s="240"/>
      <c r="E2" s="728" t="s">
        <v>830</v>
      </c>
      <c r="F2" s="729"/>
      <c r="G2" s="730"/>
      <c r="H2" s="730"/>
      <c r="I2" s="730"/>
      <c r="J2" s="730"/>
      <c r="K2" s="731"/>
      <c r="L2" s="726" t="s">
        <v>831</v>
      </c>
      <c r="M2" s="727"/>
      <c r="N2" s="130"/>
    </row>
    <row r="3" spans="1:16" x14ac:dyDescent="0.25">
      <c r="C3" s="149">
        <v>1</v>
      </c>
      <c r="D3" s="241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349</v>
      </c>
    </row>
    <row r="4" spans="1:16" ht="30" customHeight="1" x14ac:dyDescent="0.25">
      <c r="A4" s="1"/>
      <c r="B4" s="2" t="s">
        <v>12</v>
      </c>
      <c r="C4" s="150" t="s">
        <v>44</v>
      </c>
      <c r="D4" s="242" t="s">
        <v>424</v>
      </c>
      <c r="E4" s="104" t="s">
        <v>45</v>
      </c>
      <c r="F4" s="81" t="s">
        <v>425</v>
      </c>
      <c r="G4" s="81" t="s">
        <v>131</v>
      </c>
      <c r="H4" s="81" t="s">
        <v>426</v>
      </c>
      <c r="I4" s="81" t="s">
        <v>18</v>
      </c>
      <c r="J4" s="81" t="s">
        <v>400</v>
      </c>
      <c r="K4" s="105" t="s">
        <v>18</v>
      </c>
      <c r="L4" s="81" t="s">
        <v>131</v>
      </c>
      <c r="M4" s="12" t="s">
        <v>18</v>
      </c>
      <c r="N4" s="132" t="s">
        <v>820</v>
      </c>
    </row>
    <row r="5" spans="1:16" ht="15" customHeight="1" x14ac:dyDescent="0.25">
      <c r="A5" s="19">
        <v>1</v>
      </c>
      <c r="B5" s="19" t="s">
        <v>821</v>
      </c>
      <c r="C5" s="189">
        <v>1074993965.98</v>
      </c>
      <c r="D5" s="244">
        <f>C5/$C$18</f>
        <v>0.39233958770141569</v>
      </c>
      <c r="E5" s="195">
        <v>1074993965.98</v>
      </c>
      <c r="F5" s="246">
        <f>E5/$E$18</f>
        <v>0.39045256955031327</v>
      </c>
      <c r="G5" s="26">
        <v>405945634.43000001</v>
      </c>
      <c r="H5" s="246">
        <f>G5/$G$18</f>
        <v>0.41489888901489175</v>
      </c>
      <c r="I5" s="126">
        <f>G5/E5</f>
        <v>0.37762596561174794</v>
      </c>
      <c r="J5" s="26">
        <v>292781731.12</v>
      </c>
      <c r="K5" s="145">
        <f>J5/G5</f>
        <v>0.72123384583530081</v>
      </c>
      <c r="L5" s="26">
        <v>539642358.63999999</v>
      </c>
      <c r="M5" s="246">
        <v>0.51898616996800939</v>
      </c>
      <c r="N5" s="133">
        <f>+G5/L5-1</f>
        <v>-0.24775061125101594</v>
      </c>
    </row>
    <row r="6" spans="1:16" ht="15" customHeight="1" x14ac:dyDescent="0.25">
      <c r="A6" s="20">
        <v>2</v>
      </c>
      <c r="B6" s="20" t="s">
        <v>822</v>
      </c>
      <c r="C6" s="189">
        <v>76718511.849999994</v>
      </c>
      <c r="D6" s="244">
        <f t="shared" ref="D6:D16" si="0">C6/$C$18</f>
        <v>2.7999886753648222E-2</v>
      </c>
      <c r="E6" s="195">
        <v>76718511.849999994</v>
      </c>
      <c r="F6" s="246">
        <f>E6/$E$18</f>
        <v>2.7865216951800043E-2</v>
      </c>
      <c r="G6" s="26">
        <v>28958665.539999999</v>
      </c>
      <c r="H6" s="246">
        <f>G6/$G$18</f>
        <v>2.9597357726904305E-2</v>
      </c>
      <c r="I6" s="126">
        <f>G6/E6</f>
        <v>0.37746646593745159</v>
      </c>
      <c r="J6" s="26">
        <v>24613507.600000001</v>
      </c>
      <c r="K6" s="145">
        <f>J6/G6</f>
        <v>0.8499531018099532</v>
      </c>
      <c r="L6" s="26">
        <v>27999394.359999999</v>
      </c>
      <c r="M6" s="246">
        <v>0.45953732198038061</v>
      </c>
      <c r="N6" s="134">
        <f t="shared" ref="N6:N18" si="1">+G6/L6-1</f>
        <v>3.4260426053015491E-2</v>
      </c>
    </row>
    <row r="7" spans="1:16" ht="15" customHeight="1" x14ac:dyDescent="0.25">
      <c r="A7" s="20">
        <v>3</v>
      </c>
      <c r="B7" s="20" t="s">
        <v>49</v>
      </c>
      <c r="C7" s="189">
        <v>270644266.38</v>
      </c>
      <c r="D7" s="244">
        <f t="shared" si="0"/>
        <v>9.8776796192041924E-2</v>
      </c>
      <c r="E7" s="195">
        <v>270644266.38</v>
      </c>
      <c r="F7" s="246">
        <f>E7/$E$18</f>
        <v>9.8301713857337589E-2</v>
      </c>
      <c r="G7" s="26">
        <v>87403020.659999996</v>
      </c>
      <c r="H7" s="246">
        <f>G7/$G$18</f>
        <v>8.9330720896403135E-2</v>
      </c>
      <c r="I7" s="126">
        <f>G7/E7</f>
        <v>0.32294429078087755</v>
      </c>
      <c r="J7" s="26">
        <v>57696262.109999999</v>
      </c>
      <c r="K7" s="145">
        <f>J7/G7</f>
        <v>0.66011748420503624</v>
      </c>
      <c r="L7" s="26">
        <v>98057716</v>
      </c>
      <c r="M7" s="246">
        <v>0.35006032669505849</v>
      </c>
      <c r="N7" s="134">
        <f t="shared" si="1"/>
        <v>-0.10865738847109185</v>
      </c>
    </row>
    <row r="8" spans="1:16" ht="15" customHeight="1" x14ac:dyDescent="0.25">
      <c r="A8" s="20">
        <v>4</v>
      </c>
      <c r="B8" s="20" t="s">
        <v>3</v>
      </c>
      <c r="C8" s="189">
        <v>1084287486.6700001</v>
      </c>
      <c r="D8" s="244">
        <f t="shared" si="0"/>
        <v>0.39573143564772967</v>
      </c>
      <c r="E8" s="195">
        <v>1084315965.8</v>
      </c>
      <c r="F8" s="246">
        <f>E8/$E$18</f>
        <v>0.39383844788847527</v>
      </c>
      <c r="G8" s="26">
        <v>442575514.29000002</v>
      </c>
      <c r="H8" s="246">
        <f>G8/$G$18</f>
        <v>0.45233665202964246</v>
      </c>
      <c r="I8" s="126">
        <f>G8/E8</f>
        <v>0.40816102340010391</v>
      </c>
      <c r="J8" s="26">
        <v>345472149.57999998</v>
      </c>
      <c r="K8" s="145">
        <f>J8/G8</f>
        <v>0.78059481020820209</v>
      </c>
      <c r="L8" s="26">
        <v>442951428.08999997</v>
      </c>
      <c r="M8" s="246">
        <v>0.40802973155879119</v>
      </c>
      <c r="N8" s="134">
        <f t="shared" si="1"/>
        <v>-8.4865693202729187E-4</v>
      </c>
    </row>
    <row r="9" spans="1:16" ht="15" customHeight="1" x14ac:dyDescent="0.25">
      <c r="A9" s="21">
        <v>5</v>
      </c>
      <c r="B9" s="21" t="s">
        <v>42</v>
      </c>
      <c r="C9" s="488">
        <v>54223988.619999997</v>
      </c>
      <c r="D9" s="241">
        <f t="shared" si="0"/>
        <v>1.9790080699944E-2</v>
      </c>
      <c r="E9" s="197">
        <v>54223988.619999997</v>
      </c>
      <c r="F9" s="248">
        <f>E9/$E$18</f>
        <v>1.969489723474396E-2</v>
      </c>
      <c r="G9" s="30">
        <v>9114994.4299999997</v>
      </c>
      <c r="H9" s="248">
        <f>G9/$G$18</f>
        <v>9.3160284078287053E-3</v>
      </c>
      <c r="I9" s="127">
        <f>G9/E9</f>
        <v>0.16809892931111345</v>
      </c>
      <c r="J9" s="30">
        <v>5500534.04</v>
      </c>
      <c r="K9" s="373">
        <f>J9/G9</f>
        <v>0.60345994528490354</v>
      </c>
      <c r="L9" s="30">
        <v>12753755.800000001</v>
      </c>
      <c r="M9" s="248">
        <v>0.30296036473762689</v>
      </c>
      <c r="N9" s="135">
        <f t="shared" si="1"/>
        <v>-0.28530900442675877</v>
      </c>
    </row>
    <row r="10" spans="1:16" ht="15" customHeight="1" x14ac:dyDescent="0.25">
      <c r="A10" s="9"/>
      <c r="B10" s="2" t="s">
        <v>4</v>
      </c>
      <c r="C10" s="154">
        <f>SUM(C5:C9)</f>
        <v>2560868219.5</v>
      </c>
      <c r="D10" s="503">
        <f t="shared" si="0"/>
        <v>0.9346377869947794</v>
      </c>
      <c r="E10" s="144">
        <f>SUM(E5:E9)</f>
        <v>2560896698.6300001</v>
      </c>
      <c r="F10" s="247">
        <f>E10/E18</f>
        <v>0.93015284548267019</v>
      </c>
      <c r="G10" s="76">
        <f>SUM(G5:G9)</f>
        <v>973997829.35000002</v>
      </c>
      <c r="H10" s="247">
        <f>G10/G18</f>
        <v>0.99547964807567035</v>
      </c>
      <c r="I10" s="77">
        <f t="shared" ref="I10:I18" si="2">+G10/E10</f>
        <v>0.38033468115721281</v>
      </c>
      <c r="J10" s="76">
        <f>SUM(J5:J9)</f>
        <v>726064184.45000005</v>
      </c>
      <c r="K10" s="162">
        <f t="shared" ref="K10:K18" si="3">+J10/G10</f>
        <v>0.74544743588857987</v>
      </c>
      <c r="L10" s="76">
        <f>SUM(L5:L9)</f>
        <v>1121404652.8899999</v>
      </c>
      <c r="M10" s="36">
        <v>0.44703649044951638</v>
      </c>
      <c r="N10" s="136">
        <f t="shared" si="1"/>
        <v>-0.13144837874545467</v>
      </c>
      <c r="P10" s="39"/>
    </row>
    <row r="11" spans="1:16" ht="15" customHeight="1" x14ac:dyDescent="0.25">
      <c r="A11" s="19">
        <v>6</v>
      </c>
      <c r="B11" s="19" t="s">
        <v>43</v>
      </c>
      <c r="C11" s="189">
        <v>101130</v>
      </c>
      <c r="D11" s="244">
        <f t="shared" si="0"/>
        <v>3.6909325782189882E-5</v>
      </c>
      <c r="E11" s="195">
        <v>101130</v>
      </c>
      <c r="F11" s="246">
        <f>E11/E18</f>
        <v>3.673180465029496E-5</v>
      </c>
      <c r="G11" s="26">
        <v>116844.71</v>
      </c>
      <c r="H11" s="246">
        <f>G11/G18</f>
        <v>1.1942175566030564E-4</v>
      </c>
      <c r="I11" s="126">
        <f>+G11/E11</f>
        <v>1.155391179669732</v>
      </c>
      <c r="J11" s="26">
        <v>116844.71</v>
      </c>
      <c r="K11" s="145">
        <f>+J11/G11</f>
        <v>1</v>
      </c>
      <c r="L11" s="26">
        <v>498668.61</v>
      </c>
      <c r="M11" s="45">
        <v>0.12400333166476558</v>
      </c>
      <c r="N11" s="133">
        <f t="shared" si="1"/>
        <v>-0.7656866551114978</v>
      </c>
    </row>
    <row r="12" spans="1:16" ht="15" customHeight="1" x14ac:dyDescent="0.25">
      <c r="A12" s="21">
        <v>7</v>
      </c>
      <c r="B12" s="21" t="s">
        <v>6</v>
      </c>
      <c r="C12" s="488">
        <v>39463884.25</v>
      </c>
      <c r="D12" s="241">
        <f t="shared" si="0"/>
        <v>1.4403098590071019E-2</v>
      </c>
      <c r="E12" s="476">
        <v>39876578</v>
      </c>
      <c r="F12" s="248">
        <f>E12/E18</f>
        <v>1.4483720688403536E-2</v>
      </c>
      <c r="G12" s="171">
        <v>2560892.92</v>
      </c>
      <c r="H12" s="248">
        <f>G12/G18</f>
        <v>2.6173741931872366E-3</v>
      </c>
      <c r="I12" s="127">
        <f t="shared" si="2"/>
        <v>6.4220478497427735E-2</v>
      </c>
      <c r="J12" s="171">
        <v>2560892.92</v>
      </c>
      <c r="K12" s="145">
        <f>+J12/G12</f>
        <v>1</v>
      </c>
      <c r="L12" s="171">
        <v>1552284.68</v>
      </c>
      <c r="M12" s="313">
        <v>9.6765022665879621E-2</v>
      </c>
      <c r="N12" s="133">
        <f t="shared" si="1"/>
        <v>0.64975725973150755</v>
      </c>
    </row>
    <row r="13" spans="1:16" ht="15" customHeight="1" x14ac:dyDescent="0.25">
      <c r="A13" s="9"/>
      <c r="B13" s="2" t="s">
        <v>7</v>
      </c>
      <c r="C13" s="154">
        <f>SUM(C11:C12)</f>
        <v>39565014.25</v>
      </c>
      <c r="D13" s="503">
        <f t="shared" si="0"/>
        <v>1.4440007915853209E-2</v>
      </c>
      <c r="E13" s="144">
        <f>SUM(E11:E12)</f>
        <v>39977708</v>
      </c>
      <c r="F13" s="247">
        <f>E13/E18</f>
        <v>1.452045249305383E-2</v>
      </c>
      <c r="G13" s="76">
        <f>SUM(G11:G12)</f>
        <v>2677737.63</v>
      </c>
      <c r="H13" s="247">
        <f>G13/G18</f>
        <v>2.736795948847542E-3</v>
      </c>
      <c r="I13" s="77">
        <f t="shared" si="2"/>
        <v>6.6980769132637619E-2</v>
      </c>
      <c r="J13" s="76">
        <f>SUM(J11:J12)</f>
        <v>2677737.63</v>
      </c>
      <c r="K13" s="162">
        <f t="shared" si="3"/>
        <v>1</v>
      </c>
      <c r="L13" s="76">
        <f>SUM(L11:L12)</f>
        <v>2050953.29</v>
      </c>
      <c r="M13" s="36">
        <v>0.10222459267062863</v>
      </c>
      <c r="N13" s="136">
        <f t="shared" si="1"/>
        <v>0.30560634562281996</v>
      </c>
    </row>
    <row r="14" spans="1:16" ht="15" customHeight="1" x14ac:dyDescent="0.25">
      <c r="A14" s="19">
        <v>8</v>
      </c>
      <c r="B14" s="19" t="s">
        <v>432</v>
      </c>
      <c r="C14" s="189">
        <v>50</v>
      </c>
      <c r="D14" s="504">
        <f t="shared" si="0"/>
        <v>1.824845534568866E-8</v>
      </c>
      <c r="E14" s="195">
        <f>12800819.31-E17</f>
        <v>451599.55000000075</v>
      </c>
      <c r="F14" s="246">
        <f>E14/$E$18</f>
        <v>1.6402715762643268E-4</v>
      </c>
      <c r="G14" s="26">
        <v>0</v>
      </c>
      <c r="H14" s="250">
        <f>G14/G18</f>
        <v>0</v>
      </c>
      <c r="I14" s="41">
        <f>+G14/E14</f>
        <v>0</v>
      </c>
      <c r="J14" s="26">
        <v>0</v>
      </c>
      <c r="K14" s="373" t="s">
        <v>127</v>
      </c>
      <c r="L14" s="26">
        <v>0</v>
      </c>
      <c r="M14" s="50">
        <v>0</v>
      </c>
      <c r="N14" s="137" t="s">
        <v>127</v>
      </c>
    </row>
    <row r="15" spans="1:16" ht="15" customHeight="1" x14ac:dyDescent="0.25">
      <c r="A15" s="21">
        <v>9</v>
      </c>
      <c r="B15" s="21" t="s">
        <v>9</v>
      </c>
      <c r="C15" s="488">
        <v>139524649.83000001</v>
      </c>
      <c r="D15" s="241">
        <f t="shared" si="0"/>
        <v>5.0922186840912036E-2</v>
      </c>
      <c r="E15" s="476">
        <v>139524649.83000001</v>
      </c>
      <c r="F15" s="248">
        <f>E15/$E$18</f>
        <v>5.0677268678496687E-2</v>
      </c>
      <c r="G15" s="171">
        <v>1745067.97</v>
      </c>
      <c r="H15" s="248">
        <f>G15/G18</f>
        <v>1.7835559754820357E-3</v>
      </c>
      <c r="I15" s="127">
        <f t="shared" si="2"/>
        <v>1.2507237768567993E-2</v>
      </c>
      <c r="J15" s="30">
        <v>1745067.97</v>
      </c>
      <c r="K15" s="373">
        <f t="shared" si="3"/>
        <v>1</v>
      </c>
      <c r="L15" s="171">
        <v>1357809.78</v>
      </c>
      <c r="M15" s="248">
        <v>6.5966511269338196E-3</v>
      </c>
      <c r="N15" s="135">
        <f t="shared" si="1"/>
        <v>0.28520798399316272</v>
      </c>
    </row>
    <row r="16" spans="1:16" ht="15" customHeight="1" x14ac:dyDescent="0.25">
      <c r="A16" s="9"/>
      <c r="B16" s="2" t="s">
        <v>10</v>
      </c>
      <c r="C16" s="154">
        <f>SUM(C14:C15)</f>
        <v>139524699.83000001</v>
      </c>
      <c r="D16" s="503">
        <f t="shared" si="0"/>
        <v>5.0922205089367387E-2</v>
      </c>
      <c r="E16" s="144">
        <f>SUM(E14:E15)</f>
        <v>139976249.38000003</v>
      </c>
      <c r="F16" s="247">
        <f>E16/E18</f>
        <v>5.0841295836123124E-2</v>
      </c>
      <c r="G16" s="76">
        <f>SUM(G14:G15)</f>
        <v>1745067.97</v>
      </c>
      <c r="H16" s="247">
        <f>G16/G18</f>
        <v>1.7835559754820357E-3</v>
      </c>
      <c r="I16" s="77">
        <f t="shared" si="2"/>
        <v>1.2466886187688762E-2</v>
      </c>
      <c r="J16" s="76">
        <f>SUM(J14:J15)</f>
        <v>1745067.97</v>
      </c>
      <c r="K16" s="162">
        <f t="shared" si="3"/>
        <v>1</v>
      </c>
      <c r="L16" s="76">
        <f>SUM(L14:L15)</f>
        <v>1357809.78</v>
      </c>
      <c r="M16" s="36">
        <v>6.4396799894337877E-3</v>
      </c>
      <c r="N16" s="136">
        <f t="shared" si="1"/>
        <v>0.28520798399316272</v>
      </c>
    </row>
    <row r="17" spans="1:14" ht="15" customHeight="1" thickBot="1" x14ac:dyDescent="0.3">
      <c r="A17" s="9"/>
      <c r="B17" s="2" t="s">
        <v>417</v>
      </c>
      <c r="C17" s="154">
        <v>0</v>
      </c>
      <c r="D17" s="329" t="s">
        <v>127</v>
      </c>
      <c r="E17" s="144">
        <v>12349219.76</v>
      </c>
      <c r="F17" s="247"/>
      <c r="G17" s="76">
        <v>0</v>
      </c>
      <c r="H17" s="247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7" t="s">
        <v>127</v>
      </c>
      <c r="N17" s="136" t="s">
        <v>127</v>
      </c>
    </row>
    <row r="18" spans="1:14" s="6" customFormat="1" ht="19.5" customHeight="1" thickBot="1" x14ac:dyDescent="0.3">
      <c r="A18" s="5"/>
      <c r="B18" s="4" t="s">
        <v>50</v>
      </c>
      <c r="C18" s="155">
        <f>C10+C13+C16+C17</f>
        <v>2739957933.5799999</v>
      </c>
      <c r="D18" s="249" t="s">
        <v>127</v>
      </c>
      <c r="E18" s="146">
        <f>+E10+E13+E16+E17</f>
        <v>2753199875.7700005</v>
      </c>
      <c r="F18" s="249" t="s">
        <v>127</v>
      </c>
      <c r="G18" s="147">
        <f>+G10+G13+G16+G17</f>
        <v>978420634.95000005</v>
      </c>
      <c r="H18" s="249" t="s">
        <v>127</v>
      </c>
      <c r="I18" s="148">
        <f t="shared" si="2"/>
        <v>0.35537580963908788</v>
      </c>
      <c r="J18" s="147">
        <f>+J10+J13+J16+J17</f>
        <v>730486990.05000007</v>
      </c>
      <c r="K18" s="165">
        <f t="shared" si="3"/>
        <v>0.7465981030616039</v>
      </c>
      <c r="L18" s="146">
        <f>+L10+L13+L16+L17</f>
        <v>1124813415.9599998</v>
      </c>
      <c r="M18" s="249">
        <v>0.40856835529032992</v>
      </c>
      <c r="N18" s="697">
        <f t="shared" si="1"/>
        <v>-0.13014850190514238</v>
      </c>
    </row>
    <row r="19" spans="1:14" x14ac:dyDescent="0.25">
      <c r="A19" s="233" t="s">
        <v>453</v>
      </c>
      <c r="B19" s="233"/>
    </row>
    <row r="20" spans="1:14" s="427" customFormat="1" x14ac:dyDescent="0.25">
      <c r="A20" s="425"/>
      <c r="B20" s="424"/>
      <c r="C20" s="433"/>
      <c r="D20" s="426"/>
      <c r="K20" s="428"/>
      <c r="M20" s="428"/>
    </row>
    <row r="21" spans="1:14" s="427" customFormat="1" x14ac:dyDescent="0.25">
      <c r="A21" s="425"/>
      <c r="B21" s="424"/>
      <c r="C21" s="433"/>
      <c r="D21" s="426"/>
      <c r="E21" s="427" t="s">
        <v>511</v>
      </c>
      <c r="G21" s="48"/>
      <c r="H21" s="70"/>
      <c r="K21" s="428"/>
      <c r="M21" s="428"/>
    </row>
    <row r="22" spans="1:14" s="427" customFormat="1" x14ac:dyDescent="0.25">
      <c r="A22" s="425"/>
      <c r="B22" s="424"/>
      <c r="C22" s="433"/>
      <c r="D22" s="426"/>
      <c r="G22" s="48"/>
      <c r="H22" s="70"/>
      <c r="K22" s="428"/>
      <c r="M22" s="428"/>
    </row>
    <row r="23" spans="1:14" s="427" customFormat="1" x14ac:dyDescent="0.25">
      <c r="A23" s="425"/>
      <c r="B23" s="424"/>
      <c r="C23" s="433"/>
      <c r="D23" s="426"/>
      <c r="G23" s="48"/>
      <c r="H23" s="70"/>
      <c r="K23" s="428"/>
      <c r="M23" s="428"/>
    </row>
    <row r="24" spans="1:14" s="427" customFormat="1" x14ac:dyDescent="0.25">
      <c r="A24" s="425"/>
      <c r="B24" s="424"/>
      <c r="C24" s="433"/>
      <c r="D24" s="426"/>
      <c r="G24" s="48"/>
      <c r="H24" s="70"/>
      <c r="K24" s="428"/>
      <c r="M24" s="428"/>
    </row>
    <row r="25" spans="1:14" s="427" customFormat="1" x14ac:dyDescent="0.25">
      <c r="A25" s="425"/>
      <c r="B25" s="424"/>
      <c r="C25" s="434"/>
      <c r="D25" s="426"/>
      <c r="G25" s="48"/>
      <c r="H25" s="70"/>
      <c r="K25" s="428"/>
      <c r="M25" s="428"/>
    </row>
    <row r="26" spans="1:14" s="427" customFormat="1" x14ac:dyDescent="0.25">
      <c r="A26" s="425"/>
      <c r="B26" s="424"/>
      <c r="C26" s="433"/>
      <c r="D26" s="426"/>
      <c r="E26" s="429"/>
      <c r="G26" s="48"/>
      <c r="H26" s="252"/>
      <c r="K26" s="428"/>
      <c r="M26" s="428"/>
    </row>
    <row r="27" spans="1:14" x14ac:dyDescent="0.25">
      <c r="G27" s="48"/>
      <c r="H27" s="70"/>
    </row>
    <row r="135" spans="12:15" x14ac:dyDescent="0.25">
      <c r="L135" s="576"/>
      <c r="O135" s="576"/>
    </row>
    <row r="136" spans="12:15" x14ac:dyDescent="0.25">
      <c r="L136" s="576"/>
      <c r="N136" s="92"/>
      <c r="O136" s="576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B9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39" bestFit="1" customWidth="1"/>
    <col min="5" max="5" width="10.88671875" style="39" customWidth="1"/>
    <col min="6" max="6" width="6.33203125" style="89" customWidth="1"/>
    <col min="7" max="7" width="10" style="39" customWidth="1"/>
    <col min="8" max="8" width="7.44140625" style="89" bestFit="1" customWidth="1"/>
    <col min="9" max="9" width="11.5546875" style="39" bestFit="1" customWidth="1"/>
    <col min="10" max="10" width="7.44140625" style="89" bestFit="1" customWidth="1"/>
    <col min="11" max="11" width="11.6640625" style="39" customWidth="1"/>
    <col min="12" max="12" width="6.33203125" style="89" customWidth="1"/>
    <col min="13" max="13" width="8" style="89" customWidth="1"/>
    <col min="14" max="14" width="3.6640625" customWidth="1"/>
  </cols>
  <sheetData>
    <row r="1" spans="1:13" ht="13.8" x14ac:dyDescent="0.25">
      <c r="A1" s="7" t="s">
        <v>409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18"/>
      <c r="H17" s="418"/>
      <c r="J17" s="418"/>
    </row>
    <row r="18" spans="4:10" x14ac:dyDescent="0.25">
      <c r="F18" s="418"/>
      <c r="H18" s="418"/>
    </row>
    <row r="22" spans="4:10" x14ac:dyDescent="0.25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503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14311947.85</v>
      </c>
      <c r="D5" s="195">
        <v>14626083.48</v>
      </c>
      <c r="E5" s="26">
        <v>4728250.34</v>
      </c>
      <c r="F5" s="41">
        <f>E5/D5</f>
        <v>0.32327521899252826</v>
      </c>
      <c r="G5" s="26">
        <v>4728250.34</v>
      </c>
      <c r="H5" s="41">
        <f>G5/D5</f>
        <v>0.32327521899252826</v>
      </c>
      <c r="I5" s="26">
        <v>4728250.34</v>
      </c>
      <c r="J5" s="145">
        <f>I5/D5</f>
        <v>0.32327521899252826</v>
      </c>
      <c r="K5" s="26">
        <v>5283342.34</v>
      </c>
      <c r="L5" s="41">
        <v>0.33607467023804743</v>
      </c>
      <c r="M5" s="201">
        <f>+G5/K5-1</f>
        <v>-0.10506455275430815</v>
      </c>
      <c r="N5" s="26">
        <v>5283342.34</v>
      </c>
      <c r="O5" s="41">
        <v>0.33607467023804743</v>
      </c>
      <c r="P5" s="201">
        <f>+I5/N5-1</f>
        <v>-0.10506455275430815</v>
      </c>
    </row>
    <row r="6" spans="1:16" ht="15" customHeight="1" x14ac:dyDescent="0.25">
      <c r="A6" s="20">
        <v>2</v>
      </c>
      <c r="B6" s="20" t="s">
        <v>1</v>
      </c>
      <c r="C6" s="151">
        <v>86589554.450000003</v>
      </c>
      <c r="D6" s="195">
        <v>32734901.379999999</v>
      </c>
      <c r="E6" s="26">
        <v>28343971.190000001</v>
      </c>
      <c r="F6" s="41">
        <f>E6/D6</f>
        <v>0.86586395544534256</v>
      </c>
      <c r="G6" s="26">
        <v>26793338.329999998</v>
      </c>
      <c r="H6" s="264">
        <f>G6/D6</f>
        <v>0.81849454864617033</v>
      </c>
      <c r="I6" s="26">
        <v>17683361.960000001</v>
      </c>
      <c r="J6" s="170">
        <f>I6/D6</f>
        <v>0.54019902961442801</v>
      </c>
      <c r="K6" s="28">
        <v>65337239.170000002</v>
      </c>
      <c r="L6" s="389">
        <v>0.77132251243573824</v>
      </c>
      <c r="M6" s="201">
        <f t="shared" ref="M6:M17" si="0">+G6/K6-1</f>
        <v>-0.58992239846120831</v>
      </c>
      <c r="N6" s="28">
        <v>19512153.370000001</v>
      </c>
      <c r="O6" s="389">
        <v>0.23034586939342599</v>
      </c>
      <c r="P6" s="201">
        <f>+I6/N6-1</f>
        <v>-9.3725760315710338E-2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245461759.06</v>
      </c>
      <c r="D8" s="195">
        <v>305123978.99000001</v>
      </c>
      <c r="E8" s="26">
        <v>285060753.30000001</v>
      </c>
      <c r="F8" s="41">
        <f>E8/D8</f>
        <v>0.9342456605462085</v>
      </c>
      <c r="G8" s="26">
        <v>278336368.30000001</v>
      </c>
      <c r="H8" s="41">
        <f>G8/D8</f>
        <v>0.91220745488876209</v>
      </c>
      <c r="I8" s="26">
        <v>169383878.28999999</v>
      </c>
      <c r="J8" s="170">
        <f>I8/D8</f>
        <v>0.55513132350555539</v>
      </c>
      <c r="K8" s="377">
        <v>224741527.03999999</v>
      </c>
      <c r="L8" s="391">
        <v>0.90067553722582483</v>
      </c>
      <c r="M8" s="420">
        <f t="shared" si="0"/>
        <v>0.23847324509128698</v>
      </c>
      <c r="N8" s="377">
        <v>104472845.92</v>
      </c>
      <c r="O8" s="391">
        <v>0.41868602506985453</v>
      </c>
      <c r="P8" s="420">
        <f>+I8/N8-1</f>
        <v>0.62131965295274494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>
        <v>0</v>
      </c>
      <c r="L9" s="70" t="s">
        <v>127</v>
      </c>
      <c r="M9" s="466" t="s">
        <v>127</v>
      </c>
      <c r="N9" s="171">
        <v>0</v>
      </c>
      <c r="O9" s="70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346363261.36000001</v>
      </c>
      <c r="D10" s="144">
        <f>SUM(D5:D9)</f>
        <v>352484963.85000002</v>
      </c>
      <c r="E10" s="76">
        <f>SUM(E5:E9)</f>
        <v>318132974.83000004</v>
      </c>
      <c r="F10" s="82">
        <f>E10/D10</f>
        <v>0.90254339179523568</v>
      </c>
      <c r="G10" s="76">
        <f>SUM(G5:G9)</f>
        <v>309857956.97000003</v>
      </c>
      <c r="H10" s="82">
        <f>G10/D10</f>
        <v>0.87906716242755845</v>
      </c>
      <c r="I10" s="76">
        <f>SUM(I5:I9)</f>
        <v>191795490.59</v>
      </c>
      <c r="J10" s="162">
        <f>I10/D10</f>
        <v>0.54412389253465743</v>
      </c>
      <c r="K10" s="520">
        <f>SUM(K5:K9)</f>
        <v>295362108.55000001</v>
      </c>
      <c r="L10" s="82">
        <v>0.84400188971439882</v>
      </c>
      <c r="M10" s="204">
        <f t="shared" si="0"/>
        <v>4.9078226354637877E-2</v>
      </c>
      <c r="N10" s="520">
        <f>SUM(N5:N9)</f>
        <v>129268341.63</v>
      </c>
      <c r="O10" s="82">
        <v>0.36938632768968455</v>
      </c>
      <c r="P10" s="204">
        <f>+I10/N10-1</f>
        <v>0.48370040314255092</v>
      </c>
    </row>
    <row r="11" spans="1:16" ht="15" customHeight="1" x14ac:dyDescent="0.25">
      <c r="A11" s="19">
        <v>6</v>
      </c>
      <c r="B11" s="19" t="s">
        <v>5</v>
      </c>
      <c r="C11" s="151">
        <v>4307784.8</v>
      </c>
      <c r="D11" s="195">
        <v>4213517.8</v>
      </c>
      <c r="E11" s="26">
        <v>952462.38</v>
      </c>
      <c r="F11" s="41">
        <f>E11/D11</f>
        <v>0.2260492123707179</v>
      </c>
      <c r="G11" s="26">
        <v>902462.29</v>
      </c>
      <c r="H11" s="41">
        <f>G11/D11</f>
        <v>0.21418262194121979</v>
      </c>
      <c r="I11" s="26">
        <v>179163.8</v>
      </c>
      <c r="J11" s="145">
        <f>I11/D11</f>
        <v>4.2521192149704456E-2</v>
      </c>
      <c r="K11" s="26">
        <v>2050889.1</v>
      </c>
      <c r="L11" s="41">
        <v>0.45787593775595758</v>
      </c>
      <c r="M11" s="211">
        <f t="shared" si="0"/>
        <v>-0.5599653389351964</v>
      </c>
      <c r="N11" s="26">
        <v>22732.11</v>
      </c>
      <c r="O11" s="41">
        <v>5.0751092213721259E-3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2250000</v>
      </c>
      <c r="D12" s="197">
        <v>1250000</v>
      </c>
      <c r="E12" s="30">
        <v>1150000</v>
      </c>
      <c r="F12" s="371">
        <f>E12/D12</f>
        <v>0.92</v>
      </c>
      <c r="G12" s="30">
        <v>1150000</v>
      </c>
      <c r="H12" s="371">
        <f>G12/D12</f>
        <v>0.92</v>
      </c>
      <c r="I12" s="171">
        <v>0</v>
      </c>
      <c r="J12" s="373">
        <f>I12/D12</f>
        <v>0</v>
      </c>
      <c r="K12" s="30"/>
      <c r="L12" s="371"/>
      <c r="M12" s="211" t="s">
        <v>127</v>
      </c>
      <c r="N12" s="171">
        <v>0</v>
      </c>
      <c r="O12" s="371" t="s">
        <v>127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6557784.7999999998</v>
      </c>
      <c r="D13" s="144">
        <f>SUM(D11:D12)</f>
        <v>5463517.7999999998</v>
      </c>
      <c r="E13" s="76">
        <f>SUM(E11:E12)</f>
        <v>2102462.38</v>
      </c>
      <c r="F13" s="82">
        <f>E13/D13</f>
        <v>0.38481843694185458</v>
      </c>
      <c r="G13" s="76">
        <f>SUM(G11:G12)</f>
        <v>2052462.29</v>
      </c>
      <c r="H13" s="82">
        <f>G13/D13</f>
        <v>0.37566680756489895</v>
      </c>
      <c r="I13" s="76">
        <f>SUM(I11:I12)</f>
        <v>179163.8</v>
      </c>
      <c r="J13" s="162">
        <f>I13/D13</f>
        <v>3.2792754880381282E-2</v>
      </c>
      <c r="K13" s="520">
        <f>SUM(K11:K12)</f>
        <v>2050889.1</v>
      </c>
      <c r="L13" s="82">
        <v>0.45787593775595758</v>
      </c>
      <c r="M13" s="204">
        <f t="shared" si="0"/>
        <v>7.6707706915990492E-4</v>
      </c>
      <c r="N13" s="520">
        <f>SUM(N11:N12)</f>
        <v>22732.11</v>
      </c>
      <c r="O13" s="82">
        <v>5.0751092213721259E-3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352921046.16000003</v>
      </c>
      <c r="D17" s="146">
        <f t="shared" ref="D17:I17" si="2">+D10+D13+D16</f>
        <v>357948481.65000004</v>
      </c>
      <c r="E17" s="147">
        <f>+E10+E13+E16</f>
        <v>320235437.21000004</v>
      </c>
      <c r="F17" s="172">
        <f>E17/D17</f>
        <v>0.89464113867404083</v>
      </c>
      <c r="G17" s="147">
        <f t="shared" si="2"/>
        <v>311910419.26000005</v>
      </c>
      <c r="H17" s="172">
        <f>G17/D17</f>
        <v>0.87138355168379866</v>
      </c>
      <c r="I17" s="147">
        <f t="shared" si="2"/>
        <v>191974654.39000002</v>
      </c>
      <c r="J17" s="165">
        <f>I17/D17</f>
        <v>0.53631923092695699</v>
      </c>
      <c r="K17" s="528">
        <f>+K10+K13+K16</f>
        <v>297412997.65000004</v>
      </c>
      <c r="L17" s="172">
        <v>0.83912224013459968</v>
      </c>
      <c r="M17" s="537">
        <f t="shared" si="0"/>
        <v>4.8745084191178512E-2</v>
      </c>
      <c r="N17" s="528">
        <f>+N10+N13+N16</f>
        <v>129291073.73999999</v>
      </c>
      <c r="O17" s="172">
        <v>0.36478236083612703</v>
      </c>
      <c r="P17" s="537">
        <f>+I17/N17-1</f>
        <v>0.48482527708026146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503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814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2015521.67</v>
      </c>
      <c r="D5" s="195">
        <v>0</v>
      </c>
      <c r="E5" s="26">
        <v>0</v>
      </c>
      <c r="F5" s="41" t="s">
        <v>127</v>
      </c>
      <c r="G5" s="26">
        <v>0</v>
      </c>
      <c r="H5" s="41" t="s">
        <v>127</v>
      </c>
      <c r="I5" s="26">
        <v>0</v>
      </c>
      <c r="J5" s="145" t="s">
        <v>127</v>
      </c>
      <c r="K5" s="26">
        <v>699338.75</v>
      </c>
      <c r="L5" s="41">
        <v>0.51371359323680377</v>
      </c>
      <c r="M5" s="201" t="s">
        <v>127</v>
      </c>
      <c r="N5" s="26">
        <v>699338.75</v>
      </c>
      <c r="O5" s="41">
        <v>0.51371359323680377</v>
      </c>
      <c r="P5" s="201" t="s">
        <v>127</v>
      </c>
    </row>
    <row r="6" spans="1:16" ht="15" customHeight="1" x14ac:dyDescent="0.25">
      <c r="A6" s="20">
        <v>2</v>
      </c>
      <c r="B6" s="20" t="s">
        <v>1</v>
      </c>
      <c r="C6" s="151">
        <v>18442736.609999999</v>
      </c>
      <c r="D6" s="195">
        <v>0</v>
      </c>
      <c r="E6" s="26">
        <v>0</v>
      </c>
      <c r="F6" s="41" t="s">
        <v>127</v>
      </c>
      <c r="G6" s="26">
        <v>0</v>
      </c>
      <c r="H6" s="264" t="s">
        <v>127</v>
      </c>
      <c r="I6" s="26">
        <v>0</v>
      </c>
      <c r="J6" s="170" t="s">
        <v>127</v>
      </c>
      <c r="K6" s="28">
        <v>14818179.82</v>
      </c>
      <c r="L6" s="389">
        <v>0.79781864127367852</v>
      </c>
      <c r="M6" s="201" t="s">
        <v>127</v>
      </c>
      <c r="N6" s="28">
        <v>5024596.09</v>
      </c>
      <c r="O6" s="389">
        <v>0.27052691181829897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201396059.78</v>
      </c>
      <c r="D8" s="195">
        <v>0</v>
      </c>
      <c r="E8" s="26">
        <v>0</v>
      </c>
      <c r="F8" s="41" t="s">
        <v>127</v>
      </c>
      <c r="G8" s="26">
        <v>0</v>
      </c>
      <c r="H8" s="41" t="s">
        <v>127</v>
      </c>
      <c r="I8" s="26">
        <v>0</v>
      </c>
      <c r="J8" s="170" t="s">
        <v>127</v>
      </c>
      <c r="K8" s="377">
        <v>123645853.53</v>
      </c>
      <c r="L8" s="391">
        <v>0.60989787844133214</v>
      </c>
      <c r="M8" s="420" t="s">
        <v>127</v>
      </c>
      <c r="N8" s="377">
        <v>63455212.990000002</v>
      </c>
      <c r="O8" s="391">
        <v>0.31300038516256307</v>
      </c>
      <c r="P8" s="420" t="s">
        <v>127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/>
      <c r="L9" s="70" t="s">
        <v>127</v>
      </c>
      <c r="M9" s="466" t="s">
        <v>127</v>
      </c>
      <c r="N9" s="171"/>
      <c r="O9" s="70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221854318.06</v>
      </c>
      <c r="D10" s="144">
        <f>SUM(D5:D9)</f>
        <v>0</v>
      </c>
      <c r="E10" s="76">
        <f>SUM(E5:E9)</f>
        <v>0</v>
      </c>
      <c r="F10" s="82" t="s">
        <v>127</v>
      </c>
      <c r="G10" s="76">
        <f>SUM(G5:G9)</f>
        <v>0</v>
      </c>
      <c r="H10" s="82" t="s">
        <v>127</v>
      </c>
      <c r="I10" s="76">
        <f>SUM(I5:I9)</f>
        <v>0</v>
      </c>
      <c r="J10" s="162" t="s">
        <v>127</v>
      </c>
      <c r="K10" s="520">
        <f>SUM(K5:K9)</f>
        <v>139163372.09999999</v>
      </c>
      <c r="L10" s="82">
        <v>0.6249849170073013</v>
      </c>
      <c r="M10" s="204" t="s">
        <v>127</v>
      </c>
      <c r="N10" s="520">
        <f>SUM(N5:N9)</f>
        <v>69179147.829999998</v>
      </c>
      <c r="O10" s="82">
        <v>0.31068465295666964</v>
      </c>
      <c r="P10" s="204" t="s">
        <v>127</v>
      </c>
    </row>
    <row r="11" spans="1:16" ht="15" customHeight="1" x14ac:dyDescent="0.25">
      <c r="A11" s="19">
        <v>6</v>
      </c>
      <c r="B11" s="19" t="s">
        <v>5</v>
      </c>
      <c r="C11" s="151">
        <v>3304459</v>
      </c>
      <c r="D11" s="195">
        <v>0</v>
      </c>
      <c r="E11" s="26">
        <v>0</v>
      </c>
      <c r="F11" s="41" t="s">
        <v>127</v>
      </c>
      <c r="G11" s="26">
        <v>0</v>
      </c>
      <c r="H11" s="41" t="s">
        <v>127</v>
      </c>
      <c r="I11" s="26">
        <v>0</v>
      </c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3899248.15</v>
      </c>
      <c r="D12" s="197">
        <v>0</v>
      </c>
      <c r="E12" s="30">
        <v>0</v>
      </c>
      <c r="F12" s="371" t="s">
        <v>127</v>
      </c>
      <c r="G12" s="30">
        <v>0</v>
      </c>
      <c r="H12" s="371" t="s">
        <v>127</v>
      </c>
      <c r="I12" s="171">
        <v>0</v>
      </c>
      <c r="J12" s="373" t="s">
        <v>127</v>
      </c>
      <c r="K12" s="30">
        <v>0</v>
      </c>
      <c r="L12" s="371" t="s">
        <v>127</v>
      </c>
      <c r="M12" s="211" t="s">
        <v>127</v>
      </c>
      <c r="N12" s="171">
        <v>0</v>
      </c>
      <c r="O12" s="371" t="s">
        <v>127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7203707.1500000004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20">
        <f>SUM(K11:K12)</f>
        <v>0</v>
      </c>
      <c r="L13" s="82" t="s">
        <v>127</v>
      </c>
      <c r="M13" s="204" t="s">
        <v>127</v>
      </c>
      <c r="N13" s="520">
        <f>SUM(N11:N12)</f>
        <v>0</v>
      </c>
      <c r="O13" s="82" t="s">
        <v>127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0">SUM(D14:D15)</f>
        <v>0</v>
      </c>
      <c r="E16" s="76">
        <f t="shared" si="0"/>
        <v>0</v>
      </c>
      <c r="F16" s="82" t="s">
        <v>127</v>
      </c>
      <c r="G16" s="76">
        <f t="shared" si="0"/>
        <v>0</v>
      </c>
      <c r="H16" s="82" t="s">
        <v>127</v>
      </c>
      <c r="I16" s="76">
        <f t="shared" si="0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229058025.21000001</v>
      </c>
      <c r="D17" s="146">
        <f t="shared" ref="D17:I17" si="1">+D10+D13+D16</f>
        <v>0</v>
      </c>
      <c r="E17" s="147">
        <f>+E10+E13+E16</f>
        <v>0</v>
      </c>
      <c r="F17" s="172" t="s">
        <v>127</v>
      </c>
      <c r="G17" s="147">
        <f t="shared" si="1"/>
        <v>0</v>
      </c>
      <c r="H17" s="172" t="s">
        <v>127</v>
      </c>
      <c r="I17" s="147">
        <f t="shared" si="1"/>
        <v>0</v>
      </c>
      <c r="J17" s="165" t="s">
        <v>127</v>
      </c>
      <c r="K17" s="528">
        <f>+K10+K13+K16</f>
        <v>139163372.09999999</v>
      </c>
      <c r="L17" s="172">
        <v>0.6249849170073013</v>
      </c>
      <c r="M17" s="537" t="s">
        <v>127</v>
      </c>
      <c r="N17" s="528">
        <f>+N10+N13+N16</f>
        <v>69179147.829999998</v>
      </c>
      <c r="O17" s="172">
        <v>0.31068465295666964</v>
      </c>
      <c r="P17" s="537" t="s">
        <v>127</v>
      </c>
    </row>
    <row r="18" spans="1:16" ht="30.6" customHeight="1" x14ac:dyDescent="0.25">
      <c r="A18" s="6" t="s">
        <v>813</v>
      </c>
      <c r="B18" s="765" t="s">
        <v>819</v>
      </c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1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747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A2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504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216818992.09</v>
      </c>
      <c r="D5" s="195">
        <v>217444020.22999999</v>
      </c>
      <c r="E5" s="26">
        <v>86948418.939999998</v>
      </c>
      <c r="F5" s="41">
        <f>E5/D5</f>
        <v>0.39986576245247341</v>
      </c>
      <c r="G5" s="26">
        <v>86948418.939999998</v>
      </c>
      <c r="H5" s="41">
        <f>G5/D5</f>
        <v>0.39986576245247341</v>
      </c>
      <c r="I5" s="26">
        <v>86251982.459999993</v>
      </c>
      <c r="J5" s="145">
        <f>I5/D5</f>
        <v>0.39666293130879166</v>
      </c>
      <c r="K5" s="26">
        <v>85398219.439999998</v>
      </c>
      <c r="L5" s="41">
        <v>0.40047662716935073</v>
      </c>
      <c r="M5" s="201">
        <f>+G5/K5-1</f>
        <v>1.8152597444834884E-2</v>
      </c>
      <c r="N5" s="26">
        <v>84831530.439999998</v>
      </c>
      <c r="O5" s="41">
        <v>0.39781912797484559</v>
      </c>
      <c r="P5" s="201">
        <f>+I5/N5-1</f>
        <v>1.6744387524691096E-2</v>
      </c>
    </row>
    <row r="6" spans="1:16" ht="15" customHeight="1" x14ac:dyDescent="0.25">
      <c r="A6" s="20">
        <v>2</v>
      </c>
      <c r="B6" s="20" t="s">
        <v>1</v>
      </c>
      <c r="C6" s="153">
        <v>21079352.989999998</v>
      </c>
      <c r="D6" s="196">
        <v>21561602.550000001</v>
      </c>
      <c r="E6" s="28">
        <v>18642222.609999999</v>
      </c>
      <c r="F6" s="41">
        <f>E6/D6</f>
        <v>0.86460283120282255</v>
      </c>
      <c r="G6" s="28">
        <v>17446276.440000001</v>
      </c>
      <c r="H6" s="41">
        <f>G6/D6</f>
        <v>0.80913635243684612</v>
      </c>
      <c r="I6" s="28">
        <v>3900790.42</v>
      </c>
      <c r="J6" s="145">
        <f>I6/D6</f>
        <v>0.18091375216449299</v>
      </c>
      <c r="K6" s="28">
        <v>14088912.449999999</v>
      </c>
      <c r="L6" s="264">
        <v>0.6578481021058169</v>
      </c>
      <c r="M6" s="201">
        <f>+G6/K6-1</f>
        <v>0.23829830740413205</v>
      </c>
      <c r="N6" s="28">
        <v>4081206.95</v>
      </c>
      <c r="O6" s="264">
        <v>0.19056220669172871</v>
      </c>
      <c r="P6" s="201">
        <f>+I6/N6-1</f>
        <v>-4.4206660483120164E-2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103328</v>
      </c>
      <c r="D8" s="197">
        <v>210428</v>
      </c>
      <c r="E8" s="30">
        <v>190760.68</v>
      </c>
      <c r="F8" s="371">
        <f>E8/D8</f>
        <v>0.90653658258406677</v>
      </c>
      <c r="G8" s="30">
        <v>190760.68</v>
      </c>
      <c r="H8" s="70">
        <f>G8/D8</f>
        <v>0.90653658258406677</v>
      </c>
      <c r="I8" s="30">
        <v>101062.31</v>
      </c>
      <c r="J8" s="164">
        <f>I8/D8</f>
        <v>0.48027025871081797</v>
      </c>
      <c r="K8" s="30">
        <v>3091246.52</v>
      </c>
      <c r="L8" s="371">
        <v>0.96453110072372561</v>
      </c>
      <c r="M8" s="480">
        <f>+G8/K8-1</f>
        <v>-0.93829004617852352</v>
      </c>
      <c r="N8" s="30">
        <v>3084999.76</v>
      </c>
      <c r="O8" s="371">
        <v>0.96258198593790223</v>
      </c>
      <c r="P8" s="480">
        <f>+I8/N8-1</f>
        <v>-0.96724073975292624</v>
      </c>
    </row>
    <row r="9" spans="1:16" ht="15" customHeight="1" x14ac:dyDescent="0.25">
      <c r="A9" s="9"/>
      <c r="B9" s="2" t="s">
        <v>4</v>
      </c>
      <c r="C9" s="154">
        <f>SUM(C5:C8)</f>
        <v>238001673.08000001</v>
      </c>
      <c r="D9" s="76">
        <f t="shared" ref="D9:I9" si="0">SUM(D5:D8)</f>
        <v>239216050.78</v>
      </c>
      <c r="E9" s="76">
        <f t="shared" si="0"/>
        <v>105781402.23</v>
      </c>
      <c r="F9" s="82">
        <f>E9/D9</f>
        <v>0.44220026994461198</v>
      </c>
      <c r="G9" s="76">
        <f t="shared" si="0"/>
        <v>104585456.06</v>
      </c>
      <c r="H9" s="82">
        <f>G9/D9</f>
        <v>0.43720083045842179</v>
      </c>
      <c r="I9" s="76">
        <f t="shared" si="0"/>
        <v>90253835.189999998</v>
      </c>
      <c r="J9" s="162">
        <f>I9/D9</f>
        <v>0.37729004761893592</v>
      </c>
      <c r="K9" s="520">
        <f>SUM(K5:K8)</f>
        <v>102578378.41</v>
      </c>
      <c r="L9" s="82">
        <v>0.43124975150406253</v>
      </c>
      <c r="M9" s="204">
        <f>+G9/K9-1</f>
        <v>1.9566283666308637E-2</v>
      </c>
      <c r="N9" s="520">
        <f>SUM(N5:N8)</f>
        <v>91997737.150000006</v>
      </c>
      <c r="O9" s="82">
        <v>0.38676767852869359</v>
      </c>
      <c r="P9" s="204">
        <f>+I9/N9-1</f>
        <v>-1.8955922330531005E-2</v>
      </c>
    </row>
    <row r="10" spans="1:16" ht="15" customHeight="1" x14ac:dyDescent="0.25">
      <c r="A10" s="19">
        <v>6</v>
      </c>
      <c r="B10" s="19" t="s">
        <v>5</v>
      </c>
      <c r="C10" s="168">
        <v>3969548.05</v>
      </c>
      <c r="D10" s="195">
        <v>3111652.34</v>
      </c>
      <c r="E10" s="171">
        <v>2344917.58</v>
      </c>
      <c r="F10" s="41">
        <f>E10/D10</f>
        <v>0.7535924080773112</v>
      </c>
      <c r="G10" s="128">
        <v>1638166.97</v>
      </c>
      <c r="H10" s="41">
        <f>G10/D10</f>
        <v>0.52646208220035273</v>
      </c>
      <c r="I10" s="49">
        <v>222906.37</v>
      </c>
      <c r="J10" s="145">
        <f>I10/D10</f>
        <v>7.1636013809948967E-2</v>
      </c>
      <c r="K10" s="128">
        <v>1060468.28</v>
      </c>
      <c r="L10" s="41">
        <v>0.49838079437403981</v>
      </c>
      <c r="M10" s="201">
        <f>+G10/K10-1</f>
        <v>0.54475810441025163</v>
      </c>
      <c r="N10" s="49">
        <v>190250.86</v>
      </c>
      <c r="O10" s="41">
        <v>8.9410854172030707E-2</v>
      </c>
      <c r="P10" s="201">
        <f>+I10/N10-1</f>
        <v>0.17164448034558166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3969548.05</v>
      </c>
      <c r="D12" s="144">
        <f t="shared" ref="D12:I12" si="1">SUM(D10:D11)</f>
        <v>3111652.34</v>
      </c>
      <c r="E12" s="76">
        <f t="shared" si="1"/>
        <v>2344917.58</v>
      </c>
      <c r="F12" s="82">
        <f>E12/D12</f>
        <v>0.7535924080773112</v>
      </c>
      <c r="G12" s="76">
        <f t="shared" si="1"/>
        <v>1638166.97</v>
      </c>
      <c r="H12" s="82">
        <f>G12/D12</f>
        <v>0.52646208220035273</v>
      </c>
      <c r="I12" s="76">
        <f t="shared" si="1"/>
        <v>222906.37</v>
      </c>
      <c r="J12" s="162">
        <f>I12/D12</f>
        <v>7.1636013809948967E-2</v>
      </c>
      <c r="K12" s="144">
        <f>SUM(K10:K11)</f>
        <v>1060468.28</v>
      </c>
      <c r="L12" s="82">
        <v>0.49838079437403981</v>
      </c>
      <c r="M12" s="552">
        <f>+G12/K12-1</f>
        <v>0.54475810441025163</v>
      </c>
      <c r="N12" s="520">
        <f>SUM(N10:N11)</f>
        <v>190250.86</v>
      </c>
      <c r="O12" s="82">
        <v>8.9410854172030707E-2</v>
      </c>
      <c r="P12" s="204">
        <f>+I12/N12-1</f>
        <v>0.17164448034558166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241971221.13000003</v>
      </c>
      <c r="D16" s="146">
        <f t="shared" ref="D16:I16" si="3">+D9+D12+D15</f>
        <v>242327703.12</v>
      </c>
      <c r="E16" s="147">
        <f t="shared" si="3"/>
        <v>108126319.81</v>
      </c>
      <c r="F16" s="172">
        <f>E16/D16</f>
        <v>0.44619875655098395</v>
      </c>
      <c r="G16" s="147">
        <f t="shared" si="3"/>
        <v>106223623.03</v>
      </c>
      <c r="H16" s="172">
        <f>G16/D16</f>
        <v>0.43834700557285583</v>
      </c>
      <c r="I16" s="147">
        <f t="shared" si="3"/>
        <v>90476741.560000002</v>
      </c>
      <c r="J16" s="165">
        <f>I16/D16</f>
        <v>0.37336524217041817</v>
      </c>
      <c r="K16" s="528">
        <f>+K9+K12+K15</f>
        <v>103638846.69</v>
      </c>
      <c r="L16" s="249">
        <v>0.43184495442936366</v>
      </c>
      <c r="M16" s="537">
        <f>+G16/K16-1</f>
        <v>2.4940226783220387E-2</v>
      </c>
      <c r="N16" s="528">
        <f>+N9+N12+N15</f>
        <v>92187988.010000005</v>
      </c>
      <c r="O16" s="249">
        <v>0.38413122832400731</v>
      </c>
      <c r="P16" s="537">
        <f>+I16/N16-1</f>
        <v>-1.8562575091826239E-2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109375" style="89" bestFit="1" customWidth="1"/>
  </cols>
  <sheetData>
    <row r="2" spans="1:15" ht="13.8" x14ac:dyDescent="0.25">
      <c r="B2" s="7" t="s">
        <v>504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89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4.44140625" customWidth="1"/>
  </cols>
  <sheetData>
    <row r="1" spans="1:16" ht="14.4" thickBot="1" x14ac:dyDescent="0.3">
      <c r="A1" s="7" t="s">
        <v>505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14329488.07</v>
      </c>
      <c r="D5" s="195">
        <v>13925536.23</v>
      </c>
      <c r="E5" s="26">
        <v>5602913.21</v>
      </c>
      <c r="F5" s="41">
        <f>E5/D5</f>
        <v>0.40234811194771491</v>
      </c>
      <c r="G5" s="26">
        <v>5566021.21</v>
      </c>
      <c r="H5" s="41">
        <f>G5/D5</f>
        <v>0.39969887823845757</v>
      </c>
      <c r="I5" s="26">
        <v>5566021.21</v>
      </c>
      <c r="J5" s="145">
        <f>I5/D5</f>
        <v>0.39969887823845757</v>
      </c>
      <c r="K5" s="26">
        <v>5038786.24</v>
      </c>
      <c r="L5" s="41">
        <v>0.4214132735721714</v>
      </c>
      <c r="M5" s="201">
        <f>+G5/K5-1</f>
        <v>0.10463531193575681</v>
      </c>
      <c r="N5" s="26">
        <v>5038786.24</v>
      </c>
      <c r="O5" s="41">
        <v>0.4214132735721714</v>
      </c>
      <c r="P5" s="201">
        <f>+I5/N5-1</f>
        <v>0.10463531193575681</v>
      </c>
    </row>
    <row r="6" spans="1:16" ht="15" customHeight="1" x14ac:dyDescent="0.25">
      <c r="A6" s="20">
        <v>2</v>
      </c>
      <c r="B6" s="20" t="s">
        <v>1</v>
      </c>
      <c r="C6" s="153">
        <v>6635452.4299999997</v>
      </c>
      <c r="D6" s="196">
        <v>7536324.25</v>
      </c>
      <c r="E6" s="28">
        <v>5815142.7199999997</v>
      </c>
      <c r="F6" s="41">
        <f>E6/D6</f>
        <v>0.77161524996751563</v>
      </c>
      <c r="G6" s="28">
        <v>4881222.5</v>
      </c>
      <c r="H6" s="41">
        <f>G6/D6</f>
        <v>0.64769273960047569</v>
      </c>
      <c r="I6" s="28">
        <v>2157802.58</v>
      </c>
      <c r="J6" s="145">
        <f>I6/D6</f>
        <v>0.28632029467150383</v>
      </c>
      <c r="K6" s="28">
        <v>5040689.07</v>
      </c>
      <c r="L6" s="264">
        <v>0.53710402386949285</v>
      </c>
      <c r="M6" s="201">
        <f>+G6/K6-1</f>
        <v>-3.1635867197021939E-2</v>
      </c>
      <c r="N6" s="28">
        <v>1795742.96</v>
      </c>
      <c r="O6" s="264">
        <v>0.19134303986167386</v>
      </c>
      <c r="P6" s="201">
        <f>+I6/N6-1</f>
        <v>0.20162107164824983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28565665.370000001</v>
      </c>
      <c r="D8" s="197">
        <v>29231169.629999999</v>
      </c>
      <c r="E8" s="30">
        <v>26961219.91</v>
      </c>
      <c r="F8" s="371">
        <f>E8/D8</f>
        <v>0.92234488907791268</v>
      </c>
      <c r="G8" s="30">
        <v>26090420.649999999</v>
      </c>
      <c r="H8" s="70">
        <f>G8/D8</f>
        <v>0.89255479613868605</v>
      </c>
      <c r="I8" s="30">
        <v>11409992.140000001</v>
      </c>
      <c r="J8" s="164">
        <f>I8/D8</f>
        <v>0.39033648959054673</v>
      </c>
      <c r="K8" s="30">
        <v>21090723.649999999</v>
      </c>
      <c r="L8" s="371">
        <v>0.63028271569411087</v>
      </c>
      <c r="M8" s="480">
        <f>+G8/K8-1</f>
        <v>0.23705668344860231</v>
      </c>
      <c r="N8" s="30">
        <v>10451205.550000001</v>
      </c>
      <c r="O8" s="371">
        <v>0.31232755810782076</v>
      </c>
      <c r="P8" s="480">
        <f>+I8/N8-1</f>
        <v>9.1739329536007386E-2</v>
      </c>
    </row>
    <row r="9" spans="1:16" ht="15" customHeight="1" x14ac:dyDescent="0.25">
      <c r="A9" s="9"/>
      <c r="B9" s="2" t="s">
        <v>4</v>
      </c>
      <c r="C9" s="154">
        <f>SUM(C5:C8)</f>
        <v>49530605.870000005</v>
      </c>
      <c r="D9" s="76">
        <f t="shared" ref="D9:I9" si="0">SUM(D5:D8)</f>
        <v>50693030.109999999</v>
      </c>
      <c r="E9" s="76">
        <f t="shared" si="0"/>
        <v>38379275.840000004</v>
      </c>
      <c r="F9" s="82">
        <f>E9/D9</f>
        <v>0.75709176896152997</v>
      </c>
      <c r="G9" s="76">
        <f t="shared" si="0"/>
        <v>36537664.359999999</v>
      </c>
      <c r="H9" s="82">
        <f>G9/D9</f>
        <v>0.72076307691049557</v>
      </c>
      <c r="I9" s="76">
        <f t="shared" si="0"/>
        <v>19133815.93</v>
      </c>
      <c r="J9" s="162">
        <f>I9/D9</f>
        <v>0.37744470765470289</v>
      </c>
      <c r="K9" s="520">
        <f>SUM(K5:K8)</f>
        <v>31170198.960000001</v>
      </c>
      <c r="L9" s="82">
        <v>0.56875629587943177</v>
      </c>
      <c r="M9" s="204">
        <f>+G9/K9-1</f>
        <v>0.1721986249394154</v>
      </c>
      <c r="N9" s="520">
        <f>SUM(N5:N8)</f>
        <v>17285734.75</v>
      </c>
      <c r="O9" s="82">
        <v>0.31540929464649065</v>
      </c>
      <c r="P9" s="204">
        <f>+I9/N9-1</f>
        <v>0.10691366069932307</v>
      </c>
    </row>
    <row r="10" spans="1:16" ht="15" customHeight="1" x14ac:dyDescent="0.25">
      <c r="A10" s="19">
        <v>6</v>
      </c>
      <c r="B10" s="19" t="s">
        <v>5</v>
      </c>
      <c r="C10" s="168">
        <v>9350729.7599999998</v>
      </c>
      <c r="D10" s="195">
        <v>2090000</v>
      </c>
      <c r="E10" s="171">
        <v>1806480.2</v>
      </c>
      <c r="F10" s="41">
        <f>E10/D10</f>
        <v>0.86434459330143543</v>
      </c>
      <c r="G10" s="128">
        <v>1806480.2</v>
      </c>
      <c r="H10" s="41">
        <f>G10/D10</f>
        <v>0.86434459330143543</v>
      </c>
      <c r="I10" s="49">
        <v>276459.15000000002</v>
      </c>
      <c r="J10" s="145">
        <f>I10/D10</f>
        <v>0.13227710526315792</v>
      </c>
      <c r="K10" s="26">
        <v>6724248.1100000003</v>
      </c>
      <c r="L10" s="41">
        <v>0.96428145192070758</v>
      </c>
      <c r="M10" s="201">
        <f>+G10/K10-1</f>
        <v>-0.73134837227176619</v>
      </c>
      <c r="N10" s="26">
        <v>43940.1</v>
      </c>
      <c r="O10" s="41">
        <v>6.3011689533777598E-3</v>
      </c>
      <c r="P10" s="201">
        <f>+I10/N10-1</f>
        <v>5.2917278294769474</v>
      </c>
    </row>
    <row r="11" spans="1:16" ht="15" customHeight="1" x14ac:dyDescent="0.25">
      <c r="A11" s="21">
        <v>7</v>
      </c>
      <c r="B11" s="21" t="s">
        <v>6</v>
      </c>
      <c r="C11" s="153">
        <v>6657503</v>
      </c>
      <c r="D11" s="197">
        <v>13532012</v>
      </c>
      <c r="E11" s="30">
        <v>162503</v>
      </c>
      <c r="F11" s="41">
        <f>E11/D11</f>
        <v>1.2008783320617807E-2</v>
      </c>
      <c r="G11" s="129">
        <v>162503</v>
      </c>
      <c r="H11" s="41">
        <f>G11/D11</f>
        <v>1.2008783320617807E-2</v>
      </c>
      <c r="I11" s="129">
        <v>0</v>
      </c>
      <c r="J11" s="164">
        <f>I11/D11</f>
        <v>0</v>
      </c>
      <c r="K11" s="49">
        <v>194447</v>
      </c>
      <c r="L11" s="481">
        <v>3.3383098065360134E-2</v>
      </c>
      <c r="M11" s="512">
        <f>+G11/K11-1</f>
        <v>-0.16428126944617294</v>
      </c>
      <c r="N11" s="49">
        <v>0</v>
      </c>
      <c r="O11" s="481">
        <v>0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16008232.76</v>
      </c>
      <c r="D12" s="144">
        <f>SUM(D10:D11)</f>
        <v>15622012</v>
      </c>
      <c r="E12" s="76">
        <f>SUM(E10:E11)</f>
        <v>1968983.2</v>
      </c>
      <c r="F12" s="82">
        <f>E12/D12</f>
        <v>0.12603902749530599</v>
      </c>
      <c r="G12" s="76">
        <f>SUM(G10:G11)</f>
        <v>1968983.2</v>
      </c>
      <c r="H12" s="82">
        <f>G12/D12</f>
        <v>0.12603902749530599</v>
      </c>
      <c r="I12" s="76">
        <f>SUM(I10:I11)</f>
        <v>276459.15000000002</v>
      </c>
      <c r="J12" s="162">
        <f>I12/D12</f>
        <v>1.769676978868023E-2</v>
      </c>
      <c r="K12" s="144">
        <f>SUM(K10:K11)</f>
        <v>6918695.1100000003</v>
      </c>
      <c r="L12" s="82">
        <v>0.54060586953038869</v>
      </c>
      <c r="M12" s="552">
        <f>+G12/K12-1</f>
        <v>-0.7154111911718567</v>
      </c>
      <c r="N12" s="520">
        <f>SUM(N10:N11)</f>
        <v>43940.1</v>
      </c>
      <c r="O12" s="82">
        <v>3.4333462582299325E-3</v>
      </c>
      <c r="P12" s="204">
        <f>+I12/N12-1</f>
        <v>5.2917278294769474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65538838.630000003</v>
      </c>
      <c r="D16" s="146">
        <f t="shared" ref="D16:I16" si="2">+D9+D12+D15</f>
        <v>66315042.109999999</v>
      </c>
      <c r="E16" s="147">
        <f t="shared" si="2"/>
        <v>40348259.040000007</v>
      </c>
      <c r="F16" s="172">
        <f>E16/D16</f>
        <v>0.60843298528066048</v>
      </c>
      <c r="G16" s="147">
        <f t="shared" si="2"/>
        <v>38506647.560000002</v>
      </c>
      <c r="H16" s="172">
        <f>G16/D16</f>
        <v>0.58066234047061516</v>
      </c>
      <c r="I16" s="147">
        <f t="shared" si="2"/>
        <v>19410275.079999998</v>
      </c>
      <c r="J16" s="165">
        <f>I16/D16</f>
        <v>0.29269792286044588</v>
      </c>
      <c r="K16" s="528">
        <f>+K9+K12+K15</f>
        <v>38088894.07</v>
      </c>
      <c r="L16" s="249">
        <v>0.56342702586501103</v>
      </c>
      <c r="M16" s="537">
        <f>+G16/K16-1</f>
        <v>1.0967855596758724E-2</v>
      </c>
      <c r="N16" s="528">
        <f>+N9+N12+N15</f>
        <v>17329674.850000001</v>
      </c>
      <c r="O16" s="249">
        <v>0.2563478777304174</v>
      </c>
      <c r="P16" s="537">
        <f>+I16/N16-1</f>
        <v>0.12005996927287965</v>
      </c>
    </row>
    <row r="17" spans="2:16" x14ac:dyDescent="0.25">
      <c r="P17" s="482"/>
    </row>
    <row r="23" spans="2:16" x14ac:dyDescent="0.25">
      <c r="H23" s="89" t="s">
        <v>146</v>
      </c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4.44140625" customWidth="1"/>
  </cols>
  <sheetData>
    <row r="1" spans="1:13" ht="13.8" x14ac:dyDescent="0.25">
      <c r="A1" s="7" t="s">
        <v>505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506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1937048.91</v>
      </c>
      <c r="D5" s="195">
        <v>1875478.61</v>
      </c>
      <c r="E5" s="26">
        <v>724034.06</v>
      </c>
      <c r="F5" s="41">
        <f>E5/D5</f>
        <v>0.38605295530403305</v>
      </c>
      <c r="G5" s="26">
        <v>724034.06</v>
      </c>
      <c r="H5" s="41">
        <f>G5/D5</f>
        <v>0.38605295530403305</v>
      </c>
      <c r="I5" s="26">
        <v>724034.06</v>
      </c>
      <c r="J5" s="145">
        <f>I5/D5</f>
        <v>0.38605295530403305</v>
      </c>
      <c r="K5" s="171">
        <v>652514.25</v>
      </c>
      <c r="L5" s="41">
        <v>0.43012331066084775</v>
      </c>
      <c r="M5" s="201">
        <f>+G5/K5-1</f>
        <v>0.10960651050915748</v>
      </c>
      <c r="N5" s="171">
        <v>652514.25</v>
      </c>
      <c r="O5" s="41">
        <v>0.43012331066084775</v>
      </c>
      <c r="P5" s="201">
        <f>+I5/N5-1</f>
        <v>0.10960651050915748</v>
      </c>
    </row>
    <row r="6" spans="1:16" ht="15" customHeight="1" x14ac:dyDescent="0.25">
      <c r="A6" s="20">
        <v>2</v>
      </c>
      <c r="B6" s="20" t="s">
        <v>1</v>
      </c>
      <c r="C6" s="153">
        <v>226815575.13999999</v>
      </c>
      <c r="D6" s="196">
        <v>226133575.13999999</v>
      </c>
      <c r="E6" s="28">
        <v>208095817.03999999</v>
      </c>
      <c r="F6" s="41">
        <f>E6/D6</f>
        <v>0.92023405596080654</v>
      </c>
      <c r="G6" s="28">
        <v>207160792.40000001</v>
      </c>
      <c r="H6" s="41">
        <f>G6/D6</f>
        <v>0.91609922264637667</v>
      </c>
      <c r="I6" s="28">
        <v>51157947.460000001</v>
      </c>
      <c r="J6" s="145">
        <f>I6/D6</f>
        <v>0.22622888895790003</v>
      </c>
      <c r="K6" s="30">
        <v>206408670.84</v>
      </c>
      <c r="L6" s="264">
        <v>0.93117385782263962</v>
      </c>
      <c r="M6" s="201">
        <f>+G6/K6-1</f>
        <v>3.6438467286241671E-3</v>
      </c>
      <c r="N6" s="30">
        <v>48600710.759999998</v>
      </c>
      <c r="O6" s="264">
        <v>0.2192529565116571</v>
      </c>
      <c r="P6" s="201">
        <f>+I6/N6-1</f>
        <v>5.2617269583322468E-2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30"/>
      <c r="L7" s="395" t="s">
        <v>127</v>
      </c>
      <c r="M7" s="203" t="s">
        <v>127</v>
      </c>
      <c r="N7" s="30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62133668.689999998</v>
      </c>
      <c r="D8" s="197">
        <v>60095993.799999997</v>
      </c>
      <c r="E8" s="30">
        <v>56856992.490000002</v>
      </c>
      <c r="F8" s="371">
        <f>E8/D8</f>
        <v>0.9461028746645006</v>
      </c>
      <c r="G8" s="30">
        <v>56776992.490000002</v>
      </c>
      <c r="H8" s="70">
        <f>G8/D8</f>
        <v>0.94477167111928195</v>
      </c>
      <c r="I8" s="30">
        <v>15377563.17</v>
      </c>
      <c r="J8" s="164">
        <f>I8/D8</f>
        <v>0.25588333260910318</v>
      </c>
      <c r="K8" s="72">
        <v>60351603.210000001</v>
      </c>
      <c r="L8" s="371">
        <v>0.99686040441468027</v>
      </c>
      <c r="M8" s="480">
        <f>+G8/K8-1</f>
        <v>-5.922975579557932E-2</v>
      </c>
      <c r="N8" s="30">
        <v>19336369.559999999</v>
      </c>
      <c r="O8" s="371">
        <v>0.31938938079940549</v>
      </c>
      <c r="P8" s="480">
        <f>+I8/N8-1</f>
        <v>-0.20473369510837991</v>
      </c>
    </row>
    <row r="9" spans="1:16" ht="15" customHeight="1" x14ac:dyDescent="0.25">
      <c r="A9" s="9"/>
      <c r="B9" s="2" t="s">
        <v>4</v>
      </c>
      <c r="C9" s="154">
        <f>SUM(C5:C8)</f>
        <v>290886292.74000001</v>
      </c>
      <c r="D9" s="76">
        <f t="shared" ref="D9:I9" si="0">SUM(D5:D8)</f>
        <v>288105047.55000001</v>
      </c>
      <c r="E9" s="76">
        <f t="shared" si="0"/>
        <v>265676843.59</v>
      </c>
      <c r="F9" s="82">
        <f>E9/D9</f>
        <v>0.92215268649152127</v>
      </c>
      <c r="G9" s="76">
        <f>SUM(G5:G8)</f>
        <v>264661818.95000002</v>
      </c>
      <c r="H9" s="82">
        <f>G9/D9</f>
        <v>0.91862958042784215</v>
      </c>
      <c r="I9" s="76">
        <f t="shared" si="0"/>
        <v>67259544.689999998</v>
      </c>
      <c r="J9" s="162">
        <f>I9/D9</f>
        <v>0.23345493340697979</v>
      </c>
      <c r="K9" s="520">
        <f>SUM(K5:K8)</f>
        <v>267412788.30000001</v>
      </c>
      <c r="L9" s="82">
        <v>0.94251115435155919</v>
      </c>
      <c r="M9" s="204">
        <f>+G9/K9-1</f>
        <v>-1.0287351504348341E-2</v>
      </c>
      <c r="N9" s="520">
        <f>SUM(N5:N8)</f>
        <v>68589594.569999993</v>
      </c>
      <c r="O9" s="82">
        <v>0.24174781754323499</v>
      </c>
      <c r="P9" s="204">
        <f>+I9/N9-1</f>
        <v>-1.9391423558315357E-2</v>
      </c>
    </row>
    <row r="10" spans="1:16" ht="15" customHeight="1" x14ac:dyDescent="0.25">
      <c r="A10" s="19">
        <v>6</v>
      </c>
      <c r="B10" s="19" t="s">
        <v>5</v>
      </c>
      <c r="C10" s="168">
        <v>3615281.66</v>
      </c>
      <c r="D10" s="195">
        <v>2572691.7999999998</v>
      </c>
      <c r="E10" s="171">
        <v>2453978.75</v>
      </c>
      <c r="F10" s="41">
        <f>E10/D10</f>
        <v>0.95385648214838648</v>
      </c>
      <c r="G10" s="128">
        <v>2215000</v>
      </c>
      <c r="H10" s="41">
        <f>G10/D10</f>
        <v>0.8609659345903774</v>
      </c>
      <c r="I10" s="49">
        <v>80678.31</v>
      </c>
      <c r="J10" s="145">
        <f>I10/D10</f>
        <v>3.1359492808271869E-2</v>
      </c>
      <c r="K10" s="128">
        <v>2550846.31</v>
      </c>
      <c r="L10" s="41">
        <v>0.79381063689182707</v>
      </c>
      <c r="M10" s="201">
        <f>+G10/K10-1</f>
        <v>-0.13166073890198426</v>
      </c>
      <c r="N10" s="49">
        <v>28472.02</v>
      </c>
      <c r="O10" s="41">
        <v>8.8603504810122555E-3</v>
      </c>
      <c r="P10" s="480">
        <f>+I10/N10-1</f>
        <v>1.8335997937624375</v>
      </c>
    </row>
    <row r="11" spans="1:16" ht="15" customHeight="1" x14ac:dyDescent="0.25">
      <c r="A11" s="21">
        <v>7</v>
      </c>
      <c r="B11" s="21" t="s">
        <v>6</v>
      </c>
      <c r="C11" s="153">
        <v>69682.850000000006</v>
      </c>
      <c r="D11" s="197">
        <v>69682.850000000006</v>
      </c>
      <c r="E11" s="30">
        <v>69682.850000000006</v>
      </c>
      <c r="F11" s="41">
        <f>E11/D11</f>
        <v>1</v>
      </c>
      <c r="G11" s="129">
        <v>69682.850000000006</v>
      </c>
      <c r="H11" s="41">
        <f>G11/D11</f>
        <v>1</v>
      </c>
      <c r="I11" s="129">
        <v>7247.63</v>
      </c>
      <c r="J11" s="164">
        <f>I11/D11</f>
        <v>0.10400880560998868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3684964.5100000002</v>
      </c>
      <c r="D12" s="144">
        <f t="shared" ref="D12:I12" si="1">SUM(D10:D11)</f>
        <v>2642374.65</v>
      </c>
      <c r="E12" s="76">
        <f t="shared" si="1"/>
        <v>2523661.6</v>
      </c>
      <c r="F12" s="82">
        <f>E12/D12</f>
        <v>0.95507334662024557</v>
      </c>
      <c r="G12" s="76">
        <f>SUM(G10:G11)</f>
        <v>2284682.85</v>
      </c>
      <c r="H12" s="82">
        <f>G12/D12</f>
        <v>0.86463244339707857</v>
      </c>
      <c r="I12" s="76">
        <f t="shared" si="1"/>
        <v>87925.94</v>
      </c>
      <c r="J12" s="162">
        <f>I12/D12</f>
        <v>3.3275349504280176E-2</v>
      </c>
      <c r="K12" s="144">
        <f>SUM(K10:K11)</f>
        <v>2550846.31</v>
      </c>
      <c r="L12" s="82">
        <v>0.79381063689182707</v>
      </c>
      <c r="M12" s="552">
        <f>+G12/K12-1</f>
        <v>-0.10434319737593278</v>
      </c>
      <c r="N12" s="520">
        <f>SUM(N10:N11)</f>
        <v>28472.02</v>
      </c>
      <c r="O12" s="82">
        <v>8.8603504810122555E-3</v>
      </c>
      <c r="P12" s="204">
        <v>-1.9391423558315357E-2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294571257.25</v>
      </c>
      <c r="D16" s="146">
        <f t="shared" ref="D16:I16" si="3">+D9+D12+D15</f>
        <v>290747422.19999999</v>
      </c>
      <c r="E16" s="147">
        <f t="shared" si="3"/>
        <v>268200505.19</v>
      </c>
      <c r="F16" s="172">
        <f>E16/D16</f>
        <v>0.92245187647961202</v>
      </c>
      <c r="G16" s="147">
        <f t="shared" si="3"/>
        <v>266946501.80000001</v>
      </c>
      <c r="H16" s="172">
        <f>G16/D16</f>
        <v>0.91813884291765879</v>
      </c>
      <c r="I16" s="147">
        <f t="shared" si="3"/>
        <v>67347470.629999995</v>
      </c>
      <c r="J16" s="165">
        <f>I16/D16</f>
        <v>0.23163565860842908</v>
      </c>
      <c r="K16" s="528">
        <f>+K9+K12+K15</f>
        <v>269963634.61000001</v>
      </c>
      <c r="L16" s="249">
        <v>0.94084585210981675</v>
      </c>
      <c r="M16" s="537">
        <f>+G16/K16-1</f>
        <v>-1.1176071230329487E-2</v>
      </c>
      <c r="N16" s="528">
        <f>+N9+N12+N15</f>
        <v>68618066.589999989</v>
      </c>
      <c r="O16" s="249">
        <v>0.23913970273907881</v>
      </c>
      <c r="P16" s="537">
        <f>+I16/N16-1</f>
        <v>-1.8516930352933669E-2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9" zoomScale="115" zoomScaleNormal="115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89" customWidth="1"/>
    <col min="12" max="12" width="10.88671875" customWidth="1"/>
    <col min="13" max="13" width="6.33203125" style="89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2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7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7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7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7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7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20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" style="89" bestFit="1" customWidth="1"/>
  </cols>
  <sheetData>
    <row r="1" spans="1:15" ht="13.8" x14ac:dyDescent="0.25">
      <c r="A1" s="7" t="s">
        <v>516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89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507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613704.25</v>
      </c>
      <c r="D5" s="195">
        <v>655858.26</v>
      </c>
      <c r="E5" s="26">
        <v>121586.5</v>
      </c>
      <c r="F5" s="41">
        <f>E5/D5</f>
        <v>0.18538533005591787</v>
      </c>
      <c r="G5" s="26">
        <v>121586.5</v>
      </c>
      <c r="H5" s="41">
        <f>G5/D5</f>
        <v>0.18538533005591787</v>
      </c>
      <c r="I5" s="26">
        <v>121586.5</v>
      </c>
      <c r="J5" s="145">
        <f>I5/D5</f>
        <v>0.18538533005591787</v>
      </c>
      <c r="K5" s="26">
        <v>248250.86</v>
      </c>
      <c r="L5" s="41">
        <v>0.4125576290740029</v>
      </c>
      <c r="M5" s="201">
        <f>G5/K5-1</f>
        <v>-0.51022727574841031</v>
      </c>
      <c r="N5" s="26">
        <v>248250.86</v>
      </c>
      <c r="O5" s="41">
        <v>0.4125576290740029</v>
      </c>
      <c r="P5" s="201">
        <f>I5/N5-1</f>
        <v>-0.51022727574841031</v>
      </c>
    </row>
    <row r="6" spans="1:16" ht="15" customHeight="1" x14ac:dyDescent="0.25">
      <c r="A6" s="20">
        <v>2</v>
      </c>
      <c r="B6" s="20" t="s">
        <v>1</v>
      </c>
      <c r="C6" s="153">
        <v>3920062.54</v>
      </c>
      <c r="D6" s="196">
        <v>3865612.54</v>
      </c>
      <c r="E6" s="28">
        <v>3265094.57</v>
      </c>
      <c r="F6" s="41">
        <f>E6/D6</f>
        <v>0.84465127744023716</v>
      </c>
      <c r="G6" s="28">
        <v>3146852.96</v>
      </c>
      <c r="H6" s="41">
        <f>G6/D6</f>
        <v>0.8140632118292952</v>
      </c>
      <c r="I6" s="28">
        <v>989699.42</v>
      </c>
      <c r="J6" s="145">
        <f>I6/D6</f>
        <v>0.25602654424336074</v>
      </c>
      <c r="K6" s="28">
        <v>3081978.8</v>
      </c>
      <c r="L6" s="264">
        <v>0.77044447857666387</v>
      </c>
      <c r="M6" s="201">
        <f>G6/K6-1</f>
        <v>2.1049515330864743E-2</v>
      </c>
      <c r="N6" s="28">
        <v>915760.02</v>
      </c>
      <c r="O6" s="264">
        <v>0.22892508251849603</v>
      </c>
      <c r="P6" s="201">
        <f>I6/N6-1</f>
        <v>8.0741022085677017E-2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1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0</v>
      </c>
      <c r="L8" s="371">
        <v>0</v>
      </c>
      <c r="M8" s="480" t="s">
        <v>127</v>
      </c>
      <c r="N8" s="171">
        <v>0</v>
      </c>
      <c r="O8" s="371">
        <v>0</v>
      </c>
      <c r="P8" s="480" t="s">
        <v>127</v>
      </c>
    </row>
    <row r="9" spans="1:16" ht="15" customHeight="1" x14ac:dyDescent="0.25">
      <c r="A9" s="9"/>
      <c r="B9" s="2" t="s">
        <v>4</v>
      </c>
      <c r="C9" s="154">
        <f>SUM(C5:C8)</f>
        <v>4533816.79</v>
      </c>
      <c r="D9" s="76">
        <f t="shared" ref="D9:I9" si="0">SUM(D5:D8)</f>
        <v>4521520.8</v>
      </c>
      <c r="E9" s="76">
        <f t="shared" si="0"/>
        <v>3386681.07</v>
      </c>
      <c r="F9" s="82">
        <f>E9/D9</f>
        <v>0.74901371016583618</v>
      </c>
      <c r="G9" s="76">
        <f t="shared" si="0"/>
        <v>3268439.46</v>
      </c>
      <c r="H9" s="82">
        <f>G9/D9</f>
        <v>0.72286286065520255</v>
      </c>
      <c r="I9" s="76">
        <f t="shared" si="0"/>
        <v>1111285.92</v>
      </c>
      <c r="J9" s="162">
        <f>I9/D9</f>
        <v>0.24577702263362361</v>
      </c>
      <c r="K9" s="520">
        <f>SUM(K5:K8)</f>
        <v>3330229.6599999997</v>
      </c>
      <c r="L9" s="82">
        <v>0.71817898397207069</v>
      </c>
      <c r="M9" s="204">
        <f>G9/K9-1</f>
        <v>-1.8554335979338976E-2</v>
      </c>
      <c r="N9" s="520">
        <f>SUM(N5:N8)</f>
        <v>1164010.8799999999</v>
      </c>
      <c r="O9" s="82">
        <v>0.25102417445012964</v>
      </c>
      <c r="P9" s="204">
        <f>I9/N9-1</f>
        <v>-4.5295934003640848E-2</v>
      </c>
    </row>
    <row r="10" spans="1:16" ht="15" customHeight="1" x14ac:dyDescent="0.25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2" t="s">
        <v>127</v>
      </c>
      <c r="N12" s="520">
        <f>SUM(N10:N11)</f>
        <v>0</v>
      </c>
      <c r="O12" s="82" t="s">
        <v>127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4533816.79</v>
      </c>
      <c r="D16" s="146">
        <f t="shared" ref="D16:I16" si="3">+D9+D12+D15</f>
        <v>4521520.8</v>
      </c>
      <c r="E16" s="147">
        <f t="shared" si="3"/>
        <v>3386681.07</v>
      </c>
      <c r="F16" s="172">
        <f>E16/D16</f>
        <v>0.74901371016583618</v>
      </c>
      <c r="G16" s="147">
        <f t="shared" si="3"/>
        <v>3268439.46</v>
      </c>
      <c r="H16" s="172">
        <f>G16/D16</f>
        <v>0.72286286065520255</v>
      </c>
      <c r="I16" s="147">
        <f t="shared" si="3"/>
        <v>1111285.92</v>
      </c>
      <c r="J16" s="165">
        <f>I16/D16</f>
        <v>0.24577702263362361</v>
      </c>
      <c r="K16" s="528">
        <f>+K9+K12+K15</f>
        <v>3330229.6599999997</v>
      </c>
      <c r="L16" s="249">
        <v>0.71817898397207069</v>
      </c>
      <c r="M16" s="537">
        <f>G16/K16-1</f>
        <v>-1.8554335979338976E-2</v>
      </c>
      <c r="N16" s="528">
        <f>+N9+N12+N15</f>
        <v>1164010.8799999999</v>
      </c>
      <c r="O16" s="249">
        <v>0.25102417445012964</v>
      </c>
      <c r="P16" s="537">
        <f>I16/N16-1</f>
        <v>-4.5295934003640848E-2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opLeftCell="B23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3" spans="1:13" ht="13.8" x14ac:dyDescent="0.25">
      <c r="A3" s="7" t="s">
        <v>517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508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4812343.55</v>
      </c>
      <c r="D5" s="195">
        <v>4832351.75</v>
      </c>
      <c r="E5" s="26">
        <v>1916015.52</v>
      </c>
      <c r="F5" s="41">
        <f>E5/D5</f>
        <v>0.39649752731679766</v>
      </c>
      <c r="G5" s="26">
        <v>1916015.52</v>
      </c>
      <c r="H5" s="41">
        <f>G5/D5</f>
        <v>0.39649752731679766</v>
      </c>
      <c r="I5" s="26">
        <v>1916015.52</v>
      </c>
      <c r="J5" s="145">
        <f>I5/D5</f>
        <v>0.39649752731679766</v>
      </c>
      <c r="K5" s="26">
        <v>1673008.66</v>
      </c>
      <c r="L5" s="41">
        <v>0.38144281683533138</v>
      </c>
      <c r="M5" s="201">
        <f>G5/K5-1</f>
        <v>0.14525140593115649</v>
      </c>
      <c r="N5" s="26">
        <v>1673008.66</v>
      </c>
      <c r="O5" s="41">
        <v>0.38144281683533138</v>
      </c>
      <c r="P5" s="201">
        <f>I5/N5-1</f>
        <v>0.14525140593115649</v>
      </c>
    </row>
    <row r="6" spans="1:16" ht="15" customHeight="1" x14ac:dyDescent="0.25">
      <c r="A6" s="20">
        <v>2</v>
      </c>
      <c r="B6" s="20" t="s">
        <v>1</v>
      </c>
      <c r="C6" s="153">
        <v>26590500.969999999</v>
      </c>
      <c r="D6" s="196">
        <v>26381225.260000002</v>
      </c>
      <c r="E6" s="28">
        <v>22660489.390000001</v>
      </c>
      <c r="F6" s="41">
        <f>E6/D6</f>
        <v>0.85896273454586314</v>
      </c>
      <c r="G6" s="28">
        <v>21191113.5</v>
      </c>
      <c r="H6" s="41">
        <f>G6/D6</f>
        <v>0.80326494661074732</v>
      </c>
      <c r="I6" s="28">
        <v>6494498.5</v>
      </c>
      <c r="J6" s="145">
        <f>I6/D6</f>
        <v>0.24617880466102351</v>
      </c>
      <c r="K6" s="28">
        <v>21958173.899999999</v>
      </c>
      <c r="L6" s="264">
        <v>0.83696460703751829</v>
      </c>
      <c r="M6" s="201">
        <f>G6/K6-1</f>
        <v>-3.4932795572768405E-2</v>
      </c>
      <c r="N6" s="28">
        <v>5530340.96</v>
      </c>
      <c r="O6" s="264">
        <v>0.21079620142592512</v>
      </c>
      <c r="P6" s="201">
        <f>I6/N6-1</f>
        <v>0.17433961974019052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/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147286783.46000001</v>
      </c>
      <c r="D8" s="197">
        <v>147286783.46000001</v>
      </c>
      <c r="E8" s="30">
        <v>118604100.98</v>
      </c>
      <c r="F8" s="371">
        <f>E8/D8</f>
        <v>0.80525963154195968</v>
      </c>
      <c r="G8" s="30">
        <v>118604100.98</v>
      </c>
      <c r="H8" s="70">
        <f>G8/D8</f>
        <v>0.80525963154195968</v>
      </c>
      <c r="I8" s="30">
        <v>49047682.899999999</v>
      </c>
      <c r="J8" s="164">
        <f>I8/D8</f>
        <v>0.33300803879202318</v>
      </c>
      <c r="K8" s="30">
        <v>6282942.0499999998</v>
      </c>
      <c r="L8" s="371">
        <v>0.99984755486242616</v>
      </c>
      <c r="M8" s="480">
        <f>G8/K8-1</f>
        <v>17.877159782175614</v>
      </c>
      <c r="N8" s="30">
        <v>2987936.02</v>
      </c>
      <c r="O8" s="371">
        <v>0.47549070163433538</v>
      </c>
      <c r="P8" s="480" t="s">
        <v>127</v>
      </c>
    </row>
    <row r="9" spans="1:16" ht="15" customHeight="1" x14ac:dyDescent="0.25">
      <c r="A9" s="9"/>
      <c r="B9" s="2" t="s">
        <v>4</v>
      </c>
      <c r="C9" s="154">
        <f>SUM(C5:C8)</f>
        <v>178689627.98000002</v>
      </c>
      <c r="D9" s="76">
        <f>SUM(D5:D8)</f>
        <v>178500360.47</v>
      </c>
      <c r="E9" s="76">
        <f>SUM(E5:E8)</f>
        <v>143180605.89000002</v>
      </c>
      <c r="F9" s="82">
        <f>E9/D9</f>
        <v>0.80213062602786134</v>
      </c>
      <c r="G9" s="76">
        <f>SUM(G5:G8)</f>
        <v>141711230</v>
      </c>
      <c r="H9" s="82">
        <f>G9/D9</f>
        <v>0.79389884494836616</v>
      </c>
      <c r="I9" s="76">
        <f>SUM(I5:I8)</f>
        <v>57458196.920000002</v>
      </c>
      <c r="J9" s="162">
        <f>I9/D9</f>
        <v>0.32189401057067796</v>
      </c>
      <c r="K9" s="520">
        <f>SUM(K5:K8)</f>
        <v>29914124.609999999</v>
      </c>
      <c r="L9" s="82">
        <v>0.81056252799154294</v>
      </c>
      <c r="M9" s="204">
        <f>G9/K9-1</f>
        <v>3.7372681583544427</v>
      </c>
      <c r="N9" s="520">
        <f>SUM(N5:N8)</f>
        <v>10191285.640000001</v>
      </c>
      <c r="O9" s="82">
        <v>0.27614628071318681</v>
      </c>
      <c r="P9" s="204">
        <f>I9/N9-1</f>
        <v>4.6379733577951212</v>
      </c>
    </row>
    <row r="10" spans="1:16" ht="15" customHeight="1" x14ac:dyDescent="0.25">
      <c r="A10" s="19">
        <v>6</v>
      </c>
      <c r="B10" s="19" t="s">
        <v>5</v>
      </c>
      <c r="C10" s="168">
        <v>9124051.0500000007</v>
      </c>
      <c r="D10" s="195">
        <v>9117221.5899999999</v>
      </c>
      <c r="E10" s="171">
        <v>7897272.1799999997</v>
      </c>
      <c r="F10" s="41">
        <f>E10/D10</f>
        <v>0.8661928529478683</v>
      </c>
      <c r="G10" s="128">
        <v>2207421.6800000002</v>
      </c>
      <c r="H10" s="41">
        <f>G10/D10</f>
        <v>0.24211561145131719</v>
      </c>
      <c r="I10" s="49">
        <v>44463.41</v>
      </c>
      <c r="J10" s="145">
        <f>I10/D10</f>
        <v>4.8768596398675451E-3</v>
      </c>
      <c r="K10" s="128">
        <v>9397409.2699999996</v>
      </c>
      <c r="L10" s="41">
        <v>0.60316827369383419</v>
      </c>
      <c r="M10" s="201">
        <f>G10/K10-1</f>
        <v>-0.76510316656667221</v>
      </c>
      <c r="N10" s="49">
        <v>1248766.58</v>
      </c>
      <c r="O10" s="41">
        <v>8.0151492891737522E-2</v>
      </c>
      <c r="P10" s="201">
        <f>I10/N10-1</f>
        <v>-0.96439413841456267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1" t="s">
        <v>127</v>
      </c>
      <c r="M11" s="512" t="s">
        <v>127</v>
      </c>
      <c r="N11" s="129">
        <v>0</v>
      </c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9124051.0500000007</v>
      </c>
      <c r="D12" s="144">
        <f t="shared" ref="D12:I12" si="0">SUM(D10:D11)</f>
        <v>9117221.5899999999</v>
      </c>
      <c r="E12" s="76">
        <f t="shared" si="0"/>
        <v>7897272.1799999997</v>
      </c>
      <c r="F12" s="82">
        <f>E12/D12</f>
        <v>0.8661928529478683</v>
      </c>
      <c r="G12" s="76">
        <f t="shared" si="0"/>
        <v>2207421.6800000002</v>
      </c>
      <c r="H12" s="82">
        <f>G12/D12</f>
        <v>0.24211561145131719</v>
      </c>
      <c r="I12" s="76">
        <f t="shared" si="0"/>
        <v>44463.41</v>
      </c>
      <c r="J12" s="162">
        <f>I12/D12</f>
        <v>4.8768596398675451E-3</v>
      </c>
      <c r="K12" s="144">
        <f>SUM(K10:K11)</f>
        <v>9397409.2699999996</v>
      </c>
      <c r="L12" s="82">
        <v>0.60316827369383419</v>
      </c>
      <c r="M12" s="552">
        <f>G12/K12-1</f>
        <v>-0.76510316656667221</v>
      </c>
      <c r="N12" s="520">
        <f>SUM(N10:N11)</f>
        <v>1248766.58</v>
      </c>
      <c r="O12" s="82">
        <v>8.0151492891737522E-2</v>
      </c>
      <c r="P12" s="204">
        <f>I12/N12-1</f>
        <v>-0.96439413841456267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187813679.03000003</v>
      </c>
      <c r="D16" s="146">
        <f t="shared" ref="D16:I16" si="2">+D9+D12+D15</f>
        <v>187617582.06</v>
      </c>
      <c r="E16" s="147">
        <f t="shared" si="2"/>
        <v>151077878.07000002</v>
      </c>
      <c r="F16" s="172">
        <f>E16/D16</f>
        <v>0.80524371123003491</v>
      </c>
      <c r="G16" s="147">
        <f t="shared" si="2"/>
        <v>143918651.68000001</v>
      </c>
      <c r="H16" s="172">
        <f>G16/D16</f>
        <v>0.76708509991337004</v>
      </c>
      <c r="I16" s="147">
        <f t="shared" si="2"/>
        <v>57502660.329999998</v>
      </c>
      <c r="J16" s="165">
        <f>I16/D16</f>
        <v>0.30648865473391868</v>
      </c>
      <c r="K16" s="528">
        <f>SUM(K9,K12,K15)</f>
        <v>39311533.879999995</v>
      </c>
      <c r="L16" s="249">
        <v>0.74899846027624783</v>
      </c>
      <c r="M16" s="537">
        <f>G16/K16-1</f>
        <v>2.6609777710357818</v>
      </c>
      <c r="N16" s="528">
        <f>+N9+N12+N15</f>
        <v>11440052.220000001</v>
      </c>
      <c r="O16" s="249">
        <v>0.21796609423625654</v>
      </c>
      <c r="P16" s="537">
        <f>I16/N16-1</f>
        <v>4.0264333784658195</v>
      </c>
    </row>
    <row r="17" spans="2:16" x14ac:dyDescent="0.25">
      <c r="P17" s="482"/>
    </row>
    <row r="25" spans="2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22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2" spans="1:13" ht="13.8" x14ac:dyDescent="0.25">
      <c r="A2" s="7" t="s">
        <v>518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6" ht="14.4" thickBot="1" x14ac:dyDescent="0.3">
      <c r="A1" s="7" t="s">
        <v>816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68">
        <v>12091779.17</v>
      </c>
      <c r="D5" s="195">
        <v>12942923.57</v>
      </c>
      <c r="E5" s="26">
        <v>4984502.8</v>
      </c>
      <c r="F5" s="41">
        <f>E5/D5</f>
        <v>0.38511413383861925</v>
      </c>
      <c r="G5" s="26">
        <v>4984502.8</v>
      </c>
      <c r="H5" s="41">
        <f>G5/D5</f>
        <v>0.38511413383861925</v>
      </c>
      <c r="I5" s="26">
        <v>4984502.8</v>
      </c>
      <c r="J5" s="145">
        <f>I5/D5</f>
        <v>0.38511413383861925</v>
      </c>
      <c r="K5" s="26">
        <v>4574671.42</v>
      </c>
      <c r="L5" s="41">
        <v>0.40719972455477388</v>
      </c>
      <c r="M5" s="201">
        <f>+G5/K5-1</f>
        <v>8.958706371964964E-2</v>
      </c>
      <c r="N5" s="26">
        <v>4574671.42</v>
      </c>
      <c r="O5" s="41">
        <v>0.40719972455477388</v>
      </c>
      <c r="P5" s="201">
        <f>+I5/N5-1</f>
        <v>8.958706371964964E-2</v>
      </c>
    </row>
    <row r="6" spans="1:16" ht="15" customHeight="1" x14ac:dyDescent="0.25">
      <c r="A6" s="20">
        <v>2</v>
      </c>
      <c r="B6" s="20" t="s">
        <v>1</v>
      </c>
      <c r="C6" s="153">
        <v>19680313.559999999</v>
      </c>
      <c r="D6" s="196">
        <v>22383813.66</v>
      </c>
      <c r="E6" s="28">
        <v>18645591.260000002</v>
      </c>
      <c r="F6" s="41">
        <f>E6/D6</f>
        <v>0.83299439243098139</v>
      </c>
      <c r="G6" s="28">
        <v>14155382.74</v>
      </c>
      <c r="H6" s="41">
        <f>G6/D6</f>
        <v>0.63239369997507389</v>
      </c>
      <c r="I6" s="28">
        <v>7378501.1600000001</v>
      </c>
      <c r="J6" s="145">
        <f>I6/D6</f>
        <v>0.32963556934828414</v>
      </c>
      <c r="K6" s="28">
        <v>16016375.789999999</v>
      </c>
      <c r="L6" s="264">
        <v>0.70668172347590952</v>
      </c>
      <c r="M6" s="201">
        <f>+G6/K6-1</f>
        <v>-0.11619314346769571</v>
      </c>
      <c r="N6" s="28">
        <v>7889514.7699999996</v>
      </c>
      <c r="O6" s="264">
        <v>0.34810471283605193</v>
      </c>
      <c r="P6" s="201">
        <f>+I6/N6-1</f>
        <v>-6.4771234340435746E-2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52193967.899999999</v>
      </c>
      <c r="D8" s="197">
        <v>50360285.280000001</v>
      </c>
      <c r="E8" s="30">
        <v>42168100.590000004</v>
      </c>
      <c r="F8" s="371">
        <f>E8/D8</f>
        <v>0.83732846935929828</v>
      </c>
      <c r="G8" s="30">
        <v>34283300.590000004</v>
      </c>
      <c r="H8" s="70">
        <f>G8/D8</f>
        <v>0.68076065096508132</v>
      </c>
      <c r="I8" s="30">
        <v>14252324.42</v>
      </c>
      <c r="J8" s="164">
        <f>I8/D8</f>
        <v>0.28300722167791498</v>
      </c>
      <c r="K8" s="30">
        <v>31917298.34</v>
      </c>
      <c r="L8" s="371">
        <v>0.65354362180353975</v>
      </c>
      <c r="M8" s="480">
        <f>+G8/K8-1</f>
        <v>7.4129151684334094E-2</v>
      </c>
      <c r="N8" s="30">
        <v>11683115.91</v>
      </c>
      <c r="O8" s="371">
        <v>0.23922531927468768</v>
      </c>
      <c r="P8" s="480">
        <f>+I8/N8-1</f>
        <v>0.21990781652700386</v>
      </c>
    </row>
    <row r="9" spans="1:16" ht="15" customHeight="1" x14ac:dyDescent="0.25">
      <c r="A9" s="9"/>
      <c r="B9" s="2" t="s">
        <v>4</v>
      </c>
      <c r="C9" s="154">
        <f>SUM(C5:C8)</f>
        <v>83966060.629999995</v>
      </c>
      <c r="D9" s="76">
        <f t="shared" ref="D9:I9" si="0">SUM(D5:D8)</f>
        <v>85687022.510000005</v>
      </c>
      <c r="E9" s="76">
        <f t="shared" si="0"/>
        <v>65798194.650000006</v>
      </c>
      <c r="F9" s="82">
        <f>E9/D9</f>
        <v>0.76788984752412304</v>
      </c>
      <c r="G9" s="76">
        <f t="shared" si="0"/>
        <v>53423186.130000003</v>
      </c>
      <c r="H9" s="82">
        <f>G9/D9</f>
        <v>0.62346881202185911</v>
      </c>
      <c r="I9" s="76">
        <f t="shared" si="0"/>
        <v>26615328.380000003</v>
      </c>
      <c r="J9" s="162">
        <f>I9/D9</f>
        <v>0.31061096068420269</v>
      </c>
      <c r="K9" s="520">
        <f>SUM(K5:K8)</f>
        <v>52508345.549999997</v>
      </c>
      <c r="L9" s="82">
        <v>0.63464966481007801</v>
      </c>
      <c r="M9" s="204">
        <f>+G9/K9-1</f>
        <v>1.7422765284593966E-2</v>
      </c>
      <c r="N9" s="520">
        <f>SUM(N5:N8)</f>
        <v>24147302.100000001</v>
      </c>
      <c r="O9" s="82">
        <v>0.29185983719939723</v>
      </c>
      <c r="P9" s="204">
        <f>+I9/N9-1</f>
        <v>0.10220712317174363</v>
      </c>
    </row>
    <row r="10" spans="1:16" ht="15" customHeight="1" x14ac:dyDescent="0.25">
      <c r="A10" s="19">
        <v>6</v>
      </c>
      <c r="B10" s="19" t="s">
        <v>5</v>
      </c>
      <c r="C10" s="168">
        <v>933037.9</v>
      </c>
      <c r="D10" s="195">
        <v>61126.9</v>
      </c>
      <c r="E10" s="171">
        <v>24337.42</v>
      </c>
      <c r="F10" s="41">
        <f>E10/D10</f>
        <v>0.3981458245060685</v>
      </c>
      <c r="G10" s="128">
        <v>24337.42</v>
      </c>
      <c r="H10" s="41">
        <f>G10/D10</f>
        <v>0.3981458245060685</v>
      </c>
      <c r="I10" s="49">
        <v>0</v>
      </c>
      <c r="J10" s="145" t="s">
        <v>127</v>
      </c>
      <c r="K10" s="128">
        <v>4274600</v>
      </c>
      <c r="L10" s="41">
        <v>0.85703902899920048</v>
      </c>
      <c r="M10" s="201">
        <f>+G10/K10-1</f>
        <v>-0.99430650353249428</v>
      </c>
      <c r="N10" s="49">
        <v>4274600</v>
      </c>
      <c r="O10" s="41">
        <v>0.85703902899920048</v>
      </c>
      <c r="P10" s="201">
        <f>+I10/N10-1</f>
        <v>-1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0</v>
      </c>
      <c r="L11" s="481" t="s">
        <v>127</v>
      </c>
      <c r="M11" s="512" t="s">
        <v>127</v>
      </c>
      <c r="N11" s="129">
        <v>0</v>
      </c>
      <c r="O11" s="481" t="s">
        <v>127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933037.9</v>
      </c>
      <c r="D12" s="144">
        <f t="shared" ref="D12:I12" si="1">SUM(D10:D11)</f>
        <v>61126.9</v>
      </c>
      <c r="E12" s="76">
        <f t="shared" si="1"/>
        <v>24337.42</v>
      </c>
      <c r="F12" s="82">
        <f>E12/D12</f>
        <v>0.3981458245060685</v>
      </c>
      <c r="G12" s="76">
        <f t="shared" si="1"/>
        <v>24337.42</v>
      </c>
      <c r="H12" s="82">
        <f>G12/D12</f>
        <v>0.3981458245060685</v>
      </c>
      <c r="I12" s="76">
        <f t="shared" si="1"/>
        <v>0</v>
      </c>
      <c r="J12" s="162" t="s">
        <v>127</v>
      </c>
      <c r="K12" s="144">
        <f>SUM(K10:K11)</f>
        <v>4274600</v>
      </c>
      <c r="L12" s="82">
        <v>0.85703902899920048</v>
      </c>
      <c r="M12" s="552">
        <f>+G12/K12-1</f>
        <v>-0.99430650353249428</v>
      </c>
      <c r="N12" s="520">
        <f>SUM(N10:N11)</f>
        <v>4274600</v>
      </c>
      <c r="O12" s="82">
        <v>0.85703902899920048</v>
      </c>
      <c r="P12" s="204">
        <f>+I12/N12-1</f>
        <v>-1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>
        <v>30000</v>
      </c>
      <c r="E13" s="26">
        <v>30000</v>
      </c>
      <c r="F13" s="41">
        <f>E13/D13</f>
        <v>1</v>
      </c>
      <c r="G13" s="26">
        <v>30000</v>
      </c>
      <c r="H13" s="41">
        <f>G13/D13</f>
        <v>1</v>
      </c>
      <c r="I13" s="26">
        <v>30000</v>
      </c>
      <c r="J13" s="164">
        <f>I13/D13</f>
        <v>1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30000</v>
      </c>
      <c r="E15" s="317">
        <f>E13+E14</f>
        <v>30000</v>
      </c>
      <c r="F15" s="82">
        <f>E15/D15</f>
        <v>1</v>
      </c>
      <c r="G15" s="91">
        <f t="shared" si="2"/>
        <v>30000</v>
      </c>
      <c r="H15" s="82">
        <f>G15/D15</f>
        <v>1</v>
      </c>
      <c r="I15" s="76">
        <f t="shared" si="2"/>
        <v>30000</v>
      </c>
      <c r="J15" s="162" t="s">
        <v>127</v>
      </c>
      <c r="K15" s="520"/>
      <c r="L15" s="475" t="s">
        <v>127</v>
      </c>
      <c r="M15" s="556" t="s">
        <v>127</v>
      </c>
      <c r="N15" s="520"/>
      <c r="O15" s="475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84899098.530000001</v>
      </c>
      <c r="D16" s="146">
        <f t="shared" ref="D16:I16" si="3">+D9+D12+D15</f>
        <v>85778149.410000011</v>
      </c>
      <c r="E16" s="147">
        <f t="shared" si="3"/>
        <v>65852532.070000008</v>
      </c>
      <c r="F16" s="172">
        <f>E16/D16</f>
        <v>0.76770754000811914</v>
      </c>
      <c r="G16" s="147">
        <f t="shared" si="3"/>
        <v>53477523.550000004</v>
      </c>
      <c r="H16" s="172">
        <f>G16/D16</f>
        <v>0.62343993100608441</v>
      </c>
      <c r="I16" s="147">
        <f t="shared" si="3"/>
        <v>26645328.380000003</v>
      </c>
      <c r="J16" s="165">
        <f>I16/D16</f>
        <v>0.31063072079861975</v>
      </c>
      <c r="K16" s="528">
        <f>SUM(K9,K12,K15)</f>
        <v>56782945.549999997</v>
      </c>
      <c r="L16" s="249">
        <v>0.64729389781453173</v>
      </c>
      <c r="M16" s="537">
        <f>+G16/K16-1</f>
        <v>-5.8211527563138077E-2</v>
      </c>
      <c r="N16" s="528">
        <f>SUM(N15,N12,N9)</f>
        <v>28421902.100000001</v>
      </c>
      <c r="O16" s="249">
        <v>0.32399382623453965</v>
      </c>
      <c r="P16" s="537">
        <f>+I16/N16-1</f>
        <v>-6.2507207073941751E-2</v>
      </c>
    </row>
    <row r="17" spans="1:18" ht="38.4" customHeight="1" x14ac:dyDescent="0.25">
      <c r="A17" s="6" t="s">
        <v>813</v>
      </c>
      <c r="B17" s="765" t="s">
        <v>819</v>
      </c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</row>
    <row r="25" spans="1:18" x14ac:dyDescent="0.25">
      <c r="B25" s="323"/>
      <c r="R25" s="457"/>
    </row>
    <row r="26" spans="1:18" x14ac:dyDescent="0.25">
      <c r="R26" s="457"/>
    </row>
    <row r="27" spans="1:18" x14ac:dyDescent="0.25">
      <c r="R27" s="457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5.5546875" customWidth="1"/>
  </cols>
  <sheetData>
    <row r="1" spans="1:13" ht="13.8" x14ac:dyDescent="0.25">
      <c r="A1" s="7" t="s">
        <v>509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9" ht="14.4" thickBot="1" x14ac:dyDescent="0.3">
      <c r="A1" s="7" t="s">
        <v>817</v>
      </c>
    </row>
    <row r="2" spans="1:19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9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9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9" ht="15" customHeight="1" x14ac:dyDescent="0.25">
      <c r="A5" s="19">
        <v>1</v>
      </c>
      <c r="B5" s="19" t="s">
        <v>0</v>
      </c>
      <c r="C5" s="168">
        <v>495216.94</v>
      </c>
      <c r="D5" s="195">
        <v>452126.68</v>
      </c>
      <c r="E5" s="26">
        <v>183993.73</v>
      </c>
      <c r="F5" s="41">
        <f>E5/D5</f>
        <v>0.40695171981445555</v>
      </c>
      <c r="G5" s="26">
        <v>169999.63</v>
      </c>
      <c r="H5" s="41">
        <f>G5/D5</f>
        <v>0.37599999628422726</v>
      </c>
      <c r="I5" s="26">
        <v>169999.63</v>
      </c>
      <c r="J5" s="145">
        <f>I5/D5</f>
        <v>0.37599999628422726</v>
      </c>
      <c r="K5" s="26">
        <v>181962.95</v>
      </c>
      <c r="L5" s="41">
        <v>0.37276341225406051</v>
      </c>
      <c r="M5" s="201">
        <f>+G5/K5-1</f>
        <v>-6.5745911461646434E-2</v>
      </c>
      <c r="N5" s="26">
        <v>181962.95</v>
      </c>
      <c r="O5" s="41">
        <v>0.37276341225406051</v>
      </c>
      <c r="P5" s="201">
        <f>+I5/N5-1</f>
        <v>-6.5745911461646434E-2</v>
      </c>
    </row>
    <row r="6" spans="1:19" ht="15" customHeight="1" x14ac:dyDescent="0.25">
      <c r="A6" s="20">
        <v>2</v>
      </c>
      <c r="B6" s="20" t="s">
        <v>1</v>
      </c>
      <c r="C6" s="153">
        <v>1764607.81</v>
      </c>
      <c r="D6" s="196">
        <v>2727817.33</v>
      </c>
      <c r="E6" s="28">
        <v>1209222.02</v>
      </c>
      <c r="F6" s="41">
        <f>E6/D6</f>
        <v>0.44329288721103621</v>
      </c>
      <c r="G6" s="28">
        <v>539191.61</v>
      </c>
      <c r="H6" s="41">
        <f>G6/D6</f>
        <v>0.19766411924657726</v>
      </c>
      <c r="I6" s="28">
        <v>159308.51</v>
      </c>
      <c r="J6" s="145">
        <f>I6/D6</f>
        <v>5.8401458282398989E-2</v>
      </c>
      <c r="K6" s="28">
        <v>396951.06</v>
      </c>
      <c r="L6" s="264">
        <v>0.20376034176577734</v>
      </c>
      <c r="M6" s="201">
        <f>+G6/K6-1</f>
        <v>0.35833271234998088</v>
      </c>
      <c r="N6" s="28">
        <v>148144.22</v>
      </c>
      <c r="O6" s="264">
        <v>7.6044429501774119E-2</v>
      </c>
      <c r="P6" s="201">
        <f>+I6/N6-1</f>
        <v>7.5360955695740417E-2</v>
      </c>
    </row>
    <row r="7" spans="1:19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4" t="s">
        <v>127</v>
      </c>
      <c r="G7" s="28"/>
      <c r="H7" s="394" t="s">
        <v>127</v>
      </c>
      <c r="I7" s="28"/>
      <c r="J7" s="331" t="s">
        <v>127</v>
      </c>
      <c r="K7" s="28"/>
      <c r="L7" s="395" t="s">
        <v>127</v>
      </c>
      <c r="M7" s="203" t="s">
        <v>127</v>
      </c>
      <c r="N7" s="28"/>
      <c r="O7" s="395" t="s">
        <v>127</v>
      </c>
      <c r="P7" s="203" t="s">
        <v>127</v>
      </c>
    </row>
    <row r="8" spans="1:19" ht="15" customHeight="1" x14ac:dyDescent="0.25">
      <c r="A8" s="21">
        <v>4</v>
      </c>
      <c r="B8" s="21" t="s">
        <v>3</v>
      </c>
      <c r="C8" s="153">
        <v>37772510.530000001</v>
      </c>
      <c r="D8" s="197">
        <v>57954529.670000002</v>
      </c>
      <c r="E8" s="30">
        <v>24479158.739999998</v>
      </c>
      <c r="F8" s="371">
        <f>E8/D8</f>
        <v>0.4223855991824495</v>
      </c>
      <c r="G8" s="30">
        <v>19379158.739999998</v>
      </c>
      <c r="H8" s="70">
        <f>G8/D8</f>
        <v>0.33438557521469398</v>
      </c>
      <c r="I8" s="30">
        <v>17422110.899999999</v>
      </c>
      <c r="J8" s="164">
        <f>I8/D8</f>
        <v>0.30061689740566566</v>
      </c>
      <c r="K8" s="30">
        <v>9527720.4100000001</v>
      </c>
      <c r="L8" s="371">
        <v>0.21593078889141529</v>
      </c>
      <c r="M8" s="480">
        <f>+G8/K8-1</f>
        <v>1.0339764294153966</v>
      </c>
      <c r="N8" s="30">
        <v>8764887.3499999996</v>
      </c>
      <c r="O8" s="371">
        <v>0.19864237809113944</v>
      </c>
      <c r="P8" s="480">
        <f>+I8/N8-1</f>
        <v>0.98771646506101418</v>
      </c>
    </row>
    <row r="9" spans="1:19" ht="15" customHeight="1" x14ac:dyDescent="0.25">
      <c r="A9" s="9"/>
      <c r="B9" s="2" t="s">
        <v>4</v>
      </c>
      <c r="C9" s="154">
        <f>SUM(C5:C8)</f>
        <v>40032335.280000001</v>
      </c>
      <c r="D9" s="76">
        <f t="shared" ref="D9:I9" si="0">SUM(D5:D8)</f>
        <v>61134473.68</v>
      </c>
      <c r="E9" s="76">
        <f t="shared" si="0"/>
        <v>25872374.489999998</v>
      </c>
      <c r="F9" s="82">
        <f>E9/D9</f>
        <v>0.42320433844618321</v>
      </c>
      <c r="G9" s="76">
        <f t="shared" si="0"/>
        <v>20088349.979999997</v>
      </c>
      <c r="H9" s="82">
        <f>G9/D9</f>
        <v>0.32859283430081859</v>
      </c>
      <c r="I9" s="76">
        <f t="shared" si="0"/>
        <v>17751419.039999999</v>
      </c>
      <c r="J9" s="162">
        <f>I9/D9</f>
        <v>0.2903667598893116</v>
      </c>
      <c r="K9" s="520">
        <f>SUM(K5:K8)</f>
        <v>10106634.42</v>
      </c>
      <c r="L9" s="82">
        <v>0.21706582695325502</v>
      </c>
      <c r="M9" s="204">
        <f>+G9/K9-1</f>
        <v>0.98763991504898985</v>
      </c>
      <c r="N9" s="520">
        <f>SUM(N5:N8)</f>
        <v>9094994.5199999996</v>
      </c>
      <c r="O9" s="82">
        <v>0.19533827232459872</v>
      </c>
      <c r="P9" s="204">
        <f>+I9/N9-1</f>
        <v>0.95177897039568538</v>
      </c>
    </row>
    <row r="10" spans="1:19" ht="15" customHeight="1" x14ac:dyDescent="0.25">
      <c r="A10" s="19">
        <v>6</v>
      </c>
      <c r="B10" s="19" t="s">
        <v>5</v>
      </c>
      <c r="C10" s="168">
        <v>1167818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45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5">
      <c r="A11" s="21">
        <v>7</v>
      </c>
      <c r="B11" s="21" t="s">
        <v>6</v>
      </c>
      <c r="C11" s="153">
        <v>38808</v>
      </c>
      <c r="D11" s="197">
        <v>150000</v>
      </c>
      <c r="E11" s="30">
        <v>150000</v>
      </c>
      <c r="F11" s="371">
        <f>E11/D11</f>
        <v>1</v>
      </c>
      <c r="G11" s="129">
        <v>150000</v>
      </c>
      <c r="H11" s="248">
        <f>G11/D11</f>
        <v>1</v>
      </c>
      <c r="I11" s="129">
        <v>0</v>
      </c>
      <c r="J11" s="164" t="s">
        <v>127</v>
      </c>
      <c r="K11" s="129"/>
      <c r="L11" s="481" t="s">
        <v>127</v>
      </c>
      <c r="M11" s="512" t="s">
        <v>127</v>
      </c>
      <c r="N11" s="129"/>
      <c r="O11" s="481" t="s">
        <v>127</v>
      </c>
      <c r="P11" s="466" t="s">
        <v>127</v>
      </c>
    </row>
    <row r="12" spans="1:19" ht="15" customHeight="1" x14ac:dyDescent="0.25">
      <c r="A12" s="9"/>
      <c r="B12" s="2" t="s">
        <v>7</v>
      </c>
      <c r="C12" s="154">
        <f>SUM(C10:C11)</f>
        <v>1206626</v>
      </c>
      <c r="D12" s="144">
        <f t="shared" ref="D12:I12" si="1">SUM(D10:D11)</f>
        <v>150000</v>
      </c>
      <c r="E12" s="76">
        <f t="shared" si="1"/>
        <v>150000</v>
      </c>
      <c r="F12" s="82">
        <f>E12/D12</f>
        <v>1</v>
      </c>
      <c r="G12" s="76">
        <f t="shared" si="1"/>
        <v>150000</v>
      </c>
      <c r="H12" s="82">
        <f>G12/D12</f>
        <v>1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2" t="s">
        <v>127</v>
      </c>
      <c r="N12" s="520">
        <f>SUM(N10:N11)</f>
        <v>0</v>
      </c>
      <c r="O12" s="82" t="s">
        <v>127</v>
      </c>
      <c r="P12" s="204" t="s">
        <v>127</v>
      </c>
      <c r="S12" s="460"/>
    </row>
    <row r="13" spans="1:19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4" t="s">
        <v>127</v>
      </c>
      <c r="M13" s="211" t="s">
        <v>127</v>
      </c>
      <c r="N13" s="517"/>
      <c r="O13" s="394" t="s">
        <v>127</v>
      </c>
      <c r="P13" s="211" t="s">
        <v>127</v>
      </c>
      <c r="S13" s="460"/>
    </row>
    <row r="14" spans="1:19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  <c r="S14" s="460"/>
    </row>
    <row r="15" spans="1:19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>E13+E14</f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v>0</v>
      </c>
      <c r="L15" s="475" t="s">
        <v>127</v>
      </c>
      <c r="M15" s="556" t="s">
        <v>127</v>
      </c>
      <c r="N15" s="520">
        <f>SUM(N13:N14)</f>
        <v>0</v>
      </c>
      <c r="O15" s="475" t="s">
        <v>127</v>
      </c>
      <c r="P15" s="556" t="s">
        <v>127</v>
      </c>
    </row>
    <row r="16" spans="1:19" s="6" customFormat="1" ht="19.5" customHeight="1" thickBot="1" x14ac:dyDescent="0.3">
      <c r="A16" s="5"/>
      <c r="B16" s="4" t="s">
        <v>11</v>
      </c>
      <c r="C16" s="155">
        <f>+C9+C12+C15</f>
        <v>41238961.280000001</v>
      </c>
      <c r="D16" s="146">
        <f t="shared" ref="D16:I16" si="3">+D9+D12+D15</f>
        <v>61284473.68</v>
      </c>
      <c r="E16" s="147">
        <f t="shared" si="3"/>
        <v>26022374.489999998</v>
      </c>
      <c r="F16" s="172">
        <f>E16/D16</f>
        <v>0.42461610465771726</v>
      </c>
      <c r="G16" s="147">
        <f t="shared" si="3"/>
        <v>20238349.979999997</v>
      </c>
      <c r="H16" s="172">
        <f>G16/D16</f>
        <v>0.33023617181858445</v>
      </c>
      <c r="I16" s="147">
        <f t="shared" si="3"/>
        <v>17751419.039999999</v>
      </c>
      <c r="J16" s="165">
        <f>I16/D16</f>
        <v>0.28965605762872237</v>
      </c>
      <c r="K16" s="528">
        <f>K9+K12+K15</f>
        <v>10106634.42</v>
      </c>
      <c r="L16" s="249">
        <v>0.21706582695325502</v>
      </c>
      <c r="M16" s="537">
        <f>+G16/K16-1</f>
        <v>1.0024816510578796</v>
      </c>
      <c r="N16" s="528">
        <f>N9+N12+N15</f>
        <v>9094994.5199999996</v>
      </c>
      <c r="O16" s="249">
        <v>0.19533827232459872</v>
      </c>
      <c r="P16" s="537">
        <f>+I16/N16-1</f>
        <v>0.95177897039568538</v>
      </c>
      <c r="S16" s="459"/>
    </row>
    <row r="17" spans="1:16" ht="41.4" customHeight="1" x14ac:dyDescent="0.25">
      <c r="A17" s="6" t="s">
        <v>813</v>
      </c>
      <c r="B17" s="765" t="s">
        <v>819</v>
      </c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</row>
    <row r="25" spans="1:16" x14ac:dyDescent="0.25">
      <c r="B25" s="323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24" zoomScaleNormal="100" workbookViewId="0">
      <selection activeCell="J7" sqref="J7"/>
    </sheetView>
  </sheetViews>
  <sheetFormatPr defaultColWidth="9.109375" defaultRowHeight="13.2" x14ac:dyDescent="0.25"/>
  <sheetData>
    <row r="1" spans="1:1" ht="13.8" x14ac:dyDescent="0.25">
      <c r="A1" s="7" t="s">
        <v>510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C3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125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6182266.1900000004</v>
      </c>
      <c r="D5" s="195">
        <v>4538909.8499999996</v>
      </c>
      <c r="E5" s="26">
        <v>394774.38</v>
      </c>
      <c r="F5" s="41">
        <f>E5/D5</f>
        <v>8.6975593930335507E-2</v>
      </c>
      <c r="G5" s="26">
        <v>394774.38</v>
      </c>
      <c r="H5" s="41">
        <f>G5/D5</f>
        <v>8.6975593930335507E-2</v>
      </c>
      <c r="I5" s="26">
        <v>394774.38</v>
      </c>
      <c r="J5" s="145">
        <f>I5/D5</f>
        <v>8.6975593930335507E-2</v>
      </c>
      <c r="K5" s="26">
        <v>500665.4</v>
      </c>
      <c r="L5" s="41">
        <v>4.0607876994456199E-2</v>
      </c>
      <c r="M5" s="201">
        <f>+G5/K5-1</f>
        <v>-0.21150057503474384</v>
      </c>
      <c r="N5" s="26">
        <v>500665.4</v>
      </c>
      <c r="O5" s="41">
        <v>4.0607876994456199E-2</v>
      </c>
      <c r="P5" s="201">
        <f>+I5/N5-1</f>
        <v>-0.21150057503474384</v>
      </c>
    </row>
    <row r="6" spans="1:16" ht="15" customHeight="1" x14ac:dyDescent="0.25">
      <c r="A6" s="20">
        <v>2</v>
      </c>
      <c r="B6" s="20" t="s">
        <v>1</v>
      </c>
      <c r="C6" s="151">
        <v>2915040</v>
      </c>
      <c r="D6" s="195">
        <v>2915040</v>
      </c>
      <c r="E6" s="26">
        <v>548277.66</v>
      </c>
      <c r="F6" s="41">
        <f t="shared" ref="F6:F17" si="0">E6/D6</f>
        <v>0.18808581014325704</v>
      </c>
      <c r="G6" s="26">
        <v>548277.66</v>
      </c>
      <c r="H6" s="264">
        <f t="shared" ref="H6:H17" si="1">G6/D6</f>
        <v>0.18808581014325704</v>
      </c>
      <c r="I6" s="26">
        <v>426958.23</v>
      </c>
      <c r="J6" s="170">
        <f t="shared" ref="J6:J17" si="2">I6/D6</f>
        <v>0.14646736579944014</v>
      </c>
      <c r="K6" s="26">
        <v>1178096.82</v>
      </c>
      <c r="L6" s="389">
        <v>0.40414430676766017</v>
      </c>
      <c r="M6" s="201">
        <f t="shared" ref="M6:M17" si="3">+G6/K6-1</f>
        <v>-0.53460729993312439</v>
      </c>
      <c r="N6" s="26">
        <v>572875.14</v>
      </c>
      <c r="O6" s="389">
        <v>0.19652393792194961</v>
      </c>
      <c r="P6" s="201">
        <f>+I6/N6-1</f>
        <v>-0.25470979592516452</v>
      </c>
    </row>
    <row r="7" spans="1:16" ht="15" customHeight="1" x14ac:dyDescent="0.25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1870081.93</v>
      </c>
      <c r="F7" s="41">
        <f t="shared" si="0"/>
        <v>0.11383063317850012</v>
      </c>
      <c r="G7" s="26">
        <v>1870081.93</v>
      </c>
      <c r="H7" s="264">
        <f t="shared" si="1"/>
        <v>0.11383063317850012</v>
      </c>
      <c r="I7" s="26">
        <v>1870081.93</v>
      </c>
      <c r="J7" s="170">
        <f t="shared" si="2"/>
        <v>0.11383063317850012</v>
      </c>
      <c r="K7" s="26">
        <v>5261110.22</v>
      </c>
      <c r="L7" s="122">
        <v>0.23805928597285067</v>
      </c>
      <c r="M7" s="203">
        <f t="shared" si="3"/>
        <v>-0.64454614106145836</v>
      </c>
      <c r="N7" s="26">
        <v>5261110.22</v>
      </c>
      <c r="O7" s="122">
        <v>0.23805928597285067</v>
      </c>
      <c r="P7" s="203">
        <f t="shared" ref="P7:P17" si="4">+I7/N7-1</f>
        <v>-0.64454614106145836</v>
      </c>
    </row>
    <row r="8" spans="1:16" ht="15" customHeight="1" x14ac:dyDescent="0.25">
      <c r="A8" s="222">
        <v>4</v>
      </c>
      <c r="B8" s="513" t="s">
        <v>3</v>
      </c>
      <c r="C8" s="151">
        <v>109645756.87</v>
      </c>
      <c r="D8" s="195">
        <v>109585256.87</v>
      </c>
      <c r="E8" s="26">
        <v>97287726.870000005</v>
      </c>
      <c r="F8" s="41">
        <f t="shared" si="0"/>
        <v>0.88778116371449078</v>
      </c>
      <c r="G8" s="26">
        <v>97287726.870000005</v>
      </c>
      <c r="H8" s="41">
        <f t="shared" si="1"/>
        <v>0.88778116371449078</v>
      </c>
      <c r="I8" s="26">
        <v>41093903.049999997</v>
      </c>
      <c r="J8" s="170">
        <f t="shared" si="2"/>
        <v>0.37499481430015097</v>
      </c>
      <c r="K8" s="26">
        <v>210044144.38999999</v>
      </c>
      <c r="L8" s="391">
        <v>0.8505168083253718</v>
      </c>
      <c r="M8" s="420">
        <f t="shared" si="3"/>
        <v>-0.53682247532994409</v>
      </c>
      <c r="N8" s="26">
        <v>91200709.420000002</v>
      </c>
      <c r="O8" s="391">
        <v>0.36929254332786343</v>
      </c>
      <c r="P8" s="420">
        <f t="shared" si="4"/>
        <v>-0.54941246278301159</v>
      </c>
    </row>
    <row r="9" spans="1:16" ht="15" customHeight="1" x14ac:dyDescent="0.25">
      <c r="A9" s="48">
        <v>5</v>
      </c>
      <c r="B9" s="48" t="s">
        <v>440</v>
      </c>
      <c r="C9" s="168">
        <v>38862805.329999998</v>
      </c>
      <c r="D9" s="476">
        <v>30435297.719999999</v>
      </c>
      <c r="E9" s="171">
        <v>0</v>
      </c>
      <c r="F9" s="371">
        <f t="shared" si="0"/>
        <v>0</v>
      </c>
      <c r="G9" s="30">
        <v>0</v>
      </c>
      <c r="H9" s="70">
        <f t="shared" si="1"/>
        <v>0</v>
      </c>
      <c r="I9" s="30">
        <v>0</v>
      </c>
      <c r="J9" s="373">
        <f t="shared" si="2"/>
        <v>0</v>
      </c>
      <c r="K9" s="30">
        <v>0</v>
      </c>
      <c r="L9" s="70">
        <v>0</v>
      </c>
      <c r="M9" s="466" t="s">
        <v>127</v>
      </c>
      <c r="N9" s="30">
        <v>0</v>
      </c>
      <c r="O9" s="70">
        <v>0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174034503.44</v>
      </c>
      <c r="D10" s="144">
        <f>SUM(D5:D9)</f>
        <v>163903139.49000001</v>
      </c>
      <c r="E10" s="76">
        <f>SUM(E5:E9)</f>
        <v>100100860.84</v>
      </c>
      <c r="F10" s="82">
        <f t="shared" si="0"/>
        <v>0.6107318087467587</v>
      </c>
      <c r="G10" s="76">
        <f>SUM(G5:G9)</f>
        <v>100100860.84</v>
      </c>
      <c r="H10" s="82">
        <f t="shared" si="1"/>
        <v>0.6107318087467587</v>
      </c>
      <c r="I10" s="76">
        <f>SUM(I5:I9)</f>
        <v>43785717.589999996</v>
      </c>
      <c r="J10" s="162">
        <f t="shared" si="2"/>
        <v>0.26714386146747016</v>
      </c>
      <c r="K10" s="520">
        <f>SUM(K5:K9)</f>
        <v>216984016.82999998</v>
      </c>
      <c r="L10" s="82">
        <v>0.73955135678226613</v>
      </c>
      <c r="M10" s="204">
        <f t="shared" si="3"/>
        <v>-0.53867173120670075</v>
      </c>
      <c r="N10" s="520">
        <f>SUM(N5:N9)</f>
        <v>97535360.180000007</v>
      </c>
      <c r="O10" s="82">
        <v>0.33243189525742556</v>
      </c>
      <c r="P10" s="204">
        <f t="shared" si="4"/>
        <v>-0.55107852670873281</v>
      </c>
    </row>
    <row r="11" spans="1:16" ht="15" customHeight="1" x14ac:dyDescent="0.25">
      <c r="A11" s="19">
        <v>6</v>
      </c>
      <c r="B11" s="19" t="s">
        <v>5</v>
      </c>
      <c r="C11" s="151">
        <v>358502046.81999999</v>
      </c>
      <c r="D11" s="195">
        <v>364112567.93000001</v>
      </c>
      <c r="E11" s="26">
        <v>136653383.03999999</v>
      </c>
      <c r="F11" s="41">
        <f t="shared" si="0"/>
        <v>0.37530531784959248</v>
      </c>
      <c r="G11" s="26">
        <v>136653383.03999999</v>
      </c>
      <c r="H11" s="41">
        <f t="shared" si="1"/>
        <v>0.37530531784959248</v>
      </c>
      <c r="I11" s="26">
        <v>59051277.280000001</v>
      </c>
      <c r="J11" s="145">
        <f t="shared" si="2"/>
        <v>0.16217862958070842</v>
      </c>
      <c r="K11" s="26">
        <v>127746040.48</v>
      </c>
      <c r="L11" s="41">
        <v>0.37595889168801933</v>
      </c>
      <c r="M11" s="211">
        <f t="shared" si="3"/>
        <v>6.9726956127415418E-2</v>
      </c>
      <c r="N11" s="26">
        <v>56530802.649999999</v>
      </c>
      <c r="O11" s="41">
        <v>0.16637116759681933</v>
      </c>
      <c r="P11" s="211">
        <f t="shared" si="4"/>
        <v>4.458586313739521E-2</v>
      </c>
    </row>
    <row r="12" spans="1:16" ht="15" customHeight="1" x14ac:dyDescent="0.25">
      <c r="A12" s="21">
        <v>7</v>
      </c>
      <c r="B12" s="21" t="s">
        <v>6</v>
      </c>
      <c r="C12" s="153">
        <v>7061328.0199999996</v>
      </c>
      <c r="D12" s="197">
        <v>8481434.8699999992</v>
      </c>
      <c r="E12" s="30">
        <v>2787517.32</v>
      </c>
      <c r="F12" s="371">
        <f t="shared" si="0"/>
        <v>0.32866105355118996</v>
      </c>
      <c r="G12" s="30">
        <v>2787517.32</v>
      </c>
      <c r="H12" s="371">
        <f t="shared" si="1"/>
        <v>0.32866105355118996</v>
      </c>
      <c r="I12" s="171">
        <v>600364.41</v>
      </c>
      <c r="J12" s="373">
        <f t="shared" si="2"/>
        <v>7.0785712465183392E-2</v>
      </c>
      <c r="K12" s="30">
        <v>15225855.199999999</v>
      </c>
      <c r="L12" s="371">
        <v>0.62600203085689887</v>
      </c>
      <c r="M12" s="211">
        <f t="shared" si="3"/>
        <v>-0.8169221181086761</v>
      </c>
      <c r="N12" s="171">
        <v>129251.09</v>
      </c>
      <c r="O12" s="371">
        <v>5.3140821167449318E-3</v>
      </c>
      <c r="P12" s="211">
        <f t="shared" si="4"/>
        <v>3.6449465919397666</v>
      </c>
    </row>
    <row r="13" spans="1:16" ht="15" customHeight="1" x14ac:dyDescent="0.25">
      <c r="A13" s="9"/>
      <c r="B13" s="2" t="s">
        <v>7</v>
      </c>
      <c r="C13" s="154">
        <f>SUM(C11:C12)</f>
        <v>365563374.83999997</v>
      </c>
      <c r="D13" s="144">
        <f t="shared" ref="D13:I13" si="5">SUM(D11:D12)</f>
        <v>372594002.80000001</v>
      </c>
      <c r="E13" s="76">
        <f t="shared" si="5"/>
        <v>139440900.35999998</v>
      </c>
      <c r="F13" s="82">
        <f t="shared" si="0"/>
        <v>0.37424354474875615</v>
      </c>
      <c r="G13" s="76">
        <f t="shared" si="5"/>
        <v>139440900.35999998</v>
      </c>
      <c r="H13" s="82">
        <f t="shared" si="1"/>
        <v>0.37424354474875615</v>
      </c>
      <c r="I13" s="76">
        <f t="shared" si="5"/>
        <v>59651641.689999998</v>
      </c>
      <c r="J13" s="162">
        <f t="shared" si="2"/>
        <v>0.16009823357790234</v>
      </c>
      <c r="K13" s="520">
        <f>SUM(K11:K12)</f>
        <v>142971895.68000001</v>
      </c>
      <c r="L13" s="82">
        <v>0.39266167050347311</v>
      </c>
      <c r="M13" s="204">
        <f t="shared" si="3"/>
        <v>-2.4697128783289668E-2</v>
      </c>
      <c r="N13" s="520">
        <f>SUM(N11:N12)</f>
        <v>56660053.740000002</v>
      </c>
      <c r="O13" s="82">
        <v>0.15561262055418917</v>
      </c>
      <c r="P13" s="204">
        <f t="shared" si="4"/>
        <v>5.2798890091557471E-2</v>
      </c>
    </row>
    <row r="14" spans="1:16" ht="15" customHeight="1" x14ac:dyDescent="0.25">
      <c r="A14" s="19">
        <v>8</v>
      </c>
      <c r="B14" s="19" t="s">
        <v>8</v>
      </c>
      <c r="C14" s="151">
        <v>43715202.729999997</v>
      </c>
      <c r="D14" s="195">
        <v>43685202.729999997</v>
      </c>
      <c r="E14" s="26">
        <v>26187630.109999999</v>
      </c>
      <c r="F14" s="41">
        <f t="shared" si="0"/>
        <v>0.59946225434398948</v>
      </c>
      <c r="G14" s="26">
        <v>26187630.109999999</v>
      </c>
      <c r="H14" s="41">
        <f t="shared" si="1"/>
        <v>0.59946225434398948</v>
      </c>
      <c r="I14" s="26">
        <v>15123625.32</v>
      </c>
      <c r="J14" s="145">
        <f t="shared" si="2"/>
        <v>0.34619560800651</v>
      </c>
      <c r="K14" s="26">
        <v>22955077.109999999</v>
      </c>
      <c r="L14" s="41">
        <v>0.82114161301270683</v>
      </c>
      <c r="M14" s="211">
        <f t="shared" si="3"/>
        <v>0.14082082950580865</v>
      </c>
      <c r="N14" s="26">
        <v>10900399.48</v>
      </c>
      <c r="O14" s="41">
        <v>0.38992557370198577</v>
      </c>
      <c r="P14" s="211">
        <f t="shared" si="4"/>
        <v>0.38743771251216552</v>
      </c>
    </row>
    <row r="15" spans="1:16" ht="15" customHeight="1" x14ac:dyDescent="0.25">
      <c r="A15" s="21">
        <v>9</v>
      </c>
      <c r="B15" s="21" t="s">
        <v>9</v>
      </c>
      <c r="C15" s="168">
        <v>52858333.329999998</v>
      </c>
      <c r="D15" s="197">
        <v>52858333.329999998</v>
      </c>
      <c r="E15" s="30">
        <v>37191728.829999998</v>
      </c>
      <c r="F15" s="371">
        <f t="shared" si="0"/>
        <v>0.70361145512871581</v>
      </c>
      <c r="G15" s="30">
        <v>37191728.829999998</v>
      </c>
      <c r="H15" s="371">
        <f t="shared" si="1"/>
        <v>0.70361145512871581</v>
      </c>
      <c r="I15" s="30">
        <v>37191728.829999998</v>
      </c>
      <c r="J15" s="373">
        <f t="shared" si="2"/>
        <v>0.70361145512871581</v>
      </c>
      <c r="K15" s="30">
        <v>37102631.979999997</v>
      </c>
      <c r="L15" s="371">
        <v>0.29048840853395963</v>
      </c>
      <c r="M15" s="480">
        <f t="shared" si="3"/>
        <v>2.4013619855332013E-3</v>
      </c>
      <c r="N15" s="30">
        <v>37102631.979999997</v>
      </c>
      <c r="O15" s="371">
        <v>0.29048840853395963</v>
      </c>
      <c r="P15" s="480">
        <f t="shared" si="4"/>
        <v>2.4013619855332013E-3</v>
      </c>
    </row>
    <row r="16" spans="1:16" ht="15" customHeight="1" thickBot="1" x14ac:dyDescent="0.3">
      <c r="A16" s="9"/>
      <c r="B16" s="2" t="s">
        <v>10</v>
      </c>
      <c r="C16" s="479">
        <f>SUM(C14:C15)</f>
        <v>96573536.060000002</v>
      </c>
      <c r="D16" s="144">
        <f t="shared" ref="D16:I16" si="6">SUM(D14:D15)</f>
        <v>96543536.060000002</v>
      </c>
      <c r="E16" s="76">
        <f t="shared" si="6"/>
        <v>63379358.939999998</v>
      </c>
      <c r="F16" s="82">
        <f t="shared" si="0"/>
        <v>0.65648474798572642</v>
      </c>
      <c r="G16" s="76">
        <f t="shared" si="6"/>
        <v>63379358.939999998</v>
      </c>
      <c r="H16" s="82">
        <f t="shared" si="1"/>
        <v>0.65648474798572642</v>
      </c>
      <c r="I16" s="76">
        <f t="shared" si="6"/>
        <v>52315354.149999999</v>
      </c>
      <c r="J16" s="162">
        <f t="shared" si="2"/>
        <v>0.541883551038435</v>
      </c>
      <c r="K16" s="520">
        <f>SUM(K14:K15)</f>
        <v>60057709.089999996</v>
      </c>
      <c r="L16" s="82">
        <v>0.38577646032102475</v>
      </c>
      <c r="M16" s="556">
        <f t="shared" si="3"/>
        <v>5.5307634945287676E-2</v>
      </c>
      <c r="N16" s="520">
        <f>SUM(N14:N15)</f>
        <v>48003031.459999993</v>
      </c>
      <c r="O16" s="82">
        <v>0.30834408840947669</v>
      </c>
      <c r="P16" s="556">
        <f t="shared" si="4"/>
        <v>8.9834382513808153E-2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636171414.33999991</v>
      </c>
      <c r="D17" s="146">
        <f t="shared" ref="D17:I17" si="7">+D10+D13+D16</f>
        <v>633040678.35000002</v>
      </c>
      <c r="E17" s="147">
        <f t="shared" si="7"/>
        <v>302921120.13999999</v>
      </c>
      <c r="F17" s="172">
        <f t="shared" si="0"/>
        <v>0.47851762216853749</v>
      </c>
      <c r="G17" s="147">
        <f t="shared" si="7"/>
        <v>302921120.13999999</v>
      </c>
      <c r="H17" s="172">
        <f t="shared" si="1"/>
        <v>0.47851762216853749</v>
      </c>
      <c r="I17" s="147">
        <f t="shared" si="7"/>
        <v>155752713.43000001</v>
      </c>
      <c r="J17" s="165">
        <f t="shared" si="2"/>
        <v>0.24603902838592362</v>
      </c>
      <c r="K17" s="528">
        <f>+K10+K13+K16</f>
        <v>420013621.59999996</v>
      </c>
      <c r="L17" s="172">
        <v>0.51650170075347135</v>
      </c>
      <c r="M17" s="537">
        <f t="shared" si="3"/>
        <v>-0.27878262855844482</v>
      </c>
      <c r="N17" s="528">
        <f>+N10+N13+N16</f>
        <v>202198445.38</v>
      </c>
      <c r="O17" s="172">
        <v>0.2486486998460668</v>
      </c>
      <c r="P17" s="537">
        <f t="shared" si="4"/>
        <v>-0.22970370451025268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topLeftCell="A56" zoomScaleNormal="100" workbookViewId="0">
      <selection activeCell="F67" sqref="F67"/>
    </sheetView>
  </sheetViews>
  <sheetFormatPr defaultColWidth="11.44140625" defaultRowHeight="13.2" x14ac:dyDescent="0.25"/>
  <cols>
    <col min="1" max="1" width="2.6640625" customWidth="1"/>
    <col min="2" max="2" width="37.44140625" bestFit="1" customWidth="1"/>
    <col min="3" max="3" width="13.33203125" bestFit="1" customWidth="1"/>
    <col min="4" max="4" width="11.5546875" bestFit="1" customWidth="1"/>
    <col min="5" max="5" width="10.88671875" customWidth="1"/>
    <col min="6" max="6" width="10.5546875" style="89" bestFit="1" customWidth="1"/>
    <col min="7" max="7" width="11.109375" bestFit="1" customWidth="1"/>
    <col min="8" max="8" width="7.6640625" style="89" bestFit="1" customWidth="1"/>
    <col min="9" max="9" width="11.33203125" customWidth="1"/>
    <col min="10" max="10" width="8" style="89" bestFit="1" customWidth="1"/>
    <col min="11" max="11" width="7.88671875" style="89" bestFit="1" customWidth="1"/>
    <col min="12" max="12" width="24.5546875" style="53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220</v>
      </c>
      <c r="E1" t="s">
        <v>146</v>
      </c>
    </row>
    <row r="2" spans="1:17" x14ac:dyDescent="0.25">
      <c r="A2" s="8" t="s">
        <v>283</v>
      </c>
      <c r="C2" s="156" t="s">
        <v>760</v>
      </c>
      <c r="D2" s="735" t="s">
        <v>830</v>
      </c>
      <c r="E2" s="736"/>
      <c r="F2" s="736"/>
      <c r="G2" s="736"/>
      <c r="H2" s="737"/>
      <c r="I2" s="732" t="s">
        <v>831</v>
      </c>
      <c r="J2" s="733"/>
      <c r="K2" s="188"/>
    </row>
    <row r="3" spans="1:17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  <c r="M3" s="322"/>
      <c r="O3" s="322"/>
    </row>
    <row r="4" spans="1:17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820</v>
      </c>
      <c r="L4" s="51" t="s">
        <v>159</v>
      </c>
      <c r="M4" s="322"/>
      <c r="O4" s="322"/>
    </row>
    <row r="5" spans="1:17" s="271" customFormat="1" ht="15" customHeight="1" x14ac:dyDescent="0.25">
      <c r="A5" s="265"/>
      <c r="B5" s="265" t="s">
        <v>149</v>
      </c>
      <c r="C5" s="266">
        <v>644298820</v>
      </c>
      <c r="D5" s="350">
        <v>644298820</v>
      </c>
      <c r="E5" s="268">
        <v>260676881.93000001</v>
      </c>
      <c r="F5" s="354">
        <f>+E5/D5</f>
        <v>0.40459003468297522</v>
      </c>
      <c r="G5" s="268">
        <v>184094453.53999999</v>
      </c>
      <c r="H5" s="346">
        <f>G5/E5</f>
        <v>0.70621703074319875</v>
      </c>
      <c r="I5" s="268">
        <v>373794520.77000004</v>
      </c>
      <c r="J5" s="648">
        <v>0.55939928909754022</v>
      </c>
      <c r="K5" s="269">
        <f t="shared" ref="K5:K68" si="0">+E5/I5-1</f>
        <v>-0.3026198420645192</v>
      </c>
      <c r="L5" s="270" t="s">
        <v>160</v>
      </c>
      <c r="M5" s="322"/>
      <c r="N5"/>
      <c r="O5" s="323"/>
    </row>
    <row r="6" spans="1:17" s="271" customFormat="1" ht="15" customHeight="1" x14ac:dyDescent="0.25">
      <c r="A6" s="272"/>
      <c r="B6" s="272" t="s">
        <v>151</v>
      </c>
      <c r="C6" s="275">
        <v>56970000</v>
      </c>
      <c r="D6" s="276">
        <v>56970000</v>
      </c>
      <c r="E6" s="124">
        <v>38225154.869999997</v>
      </c>
      <c r="F6" s="311">
        <f t="shared" ref="F6:F68" si="1">+E6/D6</f>
        <v>0.67096989415481822</v>
      </c>
      <c r="G6" s="124">
        <v>11072741.75</v>
      </c>
      <c r="H6" s="346">
        <f t="shared" ref="H6:H14" si="2">G6/E6</f>
        <v>0.28967159943909471</v>
      </c>
      <c r="I6" s="268">
        <v>38817598.350000001</v>
      </c>
      <c r="J6" s="648">
        <v>0.67933344952602448</v>
      </c>
      <c r="K6" s="277">
        <f t="shared" si="0"/>
        <v>-1.5262239427030533E-2</v>
      </c>
      <c r="L6" s="273">
        <v>115</v>
      </c>
      <c r="M6" s="322"/>
      <c r="N6"/>
      <c r="O6" s="322"/>
    </row>
    <row r="7" spans="1:17" s="271" customFormat="1" ht="15" customHeight="1" x14ac:dyDescent="0.25">
      <c r="A7" s="272"/>
      <c r="B7" s="272" t="s">
        <v>150</v>
      </c>
      <c r="C7" s="275">
        <v>230728000</v>
      </c>
      <c r="D7" s="276">
        <v>230728000</v>
      </c>
      <c r="E7" s="124">
        <v>75259670.829999998</v>
      </c>
      <c r="F7" s="311">
        <f t="shared" si="1"/>
        <v>0.32618351838528481</v>
      </c>
      <c r="G7" s="124">
        <v>72538977.359999999</v>
      </c>
      <c r="H7" s="346">
        <f t="shared" si="2"/>
        <v>0.96384925099997276</v>
      </c>
      <c r="I7" s="268">
        <v>98330128.200000003</v>
      </c>
      <c r="J7" s="648">
        <v>0.56944542816935673</v>
      </c>
      <c r="K7" s="277">
        <f t="shared" si="0"/>
        <v>-0.23462246813179688</v>
      </c>
      <c r="L7" s="273">
        <v>116</v>
      </c>
      <c r="M7" s="322"/>
      <c r="N7" s="431"/>
      <c r="O7" s="432"/>
    </row>
    <row r="8" spans="1:17" s="271" customFormat="1" ht="15" customHeight="1" x14ac:dyDescent="0.25">
      <c r="A8" s="272"/>
      <c r="B8" s="272" t="s">
        <v>152</v>
      </c>
      <c r="C8" s="275">
        <v>91698310</v>
      </c>
      <c r="D8" s="276">
        <v>91698310</v>
      </c>
      <c r="E8" s="124">
        <v>8704613.1500000004</v>
      </c>
      <c r="F8" s="311">
        <f t="shared" si="1"/>
        <v>9.492664750310012E-2</v>
      </c>
      <c r="G8" s="124">
        <v>6783759.79</v>
      </c>
      <c r="H8" s="346">
        <f t="shared" si="2"/>
        <v>0.77932926749306486</v>
      </c>
      <c r="I8" s="268">
        <v>6452225.5700000003</v>
      </c>
      <c r="J8" s="648">
        <v>7.1314766094750057E-2</v>
      </c>
      <c r="K8" s="277">
        <f t="shared" si="0"/>
        <v>0.34908692443621425</v>
      </c>
      <c r="L8" s="273">
        <v>130</v>
      </c>
      <c r="M8" s="322"/>
      <c r="N8" s="431"/>
      <c r="O8" s="432"/>
    </row>
    <row r="9" spans="1:17" s="271" customFormat="1" ht="15" customHeight="1" x14ac:dyDescent="0.25">
      <c r="A9" s="274"/>
      <c r="B9" s="274" t="s">
        <v>346</v>
      </c>
      <c r="C9" s="275">
        <v>10</v>
      </c>
      <c r="D9" s="276">
        <v>10</v>
      </c>
      <c r="E9" s="124">
        <v>0</v>
      </c>
      <c r="F9" s="311">
        <v>0</v>
      </c>
      <c r="G9" s="124">
        <v>0</v>
      </c>
      <c r="H9" s="346" t="s">
        <v>127</v>
      </c>
      <c r="I9" s="268">
        <v>0</v>
      </c>
      <c r="J9" s="648">
        <v>0</v>
      </c>
      <c r="K9" s="277" t="s">
        <v>127</v>
      </c>
      <c r="L9" s="273">
        <v>180</v>
      </c>
      <c r="M9" s="322"/>
      <c r="N9" s="431"/>
      <c r="O9" s="432"/>
    </row>
    <row r="10" spans="1:17" s="271" customFormat="1" ht="15" customHeight="1" x14ac:dyDescent="0.25">
      <c r="A10" s="274"/>
      <c r="B10" s="274" t="s">
        <v>153</v>
      </c>
      <c r="C10" s="275">
        <v>37961200</v>
      </c>
      <c r="D10" s="276">
        <v>37961200</v>
      </c>
      <c r="E10" s="278">
        <v>12422607.49</v>
      </c>
      <c r="F10" s="355">
        <f t="shared" si="1"/>
        <v>0.32724485764412087</v>
      </c>
      <c r="G10" s="278">
        <v>11678077.720000001</v>
      </c>
      <c r="H10" s="499">
        <f t="shared" si="2"/>
        <v>0.9400665463672313</v>
      </c>
      <c r="I10" s="268">
        <v>12776457.210000001</v>
      </c>
      <c r="J10" s="648">
        <v>0.57618051439842299</v>
      </c>
      <c r="K10" s="279">
        <f t="shared" si="0"/>
        <v>-2.7695449073554257E-2</v>
      </c>
      <c r="L10" s="273">
        <v>290</v>
      </c>
      <c r="M10" s="322"/>
      <c r="N10" s="431"/>
      <c r="O10" s="432"/>
    </row>
    <row r="11" spans="1:17" ht="15" customHeight="1" x14ac:dyDescent="0.25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395288928.26999998</v>
      </c>
      <c r="F11" s="82">
        <f>+E11/D11</f>
        <v>0.3723322824691086</v>
      </c>
      <c r="G11" s="76">
        <f>SUM(G5:G10)</f>
        <v>286168010.16000003</v>
      </c>
      <c r="H11" s="162">
        <f t="shared" si="2"/>
        <v>0.72394643435227835</v>
      </c>
      <c r="I11" s="76">
        <f>SUM(I5:I10)</f>
        <v>530170930.10000002</v>
      </c>
      <c r="J11" s="36">
        <v>0.52457142701356652</v>
      </c>
      <c r="K11" s="136">
        <f>+E11/I11-1</f>
        <v>-0.25441229266296972</v>
      </c>
      <c r="M11" s="322"/>
      <c r="N11" s="431"/>
      <c r="O11" s="432"/>
      <c r="P11" s="271"/>
      <c r="Q11" s="271"/>
    </row>
    <row r="12" spans="1:17" s="271" customFormat="1" ht="15" customHeight="1" x14ac:dyDescent="0.25">
      <c r="A12" s="265"/>
      <c r="B12" s="265" t="s">
        <v>810</v>
      </c>
      <c r="C12" s="266">
        <v>90056137.829999998</v>
      </c>
      <c r="D12" s="350">
        <v>90056137.829999998</v>
      </c>
      <c r="E12" s="310">
        <v>39615371.700000003</v>
      </c>
      <c r="F12" s="560">
        <f t="shared" si="1"/>
        <v>0.43989640966818266</v>
      </c>
      <c r="G12" s="310">
        <v>31227228.559999999</v>
      </c>
      <c r="H12" s="337">
        <f t="shared" si="2"/>
        <v>0.78826039539596182</v>
      </c>
      <c r="I12" s="268">
        <v>37470822.900000006</v>
      </c>
      <c r="J12" s="354">
        <v>0.41608294442153798</v>
      </c>
      <c r="K12" s="269">
        <f t="shared" si="0"/>
        <v>5.7232498088532591E-2</v>
      </c>
      <c r="L12" s="270" t="s">
        <v>161</v>
      </c>
      <c r="M12" s="322"/>
      <c r="N12" s="431"/>
      <c r="O12" s="432"/>
    </row>
    <row r="13" spans="1:17" s="271" customFormat="1" ht="15" customHeight="1" x14ac:dyDescent="0.25">
      <c r="A13" s="274"/>
      <c r="B13" s="274" t="s">
        <v>811</v>
      </c>
      <c r="C13" s="275">
        <v>1005354878.0200001</v>
      </c>
      <c r="D13" s="276">
        <v>1005354878.0200001</v>
      </c>
      <c r="E13" s="561">
        <v>405951751.14999998</v>
      </c>
      <c r="F13" s="559">
        <f t="shared" si="1"/>
        <v>0.40378950759109378</v>
      </c>
      <c r="G13" s="561">
        <v>320053134</v>
      </c>
      <c r="H13" s="347">
        <f t="shared" si="2"/>
        <v>0.78840190513610997</v>
      </c>
      <c r="I13" s="268">
        <v>405317699.25</v>
      </c>
      <c r="J13" s="355">
        <v>0.40211266574855248</v>
      </c>
      <c r="K13" s="279">
        <f t="shared" si="0"/>
        <v>1.5643331173871289E-3</v>
      </c>
      <c r="L13" s="270" t="s">
        <v>182</v>
      </c>
      <c r="M13" s="322"/>
      <c r="N13" s="322"/>
      <c r="O13" s="322"/>
    </row>
    <row r="14" spans="1:17" ht="15" customHeight="1" x14ac:dyDescent="0.25">
      <c r="A14" s="9"/>
      <c r="B14" s="2" t="s">
        <v>155</v>
      </c>
      <c r="C14" s="154">
        <f>SUM(C12:C13)</f>
        <v>1095411015.8500001</v>
      </c>
      <c r="D14" s="144">
        <f>SUM(D12:D13)</f>
        <v>1095411015.8500001</v>
      </c>
      <c r="E14" s="76">
        <f>SUM(E12:E13)</f>
        <v>445567122.84999996</v>
      </c>
      <c r="F14" s="82">
        <f>+E14/D14</f>
        <v>0.4067579350608006</v>
      </c>
      <c r="G14" s="76">
        <f>SUM(G12:G13)</f>
        <v>351280362.56</v>
      </c>
      <c r="H14" s="163">
        <f t="shared" si="2"/>
        <v>0.78838932350549218</v>
      </c>
      <c r="I14" s="76">
        <f>+I13+I12</f>
        <v>442788522.14999998</v>
      </c>
      <c r="J14" s="36">
        <v>0.40325845703558105</v>
      </c>
      <c r="K14" s="136">
        <f t="shared" si="0"/>
        <v>6.2752319922572131E-3</v>
      </c>
      <c r="M14" s="322"/>
      <c r="N14" s="322"/>
      <c r="O14" s="322"/>
      <c r="P14" s="271"/>
      <c r="Q14" s="271"/>
    </row>
    <row r="15" spans="1:17" s="271" customFormat="1" ht="15" customHeight="1" x14ac:dyDescent="0.25">
      <c r="A15" s="265"/>
      <c r="B15" s="265" t="s">
        <v>156</v>
      </c>
      <c r="C15" s="467">
        <v>16276136</v>
      </c>
      <c r="D15" s="268">
        <v>16276136</v>
      </c>
      <c r="E15" s="268">
        <v>0</v>
      </c>
      <c r="F15" s="356">
        <f t="shared" si="1"/>
        <v>0</v>
      </c>
      <c r="G15" s="268">
        <v>0</v>
      </c>
      <c r="H15" s="563" t="s">
        <v>127</v>
      </c>
      <c r="I15" s="268">
        <v>0</v>
      </c>
      <c r="J15" s="318">
        <v>0</v>
      </c>
      <c r="K15" s="269" t="s">
        <v>127</v>
      </c>
      <c r="L15" s="273">
        <v>32600</v>
      </c>
      <c r="M15" s="322"/>
      <c r="N15" s="430"/>
      <c r="O15" s="432"/>
    </row>
    <row r="16" spans="1:17" s="271" customFormat="1" ht="15" customHeight="1" x14ac:dyDescent="0.25">
      <c r="A16" s="265"/>
      <c r="B16" s="265" t="s">
        <v>162</v>
      </c>
      <c r="C16" s="275">
        <v>37348753</v>
      </c>
      <c r="D16" s="268">
        <v>37348753</v>
      </c>
      <c r="E16" s="268">
        <v>0</v>
      </c>
      <c r="F16" s="356">
        <f t="shared" si="1"/>
        <v>0</v>
      </c>
      <c r="G16" s="268">
        <v>0</v>
      </c>
      <c r="H16" s="337" t="s">
        <v>127</v>
      </c>
      <c r="I16" s="268">
        <v>0</v>
      </c>
      <c r="J16" s="318">
        <v>0</v>
      </c>
      <c r="K16" s="279" t="s">
        <v>127</v>
      </c>
      <c r="L16" s="273">
        <v>33000</v>
      </c>
      <c r="M16" s="322"/>
      <c r="N16" s="430"/>
      <c r="O16" s="432"/>
    </row>
    <row r="17" spans="1:17" s="271" customFormat="1" ht="15" customHeight="1" x14ac:dyDescent="0.25">
      <c r="A17" s="302"/>
      <c r="B17" s="265" t="s">
        <v>157</v>
      </c>
      <c r="C17" s="275">
        <v>11958000</v>
      </c>
      <c r="D17" s="309">
        <v>11958000</v>
      </c>
      <c r="E17" s="117">
        <v>0</v>
      </c>
      <c r="F17" s="356">
        <f t="shared" si="1"/>
        <v>0</v>
      </c>
      <c r="G17" s="268">
        <v>0</v>
      </c>
      <c r="H17" s="422" t="s">
        <v>127</v>
      </c>
      <c r="I17" s="310">
        <v>0</v>
      </c>
      <c r="J17" s="318">
        <v>0</v>
      </c>
      <c r="K17" s="279" t="s">
        <v>127</v>
      </c>
      <c r="L17" s="273">
        <v>30903</v>
      </c>
      <c r="M17" s="322"/>
      <c r="N17" s="430"/>
      <c r="O17" s="432"/>
    </row>
    <row r="18" spans="1:17" s="271" customFormat="1" ht="15" customHeight="1" x14ac:dyDescent="0.25">
      <c r="A18" s="265"/>
      <c r="B18" s="327" t="s">
        <v>158</v>
      </c>
      <c r="C18" s="461">
        <v>15292000</v>
      </c>
      <c r="D18" s="350">
        <v>15292000</v>
      </c>
      <c r="E18" s="606">
        <v>6185541.46</v>
      </c>
      <c r="F18" s="357">
        <f t="shared" si="1"/>
        <v>0.404495256343186</v>
      </c>
      <c r="G18" s="324">
        <v>4712261.9800000004</v>
      </c>
      <c r="H18" s="337">
        <f t="shared" ref="H18:H23" si="3">+G18/E18</f>
        <v>0.76181883356093461</v>
      </c>
      <c r="I18" s="695">
        <v>6131880.5499999998</v>
      </c>
      <c r="J18" s="379">
        <v>0.40589664063017145</v>
      </c>
      <c r="K18" s="365">
        <f t="shared" si="0"/>
        <v>8.7511342666322101E-3</v>
      </c>
      <c r="L18" s="273">
        <v>301</v>
      </c>
      <c r="M18" s="421">
        <f>+E18-I18-([1]IDetallCorrent!$E18-[1]IDetallCorrent!$I18)</f>
        <v>306328.46999999974</v>
      </c>
      <c r="N18" s="430"/>
      <c r="O18" s="432"/>
    </row>
    <row r="19" spans="1:17" s="271" customFormat="1" ht="15" customHeight="1" x14ac:dyDescent="0.25">
      <c r="A19" s="265"/>
      <c r="B19" s="326" t="s">
        <v>163</v>
      </c>
      <c r="C19" s="275">
        <v>6185000</v>
      </c>
      <c r="D19" s="276">
        <v>6185000</v>
      </c>
      <c r="E19" s="117">
        <v>2078430.5</v>
      </c>
      <c r="F19" s="356">
        <f t="shared" si="1"/>
        <v>0.33604373484236055</v>
      </c>
      <c r="G19" s="268">
        <v>2057969.91</v>
      </c>
      <c r="H19" s="337">
        <f t="shared" si="3"/>
        <v>0.99015574973519682</v>
      </c>
      <c r="I19" s="268">
        <v>2204871.38</v>
      </c>
      <c r="J19" s="318">
        <v>0.22099542748321138</v>
      </c>
      <c r="K19" s="366">
        <f t="shared" si="0"/>
        <v>-5.734614778300573E-2</v>
      </c>
      <c r="L19" s="273">
        <v>321</v>
      </c>
      <c r="M19" s="421">
        <f>+E19-I19-([1]IDetallCorrent!$E19-[1]IDetallCorrent!$I19)</f>
        <v>-328318.07000000007</v>
      </c>
      <c r="N19" s="431"/>
      <c r="O19" s="432"/>
    </row>
    <row r="20" spans="1:17" s="271" customFormat="1" ht="15" customHeight="1" x14ac:dyDescent="0.25">
      <c r="A20" s="265"/>
      <c r="B20" s="326" t="s">
        <v>164</v>
      </c>
      <c r="C20" s="275">
        <v>16697000</v>
      </c>
      <c r="D20" s="276">
        <v>16697000</v>
      </c>
      <c r="E20" s="295">
        <v>319302.31</v>
      </c>
      <c r="F20" s="356">
        <f t="shared" si="1"/>
        <v>1.9123334131879978E-2</v>
      </c>
      <c r="G20" s="310">
        <v>225373.78</v>
      </c>
      <c r="H20" s="337">
        <f t="shared" si="3"/>
        <v>0.70583197472013282</v>
      </c>
      <c r="I20" s="268">
        <v>16599641.199999999</v>
      </c>
      <c r="J20" s="318">
        <v>1.0436743910445303</v>
      </c>
      <c r="K20" s="366">
        <f t="shared" si="0"/>
        <v>-0.98076450531954873</v>
      </c>
      <c r="L20" s="273">
        <v>331</v>
      </c>
      <c r="M20" s="421">
        <f>+E20-I20-([1]IDetallCorrent!$E20-[1]IDetallCorrent!$I20)</f>
        <v>-12547524.479999999</v>
      </c>
      <c r="N20" s="431"/>
      <c r="O20" s="432"/>
      <c r="P20" s="421"/>
      <c r="Q20" s="421"/>
    </row>
    <row r="21" spans="1:17" s="271" customFormat="1" ht="15" customHeight="1" x14ac:dyDescent="0.25">
      <c r="A21" s="265"/>
      <c r="B21" s="326" t="s">
        <v>165</v>
      </c>
      <c r="C21" s="275">
        <v>29032000</v>
      </c>
      <c r="D21" s="276">
        <v>29032000</v>
      </c>
      <c r="E21" s="607">
        <v>8018403.1500000004</v>
      </c>
      <c r="F21" s="356">
        <f t="shared" si="1"/>
        <v>0.27619189687241663</v>
      </c>
      <c r="G21" s="562">
        <v>7375286.7400000002</v>
      </c>
      <c r="H21" s="337">
        <f t="shared" si="3"/>
        <v>0.9197949519412727</v>
      </c>
      <c r="I21" s="268">
        <v>12103518.91</v>
      </c>
      <c r="J21" s="318">
        <v>0.35995595271375463</v>
      </c>
      <c r="K21" s="366">
        <f t="shared" si="0"/>
        <v>-0.33751471703199076</v>
      </c>
      <c r="L21" s="297" t="s">
        <v>166</v>
      </c>
      <c r="M21" s="421">
        <f>+E21-I21-([1]IDetallCorrent!$E21-[1]IDetallCorrent!$I21)</f>
        <v>-2807102.0200000005</v>
      </c>
      <c r="N21" s="322"/>
      <c r="O21" s="322"/>
    </row>
    <row r="22" spans="1:17" s="271" customFormat="1" ht="15" customHeight="1" x14ac:dyDescent="0.25">
      <c r="A22" s="265"/>
      <c r="B22" s="326" t="s">
        <v>167</v>
      </c>
      <c r="C22" s="275">
        <v>8872000</v>
      </c>
      <c r="D22" s="276">
        <v>8872000</v>
      </c>
      <c r="E22" s="607">
        <v>5385366.2800000003</v>
      </c>
      <c r="F22" s="356">
        <f t="shared" si="1"/>
        <v>0.60700701983769167</v>
      </c>
      <c r="G22" s="310">
        <v>4216520.67</v>
      </c>
      <c r="H22" s="337">
        <f t="shared" si="3"/>
        <v>0.78295893923857673</v>
      </c>
      <c r="I22" s="268">
        <v>6539327.5599999996</v>
      </c>
      <c r="J22" s="318">
        <v>0.7832468032099652</v>
      </c>
      <c r="K22" s="366">
        <f t="shared" si="0"/>
        <v>-0.17646482293662613</v>
      </c>
      <c r="L22" s="297">
        <v>335</v>
      </c>
      <c r="M22" s="421">
        <f>+E22-I22-([1]IDetallCorrent!$E22-[1]IDetallCorrent!$I22)</f>
        <v>-949642.15999999922</v>
      </c>
      <c r="N22" s="322"/>
      <c r="O22" s="322"/>
    </row>
    <row r="23" spans="1:17" s="271" customFormat="1" ht="15" customHeight="1" x14ac:dyDescent="0.25">
      <c r="A23" s="302"/>
      <c r="B23" s="435" t="s">
        <v>168</v>
      </c>
      <c r="C23" s="465">
        <v>4111595</v>
      </c>
      <c r="D23" s="308">
        <f>145772484-D15-D16-D17-D18-D19-D20-D21-D22</f>
        <v>4111595</v>
      </c>
      <c r="E23" s="605">
        <f>24861895.25-E19-E20-E21-E22-E18</f>
        <v>2874851.5500000017</v>
      </c>
      <c r="F23" s="362">
        <f t="shared" si="1"/>
        <v>0.69920591643875474</v>
      </c>
      <c r="G23" s="281">
        <f>20525958-G19-G20-G21-G22-G18</f>
        <v>1938544.9199999981</v>
      </c>
      <c r="H23" s="422">
        <f t="shared" si="3"/>
        <v>0.67431131183103943</v>
      </c>
      <c r="I23" s="308">
        <v>3213176.0300000003</v>
      </c>
      <c r="J23" s="383">
        <v>1.0015728882557753</v>
      </c>
      <c r="K23" s="367">
        <f t="shared" si="0"/>
        <v>-0.10529285567961821</v>
      </c>
      <c r="L23" s="301" t="s">
        <v>169</v>
      </c>
      <c r="M23" s="421">
        <f>+E23-I23-([1]IDetallCorrent!$E23-[1]IDetallCorrent!$I23)</f>
        <v>-18229.179999996908</v>
      </c>
      <c r="N23" s="322"/>
      <c r="O23" s="322"/>
    </row>
    <row r="24" spans="1:17" s="271" customFormat="1" ht="15" customHeight="1" x14ac:dyDescent="0.25">
      <c r="A24" s="265"/>
      <c r="B24" s="265" t="s">
        <v>170</v>
      </c>
      <c r="C24" s="467">
        <v>16934000</v>
      </c>
      <c r="D24" s="350">
        <v>16934000</v>
      </c>
      <c r="E24" s="117">
        <v>4872841.74</v>
      </c>
      <c r="F24" s="356">
        <f t="shared" si="1"/>
        <v>0.28775491555450572</v>
      </c>
      <c r="G24" s="268">
        <v>1626495.62</v>
      </c>
      <c r="H24" s="337">
        <f>+G24/E24</f>
        <v>0.33378790175935408</v>
      </c>
      <c r="I24" s="268">
        <v>586528.55000000005</v>
      </c>
      <c r="J24" s="318">
        <v>3.1760900525261281E-2</v>
      </c>
      <c r="K24" s="269">
        <f t="shared" si="0"/>
        <v>7.3079361439438877</v>
      </c>
      <c r="L24" s="297">
        <v>34920</v>
      </c>
      <c r="M24" s="421">
        <f>+E24-I24-([1]IDetallCorrent!$E24-[1]IDetallCorrent!$I24)</f>
        <v>896733.06000000052</v>
      </c>
      <c r="N24" s="322"/>
      <c r="O24" s="322"/>
    </row>
    <row r="25" spans="1:17" s="271" customFormat="1" ht="15" customHeight="1" x14ac:dyDescent="0.25">
      <c r="A25" s="265"/>
      <c r="B25" s="265" t="s">
        <v>171</v>
      </c>
      <c r="C25" s="275">
        <v>5590000</v>
      </c>
      <c r="D25" s="276">
        <v>5590000</v>
      </c>
      <c r="E25" s="117">
        <v>3557901.67</v>
      </c>
      <c r="F25" s="356">
        <f t="shared" si="1"/>
        <v>0.63647614847942757</v>
      </c>
      <c r="G25" s="268">
        <v>1916457.49</v>
      </c>
      <c r="H25" s="337">
        <f>+G25/E25</f>
        <v>0.53864824487968499</v>
      </c>
      <c r="I25" s="268">
        <v>427007.29</v>
      </c>
      <c r="J25" s="318">
        <v>7.5979944839857649E-2</v>
      </c>
      <c r="K25" s="269">
        <f t="shared" si="0"/>
        <v>7.3321801602028849</v>
      </c>
      <c r="L25" s="297">
        <v>34921</v>
      </c>
      <c r="M25" s="421">
        <f>+E25-I25-([1]IDetallCorrent!$E25-[1]IDetallCorrent!$I25)</f>
        <v>1558307.8599999999</v>
      </c>
      <c r="N25" s="322"/>
      <c r="O25" s="322"/>
    </row>
    <row r="26" spans="1:17" s="271" customFormat="1" ht="15" customHeight="1" x14ac:dyDescent="0.25">
      <c r="A26" s="265"/>
      <c r="B26" s="265" t="s">
        <v>172</v>
      </c>
      <c r="C26" s="275">
        <v>4760097.379999999</v>
      </c>
      <c r="D26" s="276">
        <f>27284097.38-D24-D25</f>
        <v>4760097.379999999</v>
      </c>
      <c r="E26" s="117">
        <f>10009819.85-E24-E25</f>
        <v>1579076.4399999995</v>
      </c>
      <c r="F26" s="362">
        <f t="shared" si="1"/>
        <v>0.33173196133227001</v>
      </c>
      <c r="G26" s="268">
        <f>4657899.15-G24-G25</f>
        <v>1114946.0400000003</v>
      </c>
      <c r="H26" s="337">
        <f>+G26/E26</f>
        <v>0.70607477368226745</v>
      </c>
      <c r="I26" s="310">
        <v>1257916.5999999999</v>
      </c>
      <c r="J26" s="501">
        <v>0.42080782146403828</v>
      </c>
      <c r="K26" s="269">
        <f t="shared" si="0"/>
        <v>0.25531091647888227</v>
      </c>
      <c r="L26" s="328" t="s">
        <v>341</v>
      </c>
      <c r="M26" s="421">
        <f>+E26-I26-([1]IDetallCorrent!$E26-[1]IDetallCorrent!$I26)</f>
        <v>299195.32000000007</v>
      </c>
      <c r="N26" s="322"/>
      <c r="O26" s="322"/>
    </row>
    <row r="27" spans="1:17" s="271" customFormat="1" ht="15" customHeight="1" x14ac:dyDescent="0.25">
      <c r="A27" s="283"/>
      <c r="B27" s="283" t="s">
        <v>490</v>
      </c>
      <c r="C27" s="462">
        <v>10</v>
      </c>
      <c r="D27" s="285">
        <v>10</v>
      </c>
      <c r="E27" s="598">
        <v>0</v>
      </c>
      <c r="F27" s="343">
        <f t="shared" si="1"/>
        <v>0</v>
      </c>
      <c r="G27" s="286">
        <v>0</v>
      </c>
      <c r="H27" s="287" t="s">
        <v>127</v>
      </c>
      <c r="I27" s="285">
        <v>0</v>
      </c>
      <c r="J27" s="381">
        <v>0</v>
      </c>
      <c r="K27" s="288" t="s">
        <v>127</v>
      </c>
      <c r="L27" s="297">
        <v>35</v>
      </c>
      <c r="M27" s="421">
        <f>+E27-I27-([1]IDetallCorrent!$E27-[1]IDetallCorrent!$I27)</f>
        <v>0</v>
      </c>
      <c r="N27" s="322"/>
      <c r="O27" s="322"/>
    </row>
    <row r="28" spans="1:17" s="271" customFormat="1" ht="15" customHeight="1" x14ac:dyDescent="0.25">
      <c r="A28" s="265"/>
      <c r="B28" s="265" t="s">
        <v>173</v>
      </c>
      <c r="C28" s="461">
        <v>8000000</v>
      </c>
      <c r="D28" s="276">
        <v>8000000</v>
      </c>
      <c r="E28" s="117">
        <v>5167102.63</v>
      </c>
      <c r="F28" s="356">
        <f t="shared" si="1"/>
        <v>0.64588782874999995</v>
      </c>
      <c r="G28" s="268">
        <v>2676109.17</v>
      </c>
      <c r="H28" s="337">
        <f t="shared" ref="H28:H35" si="4">+G28/E28</f>
        <v>0.51791291205686774</v>
      </c>
      <c r="I28" s="268">
        <v>2688125.06</v>
      </c>
      <c r="J28" s="318">
        <v>0.29539835824175825</v>
      </c>
      <c r="K28" s="269">
        <f t="shared" si="0"/>
        <v>0.92219577388263319</v>
      </c>
      <c r="L28" s="297">
        <v>36500</v>
      </c>
      <c r="M28" s="421">
        <f>+E28-I28-([1]IDetallCorrent!$E28-[1]IDetallCorrent!$I28)</f>
        <v>-1340382.9600000004</v>
      </c>
      <c r="N28" s="322"/>
      <c r="O28" s="322"/>
    </row>
    <row r="29" spans="1:17" s="271" customFormat="1" ht="15" customHeight="1" x14ac:dyDescent="0.25">
      <c r="A29" s="280"/>
      <c r="B29" s="280" t="s">
        <v>174</v>
      </c>
      <c r="C29" s="465">
        <v>131150</v>
      </c>
      <c r="D29" s="308">
        <v>131150</v>
      </c>
      <c r="E29" s="303">
        <v>82757.739999999976</v>
      </c>
      <c r="F29" s="330">
        <f t="shared" si="1"/>
        <v>0.63101593595120076</v>
      </c>
      <c r="G29" s="281">
        <v>44934.1</v>
      </c>
      <c r="H29" s="348">
        <f t="shared" si="4"/>
        <v>0.54295948632720048</v>
      </c>
      <c r="I29" s="268">
        <v>118561.37000000011</v>
      </c>
      <c r="J29" s="684">
        <v>0.2821882014087399</v>
      </c>
      <c r="K29" s="282">
        <f t="shared" si="0"/>
        <v>-0.30198394299930997</v>
      </c>
      <c r="L29" s="301" t="s">
        <v>176</v>
      </c>
      <c r="M29" s="421">
        <f>+E29-I29-([1]IDetallCorrent!$E29-[1]IDetallCorrent!$I29)</f>
        <v>2495.8099999998085</v>
      </c>
      <c r="N29"/>
    </row>
    <row r="30" spans="1:17" s="271" customFormat="1" ht="15" customHeight="1" x14ac:dyDescent="0.25">
      <c r="A30" s="265"/>
      <c r="B30" s="265" t="s">
        <v>175</v>
      </c>
      <c r="C30" s="305">
        <v>1132060</v>
      </c>
      <c r="D30" s="178">
        <v>1132060</v>
      </c>
      <c r="E30" s="294">
        <v>767952.48</v>
      </c>
      <c r="F30" s="356">
        <f t="shared" si="1"/>
        <v>0.67836729501969861</v>
      </c>
      <c r="G30" s="117">
        <v>737283.24</v>
      </c>
      <c r="H30" s="337">
        <f t="shared" si="4"/>
        <v>0.96006362268665379</v>
      </c>
      <c r="I30" s="268">
        <v>346571.84</v>
      </c>
      <c r="J30" s="318">
        <v>0.30746803665068384</v>
      </c>
      <c r="K30" s="368">
        <f t="shared" si="0"/>
        <v>1.2158536596625966</v>
      </c>
      <c r="L30" s="273">
        <v>38</v>
      </c>
      <c r="M30" s="421">
        <f>+E30-I30-([1]IDetallCorrent!$E30-[1]IDetallCorrent!$I30)</f>
        <v>-52070.460000000021</v>
      </c>
      <c r="N30"/>
    </row>
    <row r="31" spans="1:17" s="271" customFormat="1" ht="15" customHeight="1" x14ac:dyDescent="0.25">
      <c r="A31" s="265"/>
      <c r="B31" s="265" t="s">
        <v>177</v>
      </c>
      <c r="C31" s="266">
        <v>53548190</v>
      </c>
      <c r="D31" s="593">
        <v>53548190</v>
      </c>
      <c r="E31" s="303">
        <v>31010226.370000001</v>
      </c>
      <c r="F31" s="330">
        <f t="shared" si="1"/>
        <v>0.57910876856902171</v>
      </c>
      <c r="G31" s="351">
        <v>14260230.1</v>
      </c>
      <c r="H31" s="596">
        <f t="shared" si="4"/>
        <v>0.45985572403933406</v>
      </c>
      <c r="I31" s="268">
        <v>27198575.23</v>
      </c>
      <c r="J31" s="318">
        <v>0.49735728947289987</v>
      </c>
      <c r="K31" s="269">
        <f t="shared" si="0"/>
        <v>0.14014157387905213</v>
      </c>
      <c r="L31" s="273">
        <v>391</v>
      </c>
      <c r="M31" s="421">
        <f>+E31-I31-([1]IDetallCorrent!$E31-[1]IDetallCorrent!$I31)</f>
        <v>-461848.5</v>
      </c>
      <c r="N31"/>
    </row>
    <row r="32" spans="1:17" s="271" customFormat="1" ht="15" customHeight="1" x14ac:dyDescent="0.25">
      <c r="A32" s="265"/>
      <c r="B32" s="265" t="s">
        <v>178</v>
      </c>
      <c r="C32" s="275">
        <v>11878000</v>
      </c>
      <c r="D32" s="597">
        <v>11878000</v>
      </c>
      <c r="E32" s="598">
        <v>5157953.91</v>
      </c>
      <c r="F32" s="343">
        <f t="shared" si="1"/>
        <v>0.43424430964808891</v>
      </c>
      <c r="G32" s="598">
        <v>5157940.26</v>
      </c>
      <c r="H32" s="599">
        <f t="shared" si="4"/>
        <v>0.99999735360178887</v>
      </c>
      <c r="I32" s="268">
        <v>4567297.8899999997</v>
      </c>
      <c r="J32" s="318">
        <v>0.37421531257681273</v>
      </c>
      <c r="K32" s="269">
        <f t="shared" si="0"/>
        <v>0.1293228587724109</v>
      </c>
      <c r="L32" s="273">
        <v>392</v>
      </c>
      <c r="M32" s="421">
        <f>+E32-I32-([1]IDetallCorrent!$E32-[1]IDetallCorrent!$I32)</f>
        <v>-39732.55999999959</v>
      </c>
    </row>
    <row r="33" spans="1:18" s="271" customFormat="1" ht="15" customHeight="1" x14ac:dyDescent="0.25">
      <c r="A33" s="265"/>
      <c r="B33" s="289" t="s">
        <v>179</v>
      </c>
      <c r="C33" s="275">
        <v>8606000</v>
      </c>
      <c r="D33" s="597">
        <v>8606000</v>
      </c>
      <c r="E33" s="598">
        <v>3136067.55</v>
      </c>
      <c r="F33" s="600">
        <f t="shared" si="1"/>
        <v>0.36440478154775735</v>
      </c>
      <c r="G33" s="598">
        <v>3008917.27</v>
      </c>
      <c r="H33" s="599">
        <f t="shared" si="4"/>
        <v>0.95945550343773689</v>
      </c>
      <c r="I33" s="268">
        <v>3857344.71</v>
      </c>
      <c r="J33" s="318">
        <v>0.47662729642901275</v>
      </c>
      <c r="K33" s="269">
        <f t="shared" si="0"/>
        <v>-0.1869879967248248</v>
      </c>
      <c r="L33" s="273">
        <v>393</v>
      </c>
      <c r="M33" s="421">
        <f>+E33-I33-([1]IDetallCorrent!$E33-[1]IDetallCorrent!$I33)</f>
        <v>-150986.24000000022</v>
      </c>
      <c r="N33"/>
    </row>
    <row r="34" spans="1:18" s="271" customFormat="1" ht="15" customHeight="1" x14ac:dyDescent="0.25">
      <c r="A34" s="265"/>
      <c r="B34" s="291" t="s">
        <v>350</v>
      </c>
      <c r="C34" s="275">
        <v>10</v>
      </c>
      <c r="D34" s="597">
        <v>10</v>
      </c>
      <c r="E34" s="598">
        <v>0</v>
      </c>
      <c r="F34" s="600">
        <f t="shared" si="1"/>
        <v>0</v>
      </c>
      <c r="G34" s="598">
        <v>0</v>
      </c>
      <c r="H34" s="599" t="s">
        <v>127</v>
      </c>
      <c r="I34" s="268">
        <v>0</v>
      </c>
      <c r="J34" s="318">
        <v>0</v>
      </c>
      <c r="K34" s="269" t="s">
        <v>127</v>
      </c>
      <c r="L34" s="273">
        <v>396</v>
      </c>
      <c r="M34" s="421">
        <f>+E34-I34-([1]IDetallCorrent!$E34-[1]IDetallCorrent!$I34)</f>
        <v>0</v>
      </c>
      <c r="N34" s="6"/>
    </row>
    <row r="35" spans="1:18" s="271" customFormat="1" ht="15" customHeight="1" x14ac:dyDescent="0.25">
      <c r="A35" s="293"/>
      <c r="B35" s="220" t="s">
        <v>403</v>
      </c>
      <c r="C35" s="275">
        <v>4000000</v>
      </c>
      <c r="D35" s="597">
        <v>4000000</v>
      </c>
      <c r="E35" s="598">
        <v>292151.71000000002</v>
      </c>
      <c r="F35" s="600">
        <f t="shared" si="1"/>
        <v>7.3037927500000002E-2</v>
      </c>
      <c r="G35" s="598">
        <v>229680</v>
      </c>
      <c r="H35" s="601">
        <f t="shared" si="4"/>
        <v>0.78616688569099935</v>
      </c>
      <c r="I35" s="268">
        <v>2803529.26</v>
      </c>
      <c r="J35" s="318">
        <v>0.62600123649305051</v>
      </c>
      <c r="K35" s="269">
        <f t="shared" si="0"/>
        <v>-0.89579145323419951</v>
      </c>
      <c r="L35" s="273">
        <v>397</v>
      </c>
      <c r="M35" s="421">
        <f>+E35-I35-([1]IDetallCorrent!$E35-[1]IDetallCorrent!$I35)</f>
        <v>-2741057.55</v>
      </c>
      <c r="N35"/>
    </row>
    <row r="36" spans="1:18" s="271" customFormat="1" ht="15" customHeight="1" x14ac:dyDescent="0.25">
      <c r="A36" s="293"/>
      <c r="B36" s="616" t="s">
        <v>748</v>
      </c>
      <c r="C36" s="609"/>
      <c r="D36" s="593"/>
      <c r="E36" s="351"/>
      <c r="F36" s="594" t="s">
        <v>127</v>
      </c>
      <c r="G36" s="351"/>
      <c r="H36" s="595" t="s">
        <v>127</v>
      </c>
      <c r="I36" s="268">
        <v>6765.03</v>
      </c>
      <c r="J36" s="685" t="s">
        <v>127</v>
      </c>
      <c r="K36" s="611" t="s">
        <v>127</v>
      </c>
      <c r="L36" s="273">
        <v>398</v>
      </c>
      <c r="M36" s="421">
        <f>+E36-I36-([1]IDetallCorrent!$E36-[1]IDetallCorrent!$I36)</f>
        <v>-600</v>
      </c>
      <c r="N36"/>
    </row>
    <row r="37" spans="1:18" s="271" customFormat="1" ht="15" customHeight="1" x14ac:dyDescent="0.25">
      <c r="A37" s="293"/>
      <c r="B37" s="233" t="s">
        <v>180</v>
      </c>
      <c r="C37" s="275">
        <v>10292265</v>
      </c>
      <c r="D37" s="500">
        <v>10292265</v>
      </c>
      <c r="E37" s="295">
        <v>6917093.1699999999</v>
      </c>
      <c r="F37" s="358">
        <f t="shared" si="1"/>
        <v>0.67206714654160182</v>
      </c>
      <c r="G37" s="295">
        <v>6397310.8200000003</v>
      </c>
      <c r="H37" s="349">
        <f>+G37/E37</f>
        <v>0.92485537823108432</v>
      </c>
      <c r="I37" s="268">
        <v>7407077.54</v>
      </c>
      <c r="J37" s="610">
        <v>0.73730876208142215</v>
      </c>
      <c r="K37" s="296">
        <f t="shared" si="0"/>
        <v>-6.6150835785634299E-2</v>
      </c>
      <c r="L37" s="273">
        <v>399</v>
      </c>
      <c r="M37" s="421">
        <f>+E37-I37-([1]IDetallCorrent!$E37-[1]IDetallCorrent!$I37)</f>
        <v>-195195.39000000013</v>
      </c>
      <c r="N37"/>
    </row>
    <row r="38" spans="1:18" ht="15" customHeight="1" thickBot="1" x14ac:dyDescent="0.3">
      <c r="A38" s="9"/>
      <c r="B38" s="2" t="s">
        <v>181</v>
      </c>
      <c r="C38" s="158">
        <f>SUM(C15:C37)</f>
        <v>270644266.38</v>
      </c>
      <c r="D38" s="161">
        <f>SUM(D15:D37)</f>
        <v>270644266.38</v>
      </c>
      <c r="E38" s="166">
        <f>SUM(E15:E37)</f>
        <v>87403020.659999996</v>
      </c>
      <c r="F38" s="359">
        <f>+E38/D38</f>
        <v>0.32294429078087755</v>
      </c>
      <c r="G38" s="166">
        <f>SUM(G15:G37)</f>
        <v>57696262.109999992</v>
      </c>
      <c r="H38" s="167">
        <f>+G38/E38</f>
        <v>0.66011748420503613</v>
      </c>
      <c r="I38" s="144">
        <f>SUM(I15:I37)</f>
        <v>98057716.000000015</v>
      </c>
      <c r="J38" s="173">
        <v>0.35006032669505843</v>
      </c>
      <c r="K38" s="173">
        <f>+E38/I38-1</f>
        <v>-0.10865738847109208</v>
      </c>
      <c r="L38" s="581"/>
    </row>
    <row r="39" spans="1:18" ht="14.4" thickBot="1" x14ac:dyDescent="0.3">
      <c r="A39" s="7" t="s">
        <v>220</v>
      </c>
    </row>
    <row r="40" spans="1:18" x14ac:dyDescent="0.25">
      <c r="A40" s="8" t="s">
        <v>282</v>
      </c>
      <c r="C40" s="156" t="s">
        <v>760</v>
      </c>
      <c r="D40" s="738" t="s">
        <v>830</v>
      </c>
      <c r="E40" s="736"/>
      <c r="F40" s="736"/>
      <c r="G40" s="736"/>
      <c r="H40" s="737"/>
      <c r="I40" s="734" t="s">
        <v>831</v>
      </c>
      <c r="J40" s="733"/>
      <c r="K40" s="188"/>
    </row>
    <row r="41" spans="1:18" x14ac:dyDescent="0.25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349</v>
      </c>
    </row>
    <row r="42" spans="1:18" ht="26.4" x14ac:dyDescent="0.25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401</v>
      </c>
      <c r="H42" s="105" t="s">
        <v>18</v>
      </c>
      <c r="I42" s="81" t="s">
        <v>131</v>
      </c>
      <c r="J42" s="12" t="s">
        <v>18</v>
      </c>
      <c r="K42" s="132" t="s">
        <v>820</v>
      </c>
      <c r="L42" s="51" t="s">
        <v>159</v>
      </c>
    </row>
    <row r="43" spans="1:18" s="271" customFormat="1" ht="15" customHeight="1" x14ac:dyDescent="0.25">
      <c r="A43" s="280"/>
      <c r="B43" s="280" t="s">
        <v>183</v>
      </c>
      <c r="C43" s="450">
        <v>6794276.5399998426</v>
      </c>
      <c r="D43" s="281">
        <v>6794276.54</v>
      </c>
      <c r="E43" s="281">
        <v>1676200.45</v>
      </c>
      <c r="F43" s="330">
        <f t="shared" ref="F43:F59" si="5">+E43/D43</f>
        <v>0.24670771643333786</v>
      </c>
      <c r="G43" s="351">
        <v>1311316.1599999999</v>
      </c>
      <c r="H43" s="439">
        <f>G43/E43</f>
        <v>0.78231464500561376</v>
      </c>
      <c r="I43" s="268">
        <v>1674932.5199999809</v>
      </c>
      <c r="J43" s="380">
        <v>0.14634755508534175</v>
      </c>
      <c r="K43" s="603">
        <f t="shared" si="0"/>
        <v>7.5700363141728566E-4</v>
      </c>
      <c r="L43" s="270" t="s">
        <v>806</v>
      </c>
      <c r="M43" s="421">
        <f>+E43-I43-([1]IDetallCorrent!$E43-[1]IDetallCorrent!$I43)</f>
        <v>533.44999999995343</v>
      </c>
      <c r="N43"/>
      <c r="O43"/>
      <c r="P43"/>
      <c r="Q43"/>
      <c r="R43"/>
    </row>
    <row r="44" spans="1:18" s="271" customFormat="1" ht="15" customHeight="1" x14ac:dyDescent="0.25">
      <c r="A44" s="280"/>
      <c r="B44" s="280" t="s">
        <v>184</v>
      </c>
      <c r="C44" s="284">
        <v>60170</v>
      </c>
      <c r="D44" s="281">
        <v>60170</v>
      </c>
      <c r="E44" s="281">
        <v>93695</v>
      </c>
      <c r="F44" s="330">
        <f t="shared" si="5"/>
        <v>1.5571713478477647</v>
      </c>
      <c r="G44" s="281">
        <v>93695</v>
      </c>
      <c r="H44" s="439">
        <f>G44/E44</f>
        <v>1</v>
      </c>
      <c r="I44" s="285">
        <v>77156.41</v>
      </c>
      <c r="J44" s="380" t="s">
        <v>127</v>
      </c>
      <c r="K44" s="603">
        <f t="shared" si="0"/>
        <v>0.21435147125170806</v>
      </c>
      <c r="L44" s="270" t="s">
        <v>196</v>
      </c>
      <c r="M44" s="421">
        <f>+E44-I44-([1]IDetallCorrent!$E44-[1]IDetallCorrent!$I44)</f>
        <v>-37156.410000000003</v>
      </c>
      <c r="N44"/>
      <c r="O44"/>
      <c r="P44"/>
      <c r="Q44"/>
      <c r="R44"/>
    </row>
    <row r="45" spans="1:18" s="271" customFormat="1" ht="15" customHeight="1" x14ac:dyDescent="0.25">
      <c r="A45" s="265"/>
      <c r="B45" s="265" t="s">
        <v>185</v>
      </c>
      <c r="C45" s="352">
        <v>3179057</v>
      </c>
      <c r="D45" s="268">
        <v>3179057</v>
      </c>
      <c r="E45" s="268">
        <v>0</v>
      </c>
      <c r="F45" s="356">
        <f t="shared" si="5"/>
        <v>0</v>
      </c>
      <c r="G45" s="268">
        <v>0</v>
      </c>
      <c r="H45" s="298" t="s">
        <v>127</v>
      </c>
      <c r="I45" s="268">
        <v>0</v>
      </c>
      <c r="J45" s="381">
        <v>0</v>
      </c>
      <c r="K45" s="603" t="s">
        <v>127</v>
      </c>
      <c r="L45" s="273">
        <v>45010</v>
      </c>
      <c r="M45" s="421">
        <f>+E45-I45-([1]IDetallCorrent!$E45-[1]IDetallCorrent!$I45)</f>
        <v>0</v>
      </c>
      <c r="N45"/>
      <c r="O45"/>
      <c r="P45"/>
      <c r="Q45"/>
      <c r="R45"/>
    </row>
    <row r="46" spans="1:18" s="271" customFormat="1" ht="15" customHeight="1" x14ac:dyDescent="0.25">
      <c r="A46" s="265"/>
      <c r="B46" s="265" t="s">
        <v>186</v>
      </c>
      <c r="C46" s="290">
        <v>1455000</v>
      </c>
      <c r="D46" s="268">
        <v>1455000</v>
      </c>
      <c r="E46" s="268">
        <v>0</v>
      </c>
      <c r="F46" s="356">
        <f t="shared" si="5"/>
        <v>0</v>
      </c>
      <c r="G46" s="268">
        <v>0</v>
      </c>
      <c r="H46" s="583" t="s">
        <v>127</v>
      </c>
      <c r="I46" s="285">
        <v>0</v>
      </c>
      <c r="J46" s="380">
        <v>0</v>
      </c>
      <c r="K46" s="603" t="s">
        <v>127</v>
      </c>
      <c r="L46" s="273">
        <v>45030</v>
      </c>
      <c r="M46" s="421">
        <f>+E46-I46-([1]IDetallCorrent!$E46-[1]IDetallCorrent!$I46)</f>
        <v>0</v>
      </c>
      <c r="N46"/>
      <c r="O46"/>
      <c r="P46"/>
      <c r="Q46"/>
      <c r="R46"/>
    </row>
    <row r="47" spans="1:18" s="271" customFormat="1" ht="15" customHeight="1" x14ac:dyDescent="0.25">
      <c r="A47" s="265"/>
      <c r="B47" s="289" t="s">
        <v>187</v>
      </c>
      <c r="C47" s="290">
        <v>948980.19</v>
      </c>
      <c r="D47" s="268">
        <v>948980.19</v>
      </c>
      <c r="E47" s="117">
        <v>43462.5</v>
      </c>
      <c r="F47" s="356">
        <f t="shared" si="5"/>
        <v>4.5799164680139427E-2</v>
      </c>
      <c r="G47" s="117">
        <v>43462.5</v>
      </c>
      <c r="H47" s="298">
        <f>G47/E47</f>
        <v>1</v>
      </c>
      <c r="I47" s="268">
        <v>0</v>
      </c>
      <c r="J47" s="312">
        <v>0</v>
      </c>
      <c r="K47" s="604" t="s">
        <v>127</v>
      </c>
      <c r="L47" s="297">
        <v>45043</v>
      </c>
      <c r="M47" s="421">
        <f>+E47-I47-([1]IDetallCorrent!$E47-[1]IDetallCorrent!$I47)</f>
        <v>0</v>
      </c>
      <c r="N47"/>
      <c r="O47"/>
      <c r="P47"/>
      <c r="Q47"/>
      <c r="R47"/>
    </row>
    <row r="48" spans="1:18" s="271" customFormat="1" ht="15" customHeight="1" x14ac:dyDescent="0.25">
      <c r="A48" s="265"/>
      <c r="B48" s="289" t="s">
        <v>188</v>
      </c>
      <c r="C48" s="290">
        <v>60232343.520000003</v>
      </c>
      <c r="D48" s="268">
        <v>60232343.520000003</v>
      </c>
      <c r="E48" s="117">
        <v>24699566.740000002</v>
      </c>
      <c r="F48" s="300">
        <f t="shared" si="5"/>
        <v>0.41007148811665567</v>
      </c>
      <c r="G48" s="117">
        <v>14369753.699999999</v>
      </c>
      <c r="H48" s="298">
        <f>G48/E48</f>
        <v>0.58178160982592186</v>
      </c>
      <c r="I48" s="268">
        <v>31179766.440000001</v>
      </c>
      <c r="J48" s="312">
        <v>0.56247983473039576</v>
      </c>
      <c r="K48" s="369">
        <f>+E48/I48-1</f>
        <v>-0.20783349075016355</v>
      </c>
      <c r="L48" s="299" t="s">
        <v>414</v>
      </c>
      <c r="M48" s="421">
        <f>+E48-I48-([1]IDetallCorrent!$E48-[1]IDetallCorrent!$I48)</f>
        <v>-16553650.630000003</v>
      </c>
      <c r="N48"/>
      <c r="O48"/>
      <c r="P48"/>
      <c r="Q48"/>
      <c r="R48"/>
    </row>
    <row r="49" spans="1:18" s="271" customFormat="1" ht="15" customHeight="1" x14ac:dyDescent="0.25">
      <c r="A49" s="265"/>
      <c r="B49" s="289" t="s">
        <v>404</v>
      </c>
      <c r="C49" s="290" t="s">
        <v>127</v>
      </c>
      <c r="D49" s="268"/>
      <c r="E49" s="117"/>
      <c r="F49" s="300" t="s">
        <v>127</v>
      </c>
      <c r="G49" s="117"/>
      <c r="H49" s="583" t="s">
        <v>127</v>
      </c>
      <c r="I49" s="268">
        <v>0</v>
      </c>
      <c r="J49" s="312" t="s">
        <v>127</v>
      </c>
      <c r="K49" s="468" t="s">
        <v>127</v>
      </c>
      <c r="L49" s="301">
        <v>45050</v>
      </c>
      <c r="M49" s="421">
        <f>+E49-I49-([1]IDetallCorrent!$E49-[1]IDetallCorrent!$I49)</f>
        <v>0</v>
      </c>
      <c r="N49"/>
      <c r="O49"/>
      <c r="P49"/>
      <c r="Q49"/>
      <c r="R49"/>
    </row>
    <row r="50" spans="1:18" s="271" customFormat="1" ht="15" customHeight="1" x14ac:dyDescent="0.25">
      <c r="A50" s="265"/>
      <c r="B50" s="289" t="s">
        <v>197</v>
      </c>
      <c r="C50" s="290">
        <v>20</v>
      </c>
      <c r="D50" s="117">
        <v>20</v>
      </c>
      <c r="E50" s="117">
        <v>0</v>
      </c>
      <c r="F50" s="300" t="s">
        <v>127</v>
      </c>
      <c r="G50" s="117">
        <v>0</v>
      </c>
      <c r="H50" s="583" t="s">
        <v>127</v>
      </c>
      <c r="I50" s="268">
        <v>0</v>
      </c>
      <c r="J50" s="312" t="s">
        <v>127</v>
      </c>
      <c r="K50" s="468" t="s">
        <v>127</v>
      </c>
      <c r="L50" s="301">
        <v>45051</v>
      </c>
      <c r="M50" s="421">
        <f>+E50-I50-([1]IDetallCorrent!$E50-[1]IDetallCorrent!$I50)</f>
        <v>0</v>
      </c>
      <c r="N50"/>
      <c r="O50"/>
      <c r="P50"/>
      <c r="Q50"/>
      <c r="R50"/>
    </row>
    <row r="51" spans="1:18" s="271" customFormat="1" ht="15" customHeight="1" x14ac:dyDescent="0.25">
      <c r="A51" s="265"/>
      <c r="B51" s="289" t="s">
        <v>189</v>
      </c>
      <c r="C51" s="290">
        <v>529048.14</v>
      </c>
      <c r="D51" s="117">
        <v>557527.27</v>
      </c>
      <c r="E51" s="117">
        <v>0</v>
      </c>
      <c r="F51" s="300">
        <f t="shared" si="5"/>
        <v>0</v>
      </c>
      <c r="G51" s="117">
        <v>0</v>
      </c>
      <c r="H51" s="298" t="s">
        <v>127</v>
      </c>
      <c r="I51" s="268">
        <v>0</v>
      </c>
      <c r="J51" s="312" t="s">
        <v>127</v>
      </c>
      <c r="K51" s="369" t="s">
        <v>127</v>
      </c>
      <c r="L51" s="297">
        <v>45070</v>
      </c>
      <c r="M51" s="421">
        <f>+E51-I51-([1]IDetallCorrent!$E51-[1]IDetallCorrent!$I51)</f>
        <v>0</v>
      </c>
      <c r="N51"/>
      <c r="O51"/>
      <c r="P51"/>
      <c r="Q51"/>
      <c r="R51"/>
    </row>
    <row r="52" spans="1:18" s="271" customFormat="1" ht="15" customHeight="1" x14ac:dyDescent="0.25">
      <c r="A52" s="302"/>
      <c r="B52" s="378" t="s">
        <v>190</v>
      </c>
      <c r="C52" s="290">
        <v>736251.96999999939</v>
      </c>
      <c r="D52" s="117">
        <f>67109179.95-D45-D46-D47-D48-D50-D51</f>
        <v>736251.97000000207</v>
      </c>
      <c r="E52" s="303">
        <f>33845187.82-E45-E46-E47-E48-E50-E51</f>
        <v>9102158.5799999982</v>
      </c>
      <c r="F52" s="360">
        <f t="shared" si="5"/>
        <v>12.362830866177475</v>
      </c>
      <c r="G52" s="303">
        <f>23515374.78-G45-G46-G47-G48-G50-G51</f>
        <v>9102158.5800000019</v>
      </c>
      <c r="H52" s="353">
        <f>G52/E52</f>
        <v>1.0000000000000004</v>
      </c>
      <c r="I52" s="310">
        <v>4236652.78</v>
      </c>
      <c r="J52" s="312">
        <v>1.7109376036106692</v>
      </c>
      <c r="K52" s="470">
        <f>+E52/I52-1</f>
        <v>1.1484315691313269</v>
      </c>
      <c r="L52" s="301" t="s">
        <v>805</v>
      </c>
      <c r="M52" s="421">
        <f>+E52-I52-([1]IDetallCorrent!$E52-[1]IDetallCorrent!$I52)</f>
        <v>6922116.040000001</v>
      </c>
      <c r="N52"/>
      <c r="O52"/>
      <c r="P52"/>
      <c r="Q52"/>
      <c r="R52"/>
    </row>
    <row r="53" spans="1:18" s="271" customFormat="1" ht="15" customHeight="1" x14ac:dyDescent="0.25">
      <c r="A53" s="283"/>
      <c r="B53" s="283" t="s">
        <v>191</v>
      </c>
      <c r="C53" s="284">
        <v>70</v>
      </c>
      <c r="D53" s="285">
        <v>70</v>
      </c>
      <c r="E53" s="117">
        <v>0</v>
      </c>
      <c r="F53" s="360">
        <f t="shared" si="5"/>
        <v>0</v>
      </c>
      <c r="G53" s="117">
        <v>0</v>
      </c>
      <c r="H53" s="469" t="s">
        <v>127</v>
      </c>
      <c r="I53" s="285">
        <v>0</v>
      </c>
      <c r="J53" s="381" t="s">
        <v>127</v>
      </c>
      <c r="K53" s="470" t="s">
        <v>127</v>
      </c>
      <c r="L53" s="273">
        <v>461</v>
      </c>
      <c r="M53" s="421">
        <f>+E53-I53-([1]IDetallCorrent!$E53-[1]IDetallCorrent!$I53)</f>
        <v>0</v>
      </c>
      <c r="N53"/>
      <c r="O53"/>
      <c r="P53"/>
      <c r="Q53"/>
      <c r="R53"/>
    </row>
    <row r="54" spans="1:18" s="271" customFormat="1" ht="15" customHeight="1" x14ac:dyDescent="0.25">
      <c r="A54" s="293"/>
      <c r="B54" s="304" t="s">
        <v>396</v>
      </c>
      <c r="C54" s="305">
        <v>10</v>
      </c>
      <c r="D54" s="306">
        <v>10</v>
      </c>
      <c r="E54" s="307">
        <v>0</v>
      </c>
      <c r="F54" s="361">
        <v>0</v>
      </c>
      <c r="G54" s="307">
        <v>0</v>
      </c>
      <c r="H54" s="584" t="s">
        <v>127</v>
      </c>
      <c r="I54" s="268"/>
      <c r="J54" s="319" t="s">
        <v>127</v>
      </c>
      <c r="K54" s="582" t="s">
        <v>127</v>
      </c>
      <c r="L54" s="273">
        <v>462</v>
      </c>
      <c r="M54" s="421">
        <f>+E54-I54-([1]IDetallCorrent!$E54-[1]IDetallCorrent!$I54)</f>
        <v>10</v>
      </c>
      <c r="N54"/>
      <c r="O54"/>
      <c r="P54"/>
      <c r="Q54"/>
      <c r="R54"/>
    </row>
    <row r="55" spans="1:18" s="271" customFormat="1" ht="15" customHeight="1" x14ac:dyDescent="0.25">
      <c r="A55" s="265"/>
      <c r="B55" s="265" t="s">
        <v>405</v>
      </c>
      <c r="C55" s="266" t="s">
        <v>127</v>
      </c>
      <c r="D55" s="267">
        <v>0</v>
      </c>
      <c r="E55" s="268">
        <v>0</v>
      </c>
      <c r="F55" s="356" t="s">
        <v>127</v>
      </c>
      <c r="G55" s="268">
        <v>0</v>
      </c>
      <c r="H55" s="585" t="s">
        <v>127</v>
      </c>
      <c r="I55" s="268">
        <v>0</v>
      </c>
      <c r="J55" s="318" t="s">
        <v>127</v>
      </c>
      <c r="K55" s="468" t="s">
        <v>127</v>
      </c>
      <c r="L55" s="273">
        <v>46403</v>
      </c>
      <c r="M55" s="421">
        <f>+E55-I55-([1]IDetallCorrent!$E55-[1]IDetallCorrent!$I55)</f>
        <v>0</v>
      </c>
      <c r="N55"/>
      <c r="O55"/>
      <c r="P55"/>
      <c r="Q55"/>
      <c r="R55"/>
    </row>
    <row r="56" spans="1:18" s="271" customFormat="1" ht="15" customHeight="1" x14ac:dyDescent="0.25">
      <c r="A56" s="265"/>
      <c r="B56" s="265" t="s">
        <v>194</v>
      </c>
      <c r="C56" s="290" t="s">
        <v>127</v>
      </c>
      <c r="D56" s="117">
        <v>0</v>
      </c>
      <c r="E56" s="268">
        <v>0</v>
      </c>
      <c r="F56" s="356" t="s">
        <v>127</v>
      </c>
      <c r="G56" s="268">
        <v>0</v>
      </c>
      <c r="H56" s="337" t="s">
        <v>127</v>
      </c>
      <c r="I56" s="268">
        <v>0</v>
      </c>
      <c r="J56" s="318" t="s">
        <v>127</v>
      </c>
      <c r="K56" s="369" t="s">
        <v>127</v>
      </c>
      <c r="L56" s="273">
        <v>46401</v>
      </c>
      <c r="M56" s="421">
        <f>+E56-I56-([1]IDetallCorrent!$E56-[1]IDetallCorrent!$I56)</f>
        <v>0</v>
      </c>
      <c r="N56"/>
      <c r="O56"/>
      <c r="P56"/>
      <c r="Q56"/>
      <c r="R56"/>
    </row>
    <row r="57" spans="1:18" s="271" customFormat="1" ht="15" customHeight="1" x14ac:dyDescent="0.25">
      <c r="A57" s="302"/>
      <c r="B57" s="302" t="s">
        <v>195</v>
      </c>
      <c r="C57" s="290">
        <v>1000000</v>
      </c>
      <c r="D57" s="117">
        <v>1000000</v>
      </c>
      <c r="E57" s="309">
        <v>490019.4</v>
      </c>
      <c r="F57" s="362">
        <f t="shared" si="5"/>
        <v>0.49001940000000005</v>
      </c>
      <c r="G57" s="309">
        <v>0</v>
      </c>
      <c r="H57" s="353" t="s">
        <v>127</v>
      </c>
      <c r="I57" s="310">
        <v>0</v>
      </c>
      <c r="J57" s="501">
        <v>0</v>
      </c>
      <c r="K57" s="701" t="s">
        <v>127</v>
      </c>
      <c r="L57" s="273">
        <v>46402</v>
      </c>
      <c r="M57" s="421">
        <f>+E57-I57-([1]IDetallCorrent!$E57-[1]IDetallCorrent!$I57)</f>
        <v>0</v>
      </c>
      <c r="N57"/>
    </row>
    <row r="58" spans="1:18" s="271" customFormat="1" ht="15" customHeight="1" x14ac:dyDescent="0.25">
      <c r="A58" s="283"/>
      <c r="B58" s="283" t="s">
        <v>192</v>
      </c>
      <c r="C58" s="284">
        <v>3456961.29</v>
      </c>
      <c r="D58" s="285">
        <v>3456961.29</v>
      </c>
      <c r="E58" s="286">
        <v>233057.64</v>
      </c>
      <c r="F58" s="343">
        <f t="shared" si="5"/>
        <v>6.741690763913645E-2</v>
      </c>
      <c r="G58" s="286">
        <v>213026.81</v>
      </c>
      <c r="H58" s="353">
        <f>G58/E58</f>
        <v>0.91405203450957451</v>
      </c>
      <c r="I58" s="285">
        <v>199385.54</v>
      </c>
      <c r="J58" s="381">
        <v>0.18212008597933702</v>
      </c>
      <c r="K58" s="702" t="s">
        <v>127</v>
      </c>
      <c r="L58" s="273">
        <v>49</v>
      </c>
      <c r="M58" s="421">
        <f>+E58-I58-([1]IDetallCorrent!$E58-[1]IDetallCorrent!$I58)</f>
        <v>-68288.75</v>
      </c>
      <c r="N58"/>
    </row>
    <row r="59" spans="1:18" s="271" customFormat="1" ht="15" customHeight="1" x14ac:dyDescent="0.25">
      <c r="A59" s="293"/>
      <c r="B59" s="293" t="s">
        <v>193</v>
      </c>
      <c r="C59" s="374">
        <v>540420</v>
      </c>
      <c r="D59" s="374">
        <v>540420</v>
      </c>
      <c r="E59" s="310">
        <v>285602.83</v>
      </c>
      <c r="F59" s="363">
        <f t="shared" si="5"/>
        <v>0.52848308722845194</v>
      </c>
      <c r="G59" s="310">
        <v>285602.83</v>
      </c>
      <c r="H59" s="338">
        <f>G59/E59</f>
        <v>1</v>
      </c>
      <c r="I59" s="268">
        <v>265835.15000000002</v>
      </c>
      <c r="J59" s="382">
        <v>1.0294718810487515</v>
      </c>
      <c r="K59" s="502">
        <f t="shared" si="0"/>
        <v>7.4360670513286209E-2</v>
      </c>
      <c r="L59" s="273" t="s">
        <v>740</v>
      </c>
      <c r="M59" s="421">
        <f>+E59-I59-([1]IDetallCorrent!$E59-[1]IDetallCorrent!$I59)</f>
        <v>120429.65999999997</v>
      </c>
      <c r="N59"/>
    </row>
    <row r="60" spans="1:18" ht="15" customHeight="1" x14ac:dyDescent="0.25">
      <c r="A60" s="9"/>
      <c r="B60" s="2" t="s">
        <v>198</v>
      </c>
      <c r="C60" s="154">
        <f>SUM(C43:C59)</f>
        <v>78932608.649999857</v>
      </c>
      <c r="D60" s="144">
        <f>SUM(D43:D59)</f>
        <v>78961087.780000001</v>
      </c>
      <c r="E60" s="76">
        <f>SUM(E43:E59)</f>
        <v>36623763.139999993</v>
      </c>
      <c r="F60" s="82">
        <f t="shared" si="1"/>
        <v>0.46382039773869987</v>
      </c>
      <c r="G60" s="76">
        <f>SUM(G43:G59)</f>
        <v>25419015.579999998</v>
      </c>
      <c r="H60" s="162">
        <f>+G60/E60</f>
        <v>0.69405799406335944</v>
      </c>
      <c r="I60" s="76">
        <f>SUM(I43:I59)</f>
        <v>37633728.839999981</v>
      </c>
      <c r="J60" s="36">
        <v>0.48487281846944646</v>
      </c>
      <c r="K60" s="136">
        <f>+E60/I60-1</f>
        <v>-2.6836716188657905E-2</v>
      </c>
      <c r="L60" s="581"/>
      <c r="M60" s="39"/>
      <c r="N60" s="39"/>
      <c r="O60" s="39"/>
      <c r="P60" s="39"/>
    </row>
    <row r="61" spans="1:18" s="271" customFormat="1" ht="15" customHeight="1" x14ac:dyDescent="0.25">
      <c r="A61" s="265"/>
      <c r="B61" s="265" t="s">
        <v>200</v>
      </c>
      <c r="C61" s="266">
        <v>2200010</v>
      </c>
      <c r="D61" s="267">
        <v>2200010</v>
      </c>
      <c r="E61" s="268">
        <v>114076.97</v>
      </c>
      <c r="F61" s="356">
        <f t="shared" ref="F61:F66" si="6">+E61/D61</f>
        <v>5.1852932486670514E-2</v>
      </c>
      <c r="G61" s="268">
        <v>114076.97</v>
      </c>
      <c r="H61" s="337">
        <f>G61/E61</f>
        <v>1</v>
      </c>
      <c r="I61" s="268">
        <v>998522.5</v>
      </c>
      <c r="J61" s="318">
        <v>0.26987094594594596</v>
      </c>
      <c r="K61" s="269">
        <f t="shared" si="0"/>
        <v>-0.88575423187759916</v>
      </c>
      <c r="L61" s="273" t="s">
        <v>201</v>
      </c>
      <c r="N61"/>
    </row>
    <row r="62" spans="1:18" s="271" customFormat="1" ht="15" customHeight="1" x14ac:dyDescent="0.25">
      <c r="A62" s="265"/>
      <c r="B62" s="265" t="s">
        <v>202</v>
      </c>
      <c r="C62" s="266">
        <v>1528966</v>
      </c>
      <c r="D62" s="267">
        <v>1528966</v>
      </c>
      <c r="E62" s="268">
        <v>1153423.32</v>
      </c>
      <c r="F62" s="356">
        <f t="shared" si="6"/>
        <v>0.75438127466536209</v>
      </c>
      <c r="G62" s="268">
        <v>164613.94</v>
      </c>
      <c r="H62" s="337">
        <f>+G62/E62</f>
        <v>0.1427177144294256</v>
      </c>
      <c r="I62" s="268">
        <v>714521.16</v>
      </c>
      <c r="J62" s="318">
        <v>0.49516022757985045</v>
      </c>
      <c r="K62" s="269">
        <f t="shared" si="0"/>
        <v>0.61426054898080285</v>
      </c>
      <c r="L62" s="273">
        <v>54</v>
      </c>
      <c r="N62"/>
    </row>
    <row r="63" spans="1:18" s="271" customFormat="1" ht="15" customHeight="1" x14ac:dyDescent="0.25">
      <c r="A63" s="265"/>
      <c r="B63" s="265" t="s">
        <v>203</v>
      </c>
      <c r="C63" s="266">
        <v>2818914</v>
      </c>
      <c r="D63" s="267">
        <v>2818914</v>
      </c>
      <c r="E63" s="268">
        <v>2532941.59</v>
      </c>
      <c r="F63" s="356">
        <f t="shared" si="6"/>
        <v>0.89855227580550523</v>
      </c>
      <c r="G63" s="268">
        <v>2467424.5299999998</v>
      </c>
      <c r="H63" s="337">
        <f>+G63/E63</f>
        <v>0.97413400282949281</v>
      </c>
      <c r="I63" s="268">
        <v>2600285.7799999998</v>
      </c>
      <c r="J63" s="318">
        <v>0.7225023006390664</v>
      </c>
      <c r="K63" s="269">
        <f t="shared" si="0"/>
        <v>-2.589876486576026E-2</v>
      </c>
      <c r="L63" s="273">
        <v>55000</v>
      </c>
      <c r="N63"/>
    </row>
    <row r="64" spans="1:18" s="271" customFormat="1" ht="15" customHeight="1" x14ac:dyDescent="0.25">
      <c r="A64" s="265"/>
      <c r="B64" s="265" t="s">
        <v>204</v>
      </c>
      <c r="C64" s="266">
        <v>27512353</v>
      </c>
      <c r="D64" s="267">
        <f>30331267-D63</f>
        <v>27512353</v>
      </c>
      <c r="E64" s="268">
        <f>6318406.48-E63</f>
        <v>3785464.8900000006</v>
      </c>
      <c r="F64" s="356">
        <f t="shared" si="6"/>
        <v>0.13759146264225386</v>
      </c>
      <c r="G64" s="268">
        <f>4609499.19-G63</f>
        <v>2142074.6600000006</v>
      </c>
      <c r="H64" s="337">
        <f>+G64/E64</f>
        <v>0.56586832060143621</v>
      </c>
      <c r="I64" s="268">
        <v>5656667.5999999996</v>
      </c>
      <c r="J64" s="318">
        <v>0.18392664358011362</v>
      </c>
      <c r="K64" s="269">
        <f t="shared" si="0"/>
        <v>-0.3307959460089186</v>
      </c>
      <c r="L64" s="273" t="s">
        <v>804</v>
      </c>
      <c r="N64"/>
    </row>
    <row r="65" spans="1:14" s="271" customFormat="1" ht="15" customHeight="1" x14ac:dyDescent="0.25">
      <c r="A65" s="265"/>
      <c r="B65" s="265" t="s">
        <v>205</v>
      </c>
      <c r="C65" s="266">
        <v>2636153</v>
      </c>
      <c r="D65" s="267">
        <v>2636153</v>
      </c>
      <c r="E65" s="268">
        <v>1529087.66</v>
      </c>
      <c r="F65" s="356">
        <f t="shared" si="6"/>
        <v>0.58004511119043545</v>
      </c>
      <c r="G65" s="268">
        <v>612343.93999999994</v>
      </c>
      <c r="H65" s="337">
        <f>+G65/E65</f>
        <v>0.40046359408851678</v>
      </c>
      <c r="I65" s="268">
        <v>1541543.52</v>
      </c>
      <c r="J65" s="318">
        <v>0.59288767182295798</v>
      </c>
      <c r="K65" s="269">
        <f t="shared" si="0"/>
        <v>-8.0801221881819929E-3</v>
      </c>
      <c r="L65" s="273" t="s">
        <v>206</v>
      </c>
      <c r="N65"/>
    </row>
    <row r="66" spans="1:14" s="271" customFormat="1" ht="15" customHeight="1" x14ac:dyDescent="0.25">
      <c r="A66" s="265"/>
      <c r="B66" s="293" t="s">
        <v>207</v>
      </c>
      <c r="C66" s="467">
        <v>17527592.620000001</v>
      </c>
      <c r="D66" s="276">
        <v>17527592.620000001</v>
      </c>
      <c r="E66" s="278">
        <v>0</v>
      </c>
      <c r="F66" s="356">
        <f t="shared" si="6"/>
        <v>0</v>
      </c>
      <c r="G66" s="278">
        <v>0</v>
      </c>
      <c r="H66" s="337" t="s">
        <v>127</v>
      </c>
      <c r="I66" s="268">
        <v>1242215.24</v>
      </c>
      <c r="J66" s="501" t="s">
        <v>127</v>
      </c>
      <c r="K66" s="296" t="s">
        <v>127</v>
      </c>
      <c r="L66" s="270" t="s">
        <v>208</v>
      </c>
    </row>
    <row r="67" spans="1:14" ht="15" customHeight="1" thickBot="1" x14ac:dyDescent="0.3">
      <c r="A67" s="9"/>
      <c r="B67" s="497" t="s">
        <v>42</v>
      </c>
      <c r="C67" s="479">
        <f>SUM(C61:C66)</f>
        <v>54223988.620000005</v>
      </c>
      <c r="D67" s="144">
        <f>SUM(D61:D66)</f>
        <v>54223988.620000005</v>
      </c>
      <c r="E67" s="76">
        <f>SUM(E61:E66)</f>
        <v>9114994.4299999997</v>
      </c>
      <c r="F67" s="82">
        <f t="shared" si="1"/>
        <v>0.16809892931111342</v>
      </c>
      <c r="G67" s="76">
        <f>SUM(G61:G66)</f>
        <v>5500534.040000001</v>
      </c>
      <c r="H67" s="162">
        <f>+G67/E67</f>
        <v>0.60345994528490365</v>
      </c>
      <c r="I67" s="76">
        <f>SUM(I61:I66)</f>
        <v>12753755.799999999</v>
      </c>
      <c r="J67" s="36">
        <v>0.30296036473762689</v>
      </c>
      <c r="K67" s="218">
        <f>+E67/I67-1</f>
        <v>-0.28530900442675866</v>
      </c>
      <c r="L67" s="581"/>
    </row>
    <row r="68" spans="1:14" s="6" customFormat="1" ht="19.5" customHeight="1" thickBot="1" x14ac:dyDescent="0.3">
      <c r="A68" s="5"/>
      <c r="B68" s="4" t="s">
        <v>199</v>
      </c>
      <c r="C68" s="155">
        <f>+C11+C14+C38+C60+C67</f>
        <v>2560868219.5</v>
      </c>
      <c r="D68" s="146">
        <f>+D11+D14+D38+D60+D67</f>
        <v>2560896698.6300006</v>
      </c>
      <c r="E68" s="147">
        <f>+E11+E14+E38+E60+E67</f>
        <v>973997829.34999979</v>
      </c>
      <c r="F68" s="172">
        <f t="shared" si="1"/>
        <v>0.38033468115721264</v>
      </c>
      <c r="G68" s="147">
        <f>+G11+G14+G38+G60+G67</f>
        <v>726064184.45000005</v>
      </c>
      <c r="H68" s="165">
        <f>+G68/E68</f>
        <v>0.74544743588857998</v>
      </c>
      <c r="I68" s="139">
        <f>+I11+I14+I38+I60+I67</f>
        <v>1121404652.8899999</v>
      </c>
      <c r="J68" s="174">
        <v>0.44703649044951638</v>
      </c>
      <c r="K68" s="138">
        <f t="shared" si="0"/>
        <v>-0.1314483787454549</v>
      </c>
      <c r="L68" s="14"/>
    </row>
    <row r="71" spans="1:14" x14ac:dyDescent="0.25">
      <c r="B71" s="238"/>
    </row>
    <row r="72" spans="1:14" x14ac:dyDescent="0.25">
      <c r="E72" s="39"/>
      <c r="G72" s="39"/>
    </row>
    <row r="73" spans="1:14" x14ac:dyDescent="0.25">
      <c r="E73" s="39"/>
    </row>
    <row r="74" spans="1:14" x14ac:dyDescent="0.25">
      <c r="E74" s="238"/>
    </row>
    <row r="75" spans="1:14" x14ac:dyDescent="0.25">
      <c r="E75" s="39"/>
    </row>
    <row r="76" spans="1:14" x14ac:dyDescent="0.25">
      <c r="E76" s="39"/>
    </row>
    <row r="77" spans="1:14" x14ac:dyDescent="0.25">
      <c r="C77" s="39"/>
    </row>
    <row r="79" spans="1:14" x14ac:dyDescent="0.25">
      <c r="C79" s="238"/>
      <c r="E79" s="39"/>
    </row>
    <row r="80" spans="1:14" x14ac:dyDescent="0.25">
      <c r="E80" s="39"/>
    </row>
    <row r="81" spans="5:5" x14ac:dyDescent="0.25">
      <c r="E81" s="39"/>
    </row>
    <row r="82" spans="5:5" x14ac:dyDescent="0.25">
      <c r="E82" s="238"/>
    </row>
    <row r="136" spans="12:15" x14ac:dyDescent="0.25">
      <c r="L136" s="575"/>
      <c r="O136" s="576">
        <v>0.58699999999999997</v>
      </c>
    </row>
    <row r="137" spans="12:15" x14ac:dyDescent="0.25">
      <c r="L137" s="575"/>
      <c r="O137" s="576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fitToHeight="0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20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125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J7" sqref="J7"/>
    </sheetView>
  </sheetViews>
  <sheetFormatPr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815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4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2" customHeight="1" x14ac:dyDescent="0.25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5">
      <c r="A6" s="20">
        <v>2</v>
      </c>
      <c r="B6" s="20" t="s">
        <v>1</v>
      </c>
      <c r="C6" s="151">
        <v>0</v>
      </c>
      <c r="D6" s="195">
        <v>2761272.61</v>
      </c>
      <c r="E6" s="26">
        <v>796815.65</v>
      </c>
      <c r="F6" s="41">
        <f>E6/D6</f>
        <v>0.28856826635454874</v>
      </c>
      <c r="G6" s="26">
        <v>590362.44999999995</v>
      </c>
      <c r="H6" s="264">
        <f>G6/D6</f>
        <v>0.21380085684477201</v>
      </c>
      <c r="I6" s="26">
        <v>155483.96</v>
      </c>
      <c r="J6" s="170">
        <f>I6/D6</f>
        <v>5.630880465656015E-2</v>
      </c>
      <c r="K6" s="26"/>
      <c r="L6" s="389" t="s">
        <v>127</v>
      </c>
      <c r="M6" s="201" t="s">
        <v>127</v>
      </c>
      <c r="N6" s="26"/>
      <c r="O6" s="389" t="s">
        <v>127</v>
      </c>
      <c r="P6" s="201" t="s">
        <v>127</v>
      </c>
    </row>
    <row r="7" spans="1:16" ht="12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5">
      <c r="A8" s="222">
        <v>4</v>
      </c>
      <c r="B8" s="513" t="s">
        <v>3</v>
      </c>
      <c r="C8" s="151">
        <v>0</v>
      </c>
      <c r="D8" s="195">
        <v>8659906</v>
      </c>
      <c r="E8" s="26">
        <v>5513276.0099999998</v>
      </c>
      <c r="F8" s="41">
        <f>E8/D8</f>
        <v>0.63664386310890675</v>
      </c>
      <c r="G8" s="26">
        <v>2853276</v>
      </c>
      <c r="H8" s="41">
        <f>G8/D8</f>
        <v>0.32948117450697501</v>
      </c>
      <c r="I8" s="26">
        <v>1933545</v>
      </c>
      <c r="J8" s="170">
        <f>I8/D8</f>
        <v>0.22327551823310784</v>
      </c>
      <c r="K8" s="26"/>
      <c r="L8" s="391" t="s">
        <v>127</v>
      </c>
      <c r="M8" s="420" t="s">
        <v>127</v>
      </c>
      <c r="N8" s="26"/>
      <c r="O8" s="391" t="s">
        <v>127</v>
      </c>
      <c r="P8" s="420" t="s">
        <v>127</v>
      </c>
    </row>
    <row r="9" spans="1:16" ht="12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70" t="s">
        <v>127</v>
      </c>
      <c r="M9" s="466" t="s">
        <v>127</v>
      </c>
      <c r="N9" s="30"/>
      <c r="O9" s="70" t="s">
        <v>127</v>
      </c>
      <c r="P9" s="466" t="s">
        <v>127</v>
      </c>
    </row>
    <row r="10" spans="1:16" ht="18" customHeight="1" x14ac:dyDescent="0.25">
      <c r="A10" s="9"/>
      <c r="B10" s="2" t="s">
        <v>4</v>
      </c>
      <c r="C10" s="154">
        <f>SUM(C5:C9)</f>
        <v>0</v>
      </c>
      <c r="D10" s="144">
        <f>SUM(D5:D9)</f>
        <v>11421178.609999999</v>
      </c>
      <c r="E10" s="76">
        <f>SUM(E5:E9)</f>
        <v>6310091.6600000001</v>
      </c>
      <c r="F10" s="82">
        <f>E10/D10</f>
        <v>0.55249041061971449</v>
      </c>
      <c r="G10" s="76">
        <f>SUM(G5:G9)</f>
        <v>3443638.45</v>
      </c>
      <c r="H10" s="82">
        <f>G10/D10</f>
        <v>0.30151340484114891</v>
      </c>
      <c r="I10" s="76">
        <f>SUM(I5:I9)</f>
        <v>2089028.96</v>
      </c>
      <c r="J10" s="162">
        <f>I10/D10</f>
        <v>0.18290835222302859</v>
      </c>
      <c r="K10" s="520">
        <f>SUM(K5:K9)</f>
        <v>0</v>
      </c>
      <c r="L10" s="82" t="s">
        <v>127</v>
      </c>
      <c r="M10" s="204" t="s">
        <v>127</v>
      </c>
      <c r="N10" s="520">
        <f>SUM(N5:N9)</f>
        <v>0</v>
      </c>
      <c r="O10" s="82" t="s">
        <v>127</v>
      </c>
      <c r="P10" s="204" t="s">
        <v>127</v>
      </c>
    </row>
    <row r="11" spans="1:16" ht="12" customHeight="1" x14ac:dyDescent="0.25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211" t="s">
        <v>127</v>
      </c>
      <c r="N12" s="171"/>
      <c r="O12" s="371" t="s">
        <v>127</v>
      </c>
      <c r="P12" s="211" t="s">
        <v>127</v>
      </c>
    </row>
    <row r="13" spans="1:16" ht="18" customHeight="1" x14ac:dyDescent="0.25">
      <c r="A13" s="9"/>
      <c r="B13" s="2" t="s">
        <v>7</v>
      </c>
      <c r="C13" s="154">
        <f>SUM(C11:C12)</f>
        <v>0</v>
      </c>
      <c r="D13" s="144">
        <f t="shared" ref="D13:I13" si="0">SUM(D11:D12)</f>
        <v>0</v>
      </c>
      <c r="E13" s="76">
        <f t="shared" si="0"/>
        <v>0</v>
      </c>
      <c r="F13" s="82" t="s">
        <v>127</v>
      </c>
      <c r="G13" s="76">
        <f t="shared" si="0"/>
        <v>0</v>
      </c>
      <c r="H13" s="82" t="s">
        <v>127</v>
      </c>
      <c r="I13" s="76">
        <f t="shared" si="0"/>
        <v>0</v>
      </c>
      <c r="J13" s="162" t="s">
        <v>127</v>
      </c>
      <c r="K13" s="520">
        <f>SUM(K11:K12)</f>
        <v>0</v>
      </c>
      <c r="L13" s="82" t="s">
        <v>127</v>
      </c>
      <c r="M13" s="204" t="s">
        <v>127</v>
      </c>
      <c r="N13" s="520">
        <f>SUM(N11:N12)</f>
        <v>0</v>
      </c>
      <c r="O13" s="82" t="s">
        <v>127</v>
      </c>
      <c r="P13" s="204" t="s">
        <v>127</v>
      </c>
    </row>
    <row r="14" spans="1:16" ht="12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0" t="s">
        <v>127</v>
      </c>
      <c r="N15" s="30"/>
      <c r="O15" s="371" t="s">
        <v>127</v>
      </c>
      <c r="P15" s="480" t="s">
        <v>127</v>
      </c>
    </row>
    <row r="16" spans="1:16" ht="12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ht="20.25" customHeight="1" thickBot="1" x14ac:dyDescent="0.3">
      <c r="A17" s="5"/>
      <c r="B17" s="4" t="s">
        <v>11</v>
      </c>
      <c r="C17" s="155">
        <f>+C10+C13+C16</f>
        <v>0</v>
      </c>
      <c r="D17" s="146">
        <f t="shared" ref="D17:I17" si="2">+D10+D13+D16</f>
        <v>11421178.609999999</v>
      </c>
      <c r="E17" s="147">
        <f t="shared" si="2"/>
        <v>6310091.6600000001</v>
      </c>
      <c r="F17" s="172">
        <f>E17/D17</f>
        <v>0.55249041061971449</v>
      </c>
      <c r="G17" s="147">
        <f t="shared" si="2"/>
        <v>3443638.45</v>
      </c>
      <c r="H17" s="172">
        <f>G17/D17</f>
        <v>0.30151340484114891</v>
      </c>
      <c r="I17" s="147">
        <f t="shared" si="2"/>
        <v>2089028.96</v>
      </c>
      <c r="J17" s="165">
        <f>I17/D17</f>
        <v>0.18290835222302859</v>
      </c>
      <c r="K17" s="528">
        <f>+K10+K13+K16</f>
        <v>0</v>
      </c>
      <c r="L17" s="172" t="s">
        <v>127</v>
      </c>
      <c r="M17" s="537" t="s">
        <v>127</v>
      </c>
      <c r="N17" s="528">
        <f>+N10+N13+N16</f>
        <v>0</v>
      </c>
      <c r="O17" s="172" t="s">
        <v>127</v>
      </c>
      <c r="P17" s="537" t="s">
        <v>127</v>
      </c>
    </row>
    <row r="18" spans="1:16" ht="27" customHeight="1" x14ac:dyDescent="0.25">
      <c r="A18" s="6" t="s">
        <v>813</v>
      </c>
      <c r="B18" s="765" t="s">
        <v>819</v>
      </c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6" workbookViewId="0">
      <selection activeCell="J7" sqref="J7"/>
    </sheetView>
  </sheetViews>
  <sheetFormatPr defaultRowHeight="13.2" x14ac:dyDescent="0.25"/>
  <sheetData>
    <row r="1" spans="1:1" ht="13.8" x14ac:dyDescent="0.25">
      <c r="A1" s="7" t="s">
        <v>764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33203125" style="89" bestFit="1" customWidth="1"/>
  </cols>
  <sheetData>
    <row r="1" spans="1:16" ht="14.4" thickBot="1" x14ac:dyDescent="0.3">
      <c r="A1" s="7" t="s">
        <v>818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45"/>
      <c r="M2" s="745"/>
      <c r="N2" s="745"/>
      <c r="O2" s="745"/>
      <c r="P2" s="74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18621589.289999999</v>
      </c>
      <c r="D5" s="195">
        <v>18926387.370000001</v>
      </c>
      <c r="E5" s="171">
        <v>7362376.0999999996</v>
      </c>
      <c r="F5" s="41">
        <f>E5/D5</f>
        <v>0.38900060302422096</v>
      </c>
      <c r="G5" s="26">
        <v>7326988.9199999999</v>
      </c>
      <c r="H5" s="41">
        <f>G5/D5</f>
        <v>0.38713087589097567</v>
      </c>
      <c r="I5" s="171">
        <v>7326988.9199999999</v>
      </c>
      <c r="J5" s="145">
        <f>I5/D5</f>
        <v>0.38713087589097567</v>
      </c>
      <c r="K5" s="26">
        <v>6386366.5899999999</v>
      </c>
      <c r="L5" s="41">
        <v>0.42574511810260629</v>
      </c>
      <c r="M5" s="201">
        <f>+G5/K5-1</f>
        <v>0.14728599067157533</v>
      </c>
      <c r="N5" s="171">
        <v>6386366.5899999999</v>
      </c>
      <c r="O5" s="41">
        <v>0.42574511810260629</v>
      </c>
      <c r="P5" s="201">
        <f>+I5/N5-1</f>
        <v>0.14728599067157533</v>
      </c>
    </row>
    <row r="6" spans="1:16" ht="15" customHeight="1" x14ac:dyDescent="0.25">
      <c r="A6" s="20">
        <v>2</v>
      </c>
      <c r="B6" s="20" t="s">
        <v>1</v>
      </c>
      <c r="C6" s="151">
        <v>24354957.649999999</v>
      </c>
      <c r="D6" s="195">
        <v>25476284.329999998</v>
      </c>
      <c r="E6" s="30">
        <v>19300147.190000001</v>
      </c>
      <c r="F6" s="41">
        <f>E6/D6</f>
        <v>0.75757308012427893</v>
      </c>
      <c r="G6" s="30">
        <v>16805302.66</v>
      </c>
      <c r="H6" s="41">
        <f>G6/D6</f>
        <v>0.6596449640111236</v>
      </c>
      <c r="I6" s="30">
        <v>5830799.0800000001</v>
      </c>
      <c r="J6" s="145">
        <f>I6/D6</f>
        <v>0.2288716440934776</v>
      </c>
      <c r="K6" s="30">
        <v>15288914.9</v>
      </c>
      <c r="L6" s="264">
        <v>0.66016148693419563</v>
      </c>
      <c r="M6" s="201">
        <f>+G6/K6-1</f>
        <v>9.9182170214054954E-2</v>
      </c>
      <c r="N6" s="30">
        <v>4885334.47</v>
      </c>
      <c r="O6" s="264">
        <v>0.21094431416359574</v>
      </c>
      <c r="P6" s="201">
        <f>+I6/N6-1</f>
        <v>0.19353119337190439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4" t="s">
        <v>127</v>
      </c>
      <c r="M7" s="211" t="s">
        <v>127</v>
      </c>
      <c r="N7" s="30"/>
      <c r="O7" s="264" t="s">
        <v>127</v>
      </c>
      <c r="P7" s="211" t="s">
        <v>127</v>
      </c>
    </row>
    <row r="8" spans="1:16" ht="15" customHeight="1" x14ac:dyDescent="0.25">
      <c r="A8" s="21">
        <v>4</v>
      </c>
      <c r="B8" s="21" t="s">
        <v>3</v>
      </c>
      <c r="C8" s="153">
        <v>33091882.27</v>
      </c>
      <c r="D8" s="197">
        <v>155562366.18000001</v>
      </c>
      <c r="E8" s="30">
        <v>138952253.72999999</v>
      </c>
      <c r="F8" s="371">
        <f>E8/D8</f>
        <v>0.89322538054749956</v>
      </c>
      <c r="G8" s="30">
        <v>135055025.44</v>
      </c>
      <c r="H8" s="371">
        <f>G8/D8</f>
        <v>0.86817286697560825</v>
      </c>
      <c r="I8" s="30">
        <v>61910312.280000001</v>
      </c>
      <c r="J8" s="373">
        <f>I8/D8</f>
        <v>0.39797744017575598</v>
      </c>
      <c r="K8" s="30">
        <v>29050321.079999998</v>
      </c>
      <c r="L8" s="371">
        <v>0.81148560601791475</v>
      </c>
      <c r="M8" s="480">
        <f>+G8/K8-1</f>
        <v>3.6490028481296219</v>
      </c>
      <c r="N8" s="30">
        <v>7795147</v>
      </c>
      <c r="O8" s="371">
        <v>0.21774800938942773</v>
      </c>
      <c r="P8" s="480">
        <f>+I8/N8-1</f>
        <v>6.9421609727180256</v>
      </c>
    </row>
    <row r="9" spans="1:16" ht="15" customHeight="1" x14ac:dyDescent="0.25">
      <c r="A9" s="9"/>
      <c r="B9" s="2" t="s">
        <v>4</v>
      </c>
      <c r="C9" s="154">
        <f>SUM(C5:C8)</f>
        <v>76068429.209999993</v>
      </c>
      <c r="D9" s="144">
        <f>SUM(D5:D8)</f>
        <v>199965037.88</v>
      </c>
      <c r="E9" s="76">
        <f>SUM(E5:E8)</f>
        <v>165614777.01999998</v>
      </c>
      <c r="F9" s="82">
        <f>E9/D9</f>
        <v>0.82821866650202236</v>
      </c>
      <c r="G9" s="76">
        <f>SUM(G5:G8)</f>
        <v>159187317.01999998</v>
      </c>
      <c r="H9" s="82">
        <f>G9/D9</f>
        <v>0.79607574757907962</v>
      </c>
      <c r="I9" s="76">
        <f>SUM(I5:I8)</f>
        <v>75068100.280000001</v>
      </c>
      <c r="J9" s="162">
        <f>I9/D9</f>
        <v>0.37540612637019444</v>
      </c>
      <c r="K9" s="76">
        <f>SUM(K5:K8)</f>
        <v>50725602.57</v>
      </c>
      <c r="L9" s="82">
        <v>0.68586355314267455</v>
      </c>
      <c r="M9" s="204">
        <f>+G9/K9-1</f>
        <v>2.1382045545999313</v>
      </c>
      <c r="N9" s="76">
        <f>SUM(N5:N8)</f>
        <v>19066848.059999999</v>
      </c>
      <c r="O9" s="82">
        <v>0.25780386028173524</v>
      </c>
      <c r="P9" s="204">
        <f>+I9/N9-1</f>
        <v>2.9371006704293214</v>
      </c>
    </row>
    <row r="10" spans="1:16" ht="15" customHeight="1" x14ac:dyDescent="0.25">
      <c r="A10" s="19">
        <v>6</v>
      </c>
      <c r="B10" s="19" t="s">
        <v>5</v>
      </c>
      <c r="C10" s="151">
        <v>3950507.83</v>
      </c>
      <c r="D10" s="195">
        <v>95000</v>
      </c>
      <c r="E10" s="26">
        <v>20060.84</v>
      </c>
      <c r="F10" s="371">
        <f>E10/D10</f>
        <v>0.21116673684210527</v>
      </c>
      <c r="G10" s="128">
        <v>20060.84</v>
      </c>
      <c r="H10" s="41">
        <f>G10/D10</f>
        <v>0.21116673684210527</v>
      </c>
      <c r="I10" s="128">
        <v>809.49</v>
      </c>
      <c r="J10" s="477">
        <f>I10/D10</f>
        <v>8.5209473684210533E-3</v>
      </c>
      <c r="K10" s="128">
        <v>132314.26999999999</v>
      </c>
      <c r="L10" s="41">
        <v>0.3114669381605894</v>
      </c>
      <c r="M10" s="211">
        <f>+G10/K10-1</f>
        <v>-0.84838490965486946</v>
      </c>
      <c r="N10" s="128">
        <v>53050.09</v>
      </c>
      <c r="O10" s="394">
        <v>0.12487956968997904</v>
      </c>
      <c r="P10" s="211" t="s">
        <v>127</v>
      </c>
    </row>
    <row r="11" spans="1:16" ht="15" customHeight="1" x14ac:dyDescent="0.25">
      <c r="A11" s="21">
        <v>7</v>
      </c>
      <c r="B11" s="21" t="s">
        <v>6</v>
      </c>
      <c r="C11" s="168">
        <v>57406</v>
      </c>
      <c r="D11" s="476">
        <v>4265932.59</v>
      </c>
      <c r="E11" s="171">
        <v>4265932.59</v>
      </c>
      <c r="F11" s="371">
        <f>E11/D11</f>
        <v>1</v>
      </c>
      <c r="G11" s="171">
        <v>3965932.59</v>
      </c>
      <c r="H11" s="371">
        <f>G11/D11</f>
        <v>0.92967540070763288</v>
      </c>
      <c r="I11" s="129">
        <v>0</v>
      </c>
      <c r="J11" s="373">
        <f>I11/D11</f>
        <v>0</v>
      </c>
      <c r="K11" s="171">
        <v>111190</v>
      </c>
      <c r="L11" s="371">
        <v>0.27041027262336148</v>
      </c>
      <c r="M11" s="466">
        <f>+G11/K11-1</f>
        <v>34.668068981023474</v>
      </c>
      <c r="N11" s="129">
        <v>0</v>
      </c>
      <c r="O11" s="371">
        <v>0</v>
      </c>
      <c r="P11" s="466" t="s">
        <v>127</v>
      </c>
    </row>
    <row r="12" spans="1:16" ht="15" customHeight="1" x14ac:dyDescent="0.25">
      <c r="A12" s="9"/>
      <c r="B12" s="2" t="s">
        <v>7</v>
      </c>
      <c r="C12" s="154">
        <f>SUM(C10:C11)</f>
        <v>4007913.83</v>
      </c>
      <c r="D12" s="144">
        <f t="shared" ref="D12:I12" si="0">SUM(D10:D11)</f>
        <v>4360932.59</v>
      </c>
      <c r="E12" s="76">
        <f t="shared" si="0"/>
        <v>4285993.43</v>
      </c>
      <c r="F12" s="82">
        <f>E12/D12</f>
        <v>0.98281579491234461</v>
      </c>
      <c r="G12" s="76">
        <f t="shared" si="0"/>
        <v>3985993.4299999997</v>
      </c>
      <c r="H12" s="82">
        <f>G12/D12</f>
        <v>0.91402316998438171</v>
      </c>
      <c r="I12" s="76">
        <f t="shared" si="0"/>
        <v>809.49</v>
      </c>
      <c r="J12" s="162">
        <f>I12/D12</f>
        <v>1.8562313984312243E-4</v>
      </c>
      <c r="K12" s="144">
        <f>SUM(K10:K11)</f>
        <v>243504.27</v>
      </c>
      <c r="L12" s="82">
        <v>0.29127305023923444</v>
      </c>
      <c r="M12" s="212">
        <f>+G12/K12-1</f>
        <v>15.369295823847359</v>
      </c>
      <c r="N12" s="76">
        <f>SUM(N10:N11)</f>
        <v>53050.09</v>
      </c>
      <c r="O12" s="82">
        <v>6.3457045454545447E-2</v>
      </c>
      <c r="P12" s="212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76">
        <f t="shared" si="1"/>
        <v>0</v>
      </c>
      <c r="F15" s="215" t="s">
        <v>127</v>
      </c>
      <c r="G15" s="76">
        <f t="shared" si="1"/>
        <v>0</v>
      </c>
      <c r="H15" s="215" t="s">
        <v>127</v>
      </c>
      <c r="I15" s="76">
        <f t="shared" si="1"/>
        <v>0</v>
      </c>
      <c r="J15" s="216" t="s">
        <v>127</v>
      </c>
      <c r="K15" s="76">
        <f>SUM(K13:K14)</f>
        <v>0</v>
      </c>
      <c r="L15" s="51" t="s">
        <v>127</v>
      </c>
      <c r="M15" s="557" t="s">
        <v>127</v>
      </c>
      <c r="N15" s="76">
        <f>SUM(N13:N14)</f>
        <v>0</v>
      </c>
      <c r="O15" s="51" t="s">
        <v>127</v>
      </c>
      <c r="P15" s="557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80076343.039999992</v>
      </c>
      <c r="D16" s="146">
        <f t="shared" ref="D16:I16" si="2">+D9+D12+D15</f>
        <v>204325970.47</v>
      </c>
      <c r="E16" s="147">
        <f t="shared" si="2"/>
        <v>169900770.44999999</v>
      </c>
      <c r="F16" s="172">
        <f>E16/D16</f>
        <v>0.83151823558790117</v>
      </c>
      <c r="G16" s="147">
        <f t="shared" si="2"/>
        <v>163173310.44999999</v>
      </c>
      <c r="H16" s="172">
        <f>G16/D16</f>
        <v>0.79859310137943418</v>
      </c>
      <c r="I16" s="147">
        <f t="shared" si="2"/>
        <v>75068909.769999996</v>
      </c>
      <c r="J16" s="165">
        <f>I16/D16</f>
        <v>0.36739778892190278</v>
      </c>
      <c r="K16" s="147">
        <f>+K9+K12+K15</f>
        <v>50969106.840000004</v>
      </c>
      <c r="L16" s="172">
        <v>0.68145311370637041</v>
      </c>
      <c r="M16" s="537">
        <f>+G16/K16-1</f>
        <v>2.2014159275387448</v>
      </c>
      <c r="N16" s="147">
        <f>+N9+N12+N15</f>
        <v>19119898.149999999</v>
      </c>
      <c r="O16" s="172">
        <v>0.25563159599730134</v>
      </c>
      <c r="P16" s="537">
        <f>+I16/N16-1</f>
        <v>2.926219124237333</v>
      </c>
    </row>
    <row r="17" spans="1:16" ht="40.950000000000003" customHeight="1" x14ac:dyDescent="0.25">
      <c r="A17" s="6" t="s">
        <v>813</v>
      </c>
      <c r="B17" s="765" t="s">
        <v>819</v>
      </c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</row>
    <row r="21" spans="1:16" x14ac:dyDescent="0.25">
      <c r="J21" s="89" t="s">
        <v>146</v>
      </c>
    </row>
    <row r="24" spans="1:16" x14ac:dyDescent="0.25">
      <c r="N24" s="577"/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C22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33203125" style="89" bestFit="1" customWidth="1"/>
  </cols>
  <sheetData>
    <row r="1" spans="1:13" ht="13.8" x14ac:dyDescent="0.25">
      <c r="A1" s="7" t="s">
        <v>519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39" customFormat="1" x14ac:dyDescent="0.25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C1" zoomScaleNormal="100" workbookViewId="0">
      <selection activeCell="N24" sqref="N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1.109375" style="39" bestFit="1" customWidth="1"/>
    <col min="6" max="6" width="7" style="89" bestFit="1" customWidth="1"/>
    <col min="7" max="7" width="11.109375" style="39" bestFit="1" customWidth="1"/>
    <col min="8" max="8" width="7" style="89" bestFit="1" customWidth="1"/>
    <col min="9" max="9" width="11.109375" style="39" bestFit="1" customWidth="1"/>
    <col min="10" max="10" width="7" style="89" bestFit="1" customWidth="1"/>
    <col min="11" max="11" width="9.5546875" style="89" bestFit="1" customWidth="1"/>
    <col min="12" max="12" width="6.33203125" style="89" bestFit="1" customWidth="1"/>
    <col min="13" max="13" width="6.88671875" style="89" bestFit="1" customWidth="1"/>
    <col min="14" max="14" width="9.5546875" style="39" bestFit="1" customWidth="1"/>
    <col min="15" max="15" width="5.44140625" style="89" bestFit="1" customWidth="1"/>
    <col min="16" max="16" width="7" style="89" bestFit="1" customWidth="1"/>
  </cols>
  <sheetData>
    <row r="1" spans="1:16384" ht="14.4" thickBot="1" x14ac:dyDescent="0.3">
      <c r="A1" s="7" t="s">
        <v>126</v>
      </c>
    </row>
    <row r="2" spans="1:16384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384" ht="15" customHeight="1" x14ac:dyDescent="0.25">
      <c r="A5" s="19">
        <v>1</v>
      </c>
      <c r="B5" s="19" t="s">
        <v>0</v>
      </c>
      <c r="C5" s="151">
        <v>49446920.539999999</v>
      </c>
      <c r="D5" s="195">
        <v>49586389.620000005</v>
      </c>
      <c r="E5" s="26">
        <v>19772684.009999998</v>
      </c>
      <c r="F5" s="41">
        <f>E5/D5</f>
        <v>0.39875224152284222</v>
      </c>
      <c r="G5" s="26">
        <v>19772684.009999998</v>
      </c>
      <c r="H5" s="41">
        <f>G5/D5</f>
        <v>0.39875224152284222</v>
      </c>
      <c r="I5" s="26">
        <v>19771049.009999998</v>
      </c>
      <c r="J5" s="145">
        <f>I5/D5</f>
        <v>0.39871926876534708</v>
      </c>
      <c r="K5" s="26">
        <v>18081603.420000002</v>
      </c>
      <c r="L5" s="41">
        <v>0.41366145712401448</v>
      </c>
      <c r="M5" s="201">
        <f>+G5/K5-1</f>
        <v>9.3524924240374396E-2</v>
      </c>
      <c r="N5" s="26">
        <v>18081603.420000002</v>
      </c>
      <c r="O5" s="41">
        <v>0.41366145712401448</v>
      </c>
      <c r="P5" s="201">
        <f>+I5/N5-1</f>
        <v>9.343450084362015E-2</v>
      </c>
    </row>
    <row r="6" spans="1:16384" ht="15" customHeight="1" x14ac:dyDescent="0.25">
      <c r="A6" s="20">
        <v>2</v>
      </c>
      <c r="B6" s="20" t="s">
        <v>1</v>
      </c>
      <c r="C6" s="151">
        <v>179201712.37</v>
      </c>
      <c r="D6" s="195">
        <v>183963889.51999998</v>
      </c>
      <c r="E6" s="26">
        <v>167977726.5</v>
      </c>
      <c r="F6" s="41">
        <f>E6/D6</f>
        <v>0.91310162520638583</v>
      </c>
      <c r="G6" s="26">
        <v>163277186.53999999</v>
      </c>
      <c r="H6" s="264">
        <f>G6/D6</f>
        <v>0.88755019784602351</v>
      </c>
      <c r="I6" s="26">
        <v>43248609.600000001</v>
      </c>
      <c r="J6" s="170">
        <f>I6/D6</f>
        <v>0.23509292890493136</v>
      </c>
      <c r="K6" s="28">
        <v>161222623.75</v>
      </c>
      <c r="L6" s="389">
        <v>0.8942421198368562</v>
      </c>
      <c r="M6" s="201">
        <f>+G6/K6-1</f>
        <v>1.2743638220315212E-2</v>
      </c>
      <c r="N6" s="28">
        <v>42879954.649999999</v>
      </c>
      <c r="O6" s="389">
        <v>0.23783921048316431</v>
      </c>
      <c r="P6" s="201">
        <f>+I6/N6-1</f>
        <v>8.5973726653649774E-3</v>
      </c>
    </row>
    <row r="7" spans="1:16384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397" t="s">
        <v>127</v>
      </c>
      <c r="M7" s="203" t="s">
        <v>127</v>
      </c>
      <c r="N7" s="28"/>
      <c r="O7" s="397" t="s">
        <v>127</v>
      </c>
      <c r="P7" s="203" t="s">
        <v>127</v>
      </c>
    </row>
    <row r="8" spans="1:16384" ht="15" customHeight="1" x14ac:dyDescent="0.25">
      <c r="A8" s="222">
        <v>4</v>
      </c>
      <c r="B8" s="513" t="s">
        <v>3</v>
      </c>
      <c r="C8" s="151">
        <v>105445823.69999999</v>
      </c>
      <c r="D8" s="195">
        <v>105265085.07999998</v>
      </c>
      <c r="E8" s="26">
        <v>102931359.45999998</v>
      </c>
      <c r="F8" s="41">
        <f>E8/D8</f>
        <v>0.97783001250389523</v>
      </c>
      <c r="G8" s="26">
        <v>98383425.75999999</v>
      </c>
      <c r="H8" s="41">
        <f>G8/D8</f>
        <v>0.93462543335456361</v>
      </c>
      <c r="I8" s="26">
        <v>47234938.280000001</v>
      </c>
      <c r="J8" s="170">
        <f>I8/D8</f>
        <v>0.44872369830986325</v>
      </c>
      <c r="K8" s="30">
        <v>101350189.51000001</v>
      </c>
      <c r="L8" s="391">
        <v>0.93744847344565208</v>
      </c>
      <c r="M8" s="420">
        <f>+G8/K8-1</f>
        <v>-2.9272404564248844E-2</v>
      </c>
      <c r="N8" s="30">
        <v>49366580.159999996</v>
      </c>
      <c r="O8" s="391">
        <v>0.45662100321636001</v>
      </c>
      <c r="P8" s="420">
        <f>+I8/N8-1</f>
        <v>-4.3179857164324931E-2</v>
      </c>
    </row>
    <row r="9" spans="1:16384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  <c r="Q9" s="21"/>
      <c r="R9" s="21"/>
      <c r="S9" s="153"/>
      <c r="T9" s="197"/>
      <c r="U9" s="30"/>
      <c r="V9" s="371"/>
      <c r="W9" s="30"/>
      <c r="X9" s="371"/>
      <c r="Y9" s="30"/>
      <c r="Z9" s="373"/>
      <c r="AA9" s="30"/>
      <c r="AB9" s="371"/>
      <c r="AC9" s="480"/>
      <c r="AD9" s="30"/>
      <c r="AE9" s="371"/>
      <c r="AF9" s="480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0"/>
      <c r="AT9" s="30"/>
      <c r="AU9" s="371"/>
      <c r="AV9" s="480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0"/>
      <c r="BJ9" s="30"/>
      <c r="BK9" s="371"/>
      <c r="BL9" s="480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0"/>
      <c r="BZ9" s="30"/>
      <c r="CA9" s="371"/>
      <c r="CB9" s="480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0"/>
      <c r="CP9" s="30"/>
      <c r="CQ9" s="371"/>
      <c r="CR9" s="480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0"/>
      <c r="DF9" s="30"/>
      <c r="DG9" s="371"/>
      <c r="DH9" s="480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0"/>
      <c r="DV9" s="30"/>
      <c r="DW9" s="371"/>
      <c r="DX9" s="480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0"/>
      <c r="EL9" s="30"/>
      <c r="EM9" s="371"/>
      <c r="EN9" s="480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0"/>
      <c r="FB9" s="30"/>
      <c r="FC9" s="371"/>
      <c r="FD9" s="480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0"/>
      <c r="FR9" s="30"/>
      <c r="FS9" s="371"/>
      <c r="FT9" s="480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0"/>
      <c r="GH9" s="30"/>
      <c r="GI9" s="371"/>
      <c r="GJ9" s="480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0"/>
      <c r="GX9" s="30"/>
      <c r="GY9" s="371"/>
      <c r="GZ9" s="480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0"/>
      <c r="HN9" s="30"/>
      <c r="HO9" s="371"/>
      <c r="HP9" s="480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0"/>
      <c r="ID9" s="30"/>
      <c r="IE9" s="371"/>
      <c r="IF9" s="480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0"/>
      <c r="IT9" s="30"/>
      <c r="IU9" s="371"/>
      <c r="IV9" s="480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0"/>
      <c r="JJ9" s="30"/>
      <c r="JK9" s="371"/>
      <c r="JL9" s="480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0"/>
      <c r="JZ9" s="30"/>
      <c r="KA9" s="371"/>
      <c r="KB9" s="480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0"/>
      <c r="KP9" s="30"/>
      <c r="KQ9" s="371"/>
      <c r="KR9" s="480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0"/>
      <c r="LF9" s="30"/>
      <c r="LG9" s="371"/>
      <c r="LH9" s="480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0"/>
      <c r="LV9" s="30"/>
      <c r="LW9" s="371"/>
      <c r="LX9" s="480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0"/>
      <c r="ML9" s="30"/>
      <c r="MM9" s="371"/>
      <c r="MN9" s="480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0"/>
      <c r="NB9" s="30"/>
      <c r="NC9" s="371"/>
      <c r="ND9" s="480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0"/>
      <c r="NR9" s="30"/>
      <c r="NS9" s="371"/>
      <c r="NT9" s="480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0"/>
      <c r="OH9" s="30"/>
      <c r="OI9" s="371"/>
      <c r="OJ9" s="480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0"/>
      <c r="OX9" s="30"/>
      <c r="OY9" s="371"/>
      <c r="OZ9" s="480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0"/>
      <c r="PN9" s="30"/>
      <c r="PO9" s="371"/>
      <c r="PP9" s="480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0"/>
      <c r="QD9" s="30"/>
      <c r="QE9" s="371"/>
      <c r="QF9" s="480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0"/>
      <c r="QT9" s="30"/>
      <c r="QU9" s="371"/>
      <c r="QV9" s="480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0"/>
      <c r="RJ9" s="30"/>
      <c r="RK9" s="371"/>
      <c r="RL9" s="480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0"/>
      <c r="RZ9" s="30"/>
      <c r="SA9" s="371"/>
      <c r="SB9" s="480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0"/>
      <c r="SP9" s="30"/>
      <c r="SQ9" s="371"/>
      <c r="SR9" s="480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0"/>
      <c r="TF9" s="30"/>
      <c r="TG9" s="371"/>
      <c r="TH9" s="480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0"/>
      <c r="TV9" s="30"/>
      <c r="TW9" s="371"/>
      <c r="TX9" s="480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0"/>
      <c r="UL9" s="30"/>
      <c r="UM9" s="371"/>
      <c r="UN9" s="480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0"/>
      <c r="VB9" s="30"/>
      <c r="VC9" s="371"/>
      <c r="VD9" s="480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0"/>
      <c r="VR9" s="30"/>
      <c r="VS9" s="371"/>
      <c r="VT9" s="480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0"/>
      <c r="WH9" s="30"/>
      <c r="WI9" s="371"/>
      <c r="WJ9" s="480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0"/>
      <c r="WX9" s="30"/>
      <c r="WY9" s="371"/>
      <c r="WZ9" s="480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0"/>
      <c r="XN9" s="30"/>
      <c r="XO9" s="371"/>
      <c r="XP9" s="480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0"/>
      <c r="YD9" s="30"/>
      <c r="YE9" s="371"/>
      <c r="YF9" s="480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0"/>
      <c r="YT9" s="30"/>
      <c r="YU9" s="371"/>
      <c r="YV9" s="480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0"/>
      <c r="ZJ9" s="30"/>
      <c r="ZK9" s="371"/>
      <c r="ZL9" s="480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0"/>
      <c r="ZZ9" s="30"/>
      <c r="AAA9" s="371"/>
      <c r="AAB9" s="480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0"/>
      <c r="AAP9" s="30"/>
      <c r="AAQ9" s="371"/>
      <c r="AAR9" s="480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0"/>
      <c r="ABF9" s="30"/>
      <c r="ABG9" s="371"/>
      <c r="ABH9" s="480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0"/>
      <c r="ABV9" s="30"/>
      <c r="ABW9" s="371"/>
      <c r="ABX9" s="480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0"/>
      <c r="ACL9" s="30"/>
      <c r="ACM9" s="371"/>
      <c r="ACN9" s="480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0"/>
      <c r="ADB9" s="30"/>
      <c r="ADC9" s="371"/>
      <c r="ADD9" s="480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0"/>
      <c r="ADR9" s="30"/>
      <c r="ADS9" s="371"/>
      <c r="ADT9" s="480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0"/>
      <c r="AEH9" s="30"/>
      <c r="AEI9" s="371"/>
      <c r="AEJ9" s="480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0"/>
      <c r="AEX9" s="30"/>
      <c r="AEY9" s="371"/>
      <c r="AEZ9" s="480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0"/>
      <c r="AFN9" s="30"/>
      <c r="AFO9" s="371"/>
      <c r="AFP9" s="480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0"/>
      <c r="AGD9" s="30"/>
      <c r="AGE9" s="371"/>
      <c r="AGF9" s="480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0"/>
      <c r="AGT9" s="30"/>
      <c r="AGU9" s="371"/>
      <c r="AGV9" s="480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0"/>
      <c r="AHJ9" s="30"/>
      <c r="AHK9" s="371"/>
      <c r="AHL9" s="480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0"/>
      <c r="AHZ9" s="30"/>
      <c r="AIA9" s="371"/>
      <c r="AIB9" s="480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0"/>
      <c r="AIP9" s="30"/>
      <c r="AIQ9" s="371"/>
      <c r="AIR9" s="480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0"/>
      <c r="AJF9" s="30"/>
      <c r="AJG9" s="371"/>
      <c r="AJH9" s="480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0"/>
      <c r="AJV9" s="30"/>
      <c r="AJW9" s="371"/>
      <c r="AJX9" s="480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0"/>
      <c r="AKL9" s="30"/>
      <c r="AKM9" s="371"/>
      <c r="AKN9" s="480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0"/>
      <c r="ALB9" s="30"/>
      <c r="ALC9" s="371"/>
      <c r="ALD9" s="480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0"/>
      <c r="ALR9" s="30"/>
      <c r="ALS9" s="371"/>
      <c r="ALT9" s="480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0"/>
      <c r="AMH9" s="30"/>
      <c r="AMI9" s="371"/>
      <c r="AMJ9" s="480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0"/>
      <c r="AMX9" s="30"/>
      <c r="AMY9" s="371"/>
      <c r="AMZ9" s="480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0"/>
      <c r="ANN9" s="30"/>
      <c r="ANO9" s="371"/>
      <c r="ANP9" s="480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0"/>
      <c r="AOD9" s="30"/>
      <c r="AOE9" s="371"/>
      <c r="AOF9" s="480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0"/>
      <c r="AOT9" s="30"/>
      <c r="AOU9" s="371"/>
      <c r="AOV9" s="480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0"/>
      <c r="APJ9" s="30"/>
      <c r="APK9" s="371"/>
      <c r="APL9" s="480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0"/>
      <c r="APZ9" s="30"/>
      <c r="AQA9" s="371"/>
      <c r="AQB9" s="480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0"/>
      <c r="AQP9" s="30"/>
      <c r="AQQ9" s="371"/>
      <c r="AQR9" s="480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0"/>
      <c r="ARF9" s="30"/>
      <c r="ARG9" s="371"/>
      <c r="ARH9" s="480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0"/>
      <c r="ARV9" s="30"/>
      <c r="ARW9" s="371"/>
      <c r="ARX9" s="480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0"/>
      <c r="ASL9" s="30"/>
      <c r="ASM9" s="371"/>
      <c r="ASN9" s="480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0"/>
      <c r="ATB9" s="30"/>
      <c r="ATC9" s="371"/>
      <c r="ATD9" s="480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0"/>
      <c r="ATR9" s="30"/>
      <c r="ATS9" s="371"/>
      <c r="ATT9" s="480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0"/>
      <c r="AUH9" s="30"/>
      <c r="AUI9" s="371"/>
      <c r="AUJ9" s="480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0"/>
      <c r="AUX9" s="30"/>
      <c r="AUY9" s="371"/>
      <c r="AUZ9" s="480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0"/>
      <c r="AVN9" s="30"/>
      <c r="AVO9" s="371"/>
      <c r="AVP9" s="480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0"/>
      <c r="AWD9" s="30"/>
      <c r="AWE9" s="371"/>
      <c r="AWF9" s="480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0"/>
      <c r="AWT9" s="30"/>
      <c r="AWU9" s="371"/>
      <c r="AWV9" s="480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0"/>
      <c r="AXJ9" s="30"/>
      <c r="AXK9" s="371"/>
      <c r="AXL9" s="480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0"/>
      <c r="AXZ9" s="30"/>
      <c r="AYA9" s="371"/>
      <c r="AYB9" s="480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0"/>
      <c r="AYP9" s="30"/>
      <c r="AYQ9" s="371"/>
      <c r="AYR9" s="480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0"/>
      <c r="AZF9" s="30"/>
      <c r="AZG9" s="371"/>
      <c r="AZH9" s="480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0"/>
      <c r="AZV9" s="30"/>
      <c r="AZW9" s="371"/>
      <c r="AZX9" s="480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0"/>
      <c r="BAL9" s="30"/>
      <c r="BAM9" s="371"/>
      <c r="BAN9" s="480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0"/>
      <c r="BBB9" s="30"/>
      <c r="BBC9" s="371"/>
      <c r="BBD9" s="480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0"/>
      <c r="BBR9" s="30"/>
      <c r="BBS9" s="371"/>
      <c r="BBT9" s="480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0"/>
      <c r="BCH9" s="30"/>
      <c r="BCI9" s="371"/>
      <c r="BCJ9" s="480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0"/>
      <c r="BCX9" s="30"/>
      <c r="BCY9" s="371"/>
      <c r="BCZ9" s="480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0"/>
      <c r="BDN9" s="30"/>
      <c r="BDO9" s="371"/>
      <c r="BDP9" s="480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0"/>
      <c r="BED9" s="30"/>
      <c r="BEE9" s="371"/>
      <c r="BEF9" s="480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0"/>
      <c r="BET9" s="30"/>
      <c r="BEU9" s="371"/>
      <c r="BEV9" s="480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0"/>
      <c r="BFJ9" s="30"/>
      <c r="BFK9" s="371"/>
      <c r="BFL9" s="480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0"/>
      <c r="BFZ9" s="30"/>
      <c r="BGA9" s="371"/>
      <c r="BGB9" s="480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0"/>
      <c r="BGP9" s="30"/>
      <c r="BGQ9" s="371"/>
      <c r="BGR9" s="480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0"/>
      <c r="BHF9" s="30"/>
      <c r="BHG9" s="371"/>
      <c r="BHH9" s="480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0"/>
      <c r="BHV9" s="30"/>
      <c r="BHW9" s="371"/>
      <c r="BHX9" s="480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0"/>
      <c r="BIL9" s="30"/>
      <c r="BIM9" s="371"/>
      <c r="BIN9" s="480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0"/>
      <c r="BJB9" s="30"/>
      <c r="BJC9" s="371"/>
      <c r="BJD9" s="480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0"/>
      <c r="BJR9" s="30"/>
      <c r="BJS9" s="371"/>
      <c r="BJT9" s="480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0"/>
      <c r="BKH9" s="30"/>
      <c r="BKI9" s="371"/>
      <c r="BKJ9" s="480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0"/>
      <c r="BKX9" s="30"/>
      <c r="BKY9" s="371"/>
      <c r="BKZ9" s="480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0"/>
      <c r="BLN9" s="30"/>
      <c r="BLO9" s="371"/>
      <c r="BLP9" s="480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0"/>
      <c r="BMD9" s="30"/>
      <c r="BME9" s="371"/>
      <c r="BMF9" s="480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0"/>
      <c r="BMT9" s="30"/>
      <c r="BMU9" s="371"/>
      <c r="BMV9" s="480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0"/>
      <c r="BNJ9" s="30"/>
      <c r="BNK9" s="371"/>
      <c r="BNL9" s="480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0"/>
      <c r="BNZ9" s="30"/>
      <c r="BOA9" s="371"/>
      <c r="BOB9" s="480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0"/>
      <c r="BOP9" s="30"/>
      <c r="BOQ9" s="371"/>
      <c r="BOR9" s="480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0"/>
      <c r="BPF9" s="30"/>
      <c r="BPG9" s="371"/>
      <c r="BPH9" s="480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0"/>
      <c r="BPV9" s="30"/>
      <c r="BPW9" s="371"/>
      <c r="BPX9" s="480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0"/>
      <c r="BQL9" s="30"/>
      <c r="BQM9" s="371"/>
      <c r="BQN9" s="480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0"/>
      <c r="BRB9" s="30"/>
      <c r="BRC9" s="371"/>
      <c r="BRD9" s="480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0"/>
      <c r="BRR9" s="30"/>
      <c r="BRS9" s="371"/>
      <c r="BRT9" s="480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0"/>
      <c r="BSH9" s="30"/>
      <c r="BSI9" s="371"/>
      <c r="BSJ9" s="480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0"/>
      <c r="BSX9" s="30"/>
      <c r="BSY9" s="371"/>
      <c r="BSZ9" s="480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0"/>
      <c r="BTN9" s="30"/>
      <c r="BTO9" s="371"/>
      <c r="BTP9" s="480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0"/>
      <c r="BUD9" s="30"/>
      <c r="BUE9" s="371"/>
      <c r="BUF9" s="480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0"/>
      <c r="BUT9" s="30"/>
      <c r="BUU9" s="371"/>
      <c r="BUV9" s="480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0"/>
      <c r="BVJ9" s="30"/>
      <c r="BVK9" s="371"/>
      <c r="BVL9" s="480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0"/>
      <c r="BVZ9" s="30"/>
      <c r="BWA9" s="371"/>
      <c r="BWB9" s="480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0"/>
      <c r="BWP9" s="30"/>
      <c r="BWQ9" s="371"/>
      <c r="BWR9" s="480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0"/>
      <c r="BXF9" s="30"/>
      <c r="BXG9" s="371"/>
      <c r="BXH9" s="480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0"/>
      <c r="BXV9" s="30"/>
      <c r="BXW9" s="371"/>
      <c r="BXX9" s="480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0"/>
      <c r="BYL9" s="30"/>
      <c r="BYM9" s="371"/>
      <c r="BYN9" s="480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0"/>
      <c r="BZB9" s="30"/>
      <c r="BZC9" s="371"/>
      <c r="BZD9" s="480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0"/>
      <c r="BZR9" s="30"/>
      <c r="BZS9" s="371"/>
      <c r="BZT9" s="480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0"/>
      <c r="CAH9" s="30"/>
      <c r="CAI9" s="371"/>
      <c r="CAJ9" s="480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0"/>
      <c r="CAX9" s="30"/>
      <c r="CAY9" s="371"/>
      <c r="CAZ9" s="480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0"/>
      <c r="CBN9" s="30"/>
      <c r="CBO9" s="371"/>
      <c r="CBP9" s="480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0"/>
      <c r="CCD9" s="30"/>
      <c r="CCE9" s="371"/>
      <c r="CCF9" s="480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0"/>
      <c r="CCT9" s="30"/>
      <c r="CCU9" s="371"/>
      <c r="CCV9" s="480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0"/>
      <c r="CDJ9" s="30"/>
      <c r="CDK9" s="371"/>
      <c r="CDL9" s="480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0"/>
      <c r="CDZ9" s="30"/>
      <c r="CEA9" s="371"/>
      <c r="CEB9" s="480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0"/>
      <c r="CEP9" s="30"/>
      <c r="CEQ9" s="371"/>
      <c r="CER9" s="480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0"/>
      <c r="CFF9" s="30"/>
      <c r="CFG9" s="371"/>
      <c r="CFH9" s="480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0"/>
      <c r="CFV9" s="30"/>
      <c r="CFW9" s="371"/>
      <c r="CFX9" s="480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0"/>
      <c r="CGL9" s="30"/>
      <c r="CGM9" s="371"/>
      <c r="CGN9" s="480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0"/>
      <c r="CHB9" s="30"/>
      <c r="CHC9" s="371"/>
      <c r="CHD9" s="480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0"/>
      <c r="CHR9" s="30"/>
      <c r="CHS9" s="371"/>
      <c r="CHT9" s="480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0"/>
      <c r="CIH9" s="30"/>
      <c r="CII9" s="371"/>
      <c r="CIJ9" s="480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0"/>
      <c r="CIX9" s="30"/>
      <c r="CIY9" s="371"/>
      <c r="CIZ9" s="480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0"/>
      <c r="CJN9" s="30"/>
      <c r="CJO9" s="371"/>
      <c r="CJP9" s="480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0"/>
      <c r="CKD9" s="30"/>
      <c r="CKE9" s="371"/>
      <c r="CKF9" s="480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0"/>
      <c r="CKT9" s="30"/>
      <c r="CKU9" s="371"/>
      <c r="CKV9" s="480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0"/>
      <c r="CLJ9" s="30"/>
      <c r="CLK9" s="371"/>
      <c r="CLL9" s="480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0"/>
      <c r="CLZ9" s="30"/>
      <c r="CMA9" s="371"/>
      <c r="CMB9" s="480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0"/>
      <c r="CMP9" s="30"/>
      <c r="CMQ9" s="371"/>
      <c r="CMR9" s="480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0"/>
      <c r="CNF9" s="30"/>
      <c r="CNG9" s="371"/>
      <c r="CNH9" s="480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0"/>
      <c r="CNV9" s="30"/>
      <c r="CNW9" s="371"/>
      <c r="CNX9" s="480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0"/>
      <c r="COL9" s="30"/>
      <c r="COM9" s="371"/>
      <c r="CON9" s="480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0"/>
      <c r="CPB9" s="30"/>
      <c r="CPC9" s="371"/>
      <c r="CPD9" s="480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0"/>
      <c r="CPR9" s="30"/>
      <c r="CPS9" s="371"/>
      <c r="CPT9" s="480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0"/>
      <c r="CQH9" s="30"/>
      <c r="CQI9" s="371"/>
      <c r="CQJ9" s="480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0"/>
      <c r="CQX9" s="30"/>
      <c r="CQY9" s="371"/>
      <c r="CQZ9" s="480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0"/>
      <c r="CRN9" s="30"/>
      <c r="CRO9" s="371"/>
      <c r="CRP9" s="480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0"/>
      <c r="CSD9" s="30"/>
      <c r="CSE9" s="371"/>
      <c r="CSF9" s="480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0"/>
      <c r="CST9" s="30"/>
      <c r="CSU9" s="371"/>
      <c r="CSV9" s="480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0"/>
      <c r="CTJ9" s="30"/>
      <c r="CTK9" s="371"/>
      <c r="CTL9" s="480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0"/>
      <c r="CTZ9" s="30"/>
      <c r="CUA9" s="371"/>
      <c r="CUB9" s="480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0"/>
      <c r="CUP9" s="30"/>
      <c r="CUQ9" s="371"/>
      <c r="CUR9" s="480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0"/>
      <c r="CVF9" s="30"/>
      <c r="CVG9" s="371"/>
      <c r="CVH9" s="480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0"/>
      <c r="CVV9" s="30"/>
      <c r="CVW9" s="371"/>
      <c r="CVX9" s="480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0"/>
      <c r="CWL9" s="30"/>
      <c r="CWM9" s="371"/>
      <c r="CWN9" s="480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0"/>
      <c r="CXB9" s="30"/>
      <c r="CXC9" s="371"/>
      <c r="CXD9" s="480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0"/>
      <c r="CXR9" s="30"/>
      <c r="CXS9" s="371"/>
      <c r="CXT9" s="480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0"/>
      <c r="CYH9" s="30"/>
      <c r="CYI9" s="371"/>
      <c r="CYJ9" s="480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0"/>
      <c r="CYX9" s="30"/>
      <c r="CYY9" s="371"/>
      <c r="CYZ9" s="480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0"/>
      <c r="CZN9" s="30"/>
      <c r="CZO9" s="371"/>
      <c r="CZP9" s="480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0"/>
      <c r="DAD9" s="30"/>
      <c r="DAE9" s="371"/>
      <c r="DAF9" s="480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0"/>
      <c r="DAT9" s="30"/>
      <c r="DAU9" s="371"/>
      <c r="DAV9" s="480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0"/>
      <c r="DBJ9" s="30"/>
      <c r="DBK9" s="371"/>
      <c r="DBL9" s="480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0"/>
      <c r="DBZ9" s="30"/>
      <c r="DCA9" s="371"/>
      <c r="DCB9" s="480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0"/>
      <c r="DCP9" s="30"/>
      <c r="DCQ9" s="371"/>
      <c r="DCR9" s="480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0"/>
      <c r="DDF9" s="30"/>
      <c r="DDG9" s="371"/>
      <c r="DDH9" s="480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0"/>
      <c r="DDV9" s="30"/>
      <c r="DDW9" s="371"/>
      <c r="DDX9" s="480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0"/>
      <c r="DEL9" s="30"/>
      <c r="DEM9" s="371"/>
      <c r="DEN9" s="480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0"/>
      <c r="DFB9" s="30"/>
      <c r="DFC9" s="371"/>
      <c r="DFD9" s="480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0"/>
      <c r="DFR9" s="30"/>
      <c r="DFS9" s="371"/>
      <c r="DFT9" s="480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0"/>
      <c r="DGH9" s="30"/>
      <c r="DGI9" s="371"/>
      <c r="DGJ9" s="480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0"/>
      <c r="DGX9" s="30"/>
      <c r="DGY9" s="371"/>
      <c r="DGZ9" s="480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0"/>
      <c r="DHN9" s="30"/>
      <c r="DHO9" s="371"/>
      <c r="DHP9" s="480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0"/>
      <c r="DID9" s="30"/>
      <c r="DIE9" s="371"/>
      <c r="DIF9" s="480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0"/>
      <c r="DIT9" s="30"/>
      <c r="DIU9" s="371"/>
      <c r="DIV9" s="480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0"/>
      <c r="DJJ9" s="30"/>
      <c r="DJK9" s="371"/>
      <c r="DJL9" s="480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0"/>
      <c r="DJZ9" s="30"/>
      <c r="DKA9" s="371"/>
      <c r="DKB9" s="480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0"/>
      <c r="DKP9" s="30"/>
      <c r="DKQ9" s="371"/>
      <c r="DKR9" s="480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0"/>
      <c r="DLF9" s="30"/>
      <c r="DLG9" s="371"/>
      <c r="DLH9" s="480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0"/>
      <c r="DLV9" s="30"/>
      <c r="DLW9" s="371"/>
      <c r="DLX9" s="480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0"/>
      <c r="DML9" s="30"/>
      <c r="DMM9" s="371"/>
      <c r="DMN9" s="480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0"/>
      <c r="DNB9" s="30"/>
      <c r="DNC9" s="371"/>
      <c r="DND9" s="480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0"/>
      <c r="DNR9" s="30"/>
      <c r="DNS9" s="371"/>
      <c r="DNT9" s="480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0"/>
      <c r="DOH9" s="30"/>
      <c r="DOI9" s="371"/>
      <c r="DOJ9" s="480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0"/>
      <c r="DOX9" s="30"/>
      <c r="DOY9" s="371"/>
      <c r="DOZ9" s="480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0"/>
      <c r="DPN9" s="30"/>
      <c r="DPO9" s="371"/>
      <c r="DPP9" s="480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0"/>
      <c r="DQD9" s="30"/>
      <c r="DQE9" s="371"/>
      <c r="DQF9" s="480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0"/>
      <c r="DQT9" s="30"/>
      <c r="DQU9" s="371"/>
      <c r="DQV9" s="480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0"/>
      <c r="DRJ9" s="30"/>
      <c r="DRK9" s="371"/>
      <c r="DRL9" s="480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0"/>
      <c r="DRZ9" s="30"/>
      <c r="DSA9" s="371"/>
      <c r="DSB9" s="480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0"/>
      <c r="DSP9" s="30"/>
      <c r="DSQ9" s="371"/>
      <c r="DSR9" s="480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0"/>
      <c r="DTF9" s="30"/>
      <c r="DTG9" s="371"/>
      <c r="DTH9" s="480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0"/>
      <c r="DTV9" s="30"/>
      <c r="DTW9" s="371"/>
      <c r="DTX9" s="480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0"/>
      <c r="DUL9" s="30"/>
      <c r="DUM9" s="371"/>
      <c r="DUN9" s="480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0"/>
      <c r="DVB9" s="30"/>
      <c r="DVC9" s="371"/>
      <c r="DVD9" s="480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0"/>
      <c r="DVR9" s="30"/>
      <c r="DVS9" s="371"/>
      <c r="DVT9" s="480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0"/>
      <c r="DWH9" s="30"/>
      <c r="DWI9" s="371"/>
      <c r="DWJ9" s="480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0"/>
      <c r="DWX9" s="30"/>
      <c r="DWY9" s="371"/>
      <c r="DWZ9" s="480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0"/>
      <c r="DXN9" s="30"/>
      <c r="DXO9" s="371"/>
      <c r="DXP9" s="480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0"/>
      <c r="DYD9" s="30"/>
      <c r="DYE9" s="371"/>
      <c r="DYF9" s="480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0"/>
      <c r="DYT9" s="30"/>
      <c r="DYU9" s="371"/>
      <c r="DYV9" s="480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0"/>
      <c r="DZJ9" s="30"/>
      <c r="DZK9" s="371"/>
      <c r="DZL9" s="480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0"/>
      <c r="DZZ9" s="30"/>
      <c r="EAA9" s="371"/>
      <c r="EAB9" s="480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0"/>
      <c r="EAP9" s="30"/>
      <c r="EAQ9" s="371"/>
      <c r="EAR9" s="480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0"/>
      <c r="EBF9" s="30"/>
      <c r="EBG9" s="371"/>
      <c r="EBH9" s="480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0"/>
      <c r="EBV9" s="30"/>
      <c r="EBW9" s="371"/>
      <c r="EBX9" s="480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0"/>
      <c r="ECL9" s="30"/>
      <c r="ECM9" s="371"/>
      <c r="ECN9" s="480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0"/>
      <c r="EDB9" s="30"/>
      <c r="EDC9" s="371"/>
      <c r="EDD9" s="480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0"/>
      <c r="EDR9" s="30"/>
      <c r="EDS9" s="371"/>
      <c r="EDT9" s="480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0"/>
      <c r="EEH9" s="30"/>
      <c r="EEI9" s="371"/>
      <c r="EEJ9" s="480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0"/>
      <c r="EEX9" s="30"/>
      <c r="EEY9" s="371"/>
      <c r="EEZ9" s="480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0"/>
      <c r="EFN9" s="30"/>
      <c r="EFO9" s="371"/>
      <c r="EFP9" s="480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0"/>
      <c r="EGD9" s="30"/>
      <c r="EGE9" s="371"/>
      <c r="EGF9" s="480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0"/>
      <c r="EGT9" s="30"/>
      <c r="EGU9" s="371"/>
      <c r="EGV9" s="480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0"/>
      <c r="EHJ9" s="30"/>
      <c r="EHK9" s="371"/>
      <c r="EHL9" s="480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0"/>
      <c r="EHZ9" s="30"/>
      <c r="EIA9" s="371"/>
      <c r="EIB9" s="480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0"/>
      <c r="EIP9" s="30"/>
      <c r="EIQ9" s="371"/>
      <c r="EIR9" s="480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0"/>
      <c r="EJF9" s="30"/>
      <c r="EJG9" s="371"/>
      <c r="EJH9" s="480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0"/>
      <c r="EJV9" s="30"/>
      <c r="EJW9" s="371"/>
      <c r="EJX9" s="480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0"/>
      <c r="EKL9" s="30"/>
      <c r="EKM9" s="371"/>
      <c r="EKN9" s="480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0"/>
      <c r="ELB9" s="30"/>
      <c r="ELC9" s="371"/>
      <c r="ELD9" s="480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0"/>
      <c r="ELR9" s="30"/>
      <c r="ELS9" s="371"/>
      <c r="ELT9" s="480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0"/>
      <c r="EMH9" s="30"/>
      <c r="EMI9" s="371"/>
      <c r="EMJ9" s="480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0"/>
      <c r="EMX9" s="30"/>
      <c r="EMY9" s="371"/>
      <c r="EMZ9" s="480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0"/>
      <c r="ENN9" s="30"/>
      <c r="ENO9" s="371"/>
      <c r="ENP9" s="480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0"/>
      <c r="EOD9" s="30"/>
      <c r="EOE9" s="371"/>
      <c r="EOF9" s="480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0"/>
      <c r="EOT9" s="30"/>
      <c r="EOU9" s="371"/>
      <c r="EOV9" s="480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0"/>
      <c r="EPJ9" s="30"/>
      <c r="EPK9" s="371"/>
      <c r="EPL9" s="480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0"/>
      <c r="EPZ9" s="30"/>
      <c r="EQA9" s="371"/>
      <c r="EQB9" s="480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0"/>
      <c r="EQP9" s="30"/>
      <c r="EQQ9" s="371"/>
      <c r="EQR9" s="480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0"/>
      <c r="ERF9" s="30"/>
      <c r="ERG9" s="371"/>
      <c r="ERH9" s="480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0"/>
      <c r="ERV9" s="30"/>
      <c r="ERW9" s="371"/>
      <c r="ERX9" s="480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0"/>
      <c r="ESL9" s="30"/>
      <c r="ESM9" s="371"/>
      <c r="ESN9" s="480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0"/>
      <c r="ETB9" s="30"/>
      <c r="ETC9" s="371"/>
      <c r="ETD9" s="480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0"/>
      <c r="ETR9" s="30"/>
      <c r="ETS9" s="371"/>
      <c r="ETT9" s="480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0"/>
      <c r="EUH9" s="30"/>
      <c r="EUI9" s="371"/>
      <c r="EUJ9" s="480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0"/>
      <c r="EUX9" s="30"/>
      <c r="EUY9" s="371"/>
      <c r="EUZ9" s="480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0"/>
      <c r="EVN9" s="30"/>
      <c r="EVO9" s="371"/>
      <c r="EVP9" s="480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0"/>
      <c r="EWD9" s="30"/>
      <c r="EWE9" s="371"/>
      <c r="EWF9" s="480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0"/>
      <c r="EWT9" s="30"/>
      <c r="EWU9" s="371"/>
      <c r="EWV9" s="480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0"/>
      <c r="EXJ9" s="30"/>
      <c r="EXK9" s="371"/>
      <c r="EXL9" s="480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0"/>
      <c r="EXZ9" s="30"/>
      <c r="EYA9" s="371"/>
      <c r="EYB9" s="480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0"/>
      <c r="EYP9" s="30"/>
      <c r="EYQ9" s="371"/>
      <c r="EYR9" s="480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0"/>
      <c r="EZF9" s="30"/>
      <c r="EZG9" s="371"/>
      <c r="EZH9" s="480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0"/>
      <c r="EZV9" s="30"/>
      <c r="EZW9" s="371"/>
      <c r="EZX9" s="480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0"/>
      <c r="FAL9" s="30"/>
      <c r="FAM9" s="371"/>
      <c r="FAN9" s="480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0"/>
      <c r="FBB9" s="30"/>
      <c r="FBC9" s="371"/>
      <c r="FBD9" s="480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0"/>
      <c r="FBR9" s="30"/>
      <c r="FBS9" s="371"/>
      <c r="FBT9" s="480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0"/>
      <c r="FCH9" s="30"/>
      <c r="FCI9" s="371"/>
      <c r="FCJ9" s="480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0"/>
      <c r="FCX9" s="30"/>
      <c r="FCY9" s="371"/>
      <c r="FCZ9" s="480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0"/>
      <c r="FDN9" s="30"/>
      <c r="FDO9" s="371"/>
      <c r="FDP9" s="480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0"/>
      <c r="FED9" s="30"/>
      <c r="FEE9" s="371"/>
      <c r="FEF9" s="480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0"/>
      <c r="FET9" s="30"/>
      <c r="FEU9" s="371"/>
      <c r="FEV9" s="480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0"/>
      <c r="FFJ9" s="30"/>
      <c r="FFK9" s="371"/>
      <c r="FFL9" s="480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0"/>
      <c r="FFZ9" s="30"/>
      <c r="FGA9" s="371"/>
      <c r="FGB9" s="480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0"/>
      <c r="FGP9" s="30"/>
      <c r="FGQ9" s="371"/>
      <c r="FGR9" s="480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0"/>
      <c r="FHF9" s="30"/>
      <c r="FHG9" s="371"/>
      <c r="FHH9" s="480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0"/>
      <c r="FHV9" s="30"/>
      <c r="FHW9" s="371"/>
      <c r="FHX9" s="480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0"/>
      <c r="FIL9" s="30"/>
      <c r="FIM9" s="371"/>
      <c r="FIN9" s="480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0"/>
      <c r="FJB9" s="30"/>
      <c r="FJC9" s="371"/>
      <c r="FJD9" s="480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0"/>
      <c r="FJR9" s="30"/>
      <c r="FJS9" s="371"/>
      <c r="FJT9" s="480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0"/>
      <c r="FKH9" s="30"/>
      <c r="FKI9" s="371"/>
      <c r="FKJ9" s="480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0"/>
      <c r="FKX9" s="30"/>
      <c r="FKY9" s="371"/>
      <c r="FKZ9" s="480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0"/>
      <c r="FLN9" s="30"/>
      <c r="FLO9" s="371"/>
      <c r="FLP9" s="480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0"/>
      <c r="FMD9" s="30"/>
      <c r="FME9" s="371"/>
      <c r="FMF9" s="480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0"/>
      <c r="FMT9" s="30"/>
      <c r="FMU9" s="371"/>
      <c r="FMV9" s="480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0"/>
      <c r="FNJ9" s="30"/>
      <c r="FNK9" s="371"/>
      <c r="FNL9" s="480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0"/>
      <c r="FNZ9" s="30"/>
      <c r="FOA9" s="371"/>
      <c r="FOB9" s="480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0"/>
      <c r="FOP9" s="30"/>
      <c r="FOQ9" s="371"/>
      <c r="FOR9" s="480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0"/>
      <c r="FPF9" s="30"/>
      <c r="FPG9" s="371"/>
      <c r="FPH9" s="480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0"/>
      <c r="FPV9" s="30"/>
      <c r="FPW9" s="371"/>
      <c r="FPX9" s="480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0"/>
      <c r="FQL9" s="30"/>
      <c r="FQM9" s="371"/>
      <c r="FQN9" s="480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0"/>
      <c r="FRB9" s="30"/>
      <c r="FRC9" s="371"/>
      <c r="FRD9" s="480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0"/>
      <c r="FRR9" s="30"/>
      <c r="FRS9" s="371"/>
      <c r="FRT9" s="480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0"/>
      <c r="FSH9" s="30"/>
      <c r="FSI9" s="371"/>
      <c r="FSJ9" s="480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0"/>
      <c r="FSX9" s="30"/>
      <c r="FSY9" s="371"/>
      <c r="FSZ9" s="480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0"/>
      <c r="FTN9" s="30"/>
      <c r="FTO9" s="371"/>
      <c r="FTP9" s="480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0"/>
      <c r="FUD9" s="30"/>
      <c r="FUE9" s="371"/>
      <c r="FUF9" s="480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0"/>
      <c r="FUT9" s="30"/>
      <c r="FUU9" s="371"/>
      <c r="FUV9" s="480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0"/>
      <c r="FVJ9" s="30"/>
      <c r="FVK9" s="371"/>
      <c r="FVL9" s="480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0"/>
      <c r="FVZ9" s="30"/>
      <c r="FWA9" s="371"/>
      <c r="FWB9" s="480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0"/>
      <c r="FWP9" s="30"/>
      <c r="FWQ9" s="371"/>
      <c r="FWR9" s="480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0"/>
      <c r="FXF9" s="30"/>
      <c r="FXG9" s="371"/>
      <c r="FXH9" s="480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0"/>
      <c r="FXV9" s="30"/>
      <c r="FXW9" s="371"/>
      <c r="FXX9" s="480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0"/>
      <c r="FYL9" s="30"/>
      <c r="FYM9" s="371"/>
      <c r="FYN9" s="480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0"/>
      <c r="FZB9" s="30"/>
      <c r="FZC9" s="371"/>
      <c r="FZD9" s="480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0"/>
      <c r="FZR9" s="30"/>
      <c r="FZS9" s="371"/>
      <c r="FZT9" s="480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0"/>
      <c r="GAH9" s="30"/>
      <c r="GAI9" s="371"/>
      <c r="GAJ9" s="480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0"/>
      <c r="GAX9" s="30"/>
      <c r="GAY9" s="371"/>
      <c r="GAZ9" s="480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0"/>
      <c r="GBN9" s="30"/>
      <c r="GBO9" s="371"/>
      <c r="GBP9" s="480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0"/>
      <c r="GCD9" s="30"/>
      <c r="GCE9" s="371"/>
      <c r="GCF9" s="480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0"/>
      <c r="GCT9" s="30"/>
      <c r="GCU9" s="371"/>
      <c r="GCV9" s="480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0"/>
      <c r="GDJ9" s="30"/>
      <c r="GDK9" s="371"/>
      <c r="GDL9" s="480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0"/>
      <c r="GDZ9" s="30"/>
      <c r="GEA9" s="371"/>
      <c r="GEB9" s="480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0"/>
      <c r="GEP9" s="30"/>
      <c r="GEQ9" s="371"/>
      <c r="GER9" s="480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0"/>
      <c r="GFF9" s="30"/>
      <c r="GFG9" s="371"/>
      <c r="GFH9" s="480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0"/>
      <c r="GFV9" s="30"/>
      <c r="GFW9" s="371"/>
      <c r="GFX9" s="480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0"/>
      <c r="GGL9" s="30"/>
      <c r="GGM9" s="371"/>
      <c r="GGN9" s="480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0"/>
      <c r="GHB9" s="30"/>
      <c r="GHC9" s="371"/>
      <c r="GHD9" s="480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0"/>
      <c r="GHR9" s="30"/>
      <c r="GHS9" s="371"/>
      <c r="GHT9" s="480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0"/>
      <c r="GIH9" s="30"/>
      <c r="GII9" s="371"/>
      <c r="GIJ9" s="480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0"/>
      <c r="GIX9" s="30"/>
      <c r="GIY9" s="371"/>
      <c r="GIZ9" s="480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0"/>
      <c r="GJN9" s="30"/>
      <c r="GJO9" s="371"/>
      <c r="GJP9" s="480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0"/>
      <c r="GKD9" s="30"/>
      <c r="GKE9" s="371"/>
      <c r="GKF9" s="480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0"/>
      <c r="GKT9" s="30"/>
      <c r="GKU9" s="371"/>
      <c r="GKV9" s="480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0"/>
      <c r="GLJ9" s="30"/>
      <c r="GLK9" s="371"/>
      <c r="GLL9" s="480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0"/>
      <c r="GLZ9" s="30"/>
      <c r="GMA9" s="371"/>
      <c r="GMB9" s="480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0"/>
      <c r="GMP9" s="30"/>
      <c r="GMQ9" s="371"/>
      <c r="GMR9" s="480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0"/>
      <c r="GNF9" s="30"/>
      <c r="GNG9" s="371"/>
      <c r="GNH9" s="480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0"/>
      <c r="GNV9" s="30"/>
      <c r="GNW9" s="371"/>
      <c r="GNX9" s="480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0"/>
      <c r="GOL9" s="30"/>
      <c r="GOM9" s="371"/>
      <c r="GON9" s="480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0"/>
      <c r="GPB9" s="30"/>
      <c r="GPC9" s="371"/>
      <c r="GPD9" s="480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0"/>
      <c r="GPR9" s="30"/>
      <c r="GPS9" s="371"/>
      <c r="GPT9" s="480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0"/>
      <c r="GQH9" s="30"/>
      <c r="GQI9" s="371"/>
      <c r="GQJ9" s="480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0"/>
      <c r="GQX9" s="30"/>
      <c r="GQY9" s="371"/>
      <c r="GQZ9" s="480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0"/>
      <c r="GRN9" s="30"/>
      <c r="GRO9" s="371"/>
      <c r="GRP9" s="480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0"/>
      <c r="GSD9" s="30"/>
      <c r="GSE9" s="371"/>
      <c r="GSF9" s="480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0"/>
      <c r="GST9" s="30"/>
      <c r="GSU9" s="371"/>
      <c r="GSV9" s="480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0"/>
      <c r="GTJ9" s="30"/>
      <c r="GTK9" s="371"/>
      <c r="GTL9" s="480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0"/>
      <c r="GTZ9" s="30"/>
      <c r="GUA9" s="371"/>
      <c r="GUB9" s="480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0"/>
      <c r="GUP9" s="30"/>
      <c r="GUQ9" s="371"/>
      <c r="GUR9" s="480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0"/>
      <c r="GVF9" s="30"/>
      <c r="GVG9" s="371"/>
      <c r="GVH9" s="480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0"/>
      <c r="GVV9" s="30"/>
      <c r="GVW9" s="371"/>
      <c r="GVX9" s="480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0"/>
      <c r="GWL9" s="30"/>
      <c r="GWM9" s="371"/>
      <c r="GWN9" s="480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0"/>
      <c r="GXB9" s="30"/>
      <c r="GXC9" s="371"/>
      <c r="GXD9" s="480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0"/>
      <c r="GXR9" s="30"/>
      <c r="GXS9" s="371"/>
      <c r="GXT9" s="480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0"/>
      <c r="GYH9" s="30"/>
      <c r="GYI9" s="371"/>
      <c r="GYJ9" s="480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0"/>
      <c r="GYX9" s="30"/>
      <c r="GYY9" s="371"/>
      <c r="GYZ9" s="480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0"/>
      <c r="GZN9" s="30"/>
      <c r="GZO9" s="371"/>
      <c r="GZP9" s="480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0"/>
      <c r="HAD9" s="30"/>
      <c r="HAE9" s="371"/>
      <c r="HAF9" s="480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0"/>
      <c r="HAT9" s="30"/>
      <c r="HAU9" s="371"/>
      <c r="HAV9" s="480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0"/>
      <c r="HBJ9" s="30"/>
      <c r="HBK9" s="371"/>
      <c r="HBL9" s="480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0"/>
      <c r="HBZ9" s="30"/>
      <c r="HCA9" s="371"/>
      <c r="HCB9" s="480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0"/>
      <c r="HCP9" s="30"/>
      <c r="HCQ9" s="371"/>
      <c r="HCR9" s="480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0"/>
      <c r="HDF9" s="30"/>
      <c r="HDG9" s="371"/>
      <c r="HDH9" s="480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0"/>
      <c r="HDV9" s="30"/>
      <c r="HDW9" s="371"/>
      <c r="HDX9" s="480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0"/>
      <c r="HEL9" s="30"/>
      <c r="HEM9" s="371"/>
      <c r="HEN9" s="480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0"/>
      <c r="HFB9" s="30"/>
      <c r="HFC9" s="371"/>
      <c r="HFD9" s="480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0"/>
      <c r="HFR9" s="30"/>
      <c r="HFS9" s="371"/>
      <c r="HFT9" s="480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0"/>
      <c r="HGH9" s="30"/>
      <c r="HGI9" s="371"/>
      <c r="HGJ9" s="480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0"/>
      <c r="HGX9" s="30"/>
      <c r="HGY9" s="371"/>
      <c r="HGZ9" s="480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0"/>
      <c r="HHN9" s="30"/>
      <c r="HHO9" s="371"/>
      <c r="HHP9" s="480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0"/>
      <c r="HID9" s="30"/>
      <c r="HIE9" s="371"/>
      <c r="HIF9" s="480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0"/>
      <c r="HIT9" s="30"/>
      <c r="HIU9" s="371"/>
      <c r="HIV9" s="480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0"/>
      <c r="HJJ9" s="30"/>
      <c r="HJK9" s="371"/>
      <c r="HJL9" s="480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0"/>
      <c r="HJZ9" s="30"/>
      <c r="HKA9" s="371"/>
      <c r="HKB9" s="480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0"/>
      <c r="HKP9" s="30"/>
      <c r="HKQ9" s="371"/>
      <c r="HKR9" s="480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0"/>
      <c r="HLF9" s="30"/>
      <c r="HLG9" s="371"/>
      <c r="HLH9" s="480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0"/>
      <c r="HLV9" s="30"/>
      <c r="HLW9" s="371"/>
      <c r="HLX9" s="480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0"/>
      <c r="HML9" s="30"/>
      <c r="HMM9" s="371"/>
      <c r="HMN9" s="480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0"/>
      <c r="HNB9" s="30"/>
      <c r="HNC9" s="371"/>
      <c r="HND9" s="480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0"/>
      <c r="HNR9" s="30"/>
      <c r="HNS9" s="371"/>
      <c r="HNT9" s="480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0"/>
      <c r="HOH9" s="30"/>
      <c r="HOI9" s="371"/>
      <c r="HOJ9" s="480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0"/>
      <c r="HOX9" s="30"/>
      <c r="HOY9" s="371"/>
      <c r="HOZ9" s="480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0"/>
      <c r="HPN9" s="30"/>
      <c r="HPO9" s="371"/>
      <c r="HPP9" s="480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0"/>
      <c r="HQD9" s="30"/>
      <c r="HQE9" s="371"/>
      <c r="HQF9" s="480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0"/>
      <c r="HQT9" s="30"/>
      <c r="HQU9" s="371"/>
      <c r="HQV9" s="480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0"/>
      <c r="HRJ9" s="30"/>
      <c r="HRK9" s="371"/>
      <c r="HRL9" s="480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0"/>
      <c r="HRZ9" s="30"/>
      <c r="HSA9" s="371"/>
      <c r="HSB9" s="480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0"/>
      <c r="HSP9" s="30"/>
      <c r="HSQ9" s="371"/>
      <c r="HSR9" s="480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0"/>
      <c r="HTF9" s="30"/>
      <c r="HTG9" s="371"/>
      <c r="HTH9" s="480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0"/>
      <c r="HTV9" s="30"/>
      <c r="HTW9" s="371"/>
      <c r="HTX9" s="480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0"/>
      <c r="HUL9" s="30"/>
      <c r="HUM9" s="371"/>
      <c r="HUN9" s="480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0"/>
      <c r="HVB9" s="30"/>
      <c r="HVC9" s="371"/>
      <c r="HVD9" s="480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0"/>
      <c r="HVR9" s="30"/>
      <c r="HVS9" s="371"/>
      <c r="HVT9" s="480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0"/>
      <c r="HWH9" s="30"/>
      <c r="HWI9" s="371"/>
      <c r="HWJ9" s="480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0"/>
      <c r="HWX9" s="30"/>
      <c r="HWY9" s="371"/>
      <c r="HWZ9" s="480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0"/>
      <c r="HXN9" s="30"/>
      <c r="HXO9" s="371"/>
      <c r="HXP9" s="480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0"/>
      <c r="HYD9" s="30"/>
      <c r="HYE9" s="371"/>
      <c r="HYF9" s="480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0"/>
      <c r="HYT9" s="30"/>
      <c r="HYU9" s="371"/>
      <c r="HYV9" s="480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0"/>
      <c r="HZJ9" s="30"/>
      <c r="HZK9" s="371"/>
      <c r="HZL9" s="480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0"/>
      <c r="HZZ9" s="30"/>
      <c r="IAA9" s="371"/>
      <c r="IAB9" s="480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0"/>
      <c r="IAP9" s="30"/>
      <c r="IAQ9" s="371"/>
      <c r="IAR9" s="480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0"/>
      <c r="IBF9" s="30"/>
      <c r="IBG9" s="371"/>
      <c r="IBH9" s="480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0"/>
      <c r="IBV9" s="30"/>
      <c r="IBW9" s="371"/>
      <c r="IBX9" s="480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0"/>
      <c r="ICL9" s="30"/>
      <c r="ICM9" s="371"/>
      <c r="ICN9" s="480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0"/>
      <c r="IDB9" s="30"/>
      <c r="IDC9" s="371"/>
      <c r="IDD9" s="480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0"/>
      <c r="IDR9" s="30"/>
      <c r="IDS9" s="371"/>
      <c r="IDT9" s="480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0"/>
      <c r="IEH9" s="30"/>
      <c r="IEI9" s="371"/>
      <c r="IEJ9" s="480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0"/>
      <c r="IEX9" s="30"/>
      <c r="IEY9" s="371"/>
      <c r="IEZ9" s="480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0"/>
      <c r="IFN9" s="30"/>
      <c r="IFO9" s="371"/>
      <c r="IFP9" s="480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0"/>
      <c r="IGD9" s="30"/>
      <c r="IGE9" s="371"/>
      <c r="IGF9" s="480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0"/>
      <c r="IGT9" s="30"/>
      <c r="IGU9" s="371"/>
      <c r="IGV9" s="480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0"/>
      <c r="IHJ9" s="30"/>
      <c r="IHK9" s="371"/>
      <c r="IHL9" s="480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0"/>
      <c r="IHZ9" s="30"/>
      <c r="IIA9" s="371"/>
      <c r="IIB9" s="480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0"/>
      <c r="IIP9" s="30"/>
      <c r="IIQ9" s="371"/>
      <c r="IIR9" s="480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0"/>
      <c r="IJF9" s="30"/>
      <c r="IJG9" s="371"/>
      <c r="IJH9" s="480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0"/>
      <c r="IJV9" s="30"/>
      <c r="IJW9" s="371"/>
      <c r="IJX9" s="480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0"/>
      <c r="IKL9" s="30"/>
      <c r="IKM9" s="371"/>
      <c r="IKN9" s="480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0"/>
      <c r="ILB9" s="30"/>
      <c r="ILC9" s="371"/>
      <c r="ILD9" s="480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0"/>
      <c r="ILR9" s="30"/>
      <c r="ILS9" s="371"/>
      <c r="ILT9" s="480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0"/>
      <c r="IMH9" s="30"/>
      <c r="IMI9" s="371"/>
      <c r="IMJ9" s="480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0"/>
      <c r="IMX9" s="30"/>
      <c r="IMY9" s="371"/>
      <c r="IMZ9" s="480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0"/>
      <c r="INN9" s="30"/>
      <c r="INO9" s="371"/>
      <c r="INP9" s="480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0"/>
      <c r="IOD9" s="30"/>
      <c r="IOE9" s="371"/>
      <c r="IOF9" s="480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0"/>
      <c r="IOT9" s="30"/>
      <c r="IOU9" s="371"/>
      <c r="IOV9" s="480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0"/>
      <c r="IPJ9" s="30"/>
      <c r="IPK9" s="371"/>
      <c r="IPL9" s="480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0"/>
      <c r="IPZ9" s="30"/>
      <c r="IQA9" s="371"/>
      <c r="IQB9" s="480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0"/>
      <c r="IQP9" s="30"/>
      <c r="IQQ9" s="371"/>
      <c r="IQR9" s="480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0"/>
      <c r="IRF9" s="30"/>
      <c r="IRG9" s="371"/>
      <c r="IRH9" s="480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0"/>
      <c r="IRV9" s="30"/>
      <c r="IRW9" s="371"/>
      <c r="IRX9" s="480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0"/>
      <c r="ISL9" s="30"/>
      <c r="ISM9" s="371"/>
      <c r="ISN9" s="480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0"/>
      <c r="ITB9" s="30"/>
      <c r="ITC9" s="371"/>
      <c r="ITD9" s="480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0"/>
      <c r="ITR9" s="30"/>
      <c r="ITS9" s="371"/>
      <c r="ITT9" s="480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0"/>
      <c r="IUH9" s="30"/>
      <c r="IUI9" s="371"/>
      <c r="IUJ9" s="480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0"/>
      <c r="IUX9" s="30"/>
      <c r="IUY9" s="371"/>
      <c r="IUZ9" s="480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0"/>
      <c r="IVN9" s="30"/>
      <c r="IVO9" s="371"/>
      <c r="IVP9" s="480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0"/>
      <c r="IWD9" s="30"/>
      <c r="IWE9" s="371"/>
      <c r="IWF9" s="480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0"/>
      <c r="IWT9" s="30"/>
      <c r="IWU9" s="371"/>
      <c r="IWV9" s="480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0"/>
      <c r="IXJ9" s="30"/>
      <c r="IXK9" s="371"/>
      <c r="IXL9" s="480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0"/>
      <c r="IXZ9" s="30"/>
      <c r="IYA9" s="371"/>
      <c r="IYB9" s="480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0"/>
      <c r="IYP9" s="30"/>
      <c r="IYQ9" s="371"/>
      <c r="IYR9" s="480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0"/>
      <c r="IZF9" s="30"/>
      <c r="IZG9" s="371"/>
      <c r="IZH9" s="480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0"/>
      <c r="IZV9" s="30"/>
      <c r="IZW9" s="371"/>
      <c r="IZX9" s="480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0"/>
      <c r="JAL9" s="30"/>
      <c r="JAM9" s="371"/>
      <c r="JAN9" s="480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0"/>
      <c r="JBB9" s="30"/>
      <c r="JBC9" s="371"/>
      <c r="JBD9" s="480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0"/>
      <c r="JBR9" s="30"/>
      <c r="JBS9" s="371"/>
      <c r="JBT9" s="480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0"/>
      <c r="JCH9" s="30"/>
      <c r="JCI9" s="371"/>
      <c r="JCJ9" s="480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0"/>
      <c r="JCX9" s="30"/>
      <c r="JCY9" s="371"/>
      <c r="JCZ9" s="480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0"/>
      <c r="JDN9" s="30"/>
      <c r="JDO9" s="371"/>
      <c r="JDP9" s="480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0"/>
      <c r="JED9" s="30"/>
      <c r="JEE9" s="371"/>
      <c r="JEF9" s="480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0"/>
      <c r="JET9" s="30"/>
      <c r="JEU9" s="371"/>
      <c r="JEV9" s="480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0"/>
      <c r="JFJ9" s="30"/>
      <c r="JFK9" s="371"/>
      <c r="JFL9" s="480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0"/>
      <c r="JFZ9" s="30"/>
      <c r="JGA9" s="371"/>
      <c r="JGB9" s="480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0"/>
      <c r="JGP9" s="30"/>
      <c r="JGQ9" s="371"/>
      <c r="JGR9" s="480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0"/>
      <c r="JHF9" s="30"/>
      <c r="JHG9" s="371"/>
      <c r="JHH9" s="480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0"/>
      <c r="JHV9" s="30"/>
      <c r="JHW9" s="371"/>
      <c r="JHX9" s="480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0"/>
      <c r="JIL9" s="30"/>
      <c r="JIM9" s="371"/>
      <c r="JIN9" s="480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0"/>
      <c r="JJB9" s="30"/>
      <c r="JJC9" s="371"/>
      <c r="JJD9" s="480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0"/>
      <c r="JJR9" s="30"/>
      <c r="JJS9" s="371"/>
      <c r="JJT9" s="480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0"/>
      <c r="JKH9" s="30"/>
      <c r="JKI9" s="371"/>
      <c r="JKJ9" s="480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0"/>
      <c r="JKX9" s="30"/>
      <c r="JKY9" s="371"/>
      <c r="JKZ9" s="480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0"/>
      <c r="JLN9" s="30"/>
      <c r="JLO9" s="371"/>
      <c r="JLP9" s="480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0"/>
      <c r="JMD9" s="30"/>
      <c r="JME9" s="371"/>
      <c r="JMF9" s="480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0"/>
      <c r="JMT9" s="30"/>
      <c r="JMU9" s="371"/>
      <c r="JMV9" s="480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0"/>
      <c r="JNJ9" s="30"/>
      <c r="JNK9" s="371"/>
      <c r="JNL9" s="480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0"/>
      <c r="JNZ9" s="30"/>
      <c r="JOA9" s="371"/>
      <c r="JOB9" s="480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0"/>
      <c r="JOP9" s="30"/>
      <c r="JOQ9" s="371"/>
      <c r="JOR9" s="480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0"/>
      <c r="JPF9" s="30"/>
      <c r="JPG9" s="371"/>
      <c r="JPH9" s="480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0"/>
      <c r="JPV9" s="30"/>
      <c r="JPW9" s="371"/>
      <c r="JPX9" s="480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0"/>
      <c r="JQL9" s="30"/>
      <c r="JQM9" s="371"/>
      <c r="JQN9" s="480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0"/>
      <c r="JRB9" s="30"/>
      <c r="JRC9" s="371"/>
      <c r="JRD9" s="480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0"/>
      <c r="JRR9" s="30"/>
      <c r="JRS9" s="371"/>
      <c r="JRT9" s="480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0"/>
      <c r="JSH9" s="30"/>
      <c r="JSI9" s="371"/>
      <c r="JSJ9" s="480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0"/>
      <c r="JSX9" s="30"/>
      <c r="JSY9" s="371"/>
      <c r="JSZ9" s="480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0"/>
      <c r="JTN9" s="30"/>
      <c r="JTO9" s="371"/>
      <c r="JTP9" s="480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0"/>
      <c r="JUD9" s="30"/>
      <c r="JUE9" s="371"/>
      <c r="JUF9" s="480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0"/>
      <c r="JUT9" s="30"/>
      <c r="JUU9" s="371"/>
      <c r="JUV9" s="480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0"/>
      <c r="JVJ9" s="30"/>
      <c r="JVK9" s="371"/>
      <c r="JVL9" s="480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0"/>
      <c r="JVZ9" s="30"/>
      <c r="JWA9" s="371"/>
      <c r="JWB9" s="480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0"/>
      <c r="JWP9" s="30"/>
      <c r="JWQ9" s="371"/>
      <c r="JWR9" s="480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0"/>
      <c r="JXF9" s="30"/>
      <c r="JXG9" s="371"/>
      <c r="JXH9" s="480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0"/>
      <c r="JXV9" s="30"/>
      <c r="JXW9" s="371"/>
      <c r="JXX9" s="480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0"/>
      <c r="JYL9" s="30"/>
      <c r="JYM9" s="371"/>
      <c r="JYN9" s="480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0"/>
      <c r="JZB9" s="30"/>
      <c r="JZC9" s="371"/>
      <c r="JZD9" s="480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0"/>
      <c r="JZR9" s="30"/>
      <c r="JZS9" s="371"/>
      <c r="JZT9" s="480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0"/>
      <c r="KAH9" s="30"/>
      <c r="KAI9" s="371"/>
      <c r="KAJ9" s="480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0"/>
      <c r="KAX9" s="30"/>
      <c r="KAY9" s="371"/>
      <c r="KAZ9" s="480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0"/>
      <c r="KBN9" s="30"/>
      <c r="KBO9" s="371"/>
      <c r="KBP9" s="480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0"/>
      <c r="KCD9" s="30"/>
      <c r="KCE9" s="371"/>
      <c r="KCF9" s="480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0"/>
      <c r="KCT9" s="30"/>
      <c r="KCU9" s="371"/>
      <c r="KCV9" s="480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0"/>
      <c r="KDJ9" s="30"/>
      <c r="KDK9" s="371"/>
      <c r="KDL9" s="480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0"/>
      <c r="KDZ9" s="30"/>
      <c r="KEA9" s="371"/>
      <c r="KEB9" s="480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0"/>
      <c r="KEP9" s="30"/>
      <c r="KEQ9" s="371"/>
      <c r="KER9" s="480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0"/>
      <c r="KFF9" s="30"/>
      <c r="KFG9" s="371"/>
      <c r="KFH9" s="480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0"/>
      <c r="KFV9" s="30"/>
      <c r="KFW9" s="371"/>
      <c r="KFX9" s="480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0"/>
      <c r="KGL9" s="30"/>
      <c r="KGM9" s="371"/>
      <c r="KGN9" s="480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0"/>
      <c r="KHB9" s="30"/>
      <c r="KHC9" s="371"/>
      <c r="KHD9" s="480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0"/>
      <c r="KHR9" s="30"/>
      <c r="KHS9" s="371"/>
      <c r="KHT9" s="480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0"/>
      <c r="KIH9" s="30"/>
      <c r="KII9" s="371"/>
      <c r="KIJ9" s="480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0"/>
      <c r="KIX9" s="30"/>
      <c r="KIY9" s="371"/>
      <c r="KIZ9" s="480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0"/>
      <c r="KJN9" s="30"/>
      <c r="KJO9" s="371"/>
      <c r="KJP9" s="480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0"/>
      <c r="KKD9" s="30"/>
      <c r="KKE9" s="371"/>
      <c r="KKF9" s="480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0"/>
      <c r="KKT9" s="30"/>
      <c r="KKU9" s="371"/>
      <c r="KKV9" s="480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0"/>
      <c r="KLJ9" s="30"/>
      <c r="KLK9" s="371"/>
      <c r="KLL9" s="480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0"/>
      <c r="KLZ9" s="30"/>
      <c r="KMA9" s="371"/>
      <c r="KMB9" s="480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0"/>
      <c r="KMP9" s="30"/>
      <c r="KMQ9" s="371"/>
      <c r="KMR9" s="480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0"/>
      <c r="KNF9" s="30"/>
      <c r="KNG9" s="371"/>
      <c r="KNH9" s="480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0"/>
      <c r="KNV9" s="30"/>
      <c r="KNW9" s="371"/>
      <c r="KNX9" s="480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0"/>
      <c r="KOL9" s="30"/>
      <c r="KOM9" s="371"/>
      <c r="KON9" s="480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0"/>
      <c r="KPB9" s="30"/>
      <c r="KPC9" s="371"/>
      <c r="KPD9" s="480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0"/>
      <c r="KPR9" s="30"/>
      <c r="KPS9" s="371"/>
      <c r="KPT9" s="480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0"/>
      <c r="KQH9" s="30"/>
      <c r="KQI9" s="371"/>
      <c r="KQJ9" s="480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0"/>
      <c r="KQX9" s="30"/>
      <c r="KQY9" s="371"/>
      <c r="KQZ9" s="480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0"/>
      <c r="KRN9" s="30"/>
      <c r="KRO9" s="371"/>
      <c r="KRP9" s="480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0"/>
      <c r="KSD9" s="30"/>
      <c r="KSE9" s="371"/>
      <c r="KSF9" s="480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0"/>
      <c r="KST9" s="30"/>
      <c r="KSU9" s="371"/>
      <c r="KSV9" s="480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0"/>
      <c r="KTJ9" s="30"/>
      <c r="KTK9" s="371"/>
      <c r="KTL9" s="480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0"/>
      <c r="KTZ9" s="30"/>
      <c r="KUA9" s="371"/>
      <c r="KUB9" s="480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0"/>
      <c r="KUP9" s="30"/>
      <c r="KUQ9" s="371"/>
      <c r="KUR9" s="480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0"/>
      <c r="KVF9" s="30"/>
      <c r="KVG9" s="371"/>
      <c r="KVH9" s="480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0"/>
      <c r="KVV9" s="30"/>
      <c r="KVW9" s="371"/>
      <c r="KVX9" s="480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0"/>
      <c r="KWL9" s="30"/>
      <c r="KWM9" s="371"/>
      <c r="KWN9" s="480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0"/>
      <c r="KXB9" s="30"/>
      <c r="KXC9" s="371"/>
      <c r="KXD9" s="480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0"/>
      <c r="KXR9" s="30"/>
      <c r="KXS9" s="371"/>
      <c r="KXT9" s="480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0"/>
      <c r="KYH9" s="30"/>
      <c r="KYI9" s="371"/>
      <c r="KYJ9" s="480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0"/>
      <c r="KYX9" s="30"/>
      <c r="KYY9" s="371"/>
      <c r="KYZ9" s="480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0"/>
      <c r="KZN9" s="30"/>
      <c r="KZO9" s="371"/>
      <c r="KZP9" s="480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0"/>
      <c r="LAD9" s="30"/>
      <c r="LAE9" s="371"/>
      <c r="LAF9" s="480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0"/>
      <c r="LAT9" s="30"/>
      <c r="LAU9" s="371"/>
      <c r="LAV9" s="480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0"/>
      <c r="LBJ9" s="30"/>
      <c r="LBK9" s="371"/>
      <c r="LBL9" s="480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0"/>
      <c r="LBZ9" s="30"/>
      <c r="LCA9" s="371"/>
      <c r="LCB9" s="480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0"/>
      <c r="LCP9" s="30"/>
      <c r="LCQ9" s="371"/>
      <c r="LCR9" s="480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0"/>
      <c r="LDF9" s="30"/>
      <c r="LDG9" s="371"/>
      <c r="LDH9" s="480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0"/>
      <c r="LDV9" s="30"/>
      <c r="LDW9" s="371"/>
      <c r="LDX9" s="480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0"/>
      <c r="LEL9" s="30"/>
      <c r="LEM9" s="371"/>
      <c r="LEN9" s="480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0"/>
      <c r="LFB9" s="30"/>
      <c r="LFC9" s="371"/>
      <c r="LFD9" s="480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0"/>
      <c r="LFR9" s="30"/>
      <c r="LFS9" s="371"/>
      <c r="LFT9" s="480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0"/>
      <c r="LGH9" s="30"/>
      <c r="LGI9" s="371"/>
      <c r="LGJ9" s="480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0"/>
      <c r="LGX9" s="30"/>
      <c r="LGY9" s="371"/>
      <c r="LGZ9" s="480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0"/>
      <c r="LHN9" s="30"/>
      <c r="LHO9" s="371"/>
      <c r="LHP9" s="480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0"/>
      <c r="LID9" s="30"/>
      <c r="LIE9" s="371"/>
      <c r="LIF9" s="480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0"/>
      <c r="LIT9" s="30"/>
      <c r="LIU9" s="371"/>
      <c r="LIV9" s="480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0"/>
      <c r="LJJ9" s="30"/>
      <c r="LJK9" s="371"/>
      <c r="LJL9" s="480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0"/>
      <c r="LJZ9" s="30"/>
      <c r="LKA9" s="371"/>
      <c r="LKB9" s="480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0"/>
      <c r="LKP9" s="30"/>
      <c r="LKQ9" s="371"/>
      <c r="LKR9" s="480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0"/>
      <c r="LLF9" s="30"/>
      <c r="LLG9" s="371"/>
      <c r="LLH9" s="480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0"/>
      <c r="LLV9" s="30"/>
      <c r="LLW9" s="371"/>
      <c r="LLX9" s="480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0"/>
      <c r="LML9" s="30"/>
      <c r="LMM9" s="371"/>
      <c r="LMN9" s="480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0"/>
      <c r="LNB9" s="30"/>
      <c r="LNC9" s="371"/>
      <c r="LND9" s="480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0"/>
      <c r="LNR9" s="30"/>
      <c r="LNS9" s="371"/>
      <c r="LNT9" s="480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0"/>
      <c r="LOH9" s="30"/>
      <c r="LOI9" s="371"/>
      <c r="LOJ9" s="480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0"/>
      <c r="LOX9" s="30"/>
      <c r="LOY9" s="371"/>
      <c r="LOZ9" s="480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0"/>
      <c r="LPN9" s="30"/>
      <c r="LPO9" s="371"/>
      <c r="LPP9" s="480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0"/>
      <c r="LQD9" s="30"/>
      <c r="LQE9" s="371"/>
      <c r="LQF9" s="480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0"/>
      <c r="LQT9" s="30"/>
      <c r="LQU9" s="371"/>
      <c r="LQV9" s="480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0"/>
      <c r="LRJ9" s="30"/>
      <c r="LRK9" s="371"/>
      <c r="LRL9" s="480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0"/>
      <c r="LRZ9" s="30"/>
      <c r="LSA9" s="371"/>
      <c r="LSB9" s="480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0"/>
      <c r="LSP9" s="30"/>
      <c r="LSQ9" s="371"/>
      <c r="LSR9" s="480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0"/>
      <c r="LTF9" s="30"/>
      <c r="LTG9" s="371"/>
      <c r="LTH9" s="480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0"/>
      <c r="LTV9" s="30"/>
      <c r="LTW9" s="371"/>
      <c r="LTX9" s="480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0"/>
      <c r="LUL9" s="30"/>
      <c r="LUM9" s="371"/>
      <c r="LUN9" s="480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0"/>
      <c r="LVB9" s="30"/>
      <c r="LVC9" s="371"/>
      <c r="LVD9" s="480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0"/>
      <c r="LVR9" s="30"/>
      <c r="LVS9" s="371"/>
      <c r="LVT9" s="480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0"/>
      <c r="LWH9" s="30"/>
      <c r="LWI9" s="371"/>
      <c r="LWJ9" s="480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0"/>
      <c r="LWX9" s="30"/>
      <c r="LWY9" s="371"/>
      <c r="LWZ9" s="480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0"/>
      <c r="LXN9" s="30"/>
      <c r="LXO9" s="371"/>
      <c r="LXP9" s="480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0"/>
      <c r="LYD9" s="30"/>
      <c r="LYE9" s="371"/>
      <c r="LYF9" s="480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0"/>
      <c r="LYT9" s="30"/>
      <c r="LYU9" s="371"/>
      <c r="LYV9" s="480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0"/>
      <c r="LZJ9" s="30"/>
      <c r="LZK9" s="371"/>
      <c r="LZL9" s="480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0"/>
      <c r="LZZ9" s="30"/>
      <c r="MAA9" s="371"/>
      <c r="MAB9" s="480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0"/>
      <c r="MAP9" s="30"/>
      <c r="MAQ9" s="371"/>
      <c r="MAR9" s="480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0"/>
      <c r="MBF9" s="30"/>
      <c r="MBG9" s="371"/>
      <c r="MBH9" s="480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0"/>
      <c r="MBV9" s="30"/>
      <c r="MBW9" s="371"/>
      <c r="MBX9" s="480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0"/>
      <c r="MCL9" s="30"/>
      <c r="MCM9" s="371"/>
      <c r="MCN9" s="480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0"/>
      <c r="MDB9" s="30"/>
      <c r="MDC9" s="371"/>
      <c r="MDD9" s="480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0"/>
      <c r="MDR9" s="30"/>
      <c r="MDS9" s="371"/>
      <c r="MDT9" s="480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0"/>
      <c r="MEH9" s="30"/>
      <c r="MEI9" s="371"/>
      <c r="MEJ9" s="480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0"/>
      <c r="MEX9" s="30"/>
      <c r="MEY9" s="371"/>
      <c r="MEZ9" s="480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0"/>
      <c r="MFN9" s="30"/>
      <c r="MFO9" s="371"/>
      <c r="MFP9" s="480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0"/>
      <c r="MGD9" s="30"/>
      <c r="MGE9" s="371"/>
      <c r="MGF9" s="480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0"/>
      <c r="MGT9" s="30"/>
      <c r="MGU9" s="371"/>
      <c r="MGV9" s="480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0"/>
      <c r="MHJ9" s="30"/>
      <c r="MHK9" s="371"/>
      <c r="MHL9" s="480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0"/>
      <c r="MHZ9" s="30"/>
      <c r="MIA9" s="371"/>
      <c r="MIB9" s="480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0"/>
      <c r="MIP9" s="30"/>
      <c r="MIQ9" s="371"/>
      <c r="MIR9" s="480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0"/>
      <c r="MJF9" s="30"/>
      <c r="MJG9" s="371"/>
      <c r="MJH9" s="480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0"/>
      <c r="MJV9" s="30"/>
      <c r="MJW9" s="371"/>
      <c r="MJX9" s="480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0"/>
      <c r="MKL9" s="30"/>
      <c r="MKM9" s="371"/>
      <c r="MKN9" s="480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0"/>
      <c r="MLB9" s="30"/>
      <c r="MLC9" s="371"/>
      <c r="MLD9" s="480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0"/>
      <c r="MLR9" s="30"/>
      <c r="MLS9" s="371"/>
      <c r="MLT9" s="480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0"/>
      <c r="MMH9" s="30"/>
      <c r="MMI9" s="371"/>
      <c r="MMJ9" s="480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0"/>
      <c r="MMX9" s="30"/>
      <c r="MMY9" s="371"/>
      <c r="MMZ9" s="480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0"/>
      <c r="MNN9" s="30"/>
      <c r="MNO9" s="371"/>
      <c r="MNP9" s="480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0"/>
      <c r="MOD9" s="30"/>
      <c r="MOE9" s="371"/>
      <c r="MOF9" s="480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0"/>
      <c r="MOT9" s="30"/>
      <c r="MOU9" s="371"/>
      <c r="MOV9" s="480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0"/>
      <c r="MPJ9" s="30"/>
      <c r="MPK9" s="371"/>
      <c r="MPL9" s="480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0"/>
      <c r="MPZ9" s="30"/>
      <c r="MQA9" s="371"/>
      <c r="MQB9" s="480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0"/>
      <c r="MQP9" s="30"/>
      <c r="MQQ9" s="371"/>
      <c r="MQR9" s="480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0"/>
      <c r="MRF9" s="30"/>
      <c r="MRG9" s="371"/>
      <c r="MRH9" s="480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0"/>
      <c r="MRV9" s="30"/>
      <c r="MRW9" s="371"/>
      <c r="MRX9" s="480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0"/>
      <c r="MSL9" s="30"/>
      <c r="MSM9" s="371"/>
      <c r="MSN9" s="480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0"/>
      <c r="MTB9" s="30"/>
      <c r="MTC9" s="371"/>
      <c r="MTD9" s="480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0"/>
      <c r="MTR9" s="30"/>
      <c r="MTS9" s="371"/>
      <c r="MTT9" s="480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0"/>
      <c r="MUH9" s="30"/>
      <c r="MUI9" s="371"/>
      <c r="MUJ9" s="480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0"/>
      <c r="MUX9" s="30"/>
      <c r="MUY9" s="371"/>
      <c r="MUZ9" s="480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0"/>
      <c r="MVN9" s="30"/>
      <c r="MVO9" s="371"/>
      <c r="MVP9" s="480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0"/>
      <c r="MWD9" s="30"/>
      <c r="MWE9" s="371"/>
      <c r="MWF9" s="480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0"/>
      <c r="MWT9" s="30"/>
      <c r="MWU9" s="371"/>
      <c r="MWV9" s="480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0"/>
      <c r="MXJ9" s="30"/>
      <c r="MXK9" s="371"/>
      <c r="MXL9" s="480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0"/>
      <c r="MXZ9" s="30"/>
      <c r="MYA9" s="371"/>
      <c r="MYB9" s="480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0"/>
      <c r="MYP9" s="30"/>
      <c r="MYQ9" s="371"/>
      <c r="MYR9" s="480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0"/>
      <c r="MZF9" s="30"/>
      <c r="MZG9" s="371"/>
      <c r="MZH9" s="480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0"/>
      <c r="MZV9" s="30"/>
      <c r="MZW9" s="371"/>
      <c r="MZX9" s="480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0"/>
      <c r="NAL9" s="30"/>
      <c r="NAM9" s="371"/>
      <c r="NAN9" s="480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0"/>
      <c r="NBB9" s="30"/>
      <c r="NBC9" s="371"/>
      <c r="NBD9" s="480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0"/>
      <c r="NBR9" s="30"/>
      <c r="NBS9" s="371"/>
      <c r="NBT9" s="480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0"/>
      <c r="NCH9" s="30"/>
      <c r="NCI9" s="371"/>
      <c r="NCJ9" s="480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0"/>
      <c r="NCX9" s="30"/>
      <c r="NCY9" s="371"/>
      <c r="NCZ9" s="480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0"/>
      <c r="NDN9" s="30"/>
      <c r="NDO9" s="371"/>
      <c r="NDP9" s="480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0"/>
      <c r="NED9" s="30"/>
      <c r="NEE9" s="371"/>
      <c r="NEF9" s="480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0"/>
      <c r="NET9" s="30"/>
      <c r="NEU9" s="371"/>
      <c r="NEV9" s="480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0"/>
      <c r="NFJ9" s="30"/>
      <c r="NFK9" s="371"/>
      <c r="NFL9" s="480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0"/>
      <c r="NFZ9" s="30"/>
      <c r="NGA9" s="371"/>
      <c r="NGB9" s="480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0"/>
      <c r="NGP9" s="30"/>
      <c r="NGQ9" s="371"/>
      <c r="NGR9" s="480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0"/>
      <c r="NHF9" s="30"/>
      <c r="NHG9" s="371"/>
      <c r="NHH9" s="480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0"/>
      <c r="NHV9" s="30"/>
      <c r="NHW9" s="371"/>
      <c r="NHX9" s="480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0"/>
      <c r="NIL9" s="30"/>
      <c r="NIM9" s="371"/>
      <c r="NIN9" s="480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0"/>
      <c r="NJB9" s="30"/>
      <c r="NJC9" s="371"/>
      <c r="NJD9" s="480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0"/>
      <c r="NJR9" s="30"/>
      <c r="NJS9" s="371"/>
      <c r="NJT9" s="480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0"/>
      <c r="NKH9" s="30"/>
      <c r="NKI9" s="371"/>
      <c r="NKJ9" s="480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0"/>
      <c r="NKX9" s="30"/>
      <c r="NKY9" s="371"/>
      <c r="NKZ9" s="480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0"/>
      <c r="NLN9" s="30"/>
      <c r="NLO9" s="371"/>
      <c r="NLP9" s="480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0"/>
      <c r="NMD9" s="30"/>
      <c r="NME9" s="371"/>
      <c r="NMF9" s="480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0"/>
      <c r="NMT9" s="30"/>
      <c r="NMU9" s="371"/>
      <c r="NMV9" s="480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0"/>
      <c r="NNJ9" s="30"/>
      <c r="NNK9" s="371"/>
      <c r="NNL9" s="480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0"/>
      <c r="NNZ9" s="30"/>
      <c r="NOA9" s="371"/>
      <c r="NOB9" s="480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0"/>
      <c r="NOP9" s="30"/>
      <c r="NOQ9" s="371"/>
      <c r="NOR9" s="480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0"/>
      <c r="NPF9" s="30"/>
      <c r="NPG9" s="371"/>
      <c r="NPH9" s="480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0"/>
      <c r="NPV9" s="30"/>
      <c r="NPW9" s="371"/>
      <c r="NPX9" s="480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0"/>
      <c r="NQL9" s="30"/>
      <c r="NQM9" s="371"/>
      <c r="NQN9" s="480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0"/>
      <c r="NRB9" s="30"/>
      <c r="NRC9" s="371"/>
      <c r="NRD9" s="480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0"/>
      <c r="NRR9" s="30"/>
      <c r="NRS9" s="371"/>
      <c r="NRT9" s="480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0"/>
      <c r="NSH9" s="30"/>
      <c r="NSI9" s="371"/>
      <c r="NSJ9" s="480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0"/>
      <c r="NSX9" s="30"/>
      <c r="NSY9" s="371"/>
      <c r="NSZ9" s="480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0"/>
      <c r="NTN9" s="30"/>
      <c r="NTO9" s="371"/>
      <c r="NTP9" s="480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0"/>
      <c r="NUD9" s="30"/>
      <c r="NUE9" s="371"/>
      <c r="NUF9" s="480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0"/>
      <c r="NUT9" s="30"/>
      <c r="NUU9" s="371"/>
      <c r="NUV9" s="480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0"/>
      <c r="NVJ9" s="30"/>
      <c r="NVK9" s="371"/>
      <c r="NVL9" s="480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0"/>
      <c r="NVZ9" s="30"/>
      <c r="NWA9" s="371"/>
      <c r="NWB9" s="480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0"/>
      <c r="NWP9" s="30"/>
      <c r="NWQ9" s="371"/>
      <c r="NWR9" s="480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0"/>
      <c r="NXF9" s="30"/>
      <c r="NXG9" s="371"/>
      <c r="NXH9" s="480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0"/>
      <c r="NXV9" s="30"/>
      <c r="NXW9" s="371"/>
      <c r="NXX9" s="480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0"/>
      <c r="NYL9" s="30"/>
      <c r="NYM9" s="371"/>
      <c r="NYN9" s="480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0"/>
      <c r="NZB9" s="30"/>
      <c r="NZC9" s="371"/>
      <c r="NZD9" s="480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0"/>
      <c r="NZR9" s="30"/>
      <c r="NZS9" s="371"/>
      <c r="NZT9" s="480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0"/>
      <c r="OAH9" s="30"/>
      <c r="OAI9" s="371"/>
      <c r="OAJ9" s="480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0"/>
      <c r="OAX9" s="30"/>
      <c r="OAY9" s="371"/>
      <c r="OAZ9" s="480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0"/>
      <c r="OBN9" s="30"/>
      <c r="OBO9" s="371"/>
      <c r="OBP9" s="480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0"/>
      <c r="OCD9" s="30"/>
      <c r="OCE9" s="371"/>
      <c r="OCF9" s="480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0"/>
      <c r="OCT9" s="30"/>
      <c r="OCU9" s="371"/>
      <c r="OCV9" s="480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0"/>
      <c r="ODJ9" s="30"/>
      <c r="ODK9" s="371"/>
      <c r="ODL9" s="480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0"/>
      <c r="ODZ9" s="30"/>
      <c r="OEA9" s="371"/>
      <c r="OEB9" s="480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0"/>
      <c r="OEP9" s="30"/>
      <c r="OEQ9" s="371"/>
      <c r="OER9" s="480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0"/>
      <c r="OFF9" s="30"/>
      <c r="OFG9" s="371"/>
      <c r="OFH9" s="480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0"/>
      <c r="OFV9" s="30"/>
      <c r="OFW9" s="371"/>
      <c r="OFX9" s="480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0"/>
      <c r="OGL9" s="30"/>
      <c r="OGM9" s="371"/>
      <c r="OGN9" s="480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0"/>
      <c r="OHB9" s="30"/>
      <c r="OHC9" s="371"/>
      <c r="OHD9" s="480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0"/>
      <c r="OHR9" s="30"/>
      <c r="OHS9" s="371"/>
      <c r="OHT9" s="480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0"/>
      <c r="OIH9" s="30"/>
      <c r="OII9" s="371"/>
      <c r="OIJ9" s="480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0"/>
      <c r="OIX9" s="30"/>
      <c r="OIY9" s="371"/>
      <c r="OIZ9" s="480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0"/>
      <c r="OJN9" s="30"/>
      <c r="OJO9" s="371"/>
      <c r="OJP9" s="480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0"/>
      <c r="OKD9" s="30"/>
      <c r="OKE9" s="371"/>
      <c r="OKF9" s="480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0"/>
      <c r="OKT9" s="30"/>
      <c r="OKU9" s="371"/>
      <c r="OKV9" s="480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0"/>
      <c r="OLJ9" s="30"/>
      <c r="OLK9" s="371"/>
      <c r="OLL9" s="480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0"/>
      <c r="OLZ9" s="30"/>
      <c r="OMA9" s="371"/>
      <c r="OMB9" s="480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0"/>
      <c r="OMP9" s="30"/>
      <c r="OMQ9" s="371"/>
      <c r="OMR9" s="480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0"/>
      <c r="ONF9" s="30"/>
      <c r="ONG9" s="371"/>
      <c r="ONH9" s="480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0"/>
      <c r="ONV9" s="30"/>
      <c r="ONW9" s="371"/>
      <c r="ONX9" s="480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0"/>
      <c r="OOL9" s="30"/>
      <c r="OOM9" s="371"/>
      <c r="OON9" s="480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0"/>
      <c r="OPB9" s="30"/>
      <c r="OPC9" s="371"/>
      <c r="OPD9" s="480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0"/>
      <c r="OPR9" s="30"/>
      <c r="OPS9" s="371"/>
      <c r="OPT9" s="480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0"/>
      <c r="OQH9" s="30"/>
      <c r="OQI9" s="371"/>
      <c r="OQJ9" s="480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0"/>
      <c r="OQX9" s="30"/>
      <c r="OQY9" s="371"/>
      <c r="OQZ9" s="480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0"/>
      <c r="ORN9" s="30"/>
      <c r="ORO9" s="371"/>
      <c r="ORP9" s="480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0"/>
      <c r="OSD9" s="30"/>
      <c r="OSE9" s="371"/>
      <c r="OSF9" s="480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0"/>
      <c r="OST9" s="30"/>
      <c r="OSU9" s="371"/>
      <c r="OSV9" s="480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0"/>
      <c r="OTJ9" s="30"/>
      <c r="OTK9" s="371"/>
      <c r="OTL9" s="480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0"/>
      <c r="OTZ9" s="30"/>
      <c r="OUA9" s="371"/>
      <c r="OUB9" s="480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0"/>
      <c r="OUP9" s="30"/>
      <c r="OUQ9" s="371"/>
      <c r="OUR9" s="480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0"/>
      <c r="OVF9" s="30"/>
      <c r="OVG9" s="371"/>
      <c r="OVH9" s="480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0"/>
      <c r="OVV9" s="30"/>
      <c r="OVW9" s="371"/>
      <c r="OVX9" s="480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0"/>
      <c r="OWL9" s="30"/>
      <c r="OWM9" s="371"/>
      <c r="OWN9" s="480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0"/>
      <c r="OXB9" s="30"/>
      <c r="OXC9" s="371"/>
      <c r="OXD9" s="480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0"/>
      <c r="OXR9" s="30"/>
      <c r="OXS9" s="371"/>
      <c r="OXT9" s="480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0"/>
      <c r="OYH9" s="30"/>
      <c r="OYI9" s="371"/>
      <c r="OYJ9" s="480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0"/>
      <c r="OYX9" s="30"/>
      <c r="OYY9" s="371"/>
      <c r="OYZ9" s="480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0"/>
      <c r="OZN9" s="30"/>
      <c r="OZO9" s="371"/>
      <c r="OZP9" s="480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0"/>
      <c r="PAD9" s="30"/>
      <c r="PAE9" s="371"/>
      <c r="PAF9" s="480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0"/>
      <c r="PAT9" s="30"/>
      <c r="PAU9" s="371"/>
      <c r="PAV9" s="480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0"/>
      <c r="PBJ9" s="30"/>
      <c r="PBK9" s="371"/>
      <c r="PBL9" s="480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0"/>
      <c r="PBZ9" s="30"/>
      <c r="PCA9" s="371"/>
      <c r="PCB9" s="480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0"/>
      <c r="PCP9" s="30"/>
      <c r="PCQ9" s="371"/>
      <c r="PCR9" s="480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0"/>
      <c r="PDF9" s="30"/>
      <c r="PDG9" s="371"/>
      <c r="PDH9" s="480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0"/>
      <c r="PDV9" s="30"/>
      <c r="PDW9" s="371"/>
      <c r="PDX9" s="480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0"/>
      <c r="PEL9" s="30"/>
      <c r="PEM9" s="371"/>
      <c r="PEN9" s="480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0"/>
      <c r="PFB9" s="30"/>
      <c r="PFC9" s="371"/>
      <c r="PFD9" s="480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0"/>
      <c r="PFR9" s="30"/>
      <c r="PFS9" s="371"/>
      <c r="PFT9" s="480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0"/>
      <c r="PGH9" s="30"/>
      <c r="PGI9" s="371"/>
      <c r="PGJ9" s="480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0"/>
      <c r="PGX9" s="30"/>
      <c r="PGY9" s="371"/>
      <c r="PGZ9" s="480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0"/>
      <c r="PHN9" s="30"/>
      <c r="PHO9" s="371"/>
      <c r="PHP9" s="480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0"/>
      <c r="PID9" s="30"/>
      <c r="PIE9" s="371"/>
      <c r="PIF9" s="480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0"/>
      <c r="PIT9" s="30"/>
      <c r="PIU9" s="371"/>
      <c r="PIV9" s="480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0"/>
      <c r="PJJ9" s="30"/>
      <c r="PJK9" s="371"/>
      <c r="PJL9" s="480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0"/>
      <c r="PJZ9" s="30"/>
      <c r="PKA9" s="371"/>
      <c r="PKB9" s="480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0"/>
      <c r="PKP9" s="30"/>
      <c r="PKQ9" s="371"/>
      <c r="PKR9" s="480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0"/>
      <c r="PLF9" s="30"/>
      <c r="PLG9" s="371"/>
      <c r="PLH9" s="480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0"/>
      <c r="PLV9" s="30"/>
      <c r="PLW9" s="371"/>
      <c r="PLX9" s="480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0"/>
      <c r="PML9" s="30"/>
      <c r="PMM9" s="371"/>
      <c r="PMN9" s="480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0"/>
      <c r="PNB9" s="30"/>
      <c r="PNC9" s="371"/>
      <c r="PND9" s="480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0"/>
      <c r="PNR9" s="30"/>
      <c r="PNS9" s="371"/>
      <c r="PNT9" s="480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0"/>
      <c r="POH9" s="30"/>
      <c r="POI9" s="371"/>
      <c r="POJ9" s="480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0"/>
      <c r="POX9" s="30"/>
      <c r="POY9" s="371"/>
      <c r="POZ9" s="480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0"/>
      <c r="PPN9" s="30"/>
      <c r="PPO9" s="371"/>
      <c r="PPP9" s="480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0"/>
      <c r="PQD9" s="30"/>
      <c r="PQE9" s="371"/>
      <c r="PQF9" s="480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0"/>
      <c r="PQT9" s="30"/>
      <c r="PQU9" s="371"/>
      <c r="PQV9" s="480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0"/>
      <c r="PRJ9" s="30"/>
      <c r="PRK9" s="371"/>
      <c r="PRL9" s="480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0"/>
      <c r="PRZ9" s="30"/>
      <c r="PSA9" s="371"/>
      <c r="PSB9" s="480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0"/>
      <c r="PSP9" s="30"/>
      <c r="PSQ9" s="371"/>
      <c r="PSR9" s="480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0"/>
      <c r="PTF9" s="30"/>
      <c r="PTG9" s="371"/>
      <c r="PTH9" s="480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0"/>
      <c r="PTV9" s="30"/>
      <c r="PTW9" s="371"/>
      <c r="PTX9" s="480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0"/>
      <c r="PUL9" s="30"/>
      <c r="PUM9" s="371"/>
      <c r="PUN9" s="480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0"/>
      <c r="PVB9" s="30"/>
      <c r="PVC9" s="371"/>
      <c r="PVD9" s="480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0"/>
      <c r="PVR9" s="30"/>
      <c r="PVS9" s="371"/>
      <c r="PVT9" s="480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0"/>
      <c r="PWH9" s="30"/>
      <c r="PWI9" s="371"/>
      <c r="PWJ9" s="480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0"/>
      <c r="PWX9" s="30"/>
      <c r="PWY9" s="371"/>
      <c r="PWZ9" s="480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0"/>
      <c r="PXN9" s="30"/>
      <c r="PXO9" s="371"/>
      <c r="PXP9" s="480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0"/>
      <c r="PYD9" s="30"/>
      <c r="PYE9" s="371"/>
      <c r="PYF9" s="480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0"/>
      <c r="PYT9" s="30"/>
      <c r="PYU9" s="371"/>
      <c r="PYV9" s="480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0"/>
      <c r="PZJ9" s="30"/>
      <c r="PZK9" s="371"/>
      <c r="PZL9" s="480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0"/>
      <c r="PZZ9" s="30"/>
      <c r="QAA9" s="371"/>
      <c r="QAB9" s="480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0"/>
      <c r="QAP9" s="30"/>
      <c r="QAQ9" s="371"/>
      <c r="QAR9" s="480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0"/>
      <c r="QBF9" s="30"/>
      <c r="QBG9" s="371"/>
      <c r="QBH9" s="480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0"/>
      <c r="QBV9" s="30"/>
      <c r="QBW9" s="371"/>
      <c r="QBX9" s="480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0"/>
      <c r="QCL9" s="30"/>
      <c r="QCM9" s="371"/>
      <c r="QCN9" s="480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0"/>
      <c r="QDB9" s="30"/>
      <c r="QDC9" s="371"/>
      <c r="QDD9" s="480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0"/>
      <c r="QDR9" s="30"/>
      <c r="QDS9" s="371"/>
      <c r="QDT9" s="480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0"/>
      <c r="QEH9" s="30"/>
      <c r="QEI9" s="371"/>
      <c r="QEJ9" s="480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0"/>
      <c r="QEX9" s="30"/>
      <c r="QEY9" s="371"/>
      <c r="QEZ9" s="480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0"/>
      <c r="QFN9" s="30"/>
      <c r="QFO9" s="371"/>
      <c r="QFP9" s="480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0"/>
      <c r="QGD9" s="30"/>
      <c r="QGE9" s="371"/>
      <c r="QGF9" s="480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0"/>
      <c r="QGT9" s="30"/>
      <c r="QGU9" s="371"/>
      <c r="QGV9" s="480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0"/>
      <c r="QHJ9" s="30"/>
      <c r="QHK9" s="371"/>
      <c r="QHL9" s="480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0"/>
      <c r="QHZ9" s="30"/>
      <c r="QIA9" s="371"/>
      <c r="QIB9" s="480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0"/>
      <c r="QIP9" s="30"/>
      <c r="QIQ9" s="371"/>
      <c r="QIR9" s="480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0"/>
      <c r="QJF9" s="30"/>
      <c r="QJG9" s="371"/>
      <c r="QJH9" s="480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0"/>
      <c r="QJV9" s="30"/>
      <c r="QJW9" s="371"/>
      <c r="QJX9" s="480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0"/>
      <c r="QKL9" s="30"/>
      <c r="QKM9" s="371"/>
      <c r="QKN9" s="480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0"/>
      <c r="QLB9" s="30"/>
      <c r="QLC9" s="371"/>
      <c r="QLD9" s="480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0"/>
      <c r="QLR9" s="30"/>
      <c r="QLS9" s="371"/>
      <c r="QLT9" s="480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0"/>
      <c r="QMH9" s="30"/>
      <c r="QMI9" s="371"/>
      <c r="QMJ9" s="480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0"/>
      <c r="QMX9" s="30"/>
      <c r="QMY9" s="371"/>
      <c r="QMZ9" s="480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0"/>
      <c r="QNN9" s="30"/>
      <c r="QNO9" s="371"/>
      <c r="QNP9" s="480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0"/>
      <c r="QOD9" s="30"/>
      <c r="QOE9" s="371"/>
      <c r="QOF9" s="480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0"/>
      <c r="QOT9" s="30"/>
      <c r="QOU9" s="371"/>
      <c r="QOV9" s="480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0"/>
      <c r="QPJ9" s="30"/>
      <c r="QPK9" s="371"/>
      <c r="QPL9" s="480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0"/>
      <c r="QPZ9" s="30"/>
      <c r="QQA9" s="371"/>
      <c r="QQB9" s="480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0"/>
      <c r="QQP9" s="30"/>
      <c r="QQQ9" s="371"/>
      <c r="QQR9" s="480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0"/>
      <c r="QRF9" s="30"/>
      <c r="QRG9" s="371"/>
      <c r="QRH9" s="480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0"/>
      <c r="QRV9" s="30"/>
      <c r="QRW9" s="371"/>
      <c r="QRX9" s="480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0"/>
      <c r="QSL9" s="30"/>
      <c r="QSM9" s="371"/>
      <c r="QSN9" s="480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0"/>
      <c r="QTB9" s="30"/>
      <c r="QTC9" s="371"/>
      <c r="QTD9" s="480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0"/>
      <c r="QTR9" s="30"/>
      <c r="QTS9" s="371"/>
      <c r="QTT9" s="480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0"/>
      <c r="QUH9" s="30"/>
      <c r="QUI9" s="371"/>
      <c r="QUJ9" s="480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0"/>
      <c r="QUX9" s="30"/>
      <c r="QUY9" s="371"/>
      <c r="QUZ9" s="480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0"/>
      <c r="QVN9" s="30"/>
      <c r="QVO9" s="371"/>
      <c r="QVP9" s="480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0"/>
      <c r="QWD9" s="30"/>
      <c r="QWE9" s="371"/>
      <c r="QWF9" s="480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0"/>
      <c r="QWT9" s="30"/>
      <c r="QWU9" s="371"/>
      <c r="QWV9" s="480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0"/>
      <c r="QXJ9" s="30"/>
      <c r="QXK9" s="371"/>
      <c r="QXL9" s="480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0"/>
      <c r="QXZ9" s="30"/>
      <c r="QYA9" s="371"/>
      <c r="QYB9" s="480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0"/>
      <c r="QYP9" s="30"/>
      <c r="QYQ9" s="371"/>
      <c r="QYR9" s="480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0"/>
      <c r="QZF9" s="30"/>
      <c r="QZG9" s="371"/>
      <c r="QZH9" s="480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0"/>
      <c r="QZV9" s="30"/>
      <c r="QZW9" s="371"/>
      <c r="QZX9" s="480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0"/>
      <c r="RAL9" s="30"/>
      <c r="RAM9" s="371"/>
      <c r="RAN9" s="480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0"/>
      <c r="RBB9" s="30"/>
      <c r="RBC9" s="371"/>
      <c r="RBD9" s="480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0"/>
      <c r="RBR9" s="30"/>
      <c r="RBS9" s="371"/>
      <c r="RBT9" s="480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0"/>
      <c r="RCH9" s="30"/>
      <c r="RCI9" s="371"/>
      <c r="RCJ9" s="480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0"/>
      <c r="RCX9" s="30"/>
      <c r="RCY9" s="371"/>
      <c r="RCZ9" s="480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0"/>
      <c r="RDN9" s="30"/>
      <c r="RDO9" s="371"/>
      <c r="RDP9" s="480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0"/>
      <c r="RED9" s="30"/>
      <c r="REE9" s="371"/>
      <c r="REF9" s="480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0"/>
      <c r="RET9" s="30"/>
      <c r="REU9" s="371"/>
      <c r="REV9" s="480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0"/>
      <c r="RFJ9" s="30"/>
      <c r="RFK9" s="371"/>
      <c r="RFL9" s="480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0"/>
      <c r="RFZ9" s="30"/>
      <c r="RGA9" s="371"/>
      <c r="RGB9" s="480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0"/>
      <c r="RGP9" s="30"/>
      <c r="RGQ9" s="371"/>
      <c r="RGR9" s="480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0"/>
      <c r="RHF9" s="30"/>
      <c r="RHG9" s="371"/>
      <c r="RHH9" s="480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0"/>
      <c r="RHV9" s="30"/>
      <c r="RHW9" s="371"/>
      <c r="RHX9" s="480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0"/>
      <c r="RIL9" s="30"/>
      <c r="RIM9" s="371"/>
      <c r="RIN9" s="480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0"/>
      <c r="RJB9" s="30"/>
      <c r="RJC9" s="371"/>
      <c r="RJD9" s="480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0"/>
      <c r="RJR9" s="30"/>
      <c r="RJS9" s="371"/>
      <c r="RJT9" s="480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0"/>
      <c r="RKH9" s="30"/>
      <c r="RKI9" s="371"/>
      <c r="RKJ9" s="480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0"/>
      <c r="RKX9" s="30"/>
      <c r="RKY9" s="371"/>
      <c r="RKZ9" s="480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0"/>
      <c r="RLN9" s="30"/>
      <c r="RLO9" s="371"/>
      <c r="RLP9" s="480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0"/>
      <c r="RMD9" s="30"/>
      <c r="RME9" s="371"/>
      <c r="RMF9" s="480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0"/>
      <c r="RMT9" s="30"/>
      <c r="RMU9" s="371"/>
      <c r="RMV9" s="480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0"/>
      <c r="RNJ9" s="30"/>
      <c r="RNK9" s="371"/>
      <c r="RNL9" s="480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0"/>
      <c r="RNZ9" s="30"/>
      <c r="ROA9" s="371"/>
      <c r="ROB9" s="480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0"/>
      <c r="ROP9" s="30"/>
      <c r="ROQ9" s="371"/>
      <c r="ROR9" s="480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0"/>
      <c r="RPF9" s="30"/>
      <c r="RPG9" s="371"/>
      <c r="RPH9" s="480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0"/>
      <c r="RPV9" s="30"/>
      <c r="RPW9" s="371"/>
      <c r="RPX9" s="480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0"/>
      <c r="RQL9" s="30"/>
      <c r="RQM9" s="371"/>
      <c r="RQN9" s="480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0"/>
      <c r="RRB9" s="30"/>
      <c r="RRC9" s="371"/>
      <c r="RRD9" s="480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0"/>
      <c r="RRR9" s="30"/>
      <c r="RRS9" s="371"/>
      <c r="RRT9" s="480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0"/>
      <c r="RSH9" s="30"/>
      <c r="RSI9" s="371"/>
      <c r="RSJ9" s="480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0"/>
      <c r="RSX9" s="30"/>
      <c r="RSY9" s="371"/>
      <c r="RSZ9" s="480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0"/>
      <c r="RTN9" s="30"/>
      <c r="RTO9" s="371"/>
      <c r="RTP9" s="480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0"/>
      <c r="RUD9" s="30"/>
      <c r="RUE9" s="371"/>
      <c r="RUF9" s="480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0"/>
      <c r="RUT9" s="30"/>
      <c r="RUU9" s="371"/>
      <c r="RUV9" s="480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0"/>
      <c r="RVJ9" s="30"/>
      <c r="RVK9" s="371"/>
      <c r="RVL9" s="480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0"/>
      <c r="RVZ9" s="30"/>
      <c r="RWA9" s="371"/>
      <c r="RWB9" s="480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0"/>
      <c r="RWP9" s="30"/>
      <c r="RWQ9" s="371"/>
      <c r="RWR9" s="480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0"/>
      <c r="RXF9" s="30"/>
      <c r="RXG9" s="371"/>
      <c r="RXH9" s="480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0"/>
      <c r="RXV9" s="30"/>
      <c r="RXW9" s="371"/>
      <c r="RXX9" s="480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0"/>
      <c r="RYL9" s="30"/>
      <c r="RYM9" s="371"/>
      <c r="RYN9" s="480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0"/>
      <c r="RZB9" s="30"/>
      <c r="RZC9" s="371"/>
      <c r="RZD9" s="480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0"/>
      <c r="RZR9" s="30"/>
      <c r="RZS9" s="371"/>
      <c r="RZT9" s="480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0"/>
      <c r="SAH9" s="30"/>
      <c r="SAI9" s="371"/>
      <c r="SAJ9" s="480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0"/>
      <c r="SAX9" s="30"/>
      <c r="SAY9" s="371"/>
      <c r="SAZ9" s="480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0"/>
      <c r="SBN9" s="30"/>
      <c r="SBO9" s="371"/>
      <c r="SBP9" s="480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0"/>
      <c r="SCD9" s="30"/>
      <c r="SCE9" s="371"/>
      <c r="SCF9" s="480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0"/>
      <c r="SCT9" s="30"/>
      <c r="SCU9" s="371"/>
      <c r="SCV9" s="480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0"/>
      <c r="SDJ9" s="30"/>
      <c r="SDK9" s="371"/>
      <c r="SDL9" s="480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0"/>
      <c r="SDZ9" s="30"/>
      <c r="SEA9" s="371"/>
      <c r="SEB9" s="480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0"/>
      <c r="SEP9" s="30"/>
      <c r="SEQ9" s="371"/>
      <c r="SER9" s="480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0"/>
      <c r="SFF9" s="30"/>
      <c r="SFG9" s="371"/>
      <c r="SFH9" s="480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0"/>
      <c r="SFV9" s="30"/>
      <c r="SFW9" s="371"/>
      <c r="SFX9" s="480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0"/>
      <c r="SGL9" s="30"/>
      <c r="SGM9" s="371"/>
      <c r="SGN9" s="480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0"/>
      <c r="SHB9" s="30"/>
      <c r="SHC9" s="371"/>
      <c r="SHD9" s="480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0"/>
      <c r="SHR9" s="30"/>
      <c r="SHS9" s="371"/>
      <c r="SHT9" s="480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0"/>
      <c r="SIH9" s="30"/>
      <c r="SII9" s="371"/>
      <c r="SIJ9" s="480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0"/>
      <c r="SIX9" s="30"/>
      <c r="SIY9" s="371"/>
      <c r="SIZ9" s="480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0"/>
      <c r="SJN9" s="30"/>
      <c r="SJO9" s="371"/>
      <c r="SJP9" s="480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0"/>
      <c r="SKD9" s="30"/>
      <c r="SKE9" s="371"/>
      <c r="SKF9" s="480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0"/>
      <c r="SKT9" s="30"/>
      <c r="SKU9" s="371"/>
      <c r="SKV9" s="480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0"/>
      <c r="SLJ9" s="30"/>
      <c r="SLK9" s="371"/>
      <c r="SLL9" s="480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0"/>
      <c r="SLZ9" s="30"/>
      <c r="SMA9" s="371"/>
      <c r="SMB9" s="480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0"/>
      <c r="SMP9" s="30"/>
      <c r="SMQ9" s="371"/>
      <c r="SMR9" s="480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0"/>
      <c r="SNF9" s="30"/>
      <c r="SNG9" s="371"/>
      <c r="SNH9" s="480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0"/>
      <c r="SNV9" s="30"/>
      <c r="SNW9" s="371"/>
      <c r="SNX9" s="480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0"/>
      <c r="SOL9" s="30"/>
      <c r="SOM9" s="371"/>
      <c r="SON9" s="480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0"/>
      <c r="SPB9" s="30"/>
      <c r="SPC9" s="371"/>
      <c r="SPD9" s="480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0"/>
      <c r="SPR9" s="30"/>
      <c r="SPS9" s="371"/>
      <c r="SPT9" s="480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0"/>
      <c r="SQH9" s="30"/>
      <c r="SQI9" s="371"/>
      <c r="SQJ9" s="480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0"/>
      <c r="SQX9" s="30"/>
      <c r="SQY9" s="371"/>
      <c r="SQZ9" s="480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0"/>
      <c r="SRN9" s="30"/>
      <c r="SRO9" s="371"/>
      <c r="SRP9" s="480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0"/>
      <c r="SSD9" s="30"/>
      <c r="SSE9" s="371"/>
      <c r="SSF9" s="480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0"/>
      <c r="SST9" s="30"/>
      <c r="SSU9" s="371"/>
      <c r="SSV9" s="480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0"/>
      <c r="STJ9" s="30"/>
      <c r="STK9" s="371"/>
      <c r="STL9" s="480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0"/>
      <c r="STZ9" s="30"/>
      <c r="SUA9" s="371"/>
      <c r="SUB9" s="480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0"/>
      <c r="SUP9" s="30"/>
      <c r="SUQ9" s="371"/>
      <c r="SUR9" s="480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0"/>
      <c r="SVF9" s="30"/>
      <c r="SVG9" s="371"/>
      <c r="SVH9" s="480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0"/>
      <c r="SVV9" s="30"/>
      <c r="SVW9" s="371"/>
      <c r="SVX9" s="480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0"/>
      <c r="SWL9" s="30"/>
      <c r="SWM9" s="371"/>
      <c r="SWN9" s="480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0"/>
      <c r="SXB9" s="30"/>
      <c r="SXC9" s="371"/>
      <c r="SXD9" s="480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0"/>
      <c r="SXR9" s="30"/>
      <c r="SXS9" s="371"/>
      <c r="SXT9" s="480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0"/>
      <c r="SYH9" s="30"/>
      <c r="SYI9" s="371"/>
      <c r="SYJ9" s="480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0"/>
      <c r="SYX9" s="30"/>
      <c r="SYY9" s="371"/>
      <c r="SYZ9" s="480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0"/>
      <c r="SZN9" s="30"/>
      <c r="SZO9" s="371"/>
      <c r="SZP9" s="480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0"/>
      <c r="TAD9" s="30"/>
      <c r="TAE9" s="371"/>
      <c r="TAF9" s="480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0"/>
      <c r="TAT9" s="30"/>
      <c r="TAU9" s="371"/>
      <c r="TAV9" s="480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0"/>
      <c r="TBJ9" s="30"/>
      <c r="TBK9" s="371"/>
      <c r="TBL9" s="480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0"/>
      <c r="TBZ9" s="30"/>
      <c r="TCA9" s="371"/>
      <c r="TCB9" s="480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0"/>
      <c r="TCP9" s="30"/>
      <c r="TCQ9" s="371"/>
      <c r="TCR9" s="480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0"/>
      <c r="TDF9" s="30"/>
      <c r="TDG9" s="371"/>
      <c r="TDH9" s="480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0"/>
      <c r="TDV9" s="30"/>
      <c r="TDW9" s="371"/>
      <c r="TDX9" s="480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0"/>
      <c r="TEL9" s="30"/>
      <c r="TEM9" s="371"/>
      <c r="TEN9" s="480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0"/>
      <c r="TFB9" s="30"/>
      <c r="TFC9" s="371"/>
      <c r="TFD9" s="480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0"/>
      <c r="TFR9" s="30"/>
      <c r="TFS9" s="371"/>
      <c r="TFT9" s="480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0"/>
      <c r="TGH9" s="30"/>
      <c r="TGI9" s="371"/>
      <c r="TGJ9" s="480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0"/>
      <c r="TGX9" s="30"/>
      <c r="TGY9" s="371"/>
      <c r="TGZ9" s="480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0"/>
      <c r="THN9" s="30"/>
      <c r="THO9" s="371"/>
      <c r="THP9" s="480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0"/>
      <c r="TID9" s="30"/>
      <c r="TIE9" s="371"/>
      <c r="TIF9" s="480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0"/>
      <c r="TIT9" s="30"/>
      <c r="TIU9" s="371"/>
      <c r="TIV9" s="480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0"/>
      <c r="TJJ9" s="30"/>
      <c r="TJK9" s="371"/>
      <c r="TJL9" s="480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0"/>
      <c r="TJZ9" s="30"/>
      <c r="TKA9" s="371"/>
      <c r="TKB9" s="480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0"/>
      <c r="TKP9" s="30"/>
      <c r="TKQ9" s="371"/>
      <c r="TKR9" s="480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0"/>
      <c r="TLF9" s="30"/>
      <c r="TLG9" s="371"/>
      <c r="TLH9" s="480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0"/>
      <c r="TLV9" s="30"/>
      <c r="TLW9" s="371"/>
      <c r="TLX9" s="480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0"/>
      <c r="TML9" s="30"/>
      <c r="TMM9" s="371"/>
      <c r="TMN9" s="480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0"/>
      <c r="TNB9" s="30"/>
      <c r="TNC9" s="371"/>
      <c r="TND9" s="480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0"/>
      <c r="TNR9" s="30"/>
      <c r="TNS9" s="371"/>
      <c r="TNT9" s="480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0"/>
      <c r="TOH9" s="30"/>
      <c r="TOI9" s="371"/>
      <c r="TOJ9" s="480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0"/>
      <c r="TOX9" s="30"/>
      <c r="TOY9" s="371"/>
      <c r="TOZ9" s="480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0"/>
      <c r="TPN9" s="30"/>
      <c r="TPO9" s="371"/>
      <c r="TPP9" s="480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0"/>
      <c r="TQD9" s="30"/>
      <c r="TQE9" s="371"/>
      <c r="TQF9" s="480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0"/>
      <c r="TQT9" s="30"/>
      <c r="TQU9" s="371"/>
      <c r="TQV9" s="480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0"/>
      <c r="TRJ9" s="30"/>
      <c r="TRK9" s="371"/>
      <c r="TRL9" s="480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0"/>
      <c r="TRZ9" s="30"/>
      <c r="TSA9" s="371"/>
      <c r="TSB9" s="480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0"/>
      <c r="TSP9" s="30"/>
      <c r="TSQ9" s="371"/>
      <c r="TSR9" s="480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0"/>
      <c r="TTF9" s="30"/>
      <c r="TTG9" s="371"/>
      <c r="TTH9" s="480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0"/>
      <c r="TTV9" s="30"/>
      <c r="TTW9" s="371"/>
      <c r="TTX9" s="480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0"/>
      <c r="TUL9" s="30"/>
      <c r="TUM9" s="371"/>
      <c r="TUN9" s="480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0"/>
      <c r="TVB9" s="30"/>
      <c r="TVC9" s="371"/>
      <c r="TVD9" s="480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0"/>
      <c r="TVR9" s="30"/>
      <c r="TVS9" s="371"/>
      <c r="TVT9" s="480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0"/>
      <c r="TWH9" s="30"/>
      <c r="TWI9" s="371"/>
      <c r="TWJ9" s="480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0"/>
      <c r="TWX9" s="30"/>
      <c r="TWY9" s="371"/>
      <c r="TWZ9" s="480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0"/>
      <c r="TXN9" s="30"/>
      <c r="TXO9" s="371"/>
      <c r="TXP9" s="480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0"/>
      <c r="TYD9" s="30"/>
      <c r="TYE9" s="371"/>
      <c r="TYF9" s="480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0"/>
      <c r="TYT9" s="30"/>
      <c r="TYU9" s="371"/>
      <c r="TYV9" s="480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0"/>
      <c r="TZJ9" s="30"/>
      <c r="TZK9" s="371"/>
      <c r="TZL9" s="480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0"/>
      <c r="TZZ9" s="30"/>
      <c r="UAA9" s="371"/>
      <c r="UAB9" s="480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0"/>
      <c r="UAP9" s="30"/>
      <c r="UAQ9" s="371"/>
      <c r="UAR9" s="480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0"/>
      <c r="UBF9" s="30"/>
      <c r="UBG9" s="371"/>
      <c r="UBH9" s="480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0"/>
      <c r="UBV9" s="30"/>
      <c r="UBW9" s="371"/>
      <c r="UBX9" s="480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0"/>
      <c r="UCL9" s="30"/>
      <c r="UCM9" s="371"/>
      <c r="UCN9" s="480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0"/>
      <c r="UDB9" s="30"/>
      <c r="UDC9" s="371"/>
      <c r="UDD9" s="480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0"/>
      <c r="UDR9" s="30"/>
      <c r="UDS9" s="371"/>
      <c r="UDT9" s="480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0"/>
      <c r="UEH9" s="30"/>
      <c r="UEI9" s="371"/>
      <c r="UEJ9" s="480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0"/>
      <c r="UEX9" s="30"/>
      <c r="UEY9" s="371"/>
      <c r="UEZ9" s="480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0"/>
      <c r="UFN9" s="30"/>
      <c r="UFO9" s="371"/>
      <c r="UFP9" s="480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0"/>
      <c r="UGD9" s="30"/>
      <c r="UGE9" s="371"/>
      <c r="UGF9" s="480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0"/>
      <c r="UGT9" s="30"/>
      <c r="UGU9" s="371"/>
      <c r="UGV9" s="480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0"/>
      <c r="UHJ9" s="30"/>
      <c r="UHK9" s="371"/>
      <c r="UHL9" s="480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0"/>
      <c r="UHZ9" s="30"/>
      <c r="UIA9" s="371"/>
      <c r="UIB9" s="480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0"/>
      <c r="UIP9" s="30"/>
      <c r="UIQ9" s="371"/>
      <c r="UIR9" s="480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0"/>
      <c r="UJF9" s="30"/>
      <c r="UJG9" s="371"/>
      <c r="UJH9" s="480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0"/>
      <c r="UJV9" s="30"/>
      <c r="UJW9" s="371"/>
      <c r="UJX9" s="480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0"/>
      <c r="UKL9" s="30"/>
      <c r="UKM9" s="371"/>
      <c r="UKN9" s="480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0"/>
      <c r="ULB9" s="30"/>
      <c r="ULC9" s="371"/>
      <c r="ULD9" s="480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0"/>
      <c r="ULR9" s="30"/>
      <c r="ULS9" s="371"/>
      <c r="ULT9" s="480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0"/>
      <c r="UMH9" s="30"/>
      <c r="UMI9" s="371"/>
      <c r="UMJ9" s="480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0"/>
      <c r="UMX9" s="30"/>
      <c r="UMY9" s="371"/>
      <c r="UMZ9" s="480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0"/>
      <c r="UNN9" s="30"/>
      <c r="UNO9" s="371"/>
      <c r="UNP9" s="480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0"/>
      <c r="UOD9" s="30"/>
      <c r="UOE9" s="371"/>
      <c r="UOF9" s="480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0"/>
      <c r="UOT9" s="30"/>
      <c r="UOU9" s="371"/>
      <c r="UOV9" s="480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0"/>
      <c r="UPJ9" s="30"/>
      <c r="UPK9" s="371"/>
      <c r="UPL9" s="480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0"/>
      <c r="UPZ9" s="30"/>
      <c r="UQA9" s="371"/>
      <c r="UQB9" s="480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0"/>
      <c r="UQP9" s="30"/>
      <c r="UQQ9" s="371"/>
      <c r="UQR9" s="480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0"/>
      <c r="URF9" s="30"/>
      <c r="URG9" s="371"/>
      <c r="URH9" s="480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0"/>
      <c r="URV9" s="30"/>
      <c r="URW9" s="371"/>
      <c r="URX9" s="480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0"/>
      <c r="USL9" s="30"/>
      <c r="USM9" s="371"/>
      <c r="USN9" s="480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0"/>
      <c r="UTB9" s="30"/>
      <c r="UTC9" s="371"/>
      <c r="UTD9" s="480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0"/>
      <c r="UTR9" s="30"/>
      <c r="UTS9" s="371"/>
      <c r="UTT9" s="480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0"/>
      <c r="UUH9" s="30"/>
      <c r="UUI9" s="371"/>
      <c r="UUJ9" s="480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0"/>
      <c r="UUX9" s="30"/>
      <c r="UUY9" s="371"/>
      <c r="UUZ9" s="480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0"/>
      <c r="UVN9" s="30"/>
      <c r="UVO9" s="371"/>
      <c r="UVP9" s="480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0"/>
      <c r="UWD9" s="30"/>
      <c r="UWE9" s="371"/>
      <c r="UWF9" s="480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0"/>
      <c r="UWT9" s="30"/>
      <c r="UWU9" s="371"/>
      <c r="UWV9" s="480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0"/>
      <c r="UXJ9" s="30"/>
      <c r="UXK9" s="371"/>
      <c r="UXL9" s="480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0"/>
      <c r="UXZ9" s="30"/>
      <c r="UYA9" s="371"/>
      <c r="UYB9" s="480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0"/>
      <c r="UYP9" s="30"/>
      <c r="UYQ9" s="371"/>
      <c r="UYR9" s="480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0"/>
      <c r="UZF9" s="30"/>
      <c r="UZG9" s="371"/>
      <c r="UZH9" s="480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0"/>
      <c r="UZV9" s="30"/>
      <c r="UZW9" s="371"/>
      <c r="UZX9" s="480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0"/>
      <c r="VAL9" s="30"/>
      <c r="VAM9" s="371"/>
      <c r="VAN9" s="480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0"/>
      <c r="VBB9" s="30"/>
      <c r="VBC9" s="371"/>
      <c r="VBD9" s="480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0"/>
      <c r="VBR9" s="30"/>
      <c r="VBS9" s="371"/>
      <c r="VBT9" s="480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0"/>
      <c r="VCH9" s="30"/>
      <c r="VCI9" s="371"/>
      <c r="VCJ9" s="480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0"/>
      <c r="VCX9" s="30"/>
      <c r="VCY9" s="371"/>
      <c r="VCZ9" s="480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0"/>
      <c r="VDN9" s="30"/>
      <c r="VDO9" s="371"/>
      <c r="VDP9" s="480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0"/>
      <c r="VED9" s="30"/>
      <c r="VEE9" s="371"/>
      <c r="VEF9" s="480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0"/>
      <c r="VET9" s="30"/>
      <c r="VEU9" s="371"/>
      <c r="VEV9" s="480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0"/>
      <c r="VFJ9" s="30"/>
      <c r="VFK9" s="371"/>
      <c r="VFL9" s="480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0"/>
      <c r="VFZ9" s="30"/>
      <c r="VGA9" s="371"/>
      <c r="VGB9" s="480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0"/>
      <c r="VGP9" s="30"/>
      <c r="VGQ9" s="371"/>
      <c r="VGR9" s="480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0"/>
      <c r="VHF9" s="30"/>
      <c r="VHG9" s="371"/>
      <c r="VHH9" s="480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0"/>
      <c r="VHV9" s="30"/>
      <c r="VHW9" s="371"/>
      <c r="VHX9" s="480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0"/>
      <c r="VIL9" s="30"/>
      <c r="VIM9" s="371"/>
      <c r="VIN9" s="480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0"/>
      <c r="VJB9" s="30"/>
      <c r="VJC9" s="371"/>
      <c r="VJD9" s="480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0"/>
      <c r="VJR9" s="30"/>
      <c r="VJS9" s="371"/>
      <c r="VJT9" s="480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0"/>
      <c r="VKH9" s="30"/>
      <c r="VKI9" s="371"/>
      <c r="VKJ9" s="480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0"/>
      <c r="VKX9" s="30"/>
      <c r="VKY9" s="371"/>
      <c r="VKZ9" s="480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0"/>
      <c r="VLN9" s="30"/>
      <c r="VLO9" s="371"/>
      <c r="VLP9" s="480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0"/>
      <c r="VMD9" s="30"/>
      <c r="VME9" s="371"/>
      <c r="VMF9" s="480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0"/>
      <c r="VMT9" s="30"/>
      <c r="VMU9" s="371"/>
      <c r="VMV9" s="480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0"/>
      <c r="VNJ9" s="30"/>
      <c r="VNK9" s="371"/>
      <c r="VNL9" s="480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0"/>
      <c r="VNZ9" s="30"/>
      <c r="VOA9" s="371"/>
      <c r="VOB9" s="480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0"/>
      <c r="VOP9" s="30"/>
      <c r="VOQ9" s="371"/>
      <c r="VOR9" s="480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0"/>
      <c r="VPF9" s="30"/>
      <c r="VPG9" s="371"/>
      <c r="VPH9" s="480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0"/>
      <c r="VPV9" s="30"/>
      <c r="VPW9" s="371"/>
      <c r="VPX9" s="480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0"/>
      <c r="VQL9" s="30"/>
      <c r="VQM9" s="371"/>
      <c r="VQN9" s="480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0"/>
      <c r="VRB9" s="30"/>
      <c r="VRC9" s="371"/>
      <c r="VRD9" s="480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0"/>
      <c r="VRR9" s="30"/>
      <c r="VRS9" s="371"/>
      <c r="VRT9" s="480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0"/>
      <c r="VSH9" s="30"/>
      <c r="VSI9" s="371"/>
      <c r="VSJ9" s="480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0"/>
      <c r="VSX9" s="30"/>
      <c r="VSY9" s="371"/>
      <c r="VSZ9" s="480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0"/>
      <c r="VTN9" s="30"/>
      <c r="VTO9" s="371"/>
      <c r="VTP9" s="480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0"/>
      <c r="VUD9" s="30"/>
      <c r="VUE9" s="371"/>
      <c r="VUF9" s="480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0"/>
      <c r="VUT9" s="30"/>
      <c r="VUU9" s="371"/>
      <c r="VUV9" s="480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0"/>
      <c r="VVJ9" s="30"/>
      <c r="VVK9" s="371"/>
      <c r="VVL9" s="480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0"/>
      <c r="VVZ9" s="30"/>
      <c r="VWA9" s="371"/>
      <c r="VWB9" s="480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0"/>
      <c r="VWP9" s="30"/>
      <c r="VWQ9" s="371"/>
      <c r="VWR9" s="480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0"/>
      <c r="VXF9" s="30"/>
      <c r="VXG9" s="371"/>
      <c r="VXH9" s="480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0"/>
      <c r="VXV9" s="30"/>
      <c r="VXW9" s="371"/>
      <c r="VXX9" s="480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0"/>
      <c r="VYL9" s="30"/>
      <c r="VYM9" s="371"/>
      <c r="VYN9" s="480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0"/>
      <c r="VZB9" s="30"/>
      <c r="VZC9" s="371"/>
      <c r="VZD9" s="480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0"/>
      <c r="VZR9" s="30"/>
      <c r="VZS9" s="371"/>
      <c r="VZT9" s="480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0"/>
      <c r="WAH9" s="30"/>
      <c r="WAI9" s="371"/>
      <c r="WAJ9" s="480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0"/>
      <c r="WAX9" s="30"/>
      <c r="WAY9" s="371"/>
      <c r="WAZ9" s="480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0"/>
      <c r="WBN9" s="30"/>
      <c r="WBO9" s="371"/>
      <c r="WBP9" s="480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0"/>
      <c r="WCD9" s="30"/>
      <c r="WCE9" s="371"/>
      <c r="WCF9" s="480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0"/>
      <c r="WCT9" s="30"/>
      <c r="WCU9" s="371"/>
      <c r="WCV9" s="480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0"/>
      <c r="WDJ9" s="30"/>
      <c r="WDK9" s="371"/>
      <c r="WDL9" s="480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0"/>
      <c r="WDZ9" s="30"/>
      <c r="WEA9" s="371"/>
      <c r="WEB9" s="480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0"/>
      <c r="WEP9" s="30"/>
      <c r="WEQ9" s="371"/>
      <c r="WER9" s="480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0"/>
      <c r="WFF9" s="30"/>
      <c r="WFG9" s="371"/>
      <c r="WFH9" s="480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0"/>
      <c r="WFV9" s="30"/>
      <c r="WFW9" s="371"/>
      <c r="WFX9" s="480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0"/>
      <c r="WGL9" s="30"/>
      <c r="WGM9" s="371"/>
      <c r="WGN9" s="480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0"/>
      <c r="WHB9" s="30"/>
      <c r="WHC9" s="371"/>
      <c r="WHD9" s="480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0"/>
      <c r="WHR9" s="30"/>
      <c r="WHS9" s="371"/>
      <c r="WHT9" s="480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0"/>
      <c r="WIH9" s="30"/>
      <c r="WII9" s="371"/>
      <c r="WIJ9" s="480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0"/>
      <c r="WIX9" s="30"/>
      <c r="WIY9" s="371"/>
      <c r="WIZ9" s="480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0"/>
      <c r="WJN9" s="30"/>
      <c r="WJO9" s="371"/>
      <c r="WJP9" s="480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0"/>
      <c r="WKD9" s="30"/>
      <c r="WKE9" s="371"/>
      <c r="WKF9" s="480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0"/>
      <c r="WKT9" s="30"/>
      <c r="WKU9" s="371"/>
      <c r="WKV9" s="480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0"/>
      <c r="WLJ9" s="30"/>
      <c r="WLK9" s="371"/>
      <c r="WLL9" s="480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0"/>
      <c r="WLZ9" s="30"/>
      <c r="WMA9" s="371"/>
      <c r="WMB9" s="480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0"/>
      <c r="WMP9" s="30"/>
      <c r="WMQ9" s="371"/>
      <c r="WMR9" s="480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0"/>
      <c r="WNF9" s="30"/>
      <c r="WNG9" s="371"/>
      <c r="WNH9" s="480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0"/>
      <c r="WNV9" s="30"/>
      <c r="WNW9" s="371"/>
      <c r="WNX9" s="480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0"/>
      <c r="WOL9" s="30"/>
      <c r="WOM9" s="371"/>
      <c r="WON9" s="480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0"/>
      <c r="WPB9" s="30"/>
      <c r="WPC9" s="371"/>
      <c r="WPD9" s="480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0"/>
      <c r="WPR9" s="30"/>
      <c r="WPS9" s="371"/>
      <c r="WPT9" s="480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0"/>
      <c r="WQH9" s="30"/>
      <c r="WQI9" s="371"/>
      <c r="WQJ9" s="480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0"/>
      <c r="WQX9" s="30"/>
      <c r="WQY9" s="371"/>
      <c r="WQZ9" s="480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0"/>
      <c r="WRN9" s="30"/>
      <c r="WRO9" s="371"/>
      <c r="WRP9" s="480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0"/>
      <c r="WSD9" s="30"/>
      <c r="WSE9" s="371"/>
      <c r="WSF9" s="480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0"/>
      <c r="WST9" s="30"/>
      <c r="WSU9" s="371"/>
      <c r="WSV9" s="480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0"/>
      <c r="WTJ9" s="30"/>
      <c r="WTK9" s="371"/>
      <c r="WTL9" s="480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0"/>
      <c r="WTZ9" s="30"/>
      <c r="WUA9" s="371"/>
      <c r="WUB9" s="480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0"/>
      <c r="WUP9" s="30"/>
      <c r="WUQ9" s="371"/>
      <c r="WUR9" s="480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0"/>
      <c r="WVF9" s="30"/>
      <c r="WVG9" s="371"/>
      <c r="WVH9" s="480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0"/>
      <c r="WVV9" s="30"/>
      <c r="WVW9" s="371"/>
      <c r="WVX9" s="480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0"/>
      <c r="WWL9" s="30"/>
      <c r="WWM9" s="371"/>
      <c r="WWN9" s="480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0"/>
      <c r="WXB9" s="30"/>
      <c r="WXC9" s="371"/>
      <c r="WXD9" s="480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0"/>
      <c r="WXR9" s="30"/>
      <c r="WXS9" s="371"/>
      <c r="WXT9" s="480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0"/>
      <c r="WYH9" s="30"/>
      <c r="WYI9" s="371"/>
      <c r="WYJ9" s="480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0"/>
      <c r="WYX9" s="30"/>
      <c r="WYY9" s="371"/>
      <c r="WYZ9" s="480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0"/>
      <c r="WZN9" s="30"/>
      <c r="WZO9" s="371"/>
      <c r="WZP9" s="480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0"/>
      <c r="XAD9" s="30"/>
      <c r="XAE9" s="371"/>
      <c r="XAF9" s="480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0"/>
      <c r="XAT9" s="30"/>
      <c r="XAU9" s="371"/>
      <c r="XAV9" s="480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0"/>
      <c r="XBJ9" s="30"/>
      <c r="XBK9" s="371"/>
      <c r="XBL9" s="480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0"/>
      <c r="XBZ9" s="30"/>
      <c r="XCA9" s="371"/>
      <c r="XCB9" s="480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0"/>
      <c r="XCP9" s="30"/>
      <c r="XCQ9" s="371"/>
      <c r="XCR9" s="480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0"/>
      <c r="XDF9" s="30"/>
      <c r="XDG9" s="371"/>
      <c r="XDH9" s="480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0"/>
      <c r="XDV9" s="30"/>
      <c r="XDW9" s="371"/>
      <c r="XDX9" s="480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0"/>
      <c r="XEL9" s="30"/>
      <c r="XEM9" s="371"/>
      <c r="XEN9" s="480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0"/>
      <c r="XFB9" s="30"/>
      <c r="XFC9" s="371"/>
      <c r="XFD9" s="480"/>
    </row>
    <row r="10" spans="1:16384" ht="15" customHeight="1" x14ac:dyDescent="0.25">
      <c r="A10" s="9"/>
      <c r="B10" s="2" t="s">
        <v>4</v>
      </c>
      <c r="C10" s="154">
        <f>SUM(C5:C9)</f>
        <v>334094456.61000001</v>
      </c>
      <c r="D10" s="144">
        <f>SUM(D5:D9)</f>
        <v>338815364.21999997</v>
      </c>
      <c r="E10" s="76">
        <f>SUM(E5:E9)</f>
        <v>290681769.96999997</v>
      </c>
      <c r="F10" s="82">
        <f>E10/D10</f>
        <v>0.85793562118763356</v>
      </c>
      <c r="G10" s="76">
        <f>SUM(G5:G9)</f>
        <v>281433296.30999994</v>
      </c>
      <c r="H10" s="82">
        <f>G10/D10</f>
        <v>0.83063912097935255</v>
      </c>
      <c r="I10" s="76">
        <f>SUM(I5:I9)</f>
        <v>110254596.89</v>
      </c>
      <c r="J10" s="162">
        <f>I10/D10</f>
        <v>0.32541203420282133</v>
      </c>
      <c r="K10" s="520">
        <f>SUM(K5:K9)</f>
        <v>280654416.68000001</v>
      </c>
      <c r="L10" s="82">
        <v>0.84505546808503107</v>
      </c>
      <c r="M10" s="204">
        <f>+G10/K10-1</f>
        <v>2.7752266977076889E-3</v>
      </c>
      <c r="N10" s="520">
        <f>SUM(N5:N9)</f>
        <v>110328138.22999999</v>
      </c>
      <c r="O10" s="82">
        <v>0.33219999741249984</v>
      </c>
      <c r="P10" s="204">
        <f>+I10/N10-1</f>
        <v>-6.6656921053698248E-4</v>
      </c>
    </row>
    <row r="11" spans="1:16384" ht="15" customHeight="1" x14ac:dyDescent="0.25">
      <c r="A11" s="19">
        <v>6</v>
      </c>
      <c r="B11" s="19" t="s">
        <v>5</v>
      </c>
      <c r="C11" s="151">
        <v>10157082.82</v>
      </c>
      <c r="D11" s="195">
        <v>14828406</v>
      </c>
      <c r="E11" s="26">
        <v>6205886.4100000001</v>
      </c>
      <c r="F11" s="41">
        <f>E11/D11</f>
        <v>0.41851338640174812</v>
      </c>
      <c r="G11" s="26">
        <v>4617743.1399999997</v>
      </c>
      <c r="H11" s="41">
        <f>G11/D11</f>
        <v>0.31141197105069823</v>
      </c>
      <c r="I11" s="26">
        <v>1204463.06</v>
      </c>
      <c r="J11" s="145">
        <f>I11/D11</f>
        <v>8.1226738733751969E-2</v>
      </c>
      <c r="K11" s="49">
        <v>3573545.38</v>
      </c>
      <c r="L11" s="41">
        <v>0.24357892146080531</v>
      </c>
      <c r="M11" s="211">
        <f>+G11/K11-1</f>
        <v>0.292202182696222</v>
      </c>
      <c r="N11" s="26">
        <v>936436.37</v>
      </c>
      <c r="O11" s="41">
        <v>6.3829093173925683E-2</v>
      </c>
      <c r="P11" s="211">
        <f>+I11/N11-1</f>
        <v>0.28621986350231143</v>
      </c>
    </row>
    <row r="12" spans="1:16384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129">
        <v>213192</v>
      </c>
      <c r="L12" s="371">
        <v>1</v>
      </c>
      <c r="M12" s="211">
        <f>+G12/K12-1</f>
        <v>-1</v>
      </c>
      <c r="N12" s="171">
        <v>0</v>
      </c>
      <c r="O12" s="371">
        <v>0</v>
      </c>
      <c r="P12" s="466" t="s">
        <v>127</v>
      </c>
    </row>
    <row r="13" spans="1:16384" ht="15" customHeight="1" x14ac:dyDescent="0.25">
      <c r="A13" s="9"/>
      <c r="B13" s="2" t="s">
        <v>7</v>
      </c>
      <c r="C13" s="154">
        <f>SUM(C11:C12)</f>
        <v>10157082.82</v>
      </c>
      <c r="D13" s="144">
        <f t="shared" ref="D13:I13" si="0">SUM(D11:D12)</f>
        <v>14828406</v>
      </c>
      <c r="E13" s="76">
        <f t="shared" si="0"/>
        <v>6205886.4100000001</v>
      </c>
      <c r="F13" s="82">
        <f>E13/D13</f>
        <v>0.41851338640174812</v>
      </c>
      <c r="G13" s="76">
        <f t="shared" si="0"/>
        <v>4617743.1399999997</v>
      </c>
      <c r="H13" s="82">
        <f>G13/D13</f>
        <v>0.31141197105069823</v>
      </c>
      <c r="I13" s="76">
        <f t="shared" si="0"/>
        <v>1204463.06</v>
      </c>
      <c r="J13" s="162">
        <f>I13/D13</f>
        <v>8.1226738733751969E-2</v>
      </c>
      <c r="K13" s="520">
        <f>SUM(K11:K12)</f>
        <v>3786737.38</v>
      </c>
      <c r="L13" s="82"/>
      <c r="M13" s="552">
        <f>+G13/K13-1</f>
        <v>0.21945164837388331</v>
      </c>
      <c r="N13" s="520">
        <f>SUM(N11:N12)</f>
        <v>936436.37</v>
      </c>
      <c r="O13" s="82">
        <v>6.2914844305188053E-2</v>
      </c>
      <c r="P13" s="82">
        <f>+I13/N13-1</f>
        <v>0.28621986350231143</v>
      </c>
    </row>
    <row r="14" spans="1:16384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384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384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344251539.43000001</v>
      </c>
      <c r="D17" s="146">
        <f t="shared" ref="D17:I17" si="2">+D10+D13+D16</f>
        <v>353643770.21999997</v>
      </c>
      <c r="E17" s="147">
        <f t="shared" si="2"/>
        <v>296887656.38</v>
      </c>
      <c r="F17" s="172">
        <f>E17/D17</f>
        <v>0.83951049440318914</v>
      </c>
      <c r="G17" s="147">
        <f t="shared" si="2"/>
        <v>286051039.44999993</v>
      </c>
      <c r="H17" s="172">
        <f>G17/D17</f>
        <v>0.80886774641060144</v>
      </c>
      <c r="I17" s="147">
        <f t="shared" si="2"/>
        <v>111459059.95</v>
      </c>
      <c r="J17" s="165">
        <f>I17/D17</f>
        <v>0.31517326003130747</v>
      </c>
      <c r="K17" s="528">
        <f>+K10+K13+K16</f>
        <v>284441154.06</v>
      </c>
      <c r="L17" s="172">
        <v>0.81972035851358671</v>
      </c>
      <c r="M17" s="537">
        <f>+G17/K17-1</f>
        <v>5.6598187956315993E-3</v>
      </c>
      <c r="N17" s="528">
        <f>+N10+N13+N16</f>
        <v>111264574.59999999</v>
      </c>
      <c r="O17" s="172">
        <v>0.32064922982886912</v>
      </c>
      <c r="P17" s="537">
        <f>+I17/N17-1</f>
        <v>1.747953926029E-3</v>
      </c>
    </row>
    <row r="131" spans="12:15" x14ac:dyDescent="0.25">
      <c r="L131" s="574"/>
      <c r="O131" s="574"/>
    </row>
    <row r="132" spans="12:15" x14ac:dyDescent="0.25">
      <c r="L132" s="574"/>
      <c r="O132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6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B3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19" bestFit="1" customWidth="1"/>
    <col min="13" max="13" width="9" style="89" bestFit="1" customWidth="1"/>
  </cols>
  <sheetData>
    <row r="1" spans="1:13" ht="13.8" x14ac:dyDescent="0.25">
      <c r="A1" s="7" t="s">
        <v>126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2.6640625" style="39" bestFit="1" customWidth="1"/>
    <col min="6" max="6" width="6.33203125" style="89" customWidth="1"/>
    <col min="7" max="7" width="12.6640625" style="39" bestFit="1" customWidth="1"/>
    <col min="8" max="8" width="6.33203125" style="89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727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5744449.0899999999</v>
      </c>
      <c r="D5" s="476">
        <v>5895365.3200000003</v>
      </c>
      <c r="E5" s="195">
        <v>2367949.6</v>
      </c>
      <c r="F5" s="41">
        <f>E5/D5</f>
        <v>0.40166291170569901</v>
      </c>
      <c r="G5" s="195">
        <v>2367949.6</v>
      </c>
      <c r="H5" s="41">
        <f>G5/D5</f>
        <v>0.40166291170569901</v>
      </c>
      <c r="I5" s="195">
        <v>2366314.6</v>
      </c>
      <c r="J5" s="145">
        <f>I5/D5</f>
        <v>0.40138557520299689</v>
      </c>
      <c r="K5" s="26">
        <v>2049772.32</v>
      </c>
      <c r="L5" s="41">
        <v>0.41692959438321009</v>
      </c>
      <c r="M5" s="201">
        <f>+G5/K5-1</f>
        <v>0.15522566916114866</v>
      </c>
      <c r="N5" s="26">
        <v>2049772.32</v>
      </c>
      <c r="O5" s="41">
        <v>0.41692959438321009</v>
      </c>
      <c r="P5" s="201">
        <f>+I5/N5-1</f>
        <v>0.1544280195958545</v>
      </c>
    </row>
    <row r="6" spans="1:16" ht="15" customHeight="1" x14ac:dyDescent="0.25">
      <c r="A6" s="20">
        <v>2</v>
      </c>
      <c r="B6" s="20" t="s">
        <v>1</v>
      </c>
      <c r="C6" s="151">
        <v>30963532.949999999</v>
      </c>
      <c r="D6" s="476">
        <v>31844962.82</v>
      </c>
      <c r="E6" s="195">
        <v>30559264.190000001</v>
      </c>
      <c r="F6" s="41">
        <f>E6/D6</f>
        <v>0.95962631084648264</v>
      </c>
      <c r="G6" s="195">
        <v>30058676.82</v>
      </c>
      <c r="H6" s="264">
        <f>G6/D6</f>
        <v>0.9439067958691999</v>
      </c>
      <c r="I6" s="195">
        <v>7357215.7000000002</v>
      </c>
      <c r="J6" s="170">
        <f t="shared" ref="J6:J17" si="0">I6/D6</f>
        <v>0.23103232186471118</v>
      </c>
      <c r="K6" s="26">
        <v>29040657.609999999</v>
      </c>
      <c r="L6" s="41">
        <v>0.92642743046067932</v>
      </c>
      <c r="M6" s="201">
        <f>+G6/K6-1</f>
        <v>3.5054964101413955E-2</v>
      </c>
      <c r="N6" s="26">
        <v>7656286.5800000001</v>
      </c>
      <c r="O6" s="389">
        <v>0.24424357046024836</v>
      </c>
      <c r="P6" s="201">
        <f>+I6/N6-1</f>
        <v>-3.9062132389511506E-2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476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12666108.9</v>
      </c>
      <c r="D8" s="476">
        <v>12674777.699999999</v>
      </c>
      <c r="E8" s="195">
        <v>12145734.93</v>
      </c>
      <c r="F8" s="41">
        <f>E8/D8</f>
        <v>0.95826019339179425</v>
      </c>
      <c r="G8" s="195">
        <v>11577461.93</v>
      </c>
      <c r="H8" s="41">
        <f>G8/D8</f>
        <v>0.91342524532008162</v>
      </c>
      <c r="I8" s="195">
        <v>6296008.4800000004</v>
      </c>
      <c r="J8" s="170">
        <f t="shared" si="0"/>
        <v>0.49673521926936837</v>
      </c>
      <c r="K8" s="26">
        <v>12009656.51</v>
      </c>
      <c r="L8" s="41">
        <v>0.92630651395704788</v>
      </c>
      <c r="M8" s="420">
        <f>G8/K8-1</f>
        <v>-3.5987255725434597E-2</v>
      </c>
      <c r="N8" s="26">
        <v>7655215.4699999997</v>
      </c>
      <c r="O8" s="391">
        <v>0.5904478574971137</v>
      </c>
      <c r="P8" s="420">
        <f t="shared" ref="P8:P17" si="1">+I8/N8-1</f>
        <v>-0.17755306762123046</v>
      </c>
    </row>
    <row r="9" spans="1:16" ht="15" customHeight="1" x14ac:dyDescent="0.25">
      <c r="A9" s="48">
        <v>5</v>
      </c>
      <c r="B9" s="48" t="s">
        <v>440</v>
      </c>
      <c r="C9" s="151" t="s">
        <v>127</v>
      </c>
      <c r="D9" s="476"/>
      <c r="E9" s="476"/>
      <c r="F9" s="371" t="s">
        <v>127</v>
      </c>
      <c r="G9" s="476"/>
      <c r="H9" s="70" t="s">
        <v>127</v>
      </c>
      <c r="I9" s="476"/>
      <c r="J9" s="373" t="s">
        <v>127</v>
      </c>
      <c r="K9" s="30"/>
      <c r="L9" s="371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49374090.939999998</v>
      </c>
      <c r="D10" s="144">
        <f>SUM(D5:D9)</f>
        <v>50415105.840000004</v>
      </c>
      <c r="E10" s="144">
        <f>SUM(E5:E9)</f>
        <v>45072948.719999999</v>
      </c>
      <c r="F10" s="82">
        <f>E10/D10</f>
        <v>0.89403657830345229</v>
      </c>
      <c r="G10" s="144">
        <f>SUM(G5:G9)</f>
        <v>44004088.350000001</v>
      </c>
      <c r="H10" s="82">
        <f>G10/D10</f>
        <v>0.87283538568090402</v>
      </c>
      <c r="I10" s="144">
        <f>SUM(I5:I9)</f>
        <v>16019538.780000001</v>
      </c>
      <c r="J10" s="162">
        <f t="shared" si="0"/>
        <v>0.31775275511352569</v>
      </c>
      <c r="K10" s="520">
        <f>SUM(K5:K9)</f>
        <v>43100086.439999998</v>
      </c>
      <c r="L10" s="82">
        <v>0.87551294077562847</v>
      </c>
      <c r="M10" s="204">
        <f>+G10/K10-1</f>
        <v>2.097448020802628E-2</v>
      </c>
      <c r="N10" s="520">
        <f>SUM(N5:N9)</f>
        <v>17361274.370000001</v>
      </c>
      <c r="O10" s="82">
        <v>0.35266797899469016</v>
      </c>
      <c r="P10" s="204">
        <f t="shared" si="1"/>
        <v>-7.7283243234638199E-2</v>
      </c>
    </row>
    <row r="11" spans="1:16" ht="15" customHeight="1" x14ac:dyDescent="0.25">
      <c r="A11" s="19">
        <v>6</v>
      </c>
      <c r="B11" s="19" t="s">
        <v>5</v>
      </c>
      <c r="C11" s="153">
        <v>594041.35</v>
      </c>
      <c r="D11" s="195">
        <v>2510655.46</v>
      </c>
      <c r="E11" s="195">
        <v>837599.1</v>
      </c>
      <c r="F11" s="41">
        <f>E11/D11</f>
        <v>0.33361769997704105</v>
      </c>
      <c r="G11" s="195">
        <v>828099.1</v>
      </c>
      <c r="H11" s="41">
        <f>G11/D11</f>
        <v>0.32983382753761042</v>
      </c>
      <c r="I11" s="195">
        <v>197887.82</v>
      </c>
      <c r="J11" s="145">
        <f t="shared" si="0"/>
        <v>7.8819186126000737E-2</v>
      </c>
      <c r="K11" s="26">
        <v>312549.18</v>
      </c>
      <c r="L11" s="41">
        <v>0.10914984663873745</v>
      </c>
      <c r="M11" s="211">
        <f>+G11/K11-1</f>
        <v>1.6495001522640371</v>
      </c>
      <c r="N11" s="26">
        <v>106603.62</v>
      </c>
      <c r="O11" s="41">
        <v>3.7228601188888877E-2</v>
      </c>
      <c r="P11" s="211">
        <f t="shared" si="1"/>
        <v>0.85629549915847147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594041.35</v>
      </c>
      <c r="D13" s="144">
        <f t="shared" ref="D13:I13" si="2">SUM(D11:D12)</f>
        <v>2510655.46</v>
      </c>
      <c r="E13" s="144">
        <f t="shared" si="2"/>
        <v>837599.1</v>
      </c>
      <c r="F13" s="82">
        <f>E13/D13</f>
        <v>0.33361769997704105</v>
      </c>
      <c r="G13" s="144">
        <f t="shared" si="2"/>
        <v>828099.1</v>
      </c>
      <c r="H13" s="82">
        <f>G13/D13</f>
        <v>0.32983382753761042</v>
      </c>
      <c r="I13" s="144">
        <f t="shared" si="2"/>
        <v>197887.82</v>
      </c>
      <c r="J13" s="162">
        <f t="shared" si="0"/>
        <v>7.8819186126000737E-2</v>
      </c>
      <c r="K13" s="520">
        <f>SUM(K11:K12)</f>
        <v>312549.18</v>
      </c>
      <c r="L13" s="82">
        <v>0.10914984663873745</v>
      </c>
      <c r="M13" s="552">
        <f>+G13/K13-1</f>
        <v>1.6495001522640371</v>
      </c>
      <c r="N13" s="520">
        <f>SUM(N11:N12)</f>
        <v>106603.62</v>
      </c>
      <c r="O13" s="82">
        <v>3.7228601188888877E-2</v>
      </c>
      <c r="P13" s="82">
        <f t="shared" si="1"/>
        <v>0.85629549915847147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41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37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49968132.289999999</v>
      </c>
      <c r="D17" s="146">
        <f t="shared" ref="D17:I17" si="4">+D10+D13+D16</f>
        <v>52925761.300000004</v>
      </c>
      <c r="E17" s="146">
        <f t="shared" si="4"/>
        <v>45910547.82</v>
      </c>
      <c r="F17" s="172">
        <f>E17/D17</f>
        <v>0.86745181726842724</v>
      </c>
      <c r="G17" s="146">
        <f t="shared" si="4"/>
        <v>44832187.450000003</v>
      </c>
      <c r="H17" s="172">
        <f>G17/D17</f>
        <v>0.84707685536872945</v>
      </c>
      <c r="I17" s="146">
        <f t="shared" si="4"/>
        <v>16217426.600000001</v>
      </c>
      <c r="J17" s="165">
        <f t="shared" si="0"/>
        <v>0.30641839062218645</v>
      </c>
      <c r="K17" s="528">
        <f>K10+K13+K16</f>
        <v>43412635.619999997</v>
      </c>
      <c r="L17" s="172">
        <v>0.8333860054039679</v>
      </c>
      <c r="M17" s="537">
        <f>+G17/K17-1</f>
        <v>3.2699047402365622E-2</v>
      </c>
      <c r="N17" s="528">
        <f>N10+N13+N16</f>
        <v>17467877.990000002</v>
      </c>
      <c r="O17" s="172">
        <v>0.33532829447156232</v>
      </c>
      <c r="P17" s="537">
        <f t="shared" si="1"/>
        <v>-7.1585763921402368E-2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7" workbookViewId="0">
      <selection activeCell="F33" sqref="F3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728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97">
        <v>6885236.3200000003</v>
      </c>
      <c r="D5" s="197">
        <v>6671544.5700000003</v>
      </c>
      <c r="E5" s="197">
        <v>2673539.4</v>
      </c>
      <c r="F5" s="41">
        <f>E5/D5</f>
        <v>0.40073769603850518</v>
      </c>
      <c r="G5" s="197">
        <v>2673539.4</v>
      </c>
      <c r="H5" s="41">
        <f>G5/D5</f>
        <v>0.40073769603850518</v>
      </c>
      <c r="I5" s="197">
        <v>2673539.4</v>
      </c>
      <c r="J5" s="145">
        <f>I5/D5</f>
        <v>0.40073769603850518</v>
      </c>
      <c r="K5" s="26">
        <v>2300557.21</v>
      </c>
      <c r="L5" s="41">
        <v>0.44255312209779513</v>
      </c>
      <c r="M5" s="201">
        <f>+G5/K5-1</f>
        <v>0.16212689185851636</v>
      </c>
      <c r="N5" s="26">
        <v>2300557.21</v>
      </c>
      <c r="O5" s="41">
        <v>0.44255312209779513</v>
      </c>
      <c r="P5" s="201">
        <f>+I5/N5-1</f>
        <v>0.16212689185851636</v>
      </c>
    </row>
    <row r="6" spans="1:16" ht="15" customHeight="1" x14ac:dyDescent="0.25">
      <c r="A6" s="20">
        <v>2</v>
      </c>
      <c r="B6" s="20" t="s">
        <v>1</v>
      </c>
      <c r="C6" s="197">
        <v>23837753.379999999</v>
      </c>
      <c r="D6" s="197">
        <v>24105870.600000001</v>
      </c>
      <c r="E6" s="197">
        <v>21624076.079999998</v>
      </c>
      <c r="F6" s="41">
        <f>E6/D6</f>
        <v>0.89704605317179442</v>
      </c>
      <c r="G6" s="197">
        <v>21346269.129999999</v>
      </c>
      <c r="H6" s="264">
        <f>G6/D6</f>
        <v>0.88552160111570488</v>
      </c>
      <c r="I6" s="197">
        <v>5531049.6600000001</v>
      </c>
      <c r="J6" s="170">
        <f>I6/D6</f>
        <v>0.22944824320097362</v>
      </c>
      <c r="K6" s="26">
        <v>22064729.719999999</v>
      </c>
      <c r="L6" s="389">
        <v>0.91272759302124662</v>
      </c>
      <c r="M6" s="201">
        <f>+G6/K6-1</f>
        <v>-3.2561495160703058E-2</v>
      </c>
      <c r="N6" s="26">
        <v>6030370.54</v>
      </c>
      <c r="O6" s="389">
        <v>0.24945175662004146</v>
      </c>
      <c r="P6" s="201">
        <f>+I6/N6-1</f>
        <v>-8.2801028011124433E-2</v>
      </c>
    </row>
    <row r="7" spans="1:16" ht="15" customHeight="1" x14ac:dyDescent="0.25">
      <c r="A7" s="20">
        <v>3</v>
      </c>
      <c r="B7" s="20" t="s">
        <v>2</v>
      </c>
      <c r="C7" s="197" t="s">
        <v>127</v>
      </c>
      <c r="D7" s="197"/>
      <c r="E7" s="197"/>
      <c r="F7" s="41" t="s">
        <v>127</v>
      </c>
      <c r="G7" s="197"/>
      <c r="H7" s="264" t="s">
        <v>127</v>
      </c>
      <c r="I7" s="197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97">
        <v>13207261.369999999</v>
      </c>
      <c r="D8" s="197">
        <v>13322830.65</v>
      </c>
      <c r="E8" s="197">
        <v>13180439.619999999</v>
      </c>
      <c r="F8" s="41">
        <f>E8/D8</f>
        <v>0.98931225399911538</v>
      </c>
      <c r="G8" s="197">
        <v>12715763.48</v>
      </c>
      <c r="H8" s="41">
        <f>G8/D8</f>
        <v>0.95443406990991064</v>
      </c>
      <c r="I8" s="197">
        <v>4968896.34</v>
      </c>
      <c r="J8" s="170">
        <f>I8/D8</f>
        <v>0.37296100735169219</v>
      </c>
      <c r="K8" s="26">
        <v>13025042.23</v>
      </c>
      <c r="L8" s="391">
        <v>0.97018160056552594</v>
      </c>
      <c r="M8" s="420">
        <f>+G8/K8-1</f>
        <v>-2.3744932610479497E-2</v>
      </c>
      <c r="N8" s="26">
        <v>5507818.25</v>
      </c>
      <c r="O8" s="391">
        <v>0.41025463342463298</v>
      </c>
      <c r="P8" s="420">
        <f>+I8/N8-1</f>
        <v>-9.7846712716055939E-2</v>
      </c>
    </row>
    <row r="9" spans="1:16" ht="15" customHeight="1" x14ac:dyDescent="0.25">
      <c r="A9" s="48">
        <v>5</v>
      </c>
      <c r="B9" s="48" t="s">
        <v>440</v>
      </c>
      <c r="C9" s="197" t="s">
        <v>127</v>
      </c>
      <c r="D9" s="197"/>
      <c r="E9" s="197"/>
      <c r="F9" s="371" t="s">
        <v>127</v>
      </c>
      <c r="G9" s="197"/>
      <c r="H9" s="70" t="s">
        <v>127</v>
      </c>
      <c r="I9" s="197"/>
      <c r="J9" s="373" t="s">
        <v>127</v>
      </c>
      <c r="K9" s="30">
        <v>0</v>
      </c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44">
        <f>SUM(C5:C9)</f>
        <v>43930251.07</v>
      </c>
      <c r="D10" s="144">
        <f>SUM(D5:D9)</f>
        <v>44100245.82</v>
      </c>
      <c r="E10" s="144">
        <f>SUM(E5:E9)</f>
        <v>37478055.099999994</v>
      </c>
      <c r="F10" s="82">
        <f>E10/D10</f>
        <v>0.84983778215139194</v>
      </c>
      <c r="G10" s="144">
        <f>SUM(G5:G9)</f>
        <v>36735572.009999998</v>
      </c>
      <c r="H10" s="82">
        <f>G10/D10</f>
        <v>0.83300152475204492</v>
      </c>
      <c r="I10" s="144">
        <f>SUM(I5:I9)</f>
        <v>13173485.4</v>
      </c>
      <c r="J10" s="162">
        <f>I10/D10</f>
        <v>0.29871682470363153</v>
      </c>
      <c r="K10" s="520">
        <f>SUM(K5:K9)</f>
        <v>37390329.159999996</v>
      </c>
      <c r="L10" s="82">
        <v>0.87364181635464844</v>
      </c>
      <c r="M10" s="204">
        <f>+G10/K10-1</f>
        <v>-1.7511403742881626E-2</v>
      </c>
      <c r="N10" s="520">
        <f>SUM(N5:N9)</f>
        <v>13838746</v>
      </c>
      <c r="O10" s="82">
        <v>0.3233485091766608</v>
      </c>
      <c r="P10" s="204">
        <f>+I10/N10-1</f>
        <v>-4.8072318113216328E-2</v>
      </c>
    </row>
    <row r="11" spans="1:16" ht="15" customHeight="1" x14ac:dyDescent="0.25">
      <c r="A11" s="19">
        <v>6</v>
      </c>
      <c r="B11" s="19" t="s">
        <v>5</v>
      </c>
      <c r="C11" s="197">
        <v>1394443.8</v>
      </c>
      <c r="D11" s="197">
        <v>1473443.8</v>
      </c>
      <c r="E11" s="197">
        <v>100108.68</v>
      </c>
      <c r="F11" s="41">
        <f>E11/D11</f>
        <v>6.7941973762419713E-2</v>
      </c>
      <c r="G11" s="197">
        <v>100108.68</v>
      </c>
      <c r="H11" s="41">
        <f>G11/D11</f>
        <v>6.7941973762419713E-2</v>
      </c>
      <c r="I11" s="197">
        <v>6485.73</v>
      </c>
      <c r="J11" s="145">
        <f>I11/D11</f>
        <v>4.401749153920902E-3</v>
      </c>
      <c r="K11" s="26">
        <v>313155.94</v>
      </c>
      <c r="L11" s="41">
        <v>0.35886040062339569</v>
      </c>
      <c r="M11" s="211">
        <f>+G11/K11-1</f>
        <v>-0.68032322810162893</v>
      </c>
      <c r="N11" s="26">
        <v>120351.19</v>
      </c>
      <c r="O11" s="41">
        <v>0.13791619682801615</v>
      </c>
      <c r="P11" s="211">
        <f>+I11/N11-1</f>
        <v>-0.94610996368212064</v>
      </c>
    </row>
    <row r="12" spans="1:16" ht="15" customHeight="1" x14ac:dyDescent="0.25">
      <c r="A12" s="21">
        <v>7</v>
      </c>
      <c r="B12" s="21" t="s">
        <v>6</v>
      </c>
      <c r="C12" s="197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44">
        <f>SUM(C11:C12)</f>
        <v>1394443.8</v>
      </c>
      <c r="D13" s="144">
        <f t="shared" ref="D13:I13" si="0">SUM(D11:D12)</f>
        <v>1473443.8</v>
      </c>
      <c r="E13" s="144">
        <f t="shared" si="0"/>
        <v>100108.68</v>
      </c>
      <c r="F13" s="82">
        <f>E13/D13</f>
        <v>6.7941973762419713E-2</v>
      </c>
      <c r="G13" s="144">
        <f t="shared" si="0"/>
        <v>100108.68</v>
      </c>
      <c r="H13" s="82">
        <f>G13/D13</f>
        <v>6.7941973762419713E-2</v>
      </c>
      <c r="I13" s="144">
        <f t="shared" si="0"/>
        <v>6485.73</v>
      </c>
      <c r="J13" s="162">
        <v>0</v>
      </c>
      <c r="K13" s="520">
        <f>SUM(K11:K12)</f>
        <v>313155.94</v>
      </c>
      <c r="L13" s="82">
        <v>0.35886040062339569</v>
      </c>
      <c r="M13" s="552">
        <f>+G13/K13-1</f>
        <v>-0.68032322810162893</v>
      </c>
      <c r="N13" s="520">
        <f>SUM(N11:N12)</f>
        <v>120351.19</v>
      </c>
      <c r="O13" s="82">
        <v>0.13791619682801615</v>
      </c>
      <c r="P13" s="82">
        <f>+I13/N13-1</f>
        <v>-0.94610996368212064</v>
      </c>
    </row>
    <row r="14" spans="1:16" ht="15" customHeight="1" x14ac:dyDescent="0.25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1">SUM(D14:D15)</f>
        <v>0</v>
      </c>
      <c r="E16" s="144">
        <f t="shared" si="1"/>
        <v>0</v>
      </c>
      <c r="F16" s="82" t="s">
        <v>127</v>
      </c>
      <c r="G16" s="144">
        <f t="shared" si="1"/>
        <v>0</v>
      </c>
      <c r="H16" s="82" t="s">
        <v>127</v>
      </c>
      <c r="I16" s="144">
        <f t="shared" si="1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45324694.869999997</v>
      </c>
      <c r="D17" s="146">
        <f t="shared" ref="D17:I17" si="2">+D10+D13+D16</f>
        <v>45573689.619999997</v>
      </c>
      <c r="E17" s="146">
        <f t="shared" si="2"/>
        <v>37578163.779999994</v>
      </c>
      <c r="F17" s="172">
        <f>E17/D17</f>
        <v>0.82455829434334038</v>
      </c>
      <c r="G17" s="146">
        <f t="shared" si="2"/>
        <v>36835680.689999998</v>
      </c>
      <c r="H17" s="172">
        <f>G17/D17</f>
        <v>0.80826637029262327</v>
      </c>
      <c r="I17" s="146">
        <f t="shared" si="2"/>
        <v>13179971.130000001</v>
      </c>
      <c r="J17" s="165">
        <f>I17/D17</f>
        <v>0.2892013185655255</v>
      </c>
      <c r="K17" s="528">
        <f>K10+K13+K16</f>
        <v>37703485.099999994</v>
      </c>
      <c r="L17" s="172">
        <v>0.86335535339357017</v>
      </c>
      <c r="M17" s="537">
        <f>+G17/K17-1</f>
        <v>-2.3016556896486962E-2</v>
      </c>
      <c r="N17" s="528">
        <f>N10+N13+N16</f>
        <v>13959097.189999999</v>
      </c>
      <c r="O17" s="172">
        <v>0.31964316443329649</v>
      </c>
      <c r="P17" s="537">
        <f>+I17/N17-1</f>
        <v>-5.581493196839038E-2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89" customWidth="1"/>
    <col min="7" max="7" width="11.109375" bestFit="1" customWidth="1"/>
    <col min="8" max="8" width="6.109375" style="89" customWidth="1"/>
    <col min="9" max="9" width="11.33203125" customWidth="1"/>
    <col min="10" max="10" width="21.6640625" style="53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146</v>
      </c>
    </row>
    <row r="2" spans="1:15" ht="13.8" x14ac:dyDescent="0.25">
      <c r="B2" s="7" t="s">
        <v>220</v>
      </c>
      <c r="F2"/>
      <c r="H2"/>
      <c r="J2"/>
      <c r="M2" s="322"/>
    </row>
    <row r="3" spans="1:15" x14ac:dyDescent="0.25">
      <c r="F3"/>
      <c r="H3"/>
      <c r="J3"/>
      <c r="M3" s="322"/>
    </row>
    <row r="4" spans="1:15" s="271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23"/>
    </row>
    <row r="5" spans="1:15" s="271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22"/>
    </row>
    <row r="6" spans="1:15" s="271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32"/>
    </row>
    <row r="7" spans="1:15" s="271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32"/>
    </row>
    <row r="8" spans="1:15" s="271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32"/>
    </row>
    <row r="9" spans="1:15" s="271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32"/>
    </row>
    <row r="10" spans="1:15" ht="15" customHeight="1" x14ac:dyDescent="0.25">
      <c r="F10"/>
      <c r="H10"/>
      <c r="J10"/>
      <c r="M10" s="432"/>
      <c r="N10" s="271"/>
      <c r="O10" s="271"/>
    </row>
    <row r="11" spans="1:15" s="271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32"/>
    </row>
    <row r="12" spans="1:15" s="271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22"/>
    </row>
    <row r="13" spans="1:15" ht="15" customHeight="1" x14ac:dyDescent="0.25">
      <c r="F13"/>
      <c r="H13"/>
      <c r="J13"/>
      <c r="M13" s="322"/>
      <c r="N13" s="271"/>
      <c r="O13" s="271"/>
    </row>
    <row r="14" spans="1:15" s="271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32"/>
    </row>
    <row r="15" spans="1:15" s="271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32"/>
    </row>
    <row r="16" spans="1:15" s="271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32"/>
    </row>
    <row r="17" spans="1:15" s="271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32"/>
    </row>
    <row r="18" spans="1:15" s="271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32"/>
    </row>
    <row r="19" spans="1:15" s="271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32"/>
      <c r="N19" s="421"/>
      <c r="O19" s="421"/>
    </row>
    <row r="20" spans="1:15" s="271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22"/>
    </row>
    <row r="21" spans="1:15" s="271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22"/>
    </row>
    <row r="22" spans="1:15" s="271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22"/>
    </row>
    <row r="23" spans="1:15" s="271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22"/>
    </row>
    <row r="24" spans="1:15" s="271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22"/>
    </row>
    <row r="25" spans="1:15" s="271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22"/>
    </row>
    <row r="26" spans="1:15" s="271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22"/>
    </row>
    <row r="27" spans="1:15" s="271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22"/>
    </row>
    <row r="28" spans="1:15" s="271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71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71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71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71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71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88671875" style="89" bestFit="1" customWidth="1"/>
  </cols>
  <sheetData>
    <row r="1" spans="1:16" ht="14.4" thickBot="1" x14ac:dyDescent="0.3">
      <c r="A1" s="7" t="s">
        <v>729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95">
        <v>5311393.91</v>
      </c>
      <c r="D5" s="195">
        <v>5223780.58</v>
      </c>
      <c r="E5" s="195">
        <v>2047687.18</v>
      </c>
      <c r="F5" s="41">
        <f>E5/D5</f>
        <v>0.3919933367492246</v>
      </c>
      <c r="G5" s="195">
        <v>2047687.18</v>
      </c>
      <c r="H5" s="41">
        <f>G5/D5</f>
        <v>0.3919933367492246</v>
      </c>
      <c r="I5" s="195">
        <v>2047687.18</v>
      </c>
      <c r="J5" s="145">
        <f>I5/D5</f>
        <v>0.3919933367492246</v>
      </c>
      <c r="K5" s="26">
        <v>1994198.64</v>
      </c>
      <c r="L5" s="41">
        <v>0.41881246210324274</v>
      </c>
      <c r="M5" s="201">
        <f>+G5/K5-1</f>
        <v>2.6822072248529949E-2</v>
      </c>
      <c r="N5" s="26">
        <v>1994198.64</v>
      </c>
      <c r="O5" s="41">
        <v>0.41881246210324274</v>
      </c>
      <c r="P5" s="201">
        <f>+I5/N5-1</f>
        <v>2.6822072248529949E-2</v>
      </c>
    </row>
    <row r="6" spans="1:16" ht="15" customHeight="1" x14ac:dyDescent="0.25">
      <c r="A6" s="20">
        <v>2</v>
      </c>
      <c r="B6" s="20" t="s">
        <v>1</v>
      </c>
      <c r="C6" s="195">
        <v>21343768.420000002</v>
      </c>
      <c r="D6" s="195">
        <v>21678909.289999999</v>
      </c>
      <c r="E6" s="195">
        <v>19506197.460000001</v>
      </c>
      <c r="F6" s="41">
        <f t="shared" ref="F6:F17" si="0">E6/D6</f>
        <v>0.89977762253001248</v>
      </c>
      <c r="G6" s="195">
        <v>18853407.420000002</v>
      </c>
      <c r="H6" s="264">
        <f t="shared" ref="H6:H17" si="1">G6/D6</f>
        <v>0.86966586592512107</v>
      </c>
      <c r="I6" s="195">
        <v>5029069.03</v>
      </c>
      <c r="J6" s="170">
        <f t="shared" ref="J6:J17" si="2">I6/D6</f>
        <v>0.23197979947818678</v>
      </c>
      <c r="K6" s="26">
        <v>19642201.25</v>
      </c>
      <c r="L6" s="389">
        <v>0.90698496159998832</v>
      </c>
      <c r="M6" s="201">
        <f t="shared" ref="M6:M17" si="3">+G6/K6-1</f>
        <v>-4.0158117716057817E-2</v>
      </c>
      <c r="N6" s="26">
        <v>5226440.1399999997</v>
      </c>
      <c r="O6" s="389">
        <v>0.24133255480632737</v>
      </c>
      <c r="P6" s="201">
        <f>+I6/N6-1</f>
        <v>-3.7763966430886864E-2</v>
      </c>
    </row>
    <row r="7" spans="1:16" ht="15" customHeight="1" x14ac:dyDescent="0.25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95">
        <v>10591257.67</v>
      </c>
      <c r="D8" s="195">
        <v>10609113.279999999</v>
      </c>
      <c r="E8" s="195">
        <v>10343644.529999999</v>
      </c>
      <c r="F8" s="41">
        <f t="shared" si="0"/>
        <v>0.97497729141035239</v>
      </c>
      <c r="G8" s="195">
        <v>9679941.8599999994</v>
      </c>
      <c r="H8" s="41">
        <f t="shared" si="1"/>
        <v>0.91241761724312553</v>
      </c>
      <c r="I8" s="195">
        <v>3981600.68</v>
      </c>
      <c r="J8" s="170">
        <f t="shared" si="2"/>
        <v>0.37530004392600852</v>
      </c>
      <c r="K8" s="26">
        <v>9900600.7899999991</v>
      </c>
      <c r="L8" s="391">
        <v>0.93590077580123876</v>
      </c>
      <c r="M8" s="420">
        <f t="shared" si="3"/>
        <v>-2.2287428276360211E-2</v>
      </c>
      <c r="N8" s="26">
        <v>3321446.18</v>
      </c>
      <c r="O8" s="391">
        <v>0.31397529529559604</v>
      </c>
      <c r="P8" s="420">
        <f>+I8/N8-1</f>
        <v>0.19875513984694471</v>
      </c>
    </row>
    <row r="9" spans="1:16" ht="15" customHeight="1" x14ac:dyDescent="0.25">
      <c r="A9" s="48">
        <v>5</v>
      </c>
      <c r="B9" s="48" t="s">
        <v>440</v>
      </c>
      <c r="C9" s="476"/>
      <c r="D9" s="476"/>
      <c r="E9" s="476"/>
      <c r="F9" s="371" t="s">
        <v>127</v>
      </c>
      <c r="G9" s="476"/>
      <c r="H9" s="70" t="s">
        <v>127</v>
      </c>
      <c r="I9" s="476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44">
        <f>SUM(C5:C9)</f>
        <v>37246420</v>
      </c>
      <c r="D10" s="144">
        <f>SUM(D5:D9)</f>
        <v>37511803.149999999</v>
      </c>
      <c r="E10" s="144">
        <f>SUM(E5:E9)</f>
        <v>31897529.170000002</v>
      </c>
      <c r="F10" s="82">
        <f t="shared" si="0"/>
        <v>0.85033313494555385</v>
      </c>
      <c r="G10" s="144">
        <f>SUM(G5:G9)</f>
        <v>30581036.460000001</v>
      </c>
      <c r="H10" s="82">
        <f t="shared" si="1"/>
        <v>0.81523770898760439</v>
      </c>
      <c r="I10" s="144">
        <f>SUM(I5:I9)</f>
        <v>11058356.890000001</v>
      </c>
      <c r="J10" s="162">
        <f t="shared" si="2"/>
        <v>0.2947967295994941</v>
      </c>
      <c r="K10" s="520">
        <f>SUM(K5:K9)</f>
        <v>31537000.68</v>
      </c>
      <c r="L10" s="82">
        <v>0.8524243713528924</v>
      </c>
      <c r="M10" s="204">
        <f t="shared" si="3"/>
        <v>-3.0312464704554065E-2</v>
      </c>
      <c r="N10" s="520">
        <f>SUM(N5:N9)</f>
        <v>10542084.959999999</v>
      </c>
      <c r="O10" s="82">
        <v>0.28494561787785017</v>
      </c>
      <c r="P10" s="204">
        <f>+I10/N10-1</f>
        <v>4.8972469104441974E-2</v>
      </c>
    </row>
    <row r="11" spans="1:16" ht="15" customHeight="1" x14ac:dyDescent="0.25">
      <c r="A11" s="19">
        <v>6</v>
      </c>
      <c r="B11" s="19" t="s">
        <v>5</v>
      </c>
      <c r="C11" s="195">
        <v>1234146.23</v>
      </c>
      <c r="D11" s="195">
        <v>1251218.6100000001</v>
      </c>
      <c r="E11" s="195">
        <v>669638.49</v>
      </c>
      <c r="F11" s="41">
        <f t="shared" si="0"/>
        <v>0.53518904262461375</v>
      </c>
      <c r="G11" s="195">
        <v>359638.49</v>
      </c>
      <c r="H11" s="41">
        <f t="shared" si="1"/>
        <v>0.28743057937733196</v>
      </c>
      <c r="I11" s="195">
        <v>84440.06</v>
      </c>
      <c r="J11" s="145">
        <f t="shared" si="2"/>
        <v>6.748625645841376E-2</v>
      </c>
      <c r="K11" s="26">
        <v>132658.95000000001</v>
      </c>
      <c r="L11" s="41">
        <v>0.15330044392998241</v>
      </c>
      <c r="M11" s="211">
        <f t="shared" si="3"/>
        <v>1.7110005770436141</v>
      </c>
      <c r="N11" s="26">
        <v>13264.82</v>
      </c>
      <c r="O11" s="41">
        <v>1.5328802124932459E-2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97"/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44">
        <f>SUM(C11:C12)</f>
        <v>1234146.23</v>
      </c>
      <c r="D13" s="144">
        <f t="shared" ref="D13:I13" si="4">SUM(D11:D12)</f>
        <v>1251218.6100000001</v>
      </c>
      <c r="E13" s="144">
        <f t="shared" si="4"/>
        <v>669638.49</v>
      </c>
      <c r="F13" s="82">
        <f t="shared" si="0"/>
        <v>0.53518904262461375</v>
      </c>
      <c r="G13" s="144">
        <f t="shared" si="4"/>
        <v>359638.49</v>
      </c>
      <c r="H13" s="82">
        <f t="shared" si="1"/>
        <v>0.28743057937733196</v>
      </c>
      <c r="I13" s="144">
        <f t="shared" si="4"/>
        <v>84440.06</v>
      </c>
      <c r="J13" s="162">
        <f t="shared" si="2"/>
        <v>6.748625645841376E-2</v>
      </c>
      <c r="K13" s="520">
        <f>SUM(K11:K12)</f>
        <v>132658.95000000001</v>
      </c>
      <c r="L13" s="82">
        <v>0.15330044392998241</v>
      </c>
      <c r="M13" s="552">
        <f t="shared" si="3"/>
        <v>1.7110005770436141</v>
      </c>
      <c r="N13" s="520">
        <f>SUM(N11:N12)</f>
        <v>13264.82</v>
      </c>
      <c r="O13" s="82">
        <v>1.5328802124932459E-2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38480566.229999997</v>
      </c>
      <c r="D17" s="146">
        <f t="shared" ref="D17:I17" si="6">+D10+D13+D16</f>
        <v>38763021.759999998</v>
      </c>
      <c r="E17" s="146">
        <f t="shared" si="6"/>
        <v>32567167.66</v>
      </c>
      <c r="F17" s="172">
        <f t="shared" si="0"/>
        <v>0.84016070423091804</v>
      </c>
      <c r="G17" s="146">
        <f t="shared" si="6"/>
        <v>30940674.949999999</v>
      </c>
      <c r="H17" s="172">
        <f t="shared" si="1"/>
        <v>0.79820079924543019</v>
      </c>
      <c r="I17" s="146">
        <f t="shared" si="6"/>
        <v>11142796.950000001</v>
      </c>
      <c r="J17" s="165">
        <f t="shared" si="2"/>
        <v>0.28745945089085856</v>
      </c>
      <c r="K17" s="528">
        <f>K10+K13+K16</f>
        <v>31669659.629999999</v>
      </c>
      <c r="L17" s="172">
        <v>0.83644566383175356</v>
      </c>
      <c r="M17" s="537">
        <f t="shared" si="3"/>
        <v>-2.3018393267146053E-2</v>
      </c>
      <c r="N17" s="528">
        <f>N10+N13+N16</f>
        <v>10555349.779999999</v>
      </c>
      <c r="O17" s="172">
        <v>0.27878343679276396</v>
      </c>
      <c r="P17" s="537">
        <f>+I17/N17-1</f>
        <v>5.565397473734901E-2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8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O11" sqref="O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730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3811307.89</v>
      </c>
      <c r="D5" s="26">
        <v>3757622.5</v>
      </c>
      <c r="E5" s="26">
        <v>1526448.72</v>
      </c>
      <c r="F5" s="41">
        <f>E5/D5</f>
        <v>0.4062272673745167</v>
      </c>
      <c r="G5" s="26">
        <v>1526448.72</v>
      </c>
      <c r="H5" s="41">
        <f>G5/D5</f>
        <v>0.4062272673745167</v>
      </c>
      <c r="I5" s="26">
        <v>1526448.72</v>
      </c>
      <c r="J5" s="145">
        <f>I5/D5</f>
        <v>0.4062272673745167</v>
      </c>
      <c r="K5" s="26">
        <v>1401861.7</v>
      </c>
      <c r="L5" s="41">
        <v>0.40895160267301617</v>
      </c>
      <c r="M5" s="201">
        <f>+G5/K5-1</f>
        <v>8.8872547127865742E-2</v>
      </c>
      <c r="N5" s="26">
        <v>1401861.7</v>
      </c>
      <c r="O5" s="41">
        <v>0.40895160267301617</v>
      </c>
      <c r="P5" s="201">
        <f>+I5/N5-1</f>
        <v>8.8872547127865742E-2</v>
      </c>
    </row>
    <row r="6" spans="1:16" ht="15" customHeight="1" x14ac:dyDescent="0.25">
      <c r="A6" s="20">
        <v>2</v>
      </c>
      <c r="B6" s="20" t="s">
        <v>1</v>
      </c>
      <c r="C6" s="151">
        <v>8574706.3800000008</v>
      </c>
      <c r="D6" s="26">
        <v>8640493.3699999992</v>
      </c>
      <c r="E6" s="26">
        <v>7889576.6500000004</v>
      </c>
      <c r="F6" s="41">
        <f t="shared" ref="F6:F17" si="0">E6/D6</f>
        <v>0.9130933052263891</v>
      </c>
      <c r="G6" s="26">
        <v>7586376.2400000002</v>
      </c>
      <c r="H6" s="264">
        <f>G6/D6</f>
        <v>0.87800266896102031</v>
      </c>
      <c r="I6" s="26">
        <v>1925297.3</v>
      </c>
      <c r="J6" s="170">
        <f t="shared" ref="J6:J17" si="1">I6/D6</f>
        <v>0.22282261180648302</v>
      </c>
      <c r="K6" s="26">
        <v>7818714.8399999999</v>
      </c>
      <c r="L6" s="389">
        <v>0.89082406210086162</v>
      </c>
      <c r="M6" s="201">
        <f t="shared" ref="M6:M17" si="2">+G6/K6-1</f>
        <v>-2.9715701973343722E-2</v>
      </c>
      <c r="N6" s="26">
        <v>1999004.82</v>
      </c>
      <c r="O6" s="389">
        <v>0.22775630399018387</v>
      </c>
      <c r="P6" s="201">
        <f>+I6/N6-1</f>
        <v>-3.6872107191817549E-2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26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3866117.75</v>
      </c>
      <c r="D8" s="26">
        <v>3896636.39</v>
      </c>
      <c r="E8" s="26">
        <v>3794294.54</v>
      </c>
      <c r="F8" s="41">
        <f t="shared" si="0"/>
        <v>0.97373584811181213</v>
      </c>
      <c r="G8" s="26">
        <v>3519808.89</v>
      </c>
      <c r="H8" s="41">
        <f>G8/D8</f>
        <v>0.90329415878600883</v>
      </c>
      <c r="I8" s="26">
        <v>2308046.73</v>
      </c>
      <c r="J8" s="170">
        <f t="shared" si="1"/>
        <v>0.59231770660541405</v>
      </c>
      <c r="K8" s="26">
        <v>3623454.14</v>
      </c>
      <c r="L8" s="391">
        <v>0.91985361157478118</v>
      </c>
      <c r="M8" s="420">
        <f t="shared" si="2"/>
        <v>-2.8603991107777671E-2</v>
      </c>
      <c r="N8" s="26">
        <v>1927436.6</v>
      </c>
      <c r="O8" s="391">
        <v>0.48930094023251991</v>
      </c>
      <c r="P8" s="420">
        <f t="shared" ref="P8:P17" si="3">+I8/N8-1</f>
        <v>0.19746959770298012</v>
      </c>
    </row>
    <row r="9" spans="1:16" ht="15" customHeight="1" x14ac:dyDescent="0.25">
      <c r="A9" s="48">
        <v>5</v>
      </c>
      <c r="B9" s="48" t="s">
        <v>440</v>
      </c>
      <c r="C9" s="151" t="s">
        <v>127</v>
      </c>
      <c r="D9" s="30"/>
      <c r="E9" s="30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16252132.020000001</v>
      </c>
      <c r="D10" s="76">
        <f>SUM(D5:D9)</f>
        <v>16294752.26</v>
      </c>
      <c r="E10" s="76">
        <f>SUM(E5:E9)</f>
        <v>13210319.91</v>
      </c>
      <c r="F10" s="82">
        <f t="shared" si="0"/>
        <v>0.81071008010526213</v>
      </c>
      <c r="G10" s="76">
        <f>SUM(G5:G9)</f>
        <v>12632633.850000001</v>
      </c>
      <c r="H10" s="82">
        <f>G10/D10</f>
        <v>0.775257803766082</v>
      </c>
      <c r="I10" s="76">
        <f>SUM(I5:I9)</f>
        <v>5759792.75</v>
      </c>
      <c r="J10" s="162">
        <f t="shared" si="1"/>
        <v>0.35347531880794608</v>
      </c>
      <c r="K10" s="520">
        <f>SUM(K5:K9)</f>
        <v>12844030.68</v>
      </c>
      <c r="L10" s="82">
        <v>0.79558910842400599</v>
      </c>
      <c r="M10" s="204">
        <f t="shared" si="2"/>
        <v>-1.6458760903551362E-2</v>
      </c>
      <c r="N10" s="520">
        <f>SUM(N5:N9)</f>
        <v>5328303.12</v>
      </c>
      <c r="O10" s="82">
        <v>0.33004747763913389</v>
      </c>
      <c r="P10" s="204">
        <f t="shared" si="3"/>
        <v>8.0980683771609385E-2</v>
      </c>
    </row>
    <row r="11" spans="1:16" ht="15" customHeight="1" x14ac:dyDescent="0.25">
      <c r="A11" s="19">
        <v>6</v>
      </c>
      <c r="B11" s="19" t="s">
        <v>5</v>
      </c>
      <c r="C11" s="151">
        <v>502293.45</v>
      </c>
      <c r="D11" s="26">
        <v>999293.45</v>
      </c>
      <c r="E11" s="26">
        <v>480898.08</v>
      </c>
      <c r="F11" s="41">
        <f t="shared" si="0"/>
        <v>0.48123809877869211</v>
      </c>
      <c r="G11" s="26">
        <v>472749.56</v>
      </c>
      <c r="H11" s="41">
        <f>G11/D11</f>
        <v>0.47308381737116362</v>
      </c>
      <c r="I11" s="26">
        <v>45280.63</v>
      </c>
      <c r="J11" s="145">
        <f t="shared" si="1"/>
        <v>4.5312645649783857E-2</v>
      </c>
      <c r="K11" s="26">
        <v>130040.41</v>
      </c>
      <c r="L11" s="41">
        <v>0.17156317877915295</v>
      </c>
      <c r="M11" s="211">
        <f t="shared" si="2"/>
        <v>2.6354050252533039</v>
      </c>
      <c r="N11" s="26">
        <v>7746.21</v>
      </c>
      <c r="O11" s="41">
        <v>1.0219626430667685E-2</v>
      </c>
      <c r="P11" s="211">
        <f t="shared" si="3"/>
        <v>4.8455205836144382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30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502293.45</v>
      </c>
      <c r="D13" s="76">
        <f t="shared" ref="D13:I13" si="4">SUM(D11:D12)</f>
        <v>999293.45</v>
      </c>
      <c r="E13" s="76">
        <f t="shared" si="4"/>
        <v>480898.08</v>
      </c>
      <c r="F13" s="82">
        <f t="shared" si="0"/>
        <v>0.48123809877869211</v>
      </c>
      <c r="G13" s="76">
        <f t="shared" si="4"/>
        <v>472749.56</v>
      </c>
      <c r="H13" s="82">
        <f>G13/D13</f>
        <v>0.47308381737116362</v>
      </c>
      <c r="I13" s="76">
        <f t="shared" si="4"/>
        <v>45280.63</v>
      </c>
      <c r="J13" s="162">
        <f t="shared" si="1"/>
        <v>4.5312645649783857E-2</v>
      </c>
      <c r="K13" s="520">
        <f>SUM(K11:K12)</f>
        <v>130040.41</v>
      </c>
      <c r="L13" s="82">
        <v>0.17156317877915295</v>
      </c>
      <c r="M13" s="552">
        <f t="shared" si="2"/>
        <v>2.6354050252533039</v>
      </c>
      <c r="N13" s="520">
        <f>SUM(N11:N12)</f>
        <v>7746.21</v>
      </c>
      <c r="O13" s="82">
        <v>1.0219626430667685E-2</v>
      </c>
      <c r="P13" s="82">
        <f t="shared" si="3"/>
        <v>4.8455205836144382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30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17294045.710000001</v>
      </c>
      <c r="E17" s="147">
        <f t="shared" si="6"/>
        <v>13691217.99</v>
      </c>
      <c r="F17" s="172">
        <f t="shared" si="0"/>
        <v>0.79167236050979539</v>
      </c>
      <c r="G17" s="147">
        <f t="shared" si="6"/>
        <v>13105383.410000002</v>
      </c>
      <c r="H17" s="172">
        <f>G17/D17</f>
        <v>0.75779743096330709</v>
      </c>
      <c r="I17" s="147">
        <f t="shared" si="6"/>
        <v>5805073.3799999999</v>
      </c>
      <c r="J17" s="165">
        <f t="shared" si="1"/>
        <v>0.33566890462439974</v>
      </c>
      <c r="K17" s="528">
        <f>K10+K13+K16</f>
        <v>12974071.09</v>
      </c>
      <c r="L17" s="172">
        <v>0.76760456925410736</v>
      </c>
      <c r="M17" s="537">
        <f t="shared" si="2"/>
        <v>1.0121134614501592E-2</v>
      </c>
      <c r="N17" s="528">
        <f>N10+N13+N16</f>
        <v>5336049.33</v>
      </c>
      <c r="O17" s="172">
        <v>0.31570474826751688</v>
      </c>
      <c r="P17" s="537">
        <f t="shared" si="3"/>
        <v>8.789724775651564E-2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8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731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4705584.45</v>
      </c>
      <c r="D5" s="195">
        <v>4807820.47</v>
      </c>
      <c r="E5" s="26">
        <v>1954413.08</v>
      </c>
      <c r="F5" s="41">
        <f>E5/D5</f>
        <v>0.40650708407171454</v>
      </c>
      <c r="G5" s="26">
        <v>1954413.08</v>
      </c>
      <c r="H5" s="41">
        <f>G5/D5</f>
        <v>0.40650708407171454</v>
      </c>
      <c r="I5" s="26">
        <v>1954413.08</v>
      </c>
      <c r="J5" s="145">
        <f>I5/D5</f>
        <v>0.40650708407171454</v>
      </c>
      <c r="K5" s="26">
        <v>1683667.62</v>
      </c>
      <c r="L5" s="41">
        <v>0.4089423531609071</v>
      </c>
      <c r="M5" s="201">
        <f>+G5/K5-1</f>
        <v>0.16080695309683501</v>
      </c>
      <c r="N5" s="26">
        <v>1683667.62</v>
      </c>
      <c r="O5" s="41">
        <v>0.4089423531609071</v>
      </c>
      <c r="P5" s="201">
        <f>+I5/N5-1</f>
        <v>0.16080695309683501</v>
      </c>
    </row>
    <row r="6" spans="1:16" ht="15" customHeight="1" x14ac:dyDescent="0.25">
      <c r="A6" s="20">
        <v>2</v>
      </c>
      <c r="B6" s="20" t="s">
        <v>1</v>
      </c>
      <c r="C6" s="151">
        <v>12379272.83</v>
      </c>
      <c r="D6" s="195">
        <v>13180777.77</v>
      </c>
      <c r="E6" s="26">
        <v>11972715.84</v>
      </c>
      <c r="F6" s="41">
        <f t="shared" ref="F6:F17" si="0">E6/D6</f>
        <v>0.9083466885581214</v>
      </c>
      <c r="G6" s="26">
        <v>11700649.73</v>
      </c>
      <c r="H6" s="264">
        <f t="shared" ref="H6:H17" si="1">G6/D6</f>
        <v>0.88770556139950763</v>
      </c>
      <c r="I6" s="26">
        <v>2989466.48</v>
      </c>
      <c r="J6" s="170">
        <f t="shared" ref="J6:J17" si="2">I6/D6</f>
        <v>0.22680501349504203</v>
      </c>
      <c r="K6" s="26">
        <v>10734707.52</v>
      </c>
      <c r="L6" s="389">
        <v>0.89252886961622535</v>
      </c>
      <c r="M6" s="201">
        <f t="shared" ref="M6:M17" si="3">+G6/K6-1</f>
        <v>8.9983095319582596E-2</v>
      </c>
      <c r="N6" s="26">
        <v>2465972.75</v>
      </c>
      <c r="O6" s="389">
        <v>0.20503137760961695</v>
      </c>
      <c r="P6" s="201">
        <f>+I6/N6-1</f>
        <v>0.21228690787438742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5129084.3899999997</v>
      </c>
      <c r="D8" s="195">
        <v>5173418.1500000004</v>
      </c>
      <c r="E8" s="26">
        <v>5137436.08</v>
      </c>
      <c r="F8" s="41">
        <f t="shared" si="0"/>
        <v>0.99304481699396363</v>
      </c>
      <c r="G8" s="26">
        <v>4869388.08</v>
      </c>
      <c r="H8" s="41">
        <f t="shared" si="1"/>
        <v>0.94123226439757235</v>
      </c>
      <c r="I8" s="26">
        <v>2985036.36</v>
      </c>
      <c r="J8" s="170">
        <f t="shared" si="2"/>
        <v>0.57699499121291786</v>
      </c>
      <c r="K8" s="26">
        <v>5105343.68</v>
      </c>
      <c r="L8" s="391">
        <v>0.88547587387493831</v>
      </c>
      <c r="M8" s="420">
        <f t="shared" si="3"/>
        <v>-4.6217378258852082E-2</v>
      </c>
      <c r="N8" s="26">
        <v>3378683.92</v>
      </c>
      <c r="O8" s="391">
        <v>0.58600229174173879</v>
      </c>
      <c r="P8" s="420">
        <f t="shared" ref="P8:P17" si="4">+I8/N8-1</f>
        <v>-0.11650914063603801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22213941.670000002</v>
      </c>
      <c r="D10" s="144">
        <f>SUM(D5:D9)</f>
        <v>23162016.390000001</v>
      </c>
      <c r="E10" s="76">
        <f>SUM(E5:E9)</f>
        <v>19064565</v>
      </c>
      <c r="F10" s="82">
        <f t="shared" si="0"/>
        <v>0.82309608451149185</v>
      </c>
      <c r="G10" s="76">
        <f>SUM(G5:G9)</f>
        <v>18524450.890000001</v>
      </c>
      <c r="H10" s="82">
        <f t="shared" si="1"/>
        <v>0.79977712553548541</v>
      </c>
      <c r="I10" s="76">
        <f>SUM(I5:I9)</f>
        <v>7928915.9199999999</v>
      </c>
      <c r="J10" s="162">
        <f t="shared" si="2"/>
        <v>0.34232407863346648</v>
      </c>
      <c r="K10" s="520">
        <f>SUM(K5:K9)</f>
        <v>17523718.82</v>
      </c>
      <c r="L10" s="82">
        <v>0.79980200392922884</v>
      </c>
      <c r="M10" s="204">
        <f t="shared" si="3"/>
        <v>5.7107288714188575E-2</v>
      </c>
      <c r="N10" s="520">
        <f>SUM(N5:N9)</f>
        <v>7528324.29</v>
      </c>
      <c r="O10" s="82">
        <v>0.34360108805780809</v>
      </c>
      <c r="P10" s="204">
        <f t="shared" si="4"/>
        <v>5.3211261174297864E-2</v>
      </c>
    </row>
    <row r="11" spans="1:16" ht="15" customHeight="1" x14ac:dyDescent="0.25">
      <c r="A11" s="19">
        <v>6</v>
      </c>
      <c r="B11" s="19" t="s">
        <v>5</v>
      </c>
      <c r="C11" s="151">
        <v>531938.96</v>
      </c>
      <c r="D11" s="195">
        <v>1036301.45</v>
      </c>
      <c r="E11" s="26">
        <v>35781.839999999997</v>
      </c>
      <c r="F11" s="41">
        <f t="shared" si="0"/>
        <v>3.4528408698067538E-2</v>
      </c>
      <c r="G11" s="26">
        <v>16403.79</v>
      </c>
      <c r="H11" s="41">
        <f t="shared" si="1"/>
        <v>1.5829168240573243E-2</v>
      </c>
      <c r="I11" s="26">
        <v>621.95000000000005</v>
      </c>
      <c r="J11" s="145">
        <f t="shared" si="2"/>
        <v>6.0016320540707538E-4</v>
      </c>
      <c r="K11" s="26">
        <v>176199.29</v>
      </c>
      <c r="L11" s="41">
        <v>0.15360133288137282</v>
      </c>
      <c r="M11" s="211">
        <f t="shared" si="3"/>
        <v>-0.90690206526938899</v>
      </c>
      <c r="N11" s="26">
        <v>30870.53</v>
      </c>
      <c r="O11" s="41">
        <v>2.691131476610607E-2</v>
      </c>
      <c r="P11" s="211">
        <f t="shared" si="4"/>
        <v>-0.97985295360980196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531938.96</v>
      </c>
      <c r="D13" s="144">
        <f t="shared" ref="D13:I13" si="5">SUM(D11:D12)</f>
        <v>1036301.45</v>
      </c>
      <c r="E13" s="76">
        <f t="shared" si="5"/>
        <v>35781.839999999997</v>
      </c>
      <c r="F13" s="82">
        <f t="shared" si="0"/>
        <v>3.4528408698067538E-2</v>
      </c>
      <c r="G13" s="76">
        <f t="shared" si="5"/>
        <v>16403.79</v>
      </c>
      <c r="H13" s="82">
        <f t="shared" si="1"/>
        <v>1.5829168240573243E-2</v>
      </c>
      <c r="I13" s="76">
        <f t="shared" si="5"/>
        <v>621.95000000000005</v>
      </c>
      <c r="J13" s="162">
        <f t="shared" si="2"/>
        <v>6.0016320540707538E-4</v>
      </c>
      <c r="K13" s="520">
        <f>SUM(K11:K12)</f>
        <v>176199.29</v>
      </c>
      <c r="L13" s="82">
        <v>0.15360133288137282</v>
      </c>
      <c r="M13" s="552">
        <f t="shared" si="3"/>
        <v>-0.90690206526938899</v>
      </c>
      <c r="N13" s="520">
        <f>SUM(N11:N12)</f>
        <v>30870.53</v>
      </c>
      <c r="O13" s="82">
        <v>2.691131476610607E-2</v>
      </c>
      <c r="P13" s="82">
        <f t="shared" si="4"/>
        <v>-0.97985295360980196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24198317.84</v>
      </c>
      <c r="E17" s="147">
        <f t="shared" si="7"/>
        <v>19100346.84</v>
      </c>
      <c r="F17" s="172">
        <f t="shared" si="0"/>
        <v>0.78932539717397154</v>
      </c>
      <c r="G17" s="147">
        <f t="shared" si="7"/>
        <v>18540854.68</v>
      </c>
      <c r="H17" s="172">
        <f t="shared" si="1"/>
        <v>0.76620427926406642</v>
      </c>
      <c r="I17" s="147">
        <f t="shared" si="7"/>
        <v>7929537.8700000001</v>
      </c>
      <c r="J17" s="165">
        <f t="shared" si="2"/>
        <v>0.32768963208229357</v>
      </c>
      <c r="K17" s="528">
        <f>K10+K13+K16</f>
        <v>17699918.109999999</v>
      </c>
      <c r="L17" s="172">
        <v>0.76765280481682252</v>
      </c>
      <c r="M17" s="537">
        <f t="shared" si="3"/>
        <v>4.7510760489049453E-2</v>
      </c>
      <c r="N17" s="528">
        <f>N10+N13+N16</f>
        <v>7559194.8200000003</v>
      </c>
      <c r="O17" s="172">
        <v>0.32784542107295639</v>
      </c>
      <c r="P17" s="537">
        <f t="shared" si="4"/>
        <v>4.8992393875092688E-2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6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732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4237275.47</v>
      </c>
      <c r="D5" s="195">
        <v>4298307.2699999996</v>
      </c>
      <c r="E5" s="26">
        <v>1660435.26</v>
      </c>
      <c r="F5" s="41">
        <f>E5/D5</f>
        <v>0.38629980494623878</v>
      </c>
      <c r="G5" s="26">
        <v>1660435.26</v>
      </c>
      <c r="H5" s="41">
        <f>G5/D5</f>
        <v>0.38629980494623878</v>
      </c>
      <c r="I5" s="26">
        <v>1660435.26</v>
      </c>
      <c r="J5" s="145">
        <f>I5/D5</f>
        <v>0.38629980494623878</v>
      </c>
      <c r="K5" s="26">
        <v>1652529.27</v>
      </c>
      <c r="L5" s="41">
        <v>0.39927617935112247</v>
      </c>
      <c r="M5" s="201">
        <f>+G5/K5-1</f>
        <v>4.7841754718207508E-3</v>
      </c>
      <c r="N5" s="26">
        <v>1652529.27</v>
      </c>
      <c r="O5" s="41">
        <v>0.39927617935112247</v>
      </c>
      <c r="P5" s="201">
        <f>+I5/N5-1</f>
        <v>4.7841754718207508E-3</v>
      </c>
    </row>
    <row r="6" spans="1:16" ht="15" customHeight="1" x14ac:dyDescent="0.25">
      <c r="A6" s="20">
        <v>2</v>
      </c>
      <c r="B6" s="20" t="s">
        <v>1</v>
      </c>
      <c r="C6" s="151">
        <v>12230417.859999999</v>
      </c>
      <c r="D6" s="195">
        <v>12456891.49</v>
      </c>
      <c r="E6" s="26">
        <v>11473483.59</v>
      </c>
      <c r="F6" s="41">
        <f t="shared" ref="F6:F17" si="0">E6/D6</f>
        <v>0.92105511228146686</v>
      </c>
      <c r="G6" s="26">
        <v>11109826.52</v>
      </c>
      <c r="H6" s="264">
        <f t="shared" ref="H6:H17" si="1">G6/D6</f>
        <v>0.89186186850215543</v>
      </c>
      <c r="I6" s="26">
        <v>2937886.12</v>
      </c>
      <c r="J6" s="170">
        <f t="shared" ref="J6:J17" si="2">I6/D6</f>
        <v>0.23584424110609317</v>
      </c>
      <c r="K6" s="26">
        <v>11063346.880000001</v>
      </c>
      <c r="L6" s="389">
        <v>0.88786566584634585</v>
      </c>
      <c r="M6" s="201">
        <f t="shared" ref="M6:M17" si="3">+G6/K6-1</f>
        <v>4.2012277572189838E-3</v>
      </c>
      <c r="N6" s="26">
        <v>2947843.74</v>
      </c>
      <c r="O6" s="389">
        <v>0.23657300755502322</v>
      </c>
      <c r="P6" s="201">
        <f>+I6/N6-1</f>
        <v>-3.3779334585760656E-3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8674800</v>
      </c>
      <c r="D8" s="195">
        <v>8683468.8000000007</v>
      </c>
      <c r="E8" s="26">
        <v>8297170.4000000004</v>
      </c>
      <c r="F8" s="41">
        <f t="shared" si="0"/>
        <v>0.95551335429454176</v>
      </c>
      <c r="G8" s="26">
        <v>8039970.4000000004</v>
      </c>
      <c r="H8" s="41">
        <f t="shared" si="1"/>
        <v>0.92589385476919084</v>
      </c>
      <c r="I8" s="26">
        <v>3637113.96</v>
      </c>
      <c r="J8" s="170">
        <f t="shared" si="2"/>
        <v>0.41885495805547196</v>
      </c>
      <c r="K8" s="26">
        <v>8482416.8000000007</v>
      </c>
      <c r="L8" s="391">
        <v>0.95712128385032125</v>
      </c>
      <c r="M8" s="420">
        <f t="shared" si="3"/>
        <v>-5.2160417299937478E-2</v>
      </c>
      <c r="N8" s="26">
        <v>4509350.0999999996</v>
      </c>
      <c r="O8" s="391">
        <v>0.50881665671540377</v>
      </c>
      <c r="P8" s="420">
        <f>+I8/N8-1</f>
        <v>-0.19342834791204166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 t="s">
        <v>127</v>
      </c>
      <c r="M9" s="466" t="s">
        <v>127</v>
      </c>
      <c r="N9" s="30">
        <v>0</v>
      </c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25142493.329999998</v>
      </c>
      <c r="D10" s="144">
        <f>SUM(D5:D9)</f>
        <v>25438667.560000002</v>
      </c>
      <c r="E10" s="76">
        <f>SUM(E5:E9)</f>
        <v>21431089.25</v>
      </c>
      <c r="F10" s="82">
        <f t="shared" si="0"/>
        <v>0.8424611548325921</v>
      </c>
      <c r="G10" s="76">
        <f>SUM(G5:G9)</f>
        <v>20810232.18</v>
      </c>
      <c r="H10" s="82">
        <f t="shared" si="1"/>
        <v>0.81805511750631954</v>
      </c>
      <c r="I10" s="76">
        <f>SUM(I5:I9)</f>
        <v>8235435.3399999999</v>
      </c>
      <c r="J10" s="162">
        <f t="shared" si="2"/>
        <v>0.32373689858463639</v>
      </c>
      <c r="K10" s="520">
        <f>SUM(K5:K9)</f>
        <v>21198292.950000003</v>
      </c>
      <c r="L10" s="82">
        <v>0.8325512396629754</v>
      </c>
      <c r="M10" s="204">
        <f t="shared" si="3"/>
        <v>-1.830622734176357E-2</v>
      </c>
      <c r="N10" s="520">
        <f>SUM(N5:N9)</f>
        <v>9109723.1099999994</v>
      </c>
      <c r="O10" s="82">
        <v>0.35777934035093867</v>
      </c>
      <c r="P10" s="204">
        <f>+I10/N10-1</f>
        <v>-9.5973034464710505E-2</v>
      </c>
    </row>
    <row r="11" spans="1:16" ht="15" customHeight="1" x14ac:dyDescent="0.25">
      <c r="A11" s="19">
        <v>6</v>
      </c>
      <c r="B11" s="19" t="s">
        <v>5</v>
      </c>
      <c r="C11" s="151">
        <v>763431.1</v>
      </c>
      <c r="D11" s="195">
        <v>890457.1</v>
      </c>
      <c r="E11" s="26">
        <v>481806.66</v>
      </c>
      <c r="F11" s="41">
        <f t="shared" si="0"/>
        <v>0.54107790257385779</v>
      </c>
      <c r="G11" s="26">
        <v>302655.87</v>
      </c>
      <c r="H11" s="41">
        <f t="shared" si="1"/>
        <v>0.33988821022371546</v>
      </c>
      <c r="I11" s="26">
        <v>34791.699999999997</v>
      </c>
      <c r="J11" s="145">
        <f t="shared" si="2"/>
        <v>3.9071730687531156E-2</v>
      </c>
      <c r="K11" s="26">
        <v>164567.10999999999</v>
      </c>
      <c r="L11" s="41">
        <v>0.1348339936781025</v>
      </c>
      <c r="M11" s="211">
        <f t="shared" si="3"/>
        <v>0.83910302611499965</v>
      </c>
      <c r="N11" s="26">
        <v>4727.66</v>
      </c>
      <c r="O11" s="41">
        <v>3.8734913589490521E-3</v>
      </c>
      <c r="P11" s="211">
        <f>+I11/N11-1</f>
        <v>6.3591798056543825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763431.1</v>
      </c>
      <c r="D13" s="144">
        <f t="shared" ref="D13:I13" si="4">SUM(D11:D12)</f>
        <v>890457.1</v>
      </c>
      <c r="E13" s="76">
        <f t="shared" si="4"/>
        <v>481806.66</v>
      </c>
      <c r="F13" s="82">
        <f t="shared" si="0"/>
        <v>0.54107790257385779</v>
      </c>
      <c r="G13" s="76">
        <f t="shared" si="4"/>
        <v>302655.87</v>
      </c>
      <c r="H13" s="82">
        <f t="shared" si="1"/>
        <v>0.33988821022371546</v>
      </c>
      <c r="I13" s="76">
        <f t="shared" si="4"/>
        <v>34791.699999999997</v>
      </c>
      <c r="J13" s="162">
        <f t="shared" si="2"/>
        <v>3.9071730687531156E-2</v>
      </c>
      <c r="K13" s="520">
        <f>SUM(K11:K12)</f>
        <v>164567.10999999999</v>
      </c>
      <c r="L13" s="82">
        <v>0.1348339936781025</v>
      </c>
      <c r="M13" s="552">
        <f t="shared" si="3"/>
        <v>0.83910302611499965</v>
      </c>
      <c r="N13" s="520">
        <f>SUM(N11:N12)</f>
        <v>4727.66</v>
      </c>
      <c r="O13" s="82">
        <v>3.8734913589490521E-3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25905924.43</v>
      </c>
      <c r="D17" s="146">
        <f t="shared" ref="D17:I17" si="6">+D10+D13+D16</f>
        <v>26329124.660000004</v>
      </c>
      <c r="E17" s="147">
        <f t="shared" si="6"/>
        <v>21912895.91</v>
      </c>
      <c r="F17" s="172">
        <f t="shared" si="0"/>
        <v>0.83226830337017355</v>
      </c>
      <c r="G17" s="147">
        <f t="shared" si="6"/>
        <v>21112888.050000001</v>
      </c>
      <c r="H17" s="172">
        <f t="shared" si="1"/>
        <v>0.8018834018464478</v>
      </c>
      <c r="I17" s="147">
        <f t="shared" si="6"/>
        <v>8270227.04</v>
      </c>
      <c r="J17" s="165">
        <f t="shared" si="2"/>
        <v>0.31410945661115641</v>
      </c>
      <c r="K17" s="528">
        <f>K10+K13+K16</f>
        <v>21362860.060000002</v>
      </c>
      <c r="L17" s="172">
        <v>0.80063594979171626</v>
      </c>
      <c r="M17" s="537">
        <f t="shared" si="3"/>
        <v>-1.1701242684637125E-2</v>
      </c>
      <c r="N17" s="528">
        <f>N10+N13+N16</f>
        <v>9114450.7699999996</v>
      </c>
      <c r="O17" s="172">
        <v>0.34159082297844662</v>
      </c>
      <c r="P17" s="537">
        <f>+I17/N17-1</f>
        <v>-9.2624750662842148E-2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732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733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4449947.26</v>
      </c>
      <c r="D5" s="195">
        <v>4391109.82</v>
      </c>
      <c r="E5" s="26">
        <v>1747410.17</v>
      </c>
      <c r="F5" s="41">
        <f>E5/D5</f>
        <v>0.39794271644975615</v>
      </c>
      <c r="G5" s="26">
        <v>1747410.17</v>
      </c>
      <c r="H5" s="41">
        <f>G5/D5</f>
        <v>0.39794271644975615</v>
      </c>
      <c r="I5" s="26">
        <v>1747410.17</v>
      </c>
      <c r="J5" s="145">
        <f>I5/D5</f>
        <v>0.39794271644975615</v>
      </c>
      <c r="K5" s="26">
        <v>1743408.62</v>
      </c>
      <c r="L5" s="41">
        <v>0.40872802904877686</v>
      </c>
      <c r="M5" s="201">
        <f>+G5/K5-1</f>
        <v>2.2952450470272723E-3</v>
      </c>
      <c r="N5" s="26">
        <v>1743408.62</v>
      </c>
      <c r="O5" s="41">
        <v>0.40872802904877686</v>
      </c>
      <c r="P5" s="201">
        <f>+I5/N5-1</f>
        <v>2.2952450470272723E-3</v>
      </c>
    </row>
    <row r="6" spans="1:16" ht="15" customHeight="1" x14ac:dyDescent="0.25">
      <c r="A6" s="20">
        <v>2</v>
      </c>
      <c r="B6" s="20" t="s">
        <v>1</v>
      </c>
      <c r="C6" s="151">
        <v>13925177.460000001</v>
      </c>
      <c r="D6" s="195">
        <v>14151123.220000001</v>
      </c>
      <c r="E6" s="26">
        <v>12929407.529999999</v>
      </c>
      <c r="F6" s="41">
        <f t="shared" ref="F6:F17" si="0">E6/D6</f>
        <v>0.91366652166003814</v>
      </c>
      <c r="G6" s="26">
        <v>12429787.119999999</v>
      </c>
      <c r="H6" s="264">
        <f t="shared" ref="H6:H17" si="1">G6/D6</f>
        <v>0.87836046134011392</v>
      </c>
      <c r="I6" s="26">
        <v>3428406.1</v>
      </c>
      <c r="J6" s="170">
        <f t="shared" ref="J6:J17" si="2">I6/D6</f>
        <v>0.24227095239723309</v>
      </c>
      <c r="K6" s="26">
        <v>12559013.140000001</v>
      </c>
      <c r="L6" s="389">
        <v>0.89439234157343761</v>
      </c>
      <c r="M6" s="201">
        <f t="shared" ref="M6:M17" si="3">+G6/K6-1</f>
        <v>-1.0289504323267362E-2</v>
      </c>
      <c r="N6" s="26">
        <v>3594163.19</v>
      </c>
      <c r="O6" s="389">
        <v>0.25595896713116711</v>
      </c>
      <c r="P6" s="201">
        <f>+I6/N6-1</f>
        <v>-4.611840955390778E-2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13001684.48</v>
      </c>
      <c r="D8" s="195">
        <v>12864894.33</v>
      </c>
      <c r="E8" s="26">
        <v>12492040.51</v>
      </c>
      <c r="F8" s="41">
        <f t="shared" si="0"/>
        <v>0.97101773163184624</v>
      </c>
      <c r="G8" s="26">
        <v>12089540.51</v>
      </c>
      <c r="H8" s="41">
        <f t="shared" si="1"/>
        <v>0.93973103858366469</v>
      </c>
      <c r="I8" s="26">
        <v>5593484.4699999997</v>
      </c>
      <c r="J8" s="170">
        <f t="shared" si="2"/>
        <v>0.43478666256561471</v>
      </c>
      <c r="K8" s="26">
        <v>12546484.08</v>
      </c>
      <c r="L8" s="391">
        <v>0.95490611011231352</v>
      </c>
      <c r="M8" s="420">
        <f t="shared" si="3"/>
        <v>-3.64200494008039E-2</v>
      </c>
      <c r="N8" s="26">
        <v>5336818.74</v>
      </c>
      <c r="O8" s="391">
        <v>0.40618238471378182</v>
      </c>
      <c r="P8" s="420">
        <f t="shared" ref="P8:P17" si="4">+I8/N8-1</f>
        <v>4.8093394680292167E-2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31376809.199999999</v>
      </c>
      <c r="D10" s="144">
        <f>SUM(D5:D9)</f>
        <v>31407127.369999997</v>
      </c>
      <c r="E10" s="76">
        <f>SUM(E5:E9)</f>
        <v>27168858.210000001</v>
      </c>
      <c r="F10" s="82">
        <f t="shared" si="0"/>
        <v>0.86505390607456889</v>
      </c>
      <c r="G10" s="76">
        <f>SUM(G5:G9)</f>
        <v>26266737.799999997</v>
      </c>
      <c r="H10" s="82">
        <f t="shared" si="1"/>
        <v>0.83633047653667025</v>
      </c>
      <c r="I10" s="76">
        <f>SUM(I5:I9)</f>
        <v>10769300.739999998</v>
      </c>
      <c r="J10" s="162">
        <f t="shared" si="2"/>
        <v>0.34289352901108699</v>
      </c>
      <c r="K10" s="520">
        <f>SUM(K5:K9)</f>
        <v>26848905.840000004</v>
      </c>
      <c r="L10" s="82">
        <v>0.85379981213616174</v>
      </c>
      <c r="M10" s="204">
        <f t="shared" si="3"/>
        <v>-2.1683119731928935E-2</v>
      </c>
      <c r="N10" s="520">
        <f>SUM(N5:N9)</f>
        <v>10674390.550000001</v>
      </c>
      <c r="O10" s="82">
        <v>0.33944745087824479</v>
      </c>
      <c r="P10" s="204">
        <f t="shared" si="4"/>
        <v>8.8913919305677602E-3</v>
      </c>
    </row>
    <row r="11" spans="1:16" ht="15" customHeight="1" x14ac:dyDescent="0.25">
      <c r="A11" s="19">
        <v>6</v>
      </c>
      <c r="B11" s="19" t="s">
        <v>5</v>
      </c>
      <c r="C11" s="151">
        <v>970063.84</v>
      </c>
      <c r="D11" s="195">
        <v>1300063.8400000001</v>
      </c>
      <c r="E11" s="26">
        <v>385349.89</v>
      </c>
      <c r="F11" s="41">
        <f t="shared" si="0"/>
        <v>0.29640843637340147</v>
      </c>
      <c r="G11" s="26">
        <v>90771.62</v>
      </c>
      <c r="H11" s="41">
        <f t="shared" si="1"/>
        <v>6.9820894333927477E-2</v>
      </c>
      <c r="I11" s="26">
        <v>3698.07</v>
      </c>
      <c r="J11" s="145">
        <f t="shared" si="2"/>
        <v>2.8445295424876981E-3</v>
      </c>
      <c r="K11" s="26">
        <v>537081.67000000004</v>
      </c>
      <c r="L11" s="41">
        <v>0.56856174555746886</v>
      </c>
      <c r="M11" s="211">
        <f t="shared" si="3"/>
        <v>-0.83099102972551642</v>
      </c>
      <c r="N11" s="26">
        <v>154414.65</v>
      </c>
      <c r="O11" s="41">
        <v>0.16346538682589112</v>
      </c>
      <c r="P11" s="211">
        <f t="shared" si="4"/>
        <v>-0.97605104178910485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>
        <v>213192</v>
      </c>
      <c r="L12" s="371">
        <v>1</v>
      </c>
      <c r="M12" s="211">
        <f t="shared" si="3"/>
        <v>-1</v>
      </c>
      <c r="N12" s="171">
        <v>0</v>
      </c>
      <c r="O12" s="371">
        <v>0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970063.84</v>
      </c>
      <c r="D13" s="144">
        <f t="shared" ref="D13:I13" si="5">SUM(D11:D12)</f>
        <v>1300063.8400000001</v>
      </c>
      <c r="E13" s="76">
        <f t="shared" si="5"/>
        <v>385349.89</v>
      </c>
      <c r="F13" s="82">
        <f t="shared" si="0"/>
        <v>0.29640843637340147</v>
      </c>
      <c r="G13" s="76">
        <f t="shared" si="5"/>
        <v>90771.62</v>
      </c>
      <c r="H13" s="82">
        <f t="shared" si="1"/>
        <v>6.9820894333927477E-2</v>
      </c>
      <c r="I13" s="76">
        <f t="shared" si="5"/>
        <v>3698.07</v>
      </c>
      <c r="J13" s="162">
        <f t="shared" si="2"/>
        <v>2.8445295424876981E-3</v>
      </c>
      <c r="K13" s="520">
        <f>SUM(K11:K12)</f>
        <v>750273.67</v>
      </c>
      <c r="L13" s="82">
        <v>0.64800316082557941</v>
      </c>
      <c r="M13" s="552">
        <f t="shared" si="3"/>
        <v>-0.87901531983656045</v>
      </c>
      <c r="N13" s="520">
        <f>SUM(N11:N12)</f>
        <v>154414.65</v>
      </c>
      <c r="O13" s="82">
        <v>0.13336624391707036</v>
      </c>
      <c r="P13" s="82">
        <f t="shared" si="4"/>
        <v>-0.97605104178910485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32707191.209999997</v>
      </c>
      <c r="E17" s="147">
        <f t="shared" si="7"/>
        <v>27554208.100000001</v>
      </c>
      <c r="F17" s="172">
        <f t="shared" si="0"/>
        <v>0.84245106597767083</v>
      </c>
      <c r="G17" s="147">
        <f t="shared" si="7"/>
        <v>26357509.419999998</v>
      </c>
      <c r="H17" s="172">
        <f t="shared" si="1"/>
        <v>0.80586282236126017</v>
      </c>
      <c r="I17" s="147">
        <f t="shared" si="7"/>
        <v>10772998.809999999</v>
      </c>
      <c r="J17" s="165">
        <f t="shared" si="2"/>
        <v>0.3293770700403717</v>
      </c>
      <c r="K17" s="528">
        <f>K10+K13+K16</f>
        <v>27599179.510000005</v>
      </c>
      <c r="L17" s="172">
        <v>0.84649166303868539</v>
      </c>
      <c r="M17" s="537">
        <f t="shared" si="3"/>
        <v>-4.4989384178979464E-2</v>
      </c>
      <c r="N17" s="528">
        <f>N10+N13+N16</f>
        <v>10828805.200000001</v>
      </c>
      <c r="O17" s="172">
        <v>0.33212919678096486</v>
      </c>
      <c r="P17" s="537">
        <f t="shared" si="4"/>
        <v>-5.1535131502783438E-3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topLeftCell="C14" zoomScaleNormal="100" workbookViewId="0">
      <selection activeCell="J31" sqref="J31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1.33203125" bestFit="1" customWidth="1"/>
    <col min="10" max="10" width="10.5546875" style="89" bestFit="1" customWidth="1"/>
    <col min="11" max="11" width="9.44140625" style="89" bestFit="1" customWidth="1"/>
    <col min="12" max="12" width="16.5546875" style="53" bestFit="1" customWidth="1"/>
  </cols>
  <sheetData>
    <row r="1" spans="1:13" ht="14.4" thickBot="1" x14ac:dyDescent="0.3">
      <c r="A1" s="7" t="s">
        <v>221</v>
      </c>
    </row>
    <row r="2" spans="1:13" x14ac:dyDescent="0.25">
      <c r="A2" s="8" t="s">
        <v>147</v>
      </c>
      <c r="C2" s="156" t="s">
        <v>760</v>
      </c>
      <c r="D2" s="738" t="s">
        <v>830</v>
      </c>
      <c r="E2" s="736"/>
      <c r="F2" s="736"/>
      <c r="G2" s="736"/>
      <c r="H2" s="737"/>
      <c r="I2" s="732" t="s">
        <v>832</v>
      </c>
      <c r="J2" s="733"/>
      <c r="K2" s="188"/>
    </row>
    <row r="3" spans="1:13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349</v>
      </c>
    </row>
    <row r="4" spans="1:13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401</v>
      </c>
      <c r="H4" s="105" t="s">
        <v>18</v>
      </c>
      <c r="I4" s="81" t="s">
        <v>131</v>
      </c>
      <c r="J4" s="12" t="s">
        <v>18</v>
      </c>
      <c r="K4" s="132" t="s">
        <v>820</v>
      </c>
      <c r="L4" s="51" t="s">
        <v>159</v>
      </c>
    </row>
    <row r="5" spans="1:13" ht="15" customHeight="1" x14ac:dyDescent="0.25">
      <c r="A5" s="19"/>
      <c r="B5" s="19" t="s">
        <v>209</v>
      </c>
      <c r="C5" s="151">
        <v>100060</v>
      </c>
      <c r="D5" s="142">
        <v>100060</v>
      </c>
      <c r="E5" s="128">
        <v>111946.63</v>
      </c>
      <c r="F5" s="41">
        <f t="shared" ref="F5:F14" si="0">+E5/D5</f>
        <v>1.1187950229862083</v>
      </c>
      <c r="G5" s="128">
        <v>111946.63</v>
      </c>
      <c r="H5" s="145">
        <f>+G5/E5</f>
        <v>1</v>
      </c>
      <c r="I5" s="128">
        <v>402809.55</v>
      </c>
      <c r="J5" s="45">
        <v>4.0264849060375845</v>
      </c>
      <c r="K5" s="137">
        <f>+E5/I5-1</f>
        <v>-0.72208546197576495</v>
      </c>
      <c r="L5" s="52">
        <v>60</v>
      </c>
    </row>
    <row r="6" spans="1:13" ht="15" customHeight="1" x14ac:dyDescent="0.25">
      <c r="A6" s="20"/>
      <c r="B6" s="20" t="s">
        <v>210</v>
      </c>
      <c r="C6" s="152">
        <v>10</v>
      </c>
      <c r="D6" s="143">
        <v>10</v>
      </c>
      <c r="E6" s="125">
        <v>0</v>
      </c>
      <c r="F6" s="264">
        <f t="shared" si="0"/>
        <v>0</v>
      </c>
      <c r="G6" s="125">
        <v>0</v>
      </c>
      <c r="H6" s="331" t="s">
        <v>127</v>
      </c>
      <c r="I6" s="128">
        <v>0</v>
      </c>
      <c r="J6" s="45">
        <v>0</v>
      </c>
      <c r="K6" s="137" t="s">
        <v>127</v>
      </c>
      <c r="L6" s="53">
        <v>61901</v>
      </c>
    </row>
    <row r="7" spans="1:13" ht="15" customHeight="1" x14ac:dyDescent="0.25">
      <c r="A7" s="21"/>
      <c r="B7" s="21" t="s">
        <v>211</v>
      </c>
      <c r="C7" s="153">
        <v>1060</v>
      </c>
      <c r="D7" s="496">
        <f>101130-D5-D6</f>
        <v>1060</v>
      </c>
      <c r="E7" s="129">
        <f>116844.71-E5-E6</f>
        <v>4898.0800000000017</v>
      </c>
      <c r="F7" s="371">
        <f>+E7/D7</f>
        <v>4.6208301886792471</v>
      </c>
      <c r="G7" s="129">
        <f>116844.71-G5-G6</f>
        <v>4898.0800000000017</v>
      </c>
      <c r="H7" s="373">
        <f>+G7/E7</f>
        <v>1</v>
      </c>
      <c r="I7" s="128">
        <v>95859.06</v>
      </c>
      <c r="J7" s="313">
        <v>2.4445342091512567E-2</v>
      </c>
      <c r="K7" s="137">
        <f>+E7/I7-1</f>
        <v>-0.94890331701562691</v>
      </c>
      <c r="L7" s="53" t="s">
        <v>808</v>
      </c>
    </row>
    <row r="8" spans="1:13" ht="15" customHeight="1" thickBot="1" x14ac:dyDescent="0.3">
      <c r="A8" s="9"/>
      <c r="B8" s="478" t="s">
        <v>212</v>
      </c>
      <c r="C8" s="154">
        <f>SUM(C5:C7)</f>
        <v>101130</v>
      </c>
      <c r="D8" s="144">
        <f>SUM(D5:D7)</f>
        <v>101130</v>
      </c>
      <c r="E8" s="76">
        <f>SUM(E5:E7)</f>
        <v>116844.71</v>
      </c>
      <c r="F8" s="82">
        <f>+E8/D8</f>
        <v>1.155391179669732</v>
      </c>
      <c r="G8" s="76">
        <f>SUM(G5:G7)</f>
        <v>116844.71</v>
      </c>
      <c r="H8" s="162">
        <f>+G8/E8</f>
        <v>1</v>
      </c>
      <c r="I8" s="76">
        <f>SUM(I5:I7)</f>
        <v>498668.61</v>
      </c>
      <c r="J8" s="36">
        <v>0.12400333166476558</v>
      </c>
      <c r="K8" s="218">
        <f>+E8/I8-1</f>
        <v>-0.7656866551114978</v>
      </c>
      <c r="M8" s="323"/>
    </row>
    <row r="9" spans="1:13" ht="15" customHeight="1" x14ac:dyDescent="0.25">
      <c r="A9" s="19"/>
      <c r="B9" s="19" t="s">
        <v>213</v>
      </c>
      <c r="C9" s="151">
        <v>30</v>
      </c>
      <c r="D9" s="142">
        <v>30</v>
      </c>
      <c r="E9" s="88">
        <v>-37335.599999999999</v>
      </c>
      <c r="F9" s="394" t="s">
        <v>127</v>
      </c>
      <c r="G9" s="88">
        <v>-37335.599999999999</v>
      </c>
      <c r="H9" s="331" t="s">
        <v>127</v>
      </c>
      <c r="I9" s="88">
        <v>0</v>
      </c>
      <c r="J9" s="45" t="s">
        <v>127</v>
      </c>
      <c r="K9" s="137" t="s">
        <v>127</v>
      </c>
      <c r="L9" s="52">
        <v>72</v>
      </c>
    </row>
    <row r="10" spans="1:13" ht="15" customHeight="1" x14ac:dyDescent="0.25">
      <c r="A10" s="19"/>
      <c r="B10" s="19" t="s">
        <v>214</v>
      </c>
      <c r="C10" s="151">
        <v>10</v>
      </c>
      <c r="D10" s="142">
        <v>10</v>
      </c>
      <c r="E10" s="128">
        <v>0</v>
      </c>
      <c r="F10" s="394">
        <f>+E10/D10</f>
        <v>0</v>
      </c>
      <c r="G10" s="128">
        <v>0</v>
      </c>
      <c r="H10" s="145" t="s">
        <v>127</v>
      </c>
      <c r="I10" s="88">
        <v>0</v>
      </c>
      <c r="J10" s="45" t="s">
        <v>127</v>
      </c>
      <c r="K10" s="137" t="s">
        <v>127</v>
      </c>
      <c r="L10" s="52">
        <v>75031</v>
      </c>
    </row>
    <row r="11" spans="1:13" ht="15" customHeight="1" x14ac:dyDescent="0.25">
      <c r="A11" s="19"/>
      <c r="B11" s="19" t="s">
        <v>215</v>
      </c>
      <c r="C11" s="151">
        <v>5250369.25</v>
      </c>
      <c r="D11" s="142">
        <v>5410758.3600000003</v>
      </c>
      <c r="E11" s="128">
        <v>0</v>
      </c>
      <c r="F11" s="41">
        <f t="shared" si="0"/>
        <v>0</v>
      </c>
      <c r="G11" s="128">
        <v>0</v>
      </c>
      <c r="H11" s="331" t="s">
        <v>127</v>
      </c>
      <c r="I11" s="88">
        <v>0</v>
      </c>
      <c r="J11" s="45">
        <v>0</v>
      </c>
      <c r="K11" s="137" t="s">
        <v>127</v>
      </c>
      <c r="L11" s="52">
        <v>75070</v>
      </c>
    </row>
    <row r="12" spans="1:13" ht="15" customHeight="1" x14ac:dyDescent="0.25">
      <c r="A12" s="19"/>
      <c r="B12" s="19" t="s">
        <v>216</v>
      </c>
      <c r="C12" s="151">
        <v>50</v>
      </c>
      <c r="D12" s="142">
        <f>5410818.36-D10-D11</f>
        <v>50</v>
      </c>
      <c r="E12" s="128">
        <v>0</v>
      </c>
      <c r="F12" s="41">
        <f t="shared" si="0"/>
        <v>0</v>
      </c>
      <c r="G12" s="128">
        <v>0</v>
      </c>
      <c r="H12" s="331" t="s">
        <v>127</v>
      </c>
      <c r="I12" s="88">
        <v>0</v>
      </c>
      <c r="J12" s="45">
        <v>0</v>
      </c>
      <c r="K12" s="137" t="s">
        <v>127</v>
      </c>
      <c r="L12" s="53" t="s">
        <v>807</v>
      </c>
    </row>
    <row r="13" spans="1:13" ht="15" customHeight="1" x14ac:dyDescent="0.25">
      <c r="A13" s="19"/>
      <c r="B13" s="19" t="s">
        <v>217</v>
      </c>
      <c r="C13" s="151">
        <v>24500000</v>
      </c>
      <c r="D13" s="142">
        <v>24752304.640000001</v>
      </c>
      <c r="E13" s="128">
        <v>2109547.71</v>
      </c>
      <c r="F13" s="41">
        <f t="shared" si="0"/>
        <v>8.5226314910125472E-2</v>
      </c>
      <c r="G13" s="128">
        <v>2109547.71</v>
      </c>
      <c r="H13" s="331">
        <f>+G13/E13</f>
        <v>1</v>
      </c>
      <c r="I13" s="88">
        <v>1650086.94</v>
      </c>
      <c r="J13" s="45">
        <v>0.40894528965622629</v>
      </c>
      <c r="K13" s="137">
        <f>+E13/I13-1</f>
        <v>0.27844640113326391</v>
      </c>
      <c r="L13" s="52">
        <v>761</v>
      </c>
    </row>
    <row r="14" spans="1:13" ht="15" customHeight="1" x14ac:dyDescent="0.25">
      <c r="A14" s="19"/>
      <c r="B14" s="19" t="s">
        <v>192</v>
      </c>
      <c r="C14" s="151">
        <v>9713415</v>
      </c>
      <c r="D14" s="142">
        <v>9713415</v>
      </c>
      <c r="E14" s="128">
        <v>405095.5</v>
      </c>
      <c r="F14" s="41">
        <f t="shared" si="0"/>
        <v>4.1704745447404441E-2</v>
      </c>
      <c r="G14" s="128">
        <v>405095.5</v>
      </c>
      <c r="H14" s="331">
        <f>+G14/E14</f>
        <v>1</v>
      </c>
      <c r="I14" s="88">
        <v>-97802.26</v>
      </c>
      <c r="J14" s="45">
        <v>-8.2046191441722954E-2</v>
      </c>
      <c r="K14" s="137">
        <f>+E14/I14-1</f>
        <v>-5.1419850625128705</v>
      </c>
      <c r="L14" s="52">
        <v>79</v>
      </c>
    </row>
    <row r="15" spans="1:13" ht="15" customHeight="1" x14ac:dyDescent="0.25">
      <c r="A15" s="48"/>
      <c r="B15" s="48" t="s">
        <v>218</v>
      </c>
      <c r="C15" s="168">
        <v>10</v>
      </c>
      <c r="D15" s="496">
        <f>39876578-D9-D10-D11-D12-D13-D14</f>
        <v>10</v>
      </c>
      <c r="E15" s="129">
        <f>2560892.92-(E9)-E13-E14</f>
        <v>83585.310000000056</v>
      </c>
      <c r="F15" s="41" t="s">
        <v>127</v>
      </c>
      <c r="G15" s="129">
        <f>2560892.92-(G9)-G13-G14</f>
        <v>83585.310000000056</v>
      </c>
      <c r="H15" s="472" t="s">
        <v>127</v>
      </c>
      <c r="I15" s="88">
        <v>0</v>
      </c>
      <c r="J15" s="50" t="s">
        <v>127</v>
      </c>
      <c r="K15" s="157" t="s">
        <v>127</v>
      </c>
      <c r="L15" s="53" t="s">
        <v>219</v>
      </c>
    </row>
    <row r="16" spans="1:13" ht="15" customHeight="1" thickBot="1" x14ac:dyDescent="0.3">
      <c r="A16" s="498"/>
      <c r="B16" s="497" t="s">
        <v>6</v>
      </c>
      <c r="C16" s="479">
        <f>SUM(C9:C15)</f>
        <v>39463884.25</v>
      </c>
      <c r="D16" s="144">
        <f>SUM(D9:D15)</f>
        <v>39876578</v>
      </c>
      <c r="E16" s="76">
        <f>SUM(E9:E15)</f>
        <v>2560892.92</v>
      </c>
      <c r="F16" s="82">
        <f>E16/D16</f>
        <v>6.4220478497427735E-2</v>
      </c>
      <c r="G16" s="76">
        <f>SUM(G9:G15)</f>
        <v>2560892.92</v>
      </c>
      <c r="H16" s="163">
        <f>+G16/E16</f>
        <v>1</v>
      </c>
      <c r="I16" s="76">
        <f>SUM(I9:I15)</f>
        <v>1552284.68</v>
      </c>
      <c r="J16" s="514">
        <v>9.6765022665879621E-2</v>
      </c>
      <c r="K16" s="218">
        <f>+E16/I16-1</f>
        <v>0.64975725973150755</v>
      </c>
    </row>
    <row r="17" spans="1:17" s="6" customFormat="1" ht="19.5" customHeight="1" thickBot="1" x14ac:dyDescent="0.3">
      <c r="A17" s="5"/>
      <c r="B17" s="4" t="s">
        <v>342</v>
      </c>
      <c r="C17" s="155">
        <f>+C8+C16</f>
        <v>39565014.25</v>
      </c>
      <c r="D17" s="146">
        <f>+D8+D16</f>
        <v>39977708</v>
      </c>
      <c r="E17" s="147">
        <f>+E8+E16</f>
        <v>2677737.63</v>
      </c>
      <c r="F17" s="172">
        <f>E17/D17</f>
        <v>6.6980769132637619E-2</v>
      </c>
      <c r="G17" s="147">
        <f>+G8+G16</f>
        <v>2677737.63</v>
      </c>
      <c r="H17" s="165">
        <f>+G17/E17</f>
        <v>1</v>
      </c>
      <c r="I17" s="139">
        <f>+I8+I16</f>
        <v>2050953.29</v>
      </c>
      <c r="J17" s="592">
        <v>0.10222459267062863</v>
      </c>
      <c r="K17" s="138">
        <f>+E17/I17-1</f>
        <v>0.30560634562281996</v>
      </c>
      <c r="L17" s="14"/>
      <c r="N17"/>
      <c r="O17"/>
      <c r="P17"/>
      <c r="Q17"/>
    </row>
    <row r="19" spans="1:17" ht="14.4" thickBot="1" x14ac:dyDescent="0.3">
      <c r="A19" s="7" t="s">
        <v>224</v>
      </c>
    </row>
    <row r="20" spans="1:17" x14ac:dyDescent="0.25">
      <c r="A20" s="8" t="s">
        <v>147</v>
      </c>
      <c r="C20" s="156" t="s">
        <v>760</v>
      </c>
      <c r="D20" s="735" t="s">
        <v>830</v>
      </c>
      <c r="E20" s="736"/>
      <c r="F20" s="736"/>
      <c r="G20" s="736"/>
      <c r="H20" s="737"/>
      <c r="I20" s="739" t="s">
        <v>831</v>
      </c>
      <c r="J20" s="723"/>
      <c r="K20" s="385"/>
    </row>
    <row r="21" spans="1:17" x14ac:dyDescent="0.25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349</v>
      </c>
    </row>
    <row r="22" spans="1:17" ht="26.4" x14ac:dyDescent="0.25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400</v>
      </c>
      <c r="H22" s="105" t="s">
        <v>18</v>
      </c>
      <c r="I22" s="81" t="s">
        <v>131</v>
      </c>
      <c r="J22" s="12" t="s">
        <v>18</v>
      </c>
      <c r="K22" s="85" t="s">
        <v>820</v>
      </c>
      <c r="L22" s="51" t="s">
        <v>159</v>
      </c>
    </row>
    <row r="23" spans="1:17" s="83" customFormat="1" x14ac:dyDescent="0.25">
      <c r="A23" s="19"/>
      <c r="B23" s="221" t="s">
        <v>438</v>
      </c>
      <c r="C23" s="151">
        <v>10</v>
      </c>
      <c r="D23" s="160">
        <v>0</v>
      </c>
      <c r="E23" s="128">
        <v>0</v>
      </c>
      <c r="F23" s="41" t="s">
        <v>127</v>
      </c>
      <c r="G23" s="128">
        <v>0</v>
      </c>
      <c r="H23" s="145" t="s">
        <v>127</v>
      </c>
      <c r="I23" s="128">
        <v>0</v>
      </c>
      <c r="J23" s="41">
        <v>0</v>
      </c>
      <c r="K23" s="86" t="s">
        <v>127</v>
      </c>
      <c r="L23" s="52" t="s">
        <v>439</v>
      </c>
      <c r="N23"/>
      <c r="O23"/>
      <c r="P23"/>
      <c r="Q23"/>
    </row>
    <row r="24" spans="1:17" s="83" customFormat="1" x14ac:dyDescent="0.25">
      <c r="A24" s="19"/>
      <c r="B24" s="471" t="s">
        <v>512</v>
      </c>
      <c r="C24" s="151">
        <v>10</v>
      </c>
      <c r="D24" s="160">
        <v>0</v>
      </c>
      <c r="E24" s="128">
        <v>0</v>
      </c>
      <c r="F24" s="41" t="s">
        <v>127</v>
      </c>
      <c r="G24" s="128">
        <v>0</v>
      </c>
      <c r="H24" s="145" t="s">
        <v>127</v>
      </c>
      <c r="I24" s="128">
        <v>0</v>
      </c>
      <c r="J24" s="41" t="s">
        <v>127</v>
      </c>
      <c r="K24" s="86" t="s">
        <v>127</v>
      </c>
      <c r="L24" s="52">
        <v>85001</v>
      </c>
      <c r="N24"/>
      <c r="O24"/>
      <c r="P24"/>
      <c r="Q24"/>
    </row>
    <row r="25" spans="1:17" s="83" customFormat="1" x14ac:dyDescent="0.25">
      <c r="A25" s="19"/>
      <c r="B25" s="471" t="s">
        <v>410</v>
      </c>
      <c r="C25" s="151">
        <v>10</v>
      </c>
      <c r="D25" s="160">
        <v>0</v>
      </c>
      <c r="E25" s="128">
        <v>0</v>
      </c>
      <c r="F25" s="41" t="s">
        <v>127</v>
      </c>
      <c r="G25" s="128">
        <v>0</v>
      </c>
      <c r="H25" s="145" t="s">
        <v>127</v>
      </c>
      <c r="I25" s="128">
        <v>0</v>
      </c>
      <c r="J25" s="41" t="s">
        <v>127</v>
      </c>
      <c r="K25" s="86" t="s">
        <v>127</v>
      </c>
      <c r="L25" s="52">
        <v>85005</v>
      </c>
      <c r="M25"/>
      <c r="N25"/>
      <c r="O25"/>
      <c r="P25"/>
      <c r="Q25"/>
    </row>
    <row r="26" spans="1:17" s="83" customFormat="1" x14ac:dyDescent="0.25">
      <c r="A26" s="19"/>
      <c r="B26" s="473" t="s">
        <v>488</v>
      </c>
      <c r="C26" s="151">
        <v>10</v>
      </c>
      <c r="D26" s="160">
        <v>2765856.49</v>
      </c>
      <c r="E26" s="128">
        <v>0</v>
      </c>
      <c r="F26" s="41" t="s">
        <v>127</v>
      </c>
      <c r="G26" s="128">
        <v>0</v>
      </c>
      <c r="H26" s="145" t="s">
        <v>127</v>
      </c>
      <c r="I26" s="128">
        <v>0</v>
      </c>
      <c r="J26" s="41" t="s">
        <v>127</v>
      </c>
      <c r="K26" s="86" t="s">
        <v>127</v>
      </c>
      <c r="L26" s="52" t="s">
        <v>347</v>
      </c>
      <c r="M26"/>
      <c r="N26"/>
      <c r="O26"/>
      <c r="P26"/>
      <c r="Q26"/>
    </row>
    <row r="27" spans="1:17" s="83" customFormat="1" x14ac:dyDescent="0.25">
      <c r="A27" s="19"/>
      <c r="B27" s="19" t="s">
        <v>398</v>
      </c>
      <c r="C27" s="151">
        <v>10</v>
      </c>
      <c r="D27" s="160">
        <v>10034932.82</v>
      </c>
      <c r="E27" s="128">
        <v>0</v>
      </c>
      <c r="F27" s="41" t="s">
        <v>127</v>
      </c>
      <c r="G27" s="128">
        <v>0</v>
      </c>
      <c r="H27" s="145" t="s">
        <v>127</v>
      </c>
      <c r="I27" s="128">
        <v>0</v>
      </c>
      <c r="J27" s="41" t="s">
        <v>127</v>
      </c>
      <c r="K27" s="86" t="s">
        <v>127</v>
      </c>
      <c r="L27" s="52" t="s">
        <v>348</v>
      </c>
      <c r="M27"/>
      <c r="N27"/>
      <c r="O27"/>
      <c r="P27"/>
      <c r="Q27"/>
    </row>
    <row r="28" spans="1:17" ht="15" customHeight="1" x14ac:dyDescent="0.25">
      <c r="A28" s="19"/>
      <c r="B28" s="19" t="s">
        <v>222</v>
      </c>
      <c r="C28" s="151">
        <v>400000</v>
      </c>
      <c r="D28" s="160">
        <v>400000</v>
      </c>
      <c r="E28" s="128">
        <v>355495.76</v>
      </c>
      <c r="F28" s="41">
        <f>+E28/D28</f>
        <v>0.88873940000000007</v>
      </c>
      <c r="G28" s="128">
        <v>355495.76</v>
      </c>
      <c r="H28" s="331">
        <f>+G28/E28</f>
        <v>1</v>
      </c>
      <c r="I28" s="128">
        <v>331584.53999999998</v>
      </c>
      <c r="J28" s="41">
        <v>2.2105636</v>
      </c>
      <c r="K28" s="230">
        <f>+E28/I28-1</f>
        <v>7.2111986885757817E-2</v>
      </c>
      <c r="L28" s="52">
        <v>94101</v>
      </c>
    </row>
    <row r="29" spans="1:17" ht="15" customHeight="1" x14ac:dyDescent="0.25">
      <c r="A29" s="58"/>
      <c r="B29" s="58" t="s">
        <v>223</v>
      </c>
      <c r="C29" s="169">
        <v>3000000</v>
      </c>
      <c r="D29" s="370">
        <v>3000000</v>
      </c>
      <c r="E29" s="59">
        <v>1389572.21</v>
      </c>
      <c r="F29" s="364">
        <f>+E29/D29</f>
        <v>0.46319073666666666</v>
      </c>
      <c r="G29" s="59">
        <v>1389572.21</v>
      </c>
      <c r="H29" s="384">
        <f>+G29/E29</f>
        <v>1</v>
      </c>
      <c r="I29" s="59">
        <v>1026225.24</v>
      </c>
      <c r="J29" s="364">
        <v>0.70774154482758622</v>
      </c>
      <c r="K29" s="90">
        <f>+E29/I29-1</f>
        <v>0.35406161906522593</v>
      </c>
      <c r="L29" s="53">
        <v>94102</v>
      </c>
    </row>
    <row r="30" spans="1:17" ht="15" customHeight="1" thickBot="1" x14ac:dyDescent="0.3">
      <c r="A30" s="48"/>
      <c r="B30" s="48" t="s">
        <v>233</v>
      </c>
      <c r="C30" s="151">
        <v>136124649.83000001</v>
      </c>
      <c r="D30" s="160">
        <f>139524649.83-D28-D29</f>
        <v>136124649.83000001</v>
      </c>
      <c r="E30" s="49">
        <f>1745067.97-E28-E29</f>
        <v>0</v>
      </c>
      <c r="F30" s="364">
        <f>+E30/D30</f>
        <v>0</v>
      </c>
      <c r="G30" s="49">
        <v>0</v>
      </c>
      <c r="H30" s="410" t="s">
        <v>127</v>
      </c>
      <c r="I30" s="49">
        <v>0</v>
      </c>
      <c r="J30" s="364">
        <v>0</v>
      </c>
      <c r="K30" s="90" t="s">
        <v>127</v>
      </c>
      <c r="L30" s="53" t="s">
        <v>234</v>
      </c>
    </row>
    <row r="31" spans="1:17" s="6" customFormat="1" ht="19.5" customHeight="1" thickBot="1" x14ac:dyDescent="0.3">
      <c r="A31" s="5"/>
      <c r="B31" s="4" t="s">
        <v>200</v>
      </c>
      <c r="C31" s="155">
        <f>SUM(C23:C30)</f>
        <v>139524699.83000001</v>
      </c>
      <c r="D31" s="146">
        <f>SUM(D23:D30)</f>
        <v>152325439.14000002</v>
      </c>
      <c r="E31" s="147">
        <f>SUM(E23:E30)</f>
        <v>1745067.97</v>
      </c>
      <c r="F31" s="172">
        <f>+E31/D31</f>
        <v>1.145618210492165E-2</v>
      </c>
      <c r="G31" s="147">
        <f>SUM(G23:G30)</f>
        <v>1745067.97</v>
      </c>
      <c r="H31" s="165">
        <f>+G31/E31</f>
        <v>1</v>
      </c>
      <c r="I31" s="336">
        <f>SUM(I23:I30)</f>
        <v>1357809.78</v>
      </c>
      <c r="J31" s="172">
        <v>6.4402087053242688E-3</v>
      </c>
      <c r="K31" s="87">
        <f>+E31/I31-1</f>
        <v>0.28520798399316272</v>
      </c>
      <c r="L31" s="14"/>
      <c r="M31"/>
      <c r="N31"/>
      <c r="O31"/>
      <c r="P31"/>
      <c r="Q31"/>
    </row>
    <row r="32" spans="1:17" x14ac:dyDescent="0.25">
      <c r="B32" s="233"/>
    </row>
    <row r="36" spans="2:2" x14ac:dyDescent="0.25">
      <c r="B36" s="39"/>
    </row>
    <row r="136" spans="12:15" x14ac:dyDescent="0.25">
      <c r="L136" s="575"/>
      <c r="O136" s="576">
        <v>0.58699999999999997</v>
      </c>
    </row>
    <row r="137" spans="12:15" x14ac:dyDescent="0.25">
      <c r="L137" s="575"/>
      <c r="O137" s="576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5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734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4733543.22</v>
      </c>
      <c r="D5" s="195">
        <v>4722041.97</v>
      </c>
      <c r="E5" s="26">
        <v>1870648.78</v>
      </c>
      <c r="F5" s="41">
        <f>E5/D5</f>
        <v>0.39615251026665488</v>
      </c>
      <c r="G5" s="26">
        <v>1870648.78</v>
      </c>
      <c r="H5" s="41">
        <f>G5/D5</f>
        <v>0.39615251026665488</v>
      </c>
      <c r="I5" s="26">
        <v>1870648.78</v>
      </c>
      <c r="J5" s="145">
        <f>I5/D5</f>
        <v>0.39615251026665488</v>
      </c>
      <c r="K5" s="26">
        <v>1680855.93</v>
      </c>
      <c r="L5" s="41">
        <v>0.42917729231098034</v>
      </c>
      <c r="M5" s="201">
        <f>+G5/K5-1</f>
        <v>0.11291440664995012</v>
      </c>
      <c r="N5" s="26">
        <v>1680855.93</v>
      </c>
      <c r="O5" s="41">
        <v>0.42917729231098034</v>
      </c>
      <c r="P5" s="201">
        <f>+I5/N5-1</f>
        <v>0.11291440664995012</v>
      </c>
    </row>
    <row r="6" spans="1:16" ht="15" customHeight="1" x14ac:dyDescent="0.25">
      <c r="A6" s="20">
        <v>2</v>
      </c>
      <c r="B6" s="20" t="s">
        <v>1</v>
      </c>
      <c r="C6" s="151">
        <v>16814785.879999999</v>
      </c>
      <c r="D6" s="195">
        <v>17691865.449999999</v>
      </c>
      <c r="E6" s="26">
        <v>15705403.779999999</v>
      </c>
      <c r="F6" s="41">
        <f t="shared" ref="F6:F17" si="0">E6/D6</f>
        <v>0.88771892508373107</v>
      </c>
      <c r="G6" s="26">
        <v>14878755.810000001</v>
      </c>
      <c r="H6" s="264">
        <f t="shared" ref="H6:H17" si="1">G6/D6</f>
        <v>0.84099417622464456</v>
      </c>
      <c r="I6" s="26">
        <v>4303878.75</v>
      </c>
      <c r="J6" s="170">
        <f t="shared" ref="J6:J17" si="2">I6/D6</f>
        <v>0.24326879277730434</v>
      </c>
      <c r="K6" s="26">
        <v>13493910.050000001</v>
      </c>
      <c r="L6" s="389">
        <v>0.80843761345401766</v>
      </c>
      <c r="M6" s="201">
        <f t="shared" ref="M6:M17" si="3">+G6/K6-1</f>
        <v>0.10262746341635798</v>
      </c>
      <c r="N6" s="26">
        <v>3965874.28</v>
      </c>
      <c r="O6" s="389">
        <v>0.23760066032023611</v>
      </c>
      <c r="P6" s="201">
        <f>+I6/N6-1</f>
        <v>8.5228236231432053E-2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13491373.85</v>
      </c>
      <c r="D8" s="195">
        <v>13686583.460000001</v>
      </c>
      <c r="E8" s="26">
        <v>13404020.310000001</v>
      </c>
      <c r="F8" s="41">
        <f t="shared" si="0"/>
        <v>0.97935473445028765</v>
      </c>
      <c r="G8" s="26">
        <v>12838577.310000001</v>
      </c>
      <c r="H8" s="41">
        <f t="shared" si="1"/>
        <v>0.93804106390185993</v>
      </c>
      <c r="I8" s="26">
        <v>7123124.8499999996</v>
      </c>
      <c r="J8" s="170">
        <f t="shared" si="2"/>
        <v>0.52044579794642187</v>
      </c>
      <c r="K8" s="26">
        <v>13347543.84</v>
      </c>
      <c r="L8" s="391">
        <v>0.93977508847688485</v>
      </c>
      <c r="M8" s="420">
        <f t="shared" si="3"/>
        <v>-3.8131849282616703E-2</v>
      </c>
      <c r="N8" s="26">
        <v>6831791.8300000001</v>
      </c>
      <c r="O8" s="391">
        <v>0.4810134245263441</v>
      </c>
      <c r="P8" s="420">
        <f>+I8/N8-1</f>
        <v>4.2643720307853572E-2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35039702.949999996</v>
      </c>
      <c r="D10" s="144">
        <f>SUM(D5:D9)</f>
        <v>36100490.879999995</v>
      </c>
      <c r="E10" s="76">
        <f>SUM(E5:E9)</f>
        <v>30980072.869999997</v>
      </c>
      <c r="F10" s="82">
        <f t="shared" si="0"/>
        <v>0.85816209460916892</v>
      </c>
      <c r="G10" s="76">
        <f>SUM(G5:G9)</f>
        <v>29587981.899999999</v>
      </c>
      <c r="H10" s="82">
        <f t="shared" si="1"/>
        <v>0.8196005422295245</v>
      </c>
      <c r="I10" s="76">
        <f>SUM(I5:I9)</f>
        <v>13297652.379999999</v>
      </c>
      <c r="J10" s="162">
        <f t="shared" si="2"/>
        <v>0.36835101284916383</v>
      </c>
      <c r="K10" s="520">
        <f>SUM(K5:K9)</f>
        <v>28522309.82</v>
      </c>
      <c r="L10" s="82">
        <v>0.81935427021956997</v>
      </c>
      <c r="M10" s="204">
        <f t="shared" si="3"/>
        <v>3.7362755216014953E-2</v>
      </c>
      <c r="N10" s="520">
        <f>SUM(N5:N9)</f>
        <v>12478522.039999999</v>
      </c>
      <c r="O10" s="82">
        <v>0.3584678233995503</v>
      </c>
      <c r="P10" s="204">
        <f>+I10/N10-1</f>
        <v>6.5643217792481501E-2</v>
      </c>
    </row>
    <row r="11" spans="1:16" ht="15" customHeight="1" x14ac:dyDescent="0.25">
      <c r="A11" s="19">
        <v>6</v>
      </c>
      <c r="B11" s="19" t="s">
        <v>5</v>
      </c>
      <c r="C11" s="151">
        <v>1905337.25</v>
      </c>
      <c r="D11" s="195">
        <v>2453053.1</v>
      </c>
      <c r="E11" s="26">
        <v>1959177.07</v>
      </c>
      <c r="F11" s="41">
        <f t="shared" si="0"/>
        <v>0.7986688384364774</v>
      </c>
      <c r="G11" s="26">
        <v>1690500.13</v>
      </c>
      <c r="H11" s="41">
        <f t="shared" si="1"/>
        <v>0.6891412705252894</v>
      </c>
      <c r="I11" s="26">
        <v>415665.35</v>
      </c>
      <c r="J11" s="145">
        <f t="shared" si="2"/>
        <v>0.16944816645020849</v>
      </c>
      <c r="K11" s="26">
        <v>1169022.52</v>
      </c>
      <c r="L11" s="41">
        <v>0.30245697836112068</v>
      </c>
      <c r="M11" s="211">
        <f t="shared" si="3"/>
        <v>0.44608003787643025</v>
      </c>
      <c r="N11" s="26">
        <v>263202.88</v>
      </c>
      <c r="O11" s="41">
        <v>6.8097531415172954E-2</v>
      </c>
      <c r="P11" s="211">
        <f>+I11/N11-1</f>
        <v>0.57925836525800922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/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1905337.25</v>
      </c>
      <c r="D13" s="144">
        <f t="shared" ref="D13:I13" si="4">SUM(D11:D12)</f>
        <v>2453053.1</v>
      </c>
      <c r="E13" s="76">
        <f t="shared" si="4"/>
        <v>1959177.07</v>
      </c>
      <c r="F13" s="82">
        <f t="shared" si="0"/>
        <v>0.7986688384364774</v>
      </c>
      <c r="G13" s="76">
        <f t="shared" si="4"/>
        <v>1690500.13</v>
      </c>
      <c r="H13" s="82">
        <f t="shared" si="1"/>
        <v>0.6891412705252894</v>
      </c>
      <c r="I13" s="76">
        <f t="shared" si="4"/>
        <v>415665.35</v>
      </c>
      <c r="J13" s="162">
        <f t="shared" si="2"/>
        <v>0.16944816645020849</v>
      </c>
      <c r="K13" s="520">
        <f>SUM(K11:K12)</f>
        <v>1169022.52</v>
      </c>
      <c r="L13" s="82">
        <v>0.30245697836112068</v>
      </c>
      <c r="M13" s="552">
        <f t="shared" si="3"/>
        <v>0.44608003787643025</v>
      </c>
      <c r="N13" s="520">
        <f>SUM(N11:N12)</f>
        <v>263202.88</v>
      </c>
      <c r="O13" s="82">
        <v>6.8097531415172954E-2</v>
      </c>
      <c r="P13" s="204">
        <f>+I13/N13-1</f>
        <v>0.57925836525800922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36945040.199999996</v>
      </c>
      <c r="D17" s="146">
        <f t="shared" ref="D17:I17" si="6">+D10+D13+D16</f>
        <v>38553543.979999997</v>
      </c>
      <c r="E17" s="147">
        <f t="shared" si="6"/>
        <v>32939249.939999998</v>
      </c>
      <c r="F17" s="172">
        <f t="shared" si="0"/>
        <v>0.85437670677143285</v>
      </c>
      <c r="G17" s="147">
        <f t="shared" si="6"/>
        <v>31278482.029999997</v>
      </c>
      <c r="H17" s="172">
        <f t="shared" si="1"/>
        <v>0.81129978728352437</v>
      </c>
      <c r="I17" s="147">
        <f t="shared" si="6"/>
        <v>13713317.729999999</v>
      </c>
      <c r="J17" s="165">
        <f t="shared" si="2"/>
        <v>0.35569538658012628</v>
      </c>
      <c r="K17" s="528">
        <f>K10+K13+K16</f>
        <v>29691332.34</v>
      </c>
      <c r="L17" s="172">
        <v>0.76769786593544143</v>
      </c>
      <c r="M17" s="537">
        <f t="shared" si="3"/>
        <v>5.3454983825761193E-2</v>
      </c>
      <c r="N17" s="528">
        <f>N10+N13+N16</f>
        <v>12741724.92</v>
      </c>
      <c r="O17" s="172">
        <v>0.32944951467342715</v>
      </c>
      <c r="P17" s="537">
        <f>+I17/N17-1</f>
        <v>7.625284771883134E-2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4" workbookViewId="0">
      <selection activeCell="E23" sqref="E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735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4381348.96</v>
      </c>
      <c r="D5" s="195">
        <v>4625756.49</v>
      </c>
      <c r="E5" s="26">
        <v>1806735.99</v>
      </c>
      <c r="F5" s="41">
        <f>E5/D5</f>
        <v>0.39058173379982652</v>
      </c>
      <c r="G5" s="26">
        <v>1806735.99</v>
      </c>
      <c r="H5" s="41">
        <f>G5/D5</f>
        <v>0.39058173379982652</v>
      </c>
      <c r="I5" s="26">
        <v>1806735.99</v>
      </c>
      <c r="J5" s="145">
        <f>I5/D5</f>
        <v>0.39058173379982652</v>
      </c>
      <c r="K5" s="26">
        <v>1671910.19</v>
      </c>
      <c r="L5" s="41">
        <v>0.39570421305736186</v>
      </c>
      <c r="M5" s="201">
        <f>+G5/K5-1</f>
        <v>8.0641771792777872E-2</v>
      </c>
      <c r="N5" s="26">
        <v>1671910.19</v>
      </c>
      <c r="O5" s="41">
        <v>0.39570421305736186</v>
      </c>
      <c r="P5" s="201">
        <f>+I5/N5-1</f>
        <v>8.0641771792777872E-2</v>
      </c>
    </row>
    <row r="6" spans="1:16" ht="15" customHeight="1" x14ac:dyDescent="0.25">
      <c r="A6" s="20">
        <v>2</v>
      </c>
      <c r="B6" s="20" t="s">
        <v>1</v>
      </c>
      <c r="C6" s="151">
        <v>15058398.91</v>
      </c>
      <c r="D6" s="195">
        <v>15872613.15</v>
      </c>
      <c r="E6" s="26">
        <v>13154273.140000001</v>
      </c>
      <c r="F6" s="41">
        <f t="shared" ref="F6:F17" si="0">E6/D6</f>
        <v>0.82874023424429011</v>
      </c>
      <c r="G6" s="26">
        <v>12533088.99</v>
      </c>
      <c r="H6" s="264">
        <f t="shared" ref="H6:H17" si="1">G6/D6</f>
        <v>0.78960463986360052</v>
      </c>
      <c r="I6" s="26">
        <v>3579632.38</v>
      </c>
      <c r="J6" s="170">
        <f t="shared" ref="J6:J17" si="2">I6/D6</f>
        <v>0.22552256179695274</v>
      </c>
      <c r="K6" s="26">
        <v>12557094.470000001</v>
      </c>
      <c r="L6" s="389">
        <v>0.80600742785747015</v>
      </c>
      <c r="M6" s="201">
        <f>+G6/K6-1</f>
        <v>-1.9117065701267366E-3</v>
      </c>
      <c r="N6" s="26">
        <v>3465995.52</v>
      </c>
      <c r="O6" s="389">
        <v>0.22247329115146131</v>
      </c>
      <c r="P6" s="201">
        <f>+I6/N6-1</f>
        <v>3.2786210871963206E-2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9505846.3599999994</v>
      </c>
      <c r="D8" s="195">
        <v>8981265.3900000006</v>
      </c>
      <c r="E8" s="26">
        <v>8776769.1300000008</v>
      </c>
      <c r="F8" s="41">
        <f t="shared" si="0"/>
        <v>0.97723079642789623</v>
      </c>
      <c r="G8" s="26">
        <v>8375343.8899999997</v>
      </c>
      <c r="H8" s="41">
        <f t="shared" si="1"/>
        <v>0.93253495207093517</v>
      </c>
      <c r="I8" s="26">
        <v>4574928.49</v>
      </c>
      <c r="J8" s="170">
        <f t="shared" si="2"/>
        <v>0.50938573701361245</v>
      </c>
      <c r="K8" s="26">
        <v>8258635.9800000004</v>
      </c>
      <c r="L8" s="391">
        <v>0.89936137464020083</v>
      </c>
      <c r="M8" s="420">
        <f>+G8/K8-1</f>
        <v>1.4131620558483382E-2</v>
      </c>
      <c r="N8" s="26">
        <v>3711230.54</v>
      </c>
      <c r="O8" s="391">
        <v>0.40415117074346396</v>
      </c>
      <c r="P8" s="420">
        <f>+I8/N8-1</f>
        <v>0.23272549109816287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28945594.23</v>
      </c>
      <c r="D10" s="144">
        <f>SUM(D5:D9)</f>
        <v>29479635.030000001</v>
      </c>
      <c r="E10" s="76">
        <f>SUM(E5:E9)</f>
        <v>23737778.260000002</v>
      </c>
      <c r="F10" s="82">
        <f t="shared" si="0"/>
        <v>0.80522632779690828</v>
      </c>
      <c r="G10" s="76">
        <f>SUM(G5:G9)</f>
        <v>22715168.870000001</v>
      </c>
      <c r="H10" s="82">
        <f t="shared" si="1"/>
        <v>0.77053765580489275</v>
      </c>
      <c r="I10" s="76">
        <f>SUM(I5:I9)</f>
        <v>9961296.8599999994</v>
      </c>
      <c r="J10" s="162">
        <f t="shared" si="2"/>
        <v>0.3379043482004736</v>
      </c>
      <c r="K10" s="520">
        <f>SUM(K5:K9)</f>
        <v>22487640.640000001</v>
      </c>
      <c r="L10" s="82">
        <v>0.77577541696214658</v>
      </c>
      <c r="M10" s="204">
        <f>+G10/K10-1</f>
        <v>1.0117923602678047E-2</v>
      </c>
      <c r="N10" s="520">
        <f>SUM(N5:N9)</f>
        <v>8849136.25</v>
      </c>
      <c r="O10" s="82">
        <v>0.3052762392461727</v>
      </c>
      <c r="P10" s="204">
        <f>+I10/N10-1</f>
        <v>0.12568013177557291</v>
      </c>
    </row>
    <row r="11" spans="1:16" ht="15" customHeight="1" x14ac:dyDescent="0.25">
      <c r="A11" s="19">
        <v>6</v>
      </c>
      <c r="B11" s="19" t="s">
        <v>5</v>
      </c>
      <c r="C11" s="151">
        <v>1001768.02</v>
      </c>
      <c r="D11" s="195">
        <v>1728588.43</v>
      </c>
      <c r="E11" s="26">
        <v>862721.59</v>
      </c>
      <c r="F11" s="41">
        <f t="shared" si="0"/>
        <v>0.49909022589026586</v>
      </c>
      <c r="G11" s="26">
        <v>569500.59</v>
      </c>
      <c r="H11" s="41">
        <f t="shared" si="1"/>
        <v>0.32945991082446385</v>
      </c>
      <c r="I11" s="26">
        <v>326514.94</v>
      </c>
      <c r="J11" s="145">
        <f t="shared" si="2"/>
        <v>0.18889108265059948</v>
      </c>
      <c r="K11" s="26">
        <v>247876.19</v>
      </c>
      <c r="L11" s="41">
        <v>0.21917075803345282</v>
      </c>
      <c r="M11" s="211">
        <v>-1</v>
      </c>
      <c r="N11" s="26">
        <v>147397.54</v>
      </c>
      <c r="O11" s="41">
        <v>0.13032809070555015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1001768.02</v>
      </c>
      <c r="D13" s="144">
        <f t="shared" ref="D13:I13" si="3">SUM(D11:D12)</f>
        <v>1728588.43</v>
      </c>
      <c r="E13" s="76">
        <f t="shared" si="3"/>
        <v>862721.59</v>
      </c>
      <c r="F13" s="82">
        <f t="shared" si="0"/>
        <v>0.49909022589026586</v>
      </c>
      <c r="G13" s="76">
        <f t="shared" si="3"/>
        <v>569500.59</v>
      </c>
      <c r="H13" s="82">
        <f t="shared" si="1"/>
        <v>0.32945991082446385</v>
      </c>
      <c r="I13" s="76">
        <f t="shared" si="3"/>
        <v>326514.94</v>
      </c>
      <c r="J13" s="162">
        <f t="shared" si="2"/>
        <v>0.18889108265059948</v>
      </c>
      <c r="K13" s="520">
        <f>SUM(K11:K12)</f>
        <v>247876.19</v>
      </c>
      <c r="L13" s="82">
        <v>0.21917075803345282</v>
      </c>
      <c r="M13" s="552">
        <f>+G13/K13-1</f>
        <v>1.2975203467505287</v>
      </c>
      <c r="N13" s="520">
        <f>SUM(N11:N12)</f>
        <v>147397.54</v>
      </c>
      <c r="O13" s="82">
        <v>0.13032809070555015</v>
      </c>
      <c r="P13" s="82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29947362.25</v>
      </c>
      <c r="D17" s="146">
        <f t="shared" ref="D17:I17" si="5">+D10+D13+D16</f>
        <v>31208223.460000001</v>
      </c>
      <c r="E17" s="147">
        <f t="shared" si="5"/>
        <v>24600499.850000001</v>
      </c>
      <c r="F17" s="172">
        <f t="shared" si="0"/>
        <v>0.78826979310535872</v>
      </c>
      <c r="G17" s="147">
        <f t="shared" si="5"/>
        <v>23284669.460000001</v>
      </c>
      <c r="H17" s="172">
        <f t="shared" si="1"/>
        <v>0.74610685513208641</v>
      </c>
      <c r="I17" s="147">
        <f t="shared" si="5"/>
        <v>10287811.799999999</v>
      </c>
      <c r="J17" s="165">
        <f t="shared" si="2"/>
        <v>0.32965067086199334</v>
      </c>
      <c r="K17" s="528">
        <f>K10+K13+K16</f>
        <v>22735516.830000002</v>
      </c>
      <c r="L17" s="172">
        <v>0.75487433030751061</v>
      </c>
      <c r="M17" s="537">
        <f>+G17/K17-1</f>
        <v>2.4153954102128949E-2</v>
      </c>
      <c r="N17" s="528">
        <f>N10+N13+N16</f>
        <v>8996533.7899999991</v>
      </c>
      <c r="O17" s="172">
        <v>0.29870675342879988</v>
      </c>
      <c r="P17" s="537">
        <f>+I17/N17-1</f>
        <v>0.14353061302735348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736</v>
      </c>
    </row>
    <row r="2" spans="1:16" x14ac:dyDescent="0.25">
      <c r="A2" s="8" t="s">
        <v>20</v>
      </c>
      <c r="C2" s="156" t="s">
        <v>760</v>
      </c>
      <c r="D2" s="738" t="s">
        <v>830</v>
      </c>
      <c r="E2" s="736"/>
      <c r="F2" s="736"/>
      <c r="G2" s="736"/>
      <c r="H2" s="736"/>
      <c r="I2" s="736"/>
      <c r="J2" s="737"/>
      <c r="K2" s="747" t="s">
        <v>831</v>
      </c>
      <c r="L2" s="767"/>
      <c r="M2" s="767"/>
      <c r="N2" s="767"/>
      <c r="O2" s="767"/>
      <c r="P2" s="768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524</v>
      </c>
      <c r="L3" s="80" t="s">
        <v>525</v>
      </c>
      <c r="M3" s="80" t="s">
        <v>526</v>
      </c>
      <c r="N3" s="207" t="s">
        <v>39</v>
      </c>
      <c r="O3" s="80" t="s">
        <v>40</v>
      </c>
      <c r="P3" s="540" t="s">
        <v>351</v>
      </c>
    </row>
    <row r="4" spans="1:16" ht="51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820</v>
      </c>
      <c r="N4" s="554" t="s">
        <v>17</v>
      </c>
      <c r="O4" s="81" t="s">
        <v>18</v>
      </c>
      <c r="P4" s="531" t="s">
        <v>820</v>
      </c>
    </row>
    <row r="5" spans="1:16" ht="15" customHeight="1" x14ac:dyDescent="0.25">
      <c r="A5" s="19">
        <v>1</v>
      </c>
      <c r="B5" s="19" t="s">
        <v>0</v>
      </c>
      <c r="C5" s="151">
        <v>5186833.97</v>
      </c>
      <c r="D5" s="195">
        <v>5193040.63</v>
      </c>
      <c r="E5" s="26">
        <v>2117415.83</v>
      </c>
      <c r="F5" s="41">
        <f>E5/D5</f>
        <v>0.40774104823439444</v>
      </c>
      <c r="G5" s="26">
        <v>2117415.83</v>
      </c>
      <c r="H5" s="41">
        <f>G5/D5</f>
        <v>0.40774104823439444</v>
      </c>
      <c r="I5" s="26">
        <v>2117415.83</v>
      </c>
      <c r="J5" s="145">
        <f>I5/D5</f>
        <v>0.40774104823439444</v>
      </c>
      <c r="K5" s="26">
        <v>1902841.92</v>
      </c>
      <c r="L5" s="41">
        <v>0.40111408098847778</v>
      </c>
      <c r="M5" s="201">
        <f>+G5/K5-1</f>
        <v>0.1127649689365684</v>
      </c>
      <c r="N5" s="26">
        <v>1902841.92</v>
      </c>
      <c r="O5" s="41">
        <v>0.40111408098847778</v>
      </c>
      <c r="P5" s="201">
        <f>+I5/N5-1</f>
        <v>0.1127649689365684</v>
      </c>
    </row>
    <row r="6" spans="1:16" ht="15" customHeight="1" x14ac:dyDescent="0.25">
      <c r="A6" s="20">
        <v>2</v>
      </c>
      <c r="B6" s="20" t="s">
        <v>1</v>
      </c>
      <c r="C6" s="151">
        <v>24073898.300000001</v>
      </c>
      <c r="D6" s="195">
        <v>24340382.359999999</v>
      </c>
      <c r="E6" s="26">
        <v>23163328.239999998</v>
      </c>
      <c r="F6" s="41">
        <f>E6/D6</f>
        <v>0.95164192153635496</v>
      </c>
      <c r="G6" s="26">
        <v>22780348.760000002</v>
      </c>
      <c r="H6" s="264">
        <f>G6/D6</f>
        <v>0.93590759681065261</v>
      </c>
      <c r="I6" s="26">
        <v>6166708.0800000001</v>
      </c>
      <c r="J6" s="170">
        <f>I6/D6</f>
        <v>0.25335296663762025</v>
      </c>
      <c r="K6" s="26">
        <v>22248248.27</v>
      </c>
      <c r="L6" s="389">
        <v>0.94536066361419457</v>
      </c>
      <c r="M6" s="201">
        <f t="shared" ref="M6:M17" si="0">+G6/K6-1</f>
        <v>2.3916511697574805E-2</v>
      </c>
      <c r="N6" s="26">
        <v>5528003.0899999999</v>
      </c>
      <c r="O6" s="389">
        <v>0.23489295005173538</v>
      </c>
      <c r="P6" s="201">
        <f>+I6/N6-1</f>
        <v>0.11553991189972357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7" t="s">
        <v>127</v>
      </c>
      <c r="M7" s="203" t="s">
        <v>127</v>
      </c>
      <c r="N7" s="26"/>
      <c r="O7" s="397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15312288.93</v>
      </c>
      <c r="D8" s="195">
        <v>15372096.93</v>
      </c>
      <c r="E8" s="26">
        <v>15359809.41</v>
      </c>
      <c r="F8" s="41">
        <f t="shared" ref="F8:F17" si="1">E8/D8</f>
        <v>0.99920066077803482</v>
      </c>
      <c r="G8" s="26">
        <v>14677629.41</v>
      </c>
      <c r="H8" s="41">
        <f t="shared" ref="H8:H17" si="2">G8/D8</f>
        <v>0.95482285057384164</v>
      </c>
      <c r="I8" s="26">
        <v>5766697.9199999999</v>
      </c>
      <c r="J8" s="170">
        <f t="shared" ref="J8:J17" si="3">I8/D8</f>
        <v>0.37514061655087416</v>
      </c>
      <c r="K8" s="26">
        <v>15051011.460000001</v>
      </c>
      <c r="L8" s="391">
        <v>0.93765507613094001</v>
      </c>
      <c r="M8" s="420">
        <f t="shared" si="0"/>
        <v>-2.4807771291139535E-2</v>
      </c>
      <c r="N8" s="26">
        <v>7186788.5300000003</v>
      </c>
      <c r="O8" s="391">
        <v>0.4477259727124091</v>
      </c>
      <c r="P8" s="420">
        <f t="shared" ref="P8:P17" si="4">+I8/N8-1</f>
        <v>-0.19759738359798384</v>
      </c>
    </row>
    <row r="9" spans="1:16" ht="15" customHeight="1" x14ac:dyDescent="0.25">
      <c r="A9" s="48">
        <v>5</v>
      </c>
      <c r="B9" s="48" t="s">
        <v>440</v>
      </c>
      <c r="C9" s="168" t="s">
        <v>127</v>
      </c>
      <c r="D9" s="476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6" t="s">
        <v>127</v>
      </c>
      <c r="N9" s="30"/>
      <c r="O9" s="252" t="s">
        <v>127</v>
      </c>
      <c r="P9" s="466" t="s">
        <v>127</v>
      </c>
    </row>
    <row r="10" spans="1:16" ht="15" customHeight="1" x14ac:dyDescent="0.25">
      <c r="A10" s="9"/>
      <c r="B10" s="2" t="s">
        <v>4</v>
      </c>
      <c r="C10" s="154">
        <f>SUM(C5:C9)</f>
        <v>44573021.200000003</v>
      </c>
      <c r="D10" s="144">
        <f>SUM(D5:D9)</f>
        <v>44905519.920000002</v>
      </c>
      <c r="E10" s="76">
        <f>SUM(E5:E9)</f>
        <v>40640553.480000004</v>
      </c>
      <c r="F10" s="82">
        <f t="shared" si="1"/>
        <v>0.90502355951789193</v>
      </c>
      <c r="G10" s="76">
        <f>SUM(G5:G9)</f>
        <v>39575394</v>
      </c>
      <c r="H10" s="82">
        <f t="shared" si="2"/>
        <v>0.88130354732568028</v>
      </c>
      <c r="I10" s="76">
        <f>SUM(I5:I9)</f>
        <v>14050821.83</v>
      </c>
      <c r="J10" s="162">
        <f t="shared" si="3"/>
        <v>0.31289743120738372</v>
      </c>
      <c r="K10" s="520">
        <f>SUM(K5:K9)</f>
        <v>39202101.649999999</v>
      </c>
      <c r="L10" s="82">
        <v>0.8843286700036187</v>
      </c>
      <c r="M10" s="204">
        <f t="shared" si="0"/>
        <v>9.5222535090795368E-3</v>
      </c>
      <c r="N10" s="520">
        <f>SUM(N5:N9)</f>
        <v>14617633.539999999</v>
      </c>
      <c r="O10" s="82">
        <v>0.32974743401361717</v>
      </c>
      <c r="P10" s="204">
        <f t="shared" si="4"/>
        <v>-3.8775887249393959E-2</v>
      </c>
    </row>
    <row r="11" spans="1:16" ht="15" customHeight="1" x14ac:dyDescent="0.25">
      <c r="A11" s="19">
        <v>6</v>
      </c>
      <c r="B11" s="19" t="s">
        <v>5</v>
      </c>
      <c r="C11" s="151">
        <v>1259618.82</v>
      </c>
      <c r="D11" s="195">
        <v>1185330.76</v>
      </c>
      <c r="E11" s="26">
        <v>392805.01</v>
      </c>
      <c r="F11" s="41">
        <f t="shared" si="1"/>
        <v>0.33138852314943723</v>
      </c>
      <c r="G11" s="26">
        <v>187315.31</v>
      </c>
      <c r="H11" s="41">
        <f t="shared" si="2"/>
        <v>0.15802788244523411</v>
      </c>
      <c r="I11" s="26">
        <v>89076.81</v>
      </c>
      <c r="J11" s="145">
        <f t="shared" si="3"/>
        <v>7.5149327939485852E-2</v>
      </c>
      <c r="K11" s="26">
        <v>390394.12</v>
      </c>
      <c r="L11" s="41">
        <v>0.38914378545159262</v>
      </c>
      <c r="M11" s="211">
        <f t="shared" si="0"/>
        <v>-0.52018921289080888</v>
      </c>
      <c r="N11" s="26">
        <v>87857.27</v>
      </c>
      <c r="O11" s="41">
        <v>8.7575885177888044E-2</v>
      </c>
      <c r="P11" s="211">
        <f t="shared" si="4"/>
        <v>1.388092300159105E-2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6" t="s">
        <v>127</v>
      </c>
    </row>
    <row r="13" spans="1:16" ht="15" customHeight="1" x14ac:dyDescent="0.25">
      <c r="A13" s="9"/>
      <c r="B13" s="2" t="s">
        <v>7</v>
      </c>
      <c r="C13" s="154">
        <f>SUM(C11:C12)</f>
        <v>1259618.82</v>
      </c>
      <c r="D13" s="144">
        <f t="shared" ref="D13:I13" si="5">SUM(D11:D12)</f>
        <v>1185330.76</v>
      </c>
      <c r="E13" s="76">
        <f t="shared" si="5"/>
        <v>392805.01</v>
      </c>
      <c r="F13" s="82">
        <f t="shared" si="1"/>
        <v>0.33138852314943723</v>
      </c>
      <c r="G13" s="76">
        <f t="shared" si="5"/>
        <v>187315.31</v>
      </c>
      <c r="H13" s="82">
        <f t="shared" si="2"/>
        <v>0.15802788244523411</v>
      </c>
      <c r="I13" s="76">
        <f t="shared" si="5"/>
        <v>89076.81</v>
      </c>
      <c r="J13" s="162">
        <f t="shared" si="3"/>
        <v>7.5149327939485852E-2</v>
      </c>
      <c r="K13" s="520">
        <f>SUM(K11:K12)</f>
        <v>390394.12</v>
      </c>
      <c r="L13" s="82">
        <v>0.38914378545159262</v>
      </c>
      <c r="M13" s="552">
        <f t="shared" si="0"/>
        <v>-0.52018921289080888</v>
      </c>
      <c r="N13" s="520">
        <f>SUM(N11:N12)</f>
        <v>87857.27</v>
      </c>
      <c r="O13" s="82">
        <v>8.7575885177888044E-2</v>
      </c>
      <c r="P13" s="82">
        <f t="shared" si="4"/>
        <v>1.388092300159105E-2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4" t="s">
        <v>127</v>
      </c>
      <c r="M14" s="211" t="s">
        <v>127</v>
      </c>
      <c r="N14" s="517"/>
      <c r="O14" s="394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1" t="s">
        <v>127</v>
      </c>
      <c r="M15" s="480" t="s">
        <v>127</v>
      </c>
      <c r="N15" s="521"/>
      <c r="O15" s="481" t="s">
        <v>127</v>
      </c>
      <c r="P15" s="480" t="s">
        <v>127</v>
      </c>
    </row>
    <row r="16" spans="1:16" ht="15" customHeight="1" thickBot="1" x14ac:dyDescent="0.3">
      <c r="A16" s="9"/>
      <c r="B16" s="2" t="s">
        <v>10</v>
      </c>
      <c r="C16" s="479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5" t="s">
        <v>127</v>
      </c>
      <c r="M16" s="556" t="s">
        <v>127</v>
      </c>
      <c r="N16" s="520">
        <f>SUM(N14:N15)</f>
        <v>0</v>
      </c>
      <c r="O16" s="475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45832640.020000003</v>
      </c>
      <c r="D17" s="146">
        <f t="shared" ref="D17:I17" si="7">+D10+D13+D16</f>
        <v>46090850.68</v>
      </c>
      <c r="E17" s="147">
        <f t="shared" si="7"/>
        <v>41033358.490000002</v>
      </c>
      <c r="F17" s="172">
        <f t="shared" si="1"/>
        <v>0.89027123354452264</v>
      </c>
      <c r="G17" s="147">
        <f t="shared" si="7"/>
        <v>39762709.310000002</v>
      </c>
      <c r="H17" s="172">
        <f t="shared" si="2"/>
        <v>0.86270287320286021</v>
      </c>
      <c r="I17" s="147">
        <f t="shared" si="7"/>
        <v>14139898.640000001</v>
      </c>
      <c r="J17" s="165">
        <f t="shared" si="3"/>
        <v>0.30678319951546618</v>
      </c>
      <c r="K17" s="528">
        <f>K10+K13+K16</f>
        <v>39592495.769999996</v>
      </c>
      <c r="L17" s="172">
        <v>0.87337029680796685</v>
      </c>
      <c r="M17" s="537">
        <f t="shared" si="0"/>
        <v>4.2991364067779259E-3</v>
      </c>
      <c r="N17" s="528">
        <f>N10+N13+N16</f>
        <v>14705490.809999999</v>
      </c>
      <c r="O17" s="172">
        <v>0.32438821103993593</v>
      </c>
      <c r="P17" s="537">
        <f t="shared" si="4"/>
        <v>-3.8461291588811508E-2</v>
      </c>
    </row>
    <row r="136" spans="12:15" x14ac:dyDescent="0.25">
      <c r="L136" s="574"/>
      <c r="O136" s="574"/>
    </row>
    <row r="137" spans="12:15" x14ac:dyDescent="0.25">
      <c r="L137" s="574"/>
      <c r="O137" s="574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20" workbookViewId="0">
      <selection activeCell="I37" sqref="I3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zoomScaleNormal="100" workbookViewId="0">
      <selection activeCell="J7" sqref="J7"/>
    </sheetView>
  </sheetViews>
  <sheetFormatPr defaultColWidth="11.44140625" defaultRowHeight="13.2" x14ac:dyDescent="0.25"/>
  <cols>
    <col min="1" max="1" width="23" customWidth="1"/>
    <col min="2" max="2" width="11.44140625" style="39" bestFit="1" customWidth="1"/>
    <col min="3" max="3" width="13.33203125" style="39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132</v>
      </c>
    </row>
    <row r="3" spans="1:13" ht="26.4" x14ac:dyDescent="0.25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5">
      <c r="A4" s="43" t="s">
        <v>133</v>
      </c>
      <c r="B4" s="47">
        <f>+DCap!C17-'ICap '!C18</f>
        <v>0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x14ac:dyDescent="0.25">
      <c r="A5" s="43" t="s">
        <v>134</v>
      </c>
      <c r="B5" s="47">
        <f>+DTProg!C82-DCap!C17</f>
        <v>0</v>
      </c>
      <c r="C5" s="47">
        <f>+DTProg!D82-DCap!E17</f>
        <v>0</v>
      </c>
      <c r="D5" s="47">
        <f>+DTProg!E82-DCap!G17</f>
        <v>0</v>
      </c>
      <c r="E5" s="47"/>
      <c r="F5" s="47">
        <f>+DTProg!G82-DCap!I17</f>
        <v>0</v>
      </c>
      <c r="G5" s="47"/>
      <c r="H5" s="47">
        <f>+DTProg!I82-DCap!K17</f>
        <v>0</v>
      </c>
      <c r="I5" s="47"/>
    </row>
    <row r="6" spans="1:13" s="44" customFormat="1" x14ac:dyDescent="0.25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5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5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3"/>
    </row>
    <row r="9" spans="1:13" x14ac:dyDescent="0.25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5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5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5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5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5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5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2016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0.44140625" bestFit="1" customWidth="1"/>
    <col min="10" max="10" width="10.5546875" style="89" bestFit="1" customWidth="1"/>
    <col min="11" max="11" width="6.88671875" style="89" customWidth="1"/>
    <col min="12" max="12" width="14.5546875" style="53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221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opLeftCell="F1" zoomScaleNormal="100" workbookViewId="0">
      <selection activeCell="L11" sqref="L1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7.6640625" style="89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56" t="s">
        <v>760</v>
      </c>
      <c r="D2" s="251" t="s">
        <v>146</v>
      </c>
      <c r="E2" s="741" t="s">
        <v>830</v>
      </c>
      <c r="F2" s="742"/>
      <c r="G2" s="742"/>
      <c r="H2" s="742"/>
      <c r="I2" s="742"/>
      <c r="J2" s="742"/>
      <c r="K2" s="742"/>
      <c r="L2" s="742"/>
      <c r="M2" s="743"/>
      <c r="N2" s="741" t="s">
        <v>831</v>
      </c>
      <c r="O2" s="742"/>
      <c r="P2" s="742"/>
      <c r="Q2" s="742"/>
      <c r="R2" s="742"/>
      <c r="S2" s="743"/>
    </row>
    <row r="3" spans="1:19" x14ac:dyDescent="0.25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524</v>
      </c>
      <c r="O3" s="80" t="s">
        <v>525</v>
      </c>
      <c r="P3" s="80" t="s">
        <v>526</v>
      </c>
      <c r="Q3" s="79" t="s">
        <v>39</v>
      </c>
      <c r="R3" s="80" t="s">
        <v>40</v>
      </c>
      <c r="S3" s="522" t="s">
        <v>351</v>
      </c>
    </row>
    <row r="4" spans="1:19" ht="39.6" x14ac:dyDescent="0.25">
      <c r="A4" s="1"/>
      <c r="B4" s="2" t="s">
        <v>12</v>
      </c>
      <c r="C4" s="150" t="s">
        <v>13</v>
      </c>
      <c r="D4" s="104" t="s">
        <v>427</v>
      </c>
      <c r="E4" s="104" t="s">
        <v>14</v>
      </c>
      <c r="F4" s="81" t="s">
        <v>428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429</v>
      </c>
      <c r="M4" s="105" t="s">
        <v>18</v>
      </c>
      <c r="N4" s="81" t="s">
        <v>16</v>
      </c>
      <c r="O4" s="81" t="s">
        <v>18</v>
      </c>
      <c r="P4" s="81" t="s">
        <v>820</v>
      </c>
      <c r="Q4" s="516" t="s">
        <v>17</v>
      </c>
      <c r="R4" s="81" t="s">
        <v>18</v>
      </c>
      <c r="S4" s="523" t="s">
        <v>820</v>
      </c>
    </row>
    <row r="5" spans="1:19" ht="15" customHeight="1" x14ac:dyDescent="0.25">
      <c r="A5" s="19">
        <v>1</v>
      </c>
      <c r="B5" s="19" t="s">
        <v>0</v>
      </c>
      <c r="C5" s="151">
        <v>387544332</v>
      </c>
      <c r="D5" s="244">
        <f>C5/C17</f>
        <v>0.14144170873953482</v>
      </c>
      <c r="E5" s="142">
        <v>388741990.02999997</v>
      </c>
      <c r="F5" s="246">
        <f>E5/E17</f>
        <v>0.14119642872687505</v>
      </c>
      <c r="G5" s="128">
        <v>152307121.09999999</v>
      </c>
      <c r="H5" s="41">
        <f t="shared" ref="H5:H10" si="0">+G5/E5</f>
        <v>0.39179487939609037</v>
      </c>
      <c r="I5" s="128">
        <v>151996580.28</v>
      </c>
      <c r="J5" s="41">
        <f t="shared" ref="J5:J17" si="1">+I5/E5</f>
        <v>0.39099604410696703</v>
      </c>
      <c r="K5" s="128">
        <v>151245452.12</v>
      </c>
      <c r="L5" s="246">
        <f>K5/K17</f>
        <v>0.17166325640441701</v>
      </c>
      <c r="M5" s="145">
        <f t="shared" ref="M5:M17" si="2">+K5/E5</f>
        <v>0.38906384182559772</v>
      </c>
      <c r="N5" s="517">
        <v>146290556.15000001</v>
      </c>
      <c r="O5" s="41">
        <v>0.39026275302021179</v>
      </c>
      <c r="P5" s="524">
        <f>+I5/N5-1</f>
        <v>3.9004733320921137E-2</v>
      </c>
      <c r="Q5" s="128">
        <v>145631917.87</v>
      </c>
      <c r="R5" s="41">
        <v>0.38850568820918091</v>
      </c>
      <c r="S5" s="524">
        <f>+K5/Q5-1</f>
        <v>3.8546043560388821E-2</v>
      </c>
    </row>
    <row r="6" spans="1:19" ht="15" customHeight="1" x14ac:dyDescent="0.25">
      <c r="A6" s="20">
        <v>2</v>
      </c>
      <c r="B6" s="20" t="s">
        <v>1</v>
      </c>
      <c r="C6" s="151">
        <v>672520213.84000003</v>
      </c>
      <c r="D6" s="244">
        <f>C6/C17</f>
        <v>0.24544910182664462</v>
      </c>
      <c r="E6" s="142">
        <v>627916372.40999997</v>
      </c>
      <c r="F6" s="246">
        <f>E6/E17</f>
        <v>0.22806784859177281</v>
      </c>
      <c r="G6" s="128">
        <v>543257319.74000001</v>
      </c>
      <c r="H6" s="264">
        <f t="shared" si="0"/>
        <v>0.86517463727682264</v>
      </c>
      <c r="I6" s="128">
        <v>514566066.42000002</v>
      </c>
      <c r="J6" s="264">
        <f t="shared" si="1"/>
        <v>0.81948184348984054</v>
      </c>
      <c r="K6" s="128">
        <v>153724138.36000001</v>
      </c>
      <c r="L6" s="387">
        <f>K6/K17</f>
        <v>0.1744765598499026</v>
      </c>
      <c r="M6" s="170">
        <f t="shared" si="2"/>
        <v>0.24481626075458557</v>
      </c>
      <c r="N6" s="518">
        <v>548077948.58000004</v>
      </c>
      <c r="O6" s="264">
        <v>0.8295760444420428</v>
      </c>
      <c r="P6" s="524">
        <f t="shared" ref="P6:P17" si="3">+I6/N6-1</f>
        <v>-6.1144372341242814E-2</v>
      </c>
      <c r="Q6" s="128">
        <v>149199385.66</v>
      </c>
      <c r="R6" s="264">
        <v>0.22582962242813034</v>
      </c>
      <c r="S6" s="525">
        <f>+K6/Q6-1</f>
        <v>3.0326885596641429E-2</v>
      </c>
    </row>
    <row r="7" spans="1:19" ht="15" customHeight="1" x14ac:dyDescent="0.25">
      <c r="A7" s="20">
        <v>3</v>
      </c>
      <c r="B7" s="20" t="s">
        <v>2</v>
      </c>
      <c r="C7" s="151">
        <v>16428635.050000001</v>
      </c>
      <c r="D7" s="244">
        <f>C7/C17</f>
        <v>5.9959442620108128E-3</v>
      </c>
      <c r="E7" s="142">
        <v>16428635.050000001</v>
      </c>
      <c r="F7" s="246">
        <f>E7/E17</f>
        <v>5.9671058373142382E-3</v>
      </c>
      <c r="G7" s="128">
        <v>1870081.93</v>
      </c>
      <c r="H7" s="264">
        <f t="shared" si="0"/>
        <v>0.11383063317850012</v>
      </c>
      <c r="I7" s="128">
        <v>1870081.93</v>
      </c>
      <c r="J7" s="264">
        <f t="shared" si="1"/>
        <v>0.11383063317850012</v>
      </c>
      <c r="K7" s="128">
        <v>1870081.93</v>
      </c>
      <c r="L7" s="387">
        <f>K7/K17</f>
        <v>2.1225388885885463E-3</v>
      </c>
      <c r="M7" s="170">
        <f>+K7/E7</f>
        <v>0.11383063317850012</v>
      </c>
      <c r="N7" s="518">
        <v>5261110.22</v>
      </c>
      <c r="O7" s="264">
        <v>0.23805928597285067</v>
      </c>
      <c r="P7" s="524">
        <f t="shared" si="3"/>
        <v>-0.64454614106145836</v>
      </c>
      <c r="Q7" s="128">
        <v>5261110.22</v>
      </c>
      <c r="R7" s="264">
        <v>0.23805928597285067</v>
      </c>
      <c r="S7" s="525">
        <f>+K7/Q7-1</f>
        <v>-0.64454614106145836</v>
      </c>
    </row>
    <row r="8" spans="1:19" ht="15" customHeight="1" x14ac:dyDescent="0.25">
      <c r="A8" s="20">
        <v>4</v>
      </c>
      <c r="B8" s="20" t="s">
        <v>3</v>
      </c>
      <c r="C8" s="151">
        <v>1095173846.0599999</v>
      </c>
      <c r="D8" s="342">
        <f>C8/C17</f>
        <v>0.39970462051184036</v>
      </c>
      <c r="E8" s="142">
        <v>1160285582.6500001</v>
      </c>
      <c r="F8" s="387">
        <f>E8/E17</f>
        <v>0.42143165589294457</v>
      </c>
      <c r="G8" s="128">
        <v>971292141.49000001</v>
      </c>
      <c r="H8" s="264">
        <f t="shared" si="0"/>
        <v>0.83711472073249926</v>
      </c>
      <c r="I8" s="128">
        <v>939526995.23000002</v>
      </c>
      <c r="J8" s="264">
        <f t="shared" si="1"/>
        <v>0.80973771395503769</v>
      </c>
      <c r="K8" s="128">
        <v>459837487.11000001</v>
      </c>
      <c r="L8" s="387">
        <f>K8/K17</f>
        <v>0.52191453923187714</v>
      </c>
      <c r="M8" s="404">
        <f t="shared" si="2"/>
        <v>0.39631405749243881</v>
      </c>
      <c r="N8" s="518">
        <v>878465599.5</v>
      </c>
      <c r="O8" s="264">
        <v>0.79668411073459566</v>
      </c>
      <c r="P8" s="524">
        <f t="shared" si="3"/>
        <v>6.9509148411451172E-2</v>
      </c>
      <c r="Q8" s="128">
        <v>397947754.73000002</v>
      </c>
      <c r="R8" s="264">
        <v>0.36090047609872178</v>
      </c>
      <c r="S8" s="525">
        <f>+K8/Q8-1</f>
        <v>0.1555222554829867</v>
      </c>
    </row>
    <row r="9" spans="1:19" ht="15" customHeight="1" x14ac:dyDescent="0.25">
      <c r="A9" s="48">
        <v>5</v>
      </c>
      <c r="B9" s="48" t="s">
        <v>440</v>
      </c>
      <c r="C9" s="168">
        <v>38862805.329999998</v>
      </c>
      <c r="D9" s="493">
        <f>C9/C17</f>
        <v>1.4183723353453926E-2</v>
      </c>
      <c r="E9" s="495">
        <v>30435297.719999999</v>
      </c>
      <c r="F9" s="573">
        <f>E9/E17</f>
        <v>1.1054518049289112E-2</v>
      </c>
      <c r="G9" s="49">
        <v>0</v>
      </c>
      <c r="H9" s="264">
        <f t="shared" si="0"/>
        <v>0</v>
      </c>
      <c r="I9" s="49">
        <v>0</v>
      </c>
      <c r="J9" s="264">
        <f t="shared" si="1"/>
        <v>0</v>
      </c>
      <c r="K9" s="49">
        <v>0</v>
      </c>
      <c r="L9" s="387">
        <f>K9/K17</f>
        <v>0</v>
      </c>
      <c r="M9" s="404">
        <f t="shared" si="2"/>
        <v>0</v>
      </c>
      <c r="N9" s="519">
        <v>0</v>
      </c>
      <c r="O9" s="264">
        <v>0</v>
      </c>
      <c r="P9" s="524" t="s">
        <v>127</v>
      </c>
      <c r="Q9" s="49">
        <v>0</v>
      </c>
      <c r="R9" s="70">
        <v>0</v>
      </c>
      <c r="S9" s="572" t="s">
        <v>127</v>
      </c>
    </row>
    <row r="10" spans="1:19" ht="15" customHeight="1" x14ac:dyDescent="0.25">
      <c r="A10" s="9"/>
      <c r="B10" s="2" t="s">
        <v>4</v>
      </c>
      <c r="C10" s="154">
        <f>SUM(C5:C9)</f>
        <v>2210529832.2799997</v>
      </c>
      <c r="D10" s="494">
        <f>C10/C17</f>
        <v>0.8067750986934844</v>
      </c>
      <c r="E10" s="144">
        <f>SUM(E5:E9)</f>
        <v>2223807877.8599997</v>
      </c>
      <c r="F10" s="247">
        <f>E10/E17</f>
        <v>0.80771755709819559</v>
      </c>
      <c r="G10" s="76">
        <f>SUM(G5:G9)</f>
        <v>1668726664.26</v>
      </c>
      <c r="H10" s="82">
        <f t="shared" si="0"/>
        <v>0.75039156074302527</v>
      </c>
      <c r="I10" s="76">
        <f>SUM(I5:I9)</f>
        <v>1607959723.8600001</v>
      </c>
      <c r="J10" s="82">
        <f t="shared" si="1"/>
        <v>0.72306593562720967</v>
      </c>
      <c r="K10" s="76">
        <f>SUM(K5:K8)</f>
        <v>766677159.51999998</v>
      </c>
      <c r="L10" s="247">
        <f>K10/K17</f>
        <v>0.87017689437478518</v>
      </c>
      <c r="M10" s="162">
        <f t="shared" si="2"/>
        <v>0.34475872090973242</v>
      </c>
      <c r="N10" s="520">
        <f>SUM(N5:N9)</f>
        <v>1578095214.45</v>
      </c>
      <c r="O10" s="82">
        <v>0.72744376311171988</v>
      </c>
      <c r="P10" s="526">
        <f t="shared" si="3"/>
        <v>1.8924402746135049E-2</v>
      </c>
      <c r="Q10" s="520">
        <f>SUM(Q5:Q8)</f>
        <v>698040168.48000002</v>
      </c>
      <c r="R10" s="82">
        <v>0.321770804646413</v>
      </c>
      <c r="S10" s="526">
        <f t="shared" ref="S10:S17" si="4">+K10/Q10-1</f>
        <v>9.8328139467186659E-2</v>
      </c>
    </row>
    <row r="11" spans="1:19" ht="15" customHeight="1" x14ac:dyDescent="0.25">
      <c r="A11" s="19">
        <v>6</v>
      </c>
      <c r="B11" s="19" t="s">
        <v>5</v>
      </c>
      <c r="C11" s="151">
        <v>412820589.22000003</v>
      </c>
      <c r="D11" s="244">
        <f>C11/C17</f>
        <v>0.15066676176324106</v>
      </c>
      <c r="E11" s="142">
        <v>405069399.54000002</v>
      </c>
      <c r="F11" s="246">
        <f>E11/E17</f>
        <v>0.14712676805809913</v>
      </c>
      <c r="G11" s="128">
        <v>161292185.47</v>
      </c>
      <c r="H11" s="41">
        <f t="shared" ref="H11:H17" si="5">+G11/E11</f>
        <v>0.39818407821762064</v>
      </c>
      <c r="I11" s="128">
        <v>152703355.36000001</v>
      </c>
      <c r="J11" s="41">
        <f t="shared" si="1"/>
        <v>0.37698072363257046</v>
      </c>
      <c r="K11" s="128">
        <v>61428845.719999999</v>
      </c>
      <c r="L11" s="246">
        <f>K11/K17</f>
        <v>6.9721605150104893E-2</v>
      </c>
      <c r="M11" s="145">
        <f t="shared" si="2"/>
        <v>0.15165017596925137</v>
      </c>
      <c r="N11" s="128">
        <v>158790109.97999999</v>
      </c>
      <c r="O11" s="41">
        <v>0.39973519510874178</v>
      </c>
      <c r="P11" s="524">
        <f t="shared" si="3"/>
        <v>-3.8332076353915334E-2</v>
      </c>
      <c r="Q11" s="128">
        <v>63559388.93</v>
      </c>
      <c r="R11" s="41">
        <v>0.16000319376393163</v>
      </c>
      <c r="S11" s="524">
        <f t="shared" si="4"/>
        <v>-3.3520511223706695E-2</v>
      </c>
    </row>
    <row r="12" spans="1:19" ht="15" customHeight="1" x14ac:dyDescent="0.25">
      <c r="A12" s="21">
        <v>7</v>
      </c>
      <c r="B12" s="21" t="s">
        <v>6</v>
      </c>
      <c r="C12" s="168">
        <v>20033976.02</v>
      </c>
      <c r="D12" s="493">
        <f>C12/C17</f>
        <v>7.3117823359513494E-3</v>
      </c>
      <c r="E12" s="496">
        <v>27749062.309999999</v>
      </c>
      <c r="F12" s="248">
        <f>E12/E17</f>
        <v>1.0078840462768544E-2</v>
      </c>
      <c r="G12" s="129">
        <v>8585635.7599999998</v>
      </c>
      <c r="H12" s="371">
        <f t="shared" si="5"/>
        <v>0.30940273455315903</v>
      </c>
      <c r="I12" s="129">
        <v>8285635.7599999998</v>
      </c>
      <c r="J12" s="371">
        <f t="shared" si="1"/>
        <v>0.29859155842588903</v>
      </c>
      <c r="K12" s="129">
        <v>607612.04</v>
      </c>
      <c r="L12" s="248">
        <f>K12/K17</f>
        <v>6.8963833262354417E-4</v>
      </c>
      <c r="M12" s="373">
        <f t="shared" si="2"/>
        <v>2.1896669271632769E-2</v>
      </c>
      <c r="N12" s="129">
        <v>15744684.199999999</v>
      </c>
      <c r="O12" s="371">
        <v>0.51166500789473346</v>
      </c>
      <c r="P12" s="527">
        <f t="shared" si="3"/>
        <v>-0.47375027312392837</v>
      </c>
      <c r="Q12" s="129">
        <v>129251.09</v>
      </c>
      <c r="R12" s="371">
        <v>4.2003548083392427E-3</v>
      </c>
      <c r="S12" s="524">
        <f t="shared" si="4"/>
        <v>3.7010206258221885</v>
      </c>
    </row>
    <row r="13" spans="1:19" ht="15" customHeight="1" x14ac:dyDescent="0.25">
      <c r="A13" s="9"/>
      <c r="B13" s="2" t="s">
        <v>7</v>
      </c>
      <c r="C13" s="154">
        <f>SUM(C11:C12)</f>
        <v>432854565.24000001</v>
      </c>
      <c r="D13" s="494">
        <f>C13/C17</f>
        <v>0.1579785440991924</v>
      </c>
      <c r="E13" s="144">
        <f>SUM(E11:E12)</f>
        <v>432818461.85000002</v>
      </c>
      <c r="F13" s="247">
        <f>E13/E17</f>
        <v>0.15720560852086765</v>
      </c>
      <c r="G13" s="76">
        <f>SUM(G11:G12)</f>
        <v>169877821.22999999</v>
      </c>
      <c r="H13" s="82">
        <f t="shared" si="5"/>
        <v>0.39249208664503271</v>
      </c>
      <c r="I13" s="76">
        <f>SUM(I11:I12)</f>
        <v>160988991.12</v>
      </c>
      <c r="J13" s="82">
        <f t="shared" si="1"/>
        <v>0.37195500032942969</v>
      </c>
      <c r="K13" s="76">
        <f>SUM(K11:K12)</f>
        <v>62036457.759999998</v>
      </c>
      <c r="L13" s="247">
        <f>K13/K17</f>
        <v>7.0411243482728425E-2</v>
      </c>
      <c r="M13" s="162">
        <f t="shared" si="2"/>
        <v>0.14333135766629959</v>
      </c>
      <c r="N13" s="520">
        <f>SUM(N11:N12)</f>
        <v>174534794.17999998</v>
      </c>
      <c r="O13" s="82">
        <v>0.40778231332632059</v>
      </c>
      <c r="P13" s="526">
        <f t="shared" si="3"/>
        <v>-7.7610903451319935E-2</v>
      </c>
      <c r="Q13" s="520">
        <f>SUM(Q11:Q12)</f>
        <v>63688640.020000003</v>
      </c>
      <c r="R13" s="82">
        <v>0.14880185399123658</v>
      </c>
      <c r="S13" s="526">
        <f t="shared" si="4"/>
        <v>-2.59415534619859E-2</v>
      </c>
    </row>
    <row r="14" spans="1:19" ht="15" customHeight="1" x14ac:dyDescent="0.25">
      <c r="A14" s="19">
        <v>8</v>
      </c>
      <c r="B14" s="19" t="s">
        <v>8</v>
      </c>
      <c r="C14" s="151">
        <v>43715202.729999997</v>
      </c>
      <c r="D14" s="244">
        <f>C14/C17</f>
        <v>1.5954698498922639E-2</v>
      </c>
      <c r="E14" s="142">
        <v>43715202.729999997</v>
      </c>
      <c r="F14" s="246">
        <f>E14/E17</f>
        <v>1.5877961899796313E-2</v>
      </c>
      <c r="G14" s="128">
        <v>26217630.109999999</v>
      </c>
      <c r="H14" s="41">
        <f t="shared" si="5"/>
        <v>0.59973712742290197</v>
      </c>
      <c r="I14" s="128">
        <v>26217630.109999999</v>
      </c>
      <c r="J14" s="41">
        <f t="shared" si="1"/>
        <v>0.59973712742290197</v>
      </c>
      <c r="K14" s="128">
        <v>15153625.32</v>
      </c>
      <c r="L14" s="246">
        <f>K14/K17</f>
        <v>1.7199331499235467E-2</v>
      </c>
      <c r="M14" s="145">
        <f t="shared" si="2"/>
        <v>0.3466442878829582</v>
      </c>
      <c r="N14" s="128">
        <v>22955077.109999999</v>
      </c>
      <c r="O14" s="41">
        <v>0.82114161301270683</v>
      </c>
      <c r="P14" s="524">
        <f t="shared" si="3"/>
        <v>0.14212772992945966</v>
      </c>
      <c r="Q14" s="128">
        <v>10900399.48</v>
      </c>
      <c r="R14" s="41">
        <v>0.38992557370198577</v>
      </c>
      <c r="S14" s="524">
        <f t="shared" si="4"/>
        <v>0.39018990522354691</v>
      </c>
    </row>
    <row r="15" spans="1:19" ht="15" customHeight="1" x14ac:dyDescent="0.25">
      <c r="A15" s="21">
        <v>9</v>
      </c>
      <c r="B15" s="21" t="s">
        <v>9</v>
      </c>
      <c r="C15" s="168">
        <v>52858333.329999998</v>
      </c>
      <c r="D15" s="245">
        <f>C15/C17</f>
        <v>1.9291658708400633E-2</v>
      </c>
      <c r="E15" s="496">
        <v>52858333.329999998</v>
      </c>
      <c r="F15" s="248">
        <f>E15/E17</f>
        <v>1.9198872481140467E-2</v>
      </c>
      <c r="G15" s="129">
        <v>37191728.829999998</v>
      </c>
      <c r="H15" s="371">
        <f t="shared" si="5"/>
        <v>0.70361145512871581</v>
      </c>
      <c r="I15" s="129">
        <v>37191728.829999998</v>
      </c>
      <c r="J15" s="371">
        <f t="shared" si="1"/>
        <v>0.70361145512871581</v>
      </c>
      <c r="K15" s="129">
        <v>37191728.829999998</v>
      </c>
      <c r="L15" s="248">
        <f>K15/K17</f>
        <v>4.2212530643250909E-2</v>
      </c>
      <c r="M15" s="373">
        <f t="shared" si="2"/>
        <v>0.70361145512871581</v>
      </c>
      <c r="N15" s="129">
        <v>37102631.979999997</v>
      </c>
      <c r="O15" s="371">
        <v>0.29048840853395963</v>
      </c>
      <c r="P15" s="527">
        <f t="shared" si="3"/>
        <v>2.4013619855332013E-3</v>
      </c>
      <c r="Q15" s="129">
        <v>37102631.979999997</v>
      </c>
      <c r="R15" s="371">
        <v>0.29048840853395963</v>
      </c>
      <c r="S15" s="527">
        <f t="shared" si="4"/>
        <v>2.4013619855332013E-3</v>
      </c>
    </row>
    <row r="16" spans="1:19" ht="15" customHeight="1" thickBot="1" x14ac:dyDescent="0.3">
      <c r="A16" s="9"/>
      <c r="B16" s="2" t="s">
        <v>10</v>
      </c>
      <c r="C16" s="154">
        <f>SUM(C14:C15)</f>
        <v>96573536.060000002</v>
      </c>
      <c r="D16" s="243">
        <f>C16/C17</f>
        <v>3.5246357207323276E-2</v>
      </c>
      <c r="E16" s="144">
        <f>SUM(E14:E15)</f>
        <v>96573536.060000002</v>
      </c>
      <c r="F16" s="247">
        <f>E16/E17</f>
        <v>3.5076834380936783E-2</v>
      </c>
      <c r="G16" s="76">
        <f>SUM(G14:G15)</f>
        <v>63409358.939999998</v>
      </c>
      <c r="H16" s="82">
        <f t="shared" si="5"/>
        <v>0.65659145897489457</v>
      </c>
      <c r="I16" s="76">
        <f>SUM(I14:I15)</f>
        <v>63409358.939999998</v>
      </c>
      <c r="J16" s="82">
        <f t="shared" si="1"/>
        <v>0.65659145897489457</v>
      </c>
      <c r="K16" s="76">
        <f>SUM(K14:K15)</f>
        <v>52345354.149999999</v>
      </c>
      <c r="L16" s="247">
        <f>K16/K17</f>
        <v>5.9411862142486373E-2</v>
      </c>
      <c r="M16" s="162">
        <f t="shared" si="2"/>
        <v>0.5420258622142452</v>
      </c>
      <c r="N16" s="520">
        <f>SUM(N14:N15)</f>
        <v>60057709.089999996</v>
      </c>
      <c r="O16" s="82">
        <v>0.38577646032102475</v>
      </c>
      <c r="P16" s="526">
        <f t="shared" si="3"/>
        <v>5.5807154498306977E-2</v>
      </c>
      <c r="Q16" s="520">
        <f>SUM(Q14:Q15)</f>
        <v>48003031.459999993</v>
      </c>
      <c r="R16" s="82">
        <v>0.30834408840947669</v>
      </c>
      <c r="S16" s="526">
        <f t="shared" si="4"/>
        <v>9.0459343044165363E-2</v>
      </c>
    </row>
    <row r="17" spans="1:19" s="6" customFormat="1" ht="19.5" customHeight="1" thickBot="1" x14ac:dyDescent="0.3">
      <c r="A17" s="5"/>
      <c r="B17" s="4" t="s">
        <v>11</v>
      </c>
      <c r="C17" s="155">
        <f>+C10+C13+C16</f>
        <v>2739957933.5799994</v>
      </c>
      <c r="D17" s="386"/>
      <c r="E17" s="147">
        <f>+E10+E13+E16</f>
        <v>2753199875.7699995</v>
      </c>
      <c r="F17" s="249"/>
      <c r="G17" s="147">
        <f>+G10+G13+G16</f>
        <v>1902013844.4300001</v>
      </c>
      <c r="H17" s="172">
        <f t="shared" si="5"/>
        <v>0.69083754549351617</v>
      </c>
      <c r="I17" s="147">
        <f>+I10+I13+I16</f>
        <v>1832358073.9200001</v>
      </c>
      <c r="J17" s="172">
        <f t="shared" si="1"/>
        <v>0.66553761317729843</v>
      </c>
      <c r="K17" s="147">
        <f>+K10+K13+K16</f>
        <v>881058971.42999995</v>
      </c>
      <c r="L17" s="249"/>
      <c r="M17" s="165">
        <f t="shared" si="2"/>
        <v>0.32001271654263397</v>
      </c>
      <c r="N17" s="528">
        <f>N10+N13+N16</f>
        <v>1812687717.72</v>
      </c>
      <c r="O17" s="172">
        <v>0.65842639230236499</v>
      </c>
      <c r="P17" s="529">
        <f t="shared" si="3"/>
        <v>1.085148644618239E-2</v>
      </c>
      <c r="Q17" s="528">
        <f>+Q10+Q13+Q16</f>
        <v>809731839.96000004</v>
      </c>
      <c r="R17" s="172">
        <v>0.29412060825778297</v>
      </c>
      <c r="S17" s="529">
        <f t="shared" si="4"/>
        <v>8.8087349354476929E-2</v>
      </c>
    </row>
    <row r="18" spans="1:19" x14ac:dyDescent="0.25">
      <c r="D18" s="451"/>
      <c r="E18" s="39"/>
      <c r="G18" s="39"/>
      <c r="I18" s="39"/>
      <c r="K18" s="39"/>
    </row>
    <row r="19" spans="1:19" x14ac:dyDescent="0.25">
      <c r="A19" s="8" t="s">
        <v>833</v>
      </c>
      <c r="F19" s="388"/>
      <c r="G19" s="238"/>
      <c r="H19" s="388"/>
      <c r="K19" s="740"/>
      <c r="L19" s="740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9.6" x14ac:dyDescent="0.25">
      <c r="A21" s="1"/>
      <c r="B21" s="2" t="s">
        <v>12</v>
      </c>
      <c r="C21" s="3" t="s">
        <v>513</v>
      </c>
      <c r="D21" s="3" t="s">
        <v>435</v>
      </c>
      <c r="E21" s="81" t="s">
        <v>343</v>
      </c>
      <c r="F21" s="3"/>
      <c r="G21" s="3" t="s">
        <v>344</v>
      </c>
      <c r="H21" s="3"/>
      <c r="I21" s="3" t="s">
        <v>345</v>
      </c>
      <c r="J21" s="3"/>
      <c r="K21" s="81" t="s">
        <v>411</v>
      </c>
      <c r="L21" s="81" t="s">
        <v>431</v>
      </c>
      <c r="M21" s="81" t="s">
        <v>397</v>
      </c>
      <c r="N21" s="51"/>
      <c r="O21" s="710"/>
      <c r="P21" s="710"/>
    </row>
    <row r="22" spans="1:19" x14ac:dyDescent="0.25">
      <c r="A22" s="19">
        <v>1</v>
      </c>
      <c r="B22" s="19" t="s">
        <v>0</v>
      </c>
      <c r="C22" s="128">
        <v>0</v>
      </c>
      <c r="D22" s="128">
        <v>0</v>
      </c>
      <c r="E22" s="128">
        <v>38344179.009999998</v>
      </c>
      <c r="F22" s="41"/>
      <c r="G22" s="128">
        <v>37364395.969999999</v>
      </c>
      <c r="H22" s="41"/>
      <c r="I22" s="602">
        <v>217874.99</v>
      </c>
      <c r="J22" s="41"/>
      <c r="K22" s="26">
        <v>0</v>
      </c>
      <c r="L22" s="26">
        <v>0</v>
      </c>
      <c r="M22" s="26">
        <v>0</v>
      </c>
      <c r="N22" s="320"/>
      <c r="O22" s="711"/>
      <c r="P22" s="712"/>
    </row>
    <row r="23" spans="1:19" x14ac:dyDescent="0.25">
      <c r="A23" s="20">
        <v>2</v>
      </c>
      <c r="B23" s="20" t="s">
        <v>1</v>
      </c>
      <c r="C23" s="125">
        <v>376250</v>
      </c>
      <c r="D23" s="125">
        <v>0</v>
      </c>
      <c r="E23" s="125">
        <v>65522135.450000003</v>
      </c>
      <c r="F23" s="264"/>
      <c r="G23" s="125">
        <v>111988635.09</v>
      </c>
      <c r="H23" s="264"/>
      <c r="I23" s="128">
        <v>1486418.21</v>
      </c>
      <c r="J23" s="264"/>
      <c r="K23" s="28">
        <v>0</v>
      </c>
      <c r="L23" s="28">
        <v>0</v>
      </c>
      <c r="M23" s="28">
        <v>0</v>
      </c>
      <c r="N23" s="125"/>
      <c r="O23" s="711"/>
      <c r="P23" s="712"/>
    </row>
    <row r="24" spans="1:19" x14ac:dyDescent="0.25">
      <c r="A24" s="20">
        <v>3</v>
      </c>
      <c r="B24" s="20" t="s">
        <v>2</v>
      </c>
      <c r="C24" s="125"/>
      <c r="D24" s="125"/>
      <c r="E24" s="125">
        <v>0</v>
      </c>
      <c r="F24" s="264"/>
      <c r="G24" s="125"/>
      <c r="H24" s="264"/>
      <c r="I24" s="602"/>
      <c r="J24" s="264"/>
      <c r="K24" s="28"/>
      <c r="L24" s="28"/>
      <c r="M24" s="28"/>
      <c r="N24" s="125"/>
      <c r="O24" s="711"/>
      <c r="P24" s="712"/>
    </row>
    <row r="25" spans="1:19" x14ac:dyDescent="0.25">
      <c r="A25" s="20">
        <v>4</v>
      </c>
      <c r="B25" s="20" t="s">
        <v>3</v>
      </c>
      <c r="C25" s="125">
        <v>374810.6</v>
      </c>
      <c r="D25" s="125">
        <v>0</v>
      </c>
      <c r="E25" s="125">
        <v>267240739.94</v>
      </c>
      <c r="F25" s="264"/>
      <c r="G25" s="125">
        <v>209346215.43000001</v>
      </c>
      <c r="H25" s="264"/>
      <c r="I25" s="125">
        <v>6842401.4800000004</v>
      </c>
      <c r="J25" s="264"/>
      <c r="K25" s="28">
        <v>0</v>
      </c>
      <c r="L25" s="28">
        <v>0</v>
      </c>
      <c r="M25" s="441">
        <v>0</v>
      </c>
      <c r="N25" s="423"/>
      <c r="O25" s="711"/>
      <c r="P25" s="713"/>
    </row>
    <row r="26" spans="1:19" x14ac:dyDescent="0.25">
      <c r="A26" s="48">
        <v>5</v>
      </c>
      <c r="B26" s="48" t="s">
        <v>440</v>
      </c>
      <c r="C26" s="49">
        <v>0</v>
      </c>
      <c r="D26" s="49">
        <v>0</v>
      </c>
      <c r="E26" s="125">
        <v>0</v>
      </c>
      <c r="F26" s="70"/>
      <c r="G26" s="129">
        <v>8427507.6099999994</v>
      </c>
      <c r="H26" s="70"/>
      <c r="I26" s="49">
        <v>0</v>
      </c>
      <c r="J26" s="70"/>
      <c r="K26" s="171">
        <v>0</v>
      </c>
      <c r="L26" s="171">
        <v>0</v>
      </c>
      <c r="M26" s="442">
        <v>0</v>
      </c>
      <c r="N26" s="321"/>
      <c r="O26" s="711"/>
      <c r="P26" s="714"/>
    </row>
    <row r="27" spans="1:19" x14ac:dyDescent="0.25">
      <c r="A27" s="9"/>
      <c r="B27" s="2" t="s">
        <v>4</v>
      </c>
      <c r="C27" s="17">
        <f>SUM(C22:C26)</f>
        <v>751060.6</v>
      </c>
      <c r="D27" s="17">
        <f>SUM(D22:D26)</f>
        <v>0</v>
      </c>
      <c r="E27" s="76">
        <f>SUM(E22:E26)</f>
        <v>371107054.39999998</v>
      </c>
      <c r="F27" s="37"/>
      <c r="G27" s="17">
        <f>SUM(G22:G26)</f>
        <v>367126754.10000002</v>
      </c>
      <c r="H27" s="37"/>
      <c r="I27" s="17">
        <f>SUM(I22:I26)</f>
        <v>8546694.6799999997</v>
      </c>
      <c r="J27" s="37"/>
      <c r="K27" s="443">
        <f>SUM(K22:K26)</f>
        <v>0</v>
      </c>
      <c r="L27" s="443">
        <f>SUM(L22:L26)</f>
        <v>0</v>
      </c>
      <c r="M27" s="443">
        <f>SUM(M22:M26)</f>
        <v>0</v>
      </c>
      <c r="N27" s="116"/>
      <c r="O27" s="715"/>
      <c r="P27" s="716"/>
      <c r="Q27" s="39"/>
    </row>
    <row r="28" spans="1:19" x14ac:dyDescent="0.25">
      <c r="A28" s="19">
        <v>6</v>
      </c>
      <c r="B28" s="19" t="s">
        <v>5</v>
      </c>
      <c r="C28" s="128">
        <v>0</v>
      </c>
      <c r="D28" s="128">
        <v>0</v>
      </c>
      <c r="E28" s="128">
        <v>259467586.56999999</v>
      </c>
      <c r="F28" s="41"/>
      <c r="G28" s="128">
        <v>270922395.87</v>
      </c>
      <c r="H28" s="41"/>
      <c r="I28" s="128">
        <v>3703619.62</v>
      </c>
      <c r="J28" s="41"/>
      <c r="K28" s="171">
        <v>0</v>
      </c>
      <c r="L28" s="171">
        <v>0</v>
      </c>
      <c r="M28" s="26">
        <v>0</v>
      </c>
      <c r="N28" s="128"/>
      <c r="O28" s="711"/>
      <c r="P28" s="712"/>
    </row>
    <row r="29" spans="1:19" x14ac:dyDescent="0.25">
      <c r="A29" s="21">
        <v>7</v>
      </c>
      <c r="B29" s="21" t="s">
        <v>6</v>
      </c>
      <c r="C29" s="129">
        <v>0</v>
      </c>
      <c r="D29" s="129">
        <v>0</v>
      </c>
      <c r="E29" s="49">
        <v>21619208.649999999</v>
      </c>
      <c r="F29" s="371"/>
      <c r="G29" s="49">
        <v>14144699.65</v>
      </c>
      <c r="H29" s="371"/>
      <c r="I29" s="129">
        <v>240577.29</v>
      </c>
      <c r="J29" s="371"/>
      <c r="K29" s="30">
        <v>0</v>
      </c>
      <c r="L29" s="30">
        <v>0</v>
      </c>
      <c r="M29" s="442">
        <v>0</v>
      </c>
      <c r="N29" s="321"/>
      <c r="O29" s="711"/>
      <c r="P29" s="717"/>
    </row>
    <row r="30" spans="1:19" x14ac:dyDescent="0.25">
      <c r="A30" s="9"/>
      <c r="B30" s="2" t="s">
        <v>7</v>
      </c>
      <c r="C30" s="17">
        <f>SUM(C28:C29)</f>
        <v>0</v>
      </c>
      <c r="D30" s="17">
        <f>SUM(D28:D29)</f>
        <v>0</v>
      </c>
      <c r="E30" s="17">
        <f>SUM(E28:E29)</f>
        <v>281086795.21999997</v>
      </c>
      <c r="F30" s="37"/>
      <c r="G30" s="17">
        <f>SUM(G28:G29)</f>
        <v>285067095.51999998</v>
      </c>
      <c r="H30" s="37"/>
      <c r="I30" s="17">
        <f>SUM(I28:I29)</f>
        <v>3944196.91</v>
      </c>
      <c r="J30" s="37"/>
      <c r="K30" s="443">
        <f>SUM(K28:K29)</f>
        <v>0</v>
      </c>
      <c r="L30" s="443">
        <f>SUM(L28:L29)</f>
        <v>0</v>
      </c>
      <c r="M30" s="443">
        <f>SUM(M28:M29)</f>
        <v>0</v>
      </c>
      <c r="N30" s="116"/>
      <c r="O30" s="715"/>
      <c r="P30" s="716"/>
      <c r="Q30" s="39"/>
    </row>
    <row r="31" spans="1:19" x14ac:dyDescent="0.25">
      <c r="A31" s="19">
        <v>8</v>
      </c>
      <c r="B31" s="19" t="s">
        <v>8</v>
      </c>
      <c r="C31" s="128"/>
      <c r="D31" s="128"/>
      <c r="E31" s="128"/>
      <c r="F31" s="41"/>
      <c r="G31" s="128"/>
      <c r="H31" s="41"/>
      <c r="I31" s="128"/>
      <c r="J31" s="41"/>
      <c r="K31" s="26"/>
      <c r="L31" s="26"/>
      <c r="M31" s="26"/>
      <c r="N31" s="128"/>
      <c r="O31" s="711"/>
      <c r="P31" s="712"/>
    </row>
    <row r="32" spans="1:19" x14ac:dyDescent="0.25">
      <c r="A32" s="21">
        <v>9</v>
      </c>
      <c r="B32" s="21" t="s">
        <v>9</v>
      </c>
      <c r="C32" s="129"/>
      <c r="D32" s="129"/>
      <c r="E32" s="129"/>
      <c r="F32" s="371"/>
      <c r="G32" s="129"/>
      <c r="H32" s="371"/>
      <c r="I32" s="129"/>
      <c r="J32" s="371"/>
      <c r="K32" s="442"/>
      <c r="L32" s="442"/>
      <c r="M32" s="442"/>
      <c r="N32" s="30"/>
      <c r="O32" s="717"/>
      <c r="P32" s="717"/>
    </row>
    <row r="33" spans="1:16" ht="13.8" thickBot="1" x14ac:dyDescent="0.3">
      <c r="A33" s="9"/>
      <c r="B33" s="2" t="s">
        <v>10</v>
      </c>
      <c r="C33" s="17">
        <f>SUM(C31:C32)</f>
        <v>0</v>
      </c>
      <c r="D33" s="17">
        <f>SUM(D31:D32)</f>
        <v>0</v>
      </c>
      <c r="E33" s="444">
        <f>SUM(E31:E32)</f>
        <v>0</v>
      </c>
      <c r="F33" s="445"/>
      <c r="G33" s="444">
        <f>SUM(G31:G32)</f>
        <v>0</v>
      </c>
      <c r="H33" s="445"/>
      <c r="I33" s="444">
        <f>SUM(I31:I32)</f>
        <v>0</v>
      </c>
      <c r="J33" s="445"/>
      <c r="K33" s="443">
        <f>SUM(K31:K32)</f>
        <v>0</v>
      </c>
      <c r="L33" s="443">
        <f>SUM(L31:L32)</f>
        <v>0</v>
      </c>
      <c r="M33" s="443">
        <f>SUM(M31:M32)</f>
        <v>0</v>
      </c>
      <c r="N33" s="443"/>
      <c r="O33" s="718"/>
      <c r="P33" s="716"/>
    </row>
    <row r="34" spans="1:16" ht="13.8" thickBot="1" x14ac:dyDescent="0.3">
      <c r="A34" s="5"/>
      <c r="B34" s="4" t="s">
        <v>11</v>
      </c>
      <c r="C34" s="18">
        <f>+C27+C30+C33</f>
        <v>751060.6</v>
      </c>
      <c r="D34" s="18">
        <f>+D27+D30+D33</f>
        <v>0</v>
      </c>
      <c r="E34" s="18">
        <f>+E27+E30+E33</f>
        <v>652193849.61999989</v>
      </c>
      <c r="F34" s="38"/>
      <c r="G34" s="18">
        <f>+G27+G30+G33</f>
        <v>652193849.62</v>
      </c>
      <c r="H34" s="38"/>
      <c r="I34" s="18">
        <f>+I27+I30+I33</f>
        <v>12490891.59</v>
      </c>
      <c r="J34" s="38"/>
      <c r="K34" s="446">
        <f>+K27+K30+K33</f>
        <v>0</v>
      </c>
      <c r="L34" s="446">
        <f>+L27+L30+L33</f>
        <v>0</v>
      </c>
      <c r="M34" s="446">
        <f>+M27+M30+M33</f>
        <v>0</v>
      </c>
      <c r="N34" s="446"/>
      <c r="O34" s="719"/>
      <c r="P34" s="720"/>
    </row>
    <row r="36" spans="1:16" x14ac:dyDescent="0.25">
      <c r="N36" s="39"/>
    </row>
    <row r="37" spans="1:16" x14ac:dyDescent="0.25">
      <c r="B37" s="39"/>
    </row>
    <row r="136" spans="12:15" x14ac:dyDescent="0.25">
      <c r="L136" s="574"/>
      <c r="O136" s="574"/>
    </row>
    <row r="137" spans="12:15" x14ac:dyDescent="0.25">
      <c r="L137" s="574"/>
      <c r="N137" s="39"/>
      <c r="O137" s="574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5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B17" zoomScaleNormal="100" workbookViewId="0">
      <selection activeCell="J7" sqref="J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10.5546875" style="89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Maig&amp;R&amp;"Arial,Negreta"&amp;8&amp;K03+000Direcció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2018-06-22T12:15:05Z</cp:lastPrinted>
  <dcterms:created xsi:type="dcterms:W3CDTF">2011-01-04T08:57:13Z</dcterms:created>
  <dcterms:modified xsi:type="dcterms:W3CDTF">2018-06-25T08:19:31Z</dcterms:modified>
</cp:coreProperties>
</file>